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undp-my.sharepoint.com/personal/egidio_orozco_undp_org/Documents/00122685 Independencia Judicial/2025/FINANCIERO/Reportes PBF/5. Informe Semianual/"/>
    </mc:Choice>
  </mc:AlternateContent>
  <xr:revisionPtr revIDLastSave="26" documentId="8_{16504F6B-CED8-4B4F-9BBD-47E7BE40CEDF}" xr6:coauthVersionLast="47" xr6:coauthVersionMax="47" xr10:uidLastSave="{8F2CE3F5-08F7-4520-AFBB-6BBB4A8360B0}"/>
  <bookViews>
    <workbookView xWindow="-108" yWindow="-108" windowWidth="41496" windowHeight="16776" activeTab="1" xr2:uid="{00000000-000D-0000-FFFF-FFFF00000000}"/>
  </bookViews>
  <sheets>
    <sheet name="Instructions" sheetId="9" r:id="rId1"/>
    <sheet name="1) Budget Table" sheetId="1" r:id="rId2"/>
    <sheet name="2) By Category" sheetId="5" r:id="rId3"/>
    <sheet name="3) Explanatory Notes" sheetId="3" r:id="rId4"/>
    <sheet name=" 4)PBP &amp; SDGs codes" sheetId="6" r:id="rId5"/>
    <sheet name="SG Dashboard Codes" sheetId="10" r:id="rId6"/>
    <sheet name="5) -For MPTF Use-" sheetId="4" r:id="rId7"/>
    <sheet name="Dropdowns" sheetId="8" state="hidden" r:id="rId8"/>
    <sheet name="Sheet2" sheetId="7" state="hidden" r:id="rId9"/>
  </sheets>
  <externalReferences>
    <externalReference r:id="rId10"/>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6" i="1" l="1"/>
  <c r="I174" i="1"/>
  <c r="I101" i="1"/>
  <c r="I92" i="1"/>
  <c r="I91" i="1"/>
  <c r="I59" i="1"/>
  <c r="I20" i="1"/>
  <c r="I11" i="1"/>
  <c r="I18" i="1"/>
  <c r="I10" i="1"/>
  <c r="I17" i="1"/>
  <c r="I8" i="1"/>
  <c r="I7" i="1"/>
  <c r="D187" i="5"/>
  <c r="E33" i="5"/>
  <c r="F11" i="5"/>
  <c r="D102" i="1"/>
  <c r="E61" i="1"/>
  <c r="F59" i="1"/>
  <c r="G34" i="6" l="1"/>
  <c r="H39" i="6"/>
  <c r="H38" i="6"/>
  <c r="H37" i="6"/>
  <c r="C34" i="6"/>
  <c r="D31" i="10"/>
  <c r="D20" i="4"/>
  <c r="E20" i="4"/>
  <c r="C20" i="4"/>
  <c r="D6" i="4"/>
  <c r="E6" i="4"/>
  <c r="C6" i="4"/>
  <c r="E197" i="5"/>
  <c r="F197" i="5"/>
  <c r="D197" i="5"/>
  <c r="E4" i="5"/>
  <c r="F4" i="5"/>
  <c r="D4" i="5"/>
  <c r="F195" i="1"/>
  <c r="E195" i="1"/>
  <c r="D195" i="1"/>
  <c r="D187" i="1"/>
  <c r="F187" i="1"/>
  <c r="E187" i="1"/>
  <c r="G24" i="4"/>
  <c r="G23" i="4"/>
  <c r="G22" i="4"/>
  <c r="I15" i="1"/>
  <c r="I25" i="1"/>
  <c r="I35" i="1"/>
  <c r="I45" i="1"/>
  <c r="I57" i="1"/>
  <c r="I67" i="1"/>
  <c r="I77" i="1"/>
  <c r="I87" i="1"/>
  <c r="I99" i="1"/>
  <c r="I109" i="1"/>
  <c r="I119" i="1"/>
  <c r="I129" i="1"/>
  <c r="I141" i="1"/>
  <c r="I151" i="1"/>
  <c r="I161" i="1"/>
  <c r="I171" i="1"/>
  <c r="I178" i="1"/>
  <c r="D205" i="1"/>
  <c r="G174" i="1"/>
  <c r="H200" i="1"/>
  <c r="D199" i="5"/>
  <c r="E205" i="5"/>
  <c r="D14" i="4" s="1"/>
  <c r="F205" i="5"/>
  <c r="E14" i="4" s="1"/>
  <c r="E204" i="5"/>
  <c r="D13" i="4" s="1"/>
  <c r="F204" i="5"/>
  <c r="E13" i="4" s="1"/>
  <c r="E203" i="5"/>
  <c r="D12" i="4" s="1"/>
  <c r="F203" i="5"/>
  <c r="E202" i="5"/>
  <c r="F202" i="5"/>
  <c r="E11" i="4" s="1"/>
  <c r="E201" i="5"/>
  <c r="F201" i="5"/>
  <c r="E10" i="4" s="1"/>
  <c r="E200" i="5"/>
  <c r="D9" i="4" s="1"/>
  <c r="F200" i="5"/>
  <c r="G200" i="5" s="1"/>
  <c r="D201" i="5"/>
  <c r="C10" i="4" s="1"/>
  <c r="D202" i="5"/>
  <c r="D203" i="5"/>
  <c r="C12" i="4" s="1"/>
  <c r="D204" i="5"/>
  <c r="C13" i="4" s="1"/>
  <c r="D205" i="5"/>
  <c r="C14" i="4" s="1"/>
  <c r="D200" i="5"/>
  <c r="C9" i="4" s="1"/>
  <c r="E199" i="5"/>
  <c r="F199" i="5"/>
  <c r="E8" i="4" s="1"/>
  <c r="D151" i="1"/>
  <c r="E151" i="1"/>
  <c r="G175" i="1"/>
  <c r="G176" i="1"/>
  <c r="G177" i="1"/>
  <c r="G178" i="1" s="1"/>
  <c r="G167" i="1"/>
  <c r="G170" i="1"/>
  <c r="G169" i="1"/>
  <c r="G168" i="1"/>
  <c r="G166" i="1"/>
  <c r="G165" i="1"/>
  <c r="G164" i="1"/>
  <c r="G163" i="1"/>
  <c r="G160" i="1"/>
  <c r="G159" i="1"/>
  <c r="G158" i="1"/>
  <c r="G157" i="1"/>
  <c r="G156" i="1"/>
  <c r="G155" i="1"/>
  <c r="G154" i="1"/>
  <c r="G153" i="1"/>
  <c r="G150" i="1"/>
  <c r="G149" i="1"/>
  <c r="G148" i="1"/>
  <c r="G147" i="1"/>
  <c r="G146" i="1"/>
  <c r="G145" i="1"/>
  <c r="G144" i="1"/>
  <c r="G143" i="1"/>
  <c r="G140" i="1"/>
  <c r="G139" i="1"/>
  <c r="G138" i="1"/>
  <c r="G137" i="1"/>
  <c r="G136" i="1"/>
  <c r="G135" i="1"/>
  <c r="G134" i="1"/>
  <c r="G133" i="1"/>
  <c r="G128" i="1"/>
  <c r="G127" i="1"/>
  <c r="G126" i="1"/>
  <c r="G125" i="1"/>
  <c r="G124" i="1"/>
  <c r="G123" i="1"/>
  <c r="G122" i="1"/>
  <c r="G121" i="1"/>
  <c r="G118" i="1"/>
  <c r="G117" i="1"/>
  <c r="G116" i="1"/>
  <c r="G115" i="1"/>
  <c r="G114" i="1"/>
  <c r="G113" i="1"/>
  <c r="G112" i="1"/>
  <c r="G111" i="1"/>
  <c r="G108" i="1"/>
  <c r="G107" i="1"/>
  <c r="G106" i="1"/>
  <c r="G105" i="1"/>
  <c r="G104" i="1"/>
  <c r="G103" i="1"/>
  <c r="G102" i="1"/>
  <c r="G101" i="1"/>
  <c r="G109" i="1" s="1"/>
  <c r="G98" i="1"/>
  <c r="G97" i="1"/>
  <c r="G96" i="1"/>
  <c r="G95" i="1"/>
  <c r="G94" i="1"/>
  <c r="G93" i="1"/>
  <c r="G92" i="1"/>
  <c r="G91" i="1"/>
  <c r="G86" i="1"/>
  <c r="G85" i="1"/>
  <c r="G84" i="1"/>
  <c r="G83" i="1"/>
  <c r="G82" i="1"/>
  <c r="G81" i="1"/>
  <c r="G80" i="1"/>
  <c r="G79" i="1"/>
  <c r="G76" i="1"/>
  <c r="G75" i="1"/>
  <c r="G74" i="1"/>
  <c r="G73" i="1"/>
  <c r="G72" i="1"/>
  <c r="G71" i="1"/>
  <c r="G70" i="1"/>
  <c r="G69" i="1"/>
  <c r="G66" i="1"/>
  <c r="G65" i="1"/>
  <c r="G64" i="1"/>
  <c r="G63" i="1"/>
  <c r="G62" i="1"/>
  <c r="G61" i="1"/>
  <c r="G60" i="1"/>
  <c r="G59" i="1"/>
  <c r="G67" i="1" s="1"/>
  <c r="G56" i="1"/>
  <c r="G55" i="1"/>
  <c r="G54" i="1"/>
  <c r="G53" i="1"/>
  <c r="G52" i="1"/>
  <c r="G51" i="1"/>
  <c r="G50" i="1"/>
  <c r="G49" i="1"/>
  <c r="G44" i="1"/>
  <c r="G43" i="1"/>
  <c r="G42" i="1"/>
  <c r="G41" i="1"/>
  <c r="G40" i="1"/>
  <c r="G39" i="1"/>
  <c r="G38" i="1"/>
  <c r="G37" i="1"/>
  <c r="G34" i="1"/>
  <c r="G33" i="1"/>
  <c r="G32" i="1"/>
  <c r="G31" i="1"/>
  <c r="G30" i="1"/>
  <c r="G29" i="1"/>
  <c r="G35" i="1" s="1"/>
  <c r="G28" i="1"/>
  <c r="G27" i="1"/>
  <c r="G18" i="1"/>
  <c r="G19" i="1"/>
  <c r="H25" i="1" s="1"/>
  <c r="G20" i="1"/>
  <c r="G21" i="1"/>
  <c r="G22" i="1"/>
  <c r="G23" i="1"/>
  <c r="G24" i="1"/>
  <c r="G17" i="1"/>
  <c r="G8" i="1"/>
  <c r="G9" i="1"/>
  <c r="G10" i="1"/>
  <c r="G11" i="1"/>
  <c r="G12" i="1"/>
  <c r="G13" i="1"/>
  <c r="G14" i="1"/>
  <c r="G7" i="1"/>
  <c r="F194" i="5"/>
  <c r="E194" i="5"/>
  <c r="D194" i="5"/>
  <c r="G194" i="5" s="1"/>
  <c r="G193" i="5"/>
  <c r="G192" i="5"/>
  <c r="G191" i="5"/>
  <c r="G190" i="5"/>
  <c r="G189" i="5"/>
  <c r="G188" i="5"/>
  <c r="G187" i="5"/>
  <c r="E178" i="1"/>
  <c r="E186" i="5" s="1"/>
  <c r="F178" i="1"/>
  <c r="F186" i="5"/>
  <c r="D178" i="1"/>
  <c r="D186" i="5"/>
  <c r="G186" i="5" s="1"/>
  <c r="G129" i="1"/>
  <c r="G87" i="1"/>
  <c r="G119" i="1"/>
  <c r="G151" i="1"/>
  <c r="H171" i="1"/>
  <c r="G45" i="1"/>
  <c r="G77" i="1"/>
  <c r="H161" i="1"/>
  <c r="G141" i="1"/>
  <c r="G161" i="1"/>
  <c r="H87" i="1"/>
  <c r="H119" i="1"/>
  <c r="H45" i="1"/>
  <c r="H129" i="1"/>
  <c r="H141" i="1"/>
  <c r="H151" i="1"/>
  <c r="H109" i="1"/>
  <c r="H77" i="1"/>
  <c r="G171" i="1"/>
  <c r="D11" i="4"/>
  <c r="D10" i="4"/>
  <c r="G154" i="5"/>
  <c r="G155" i="5"/>
  <c r="G156" i="5"/>
  <c r="G157" i="5"/>
  <c r="G158" i="5"/>
  <c r="G159" i="5"/>
  <c r="G160" i="5"/>
  <c r="D161" i="5"/>
  <c r="E161" i="5"/>
  <c r="F161" i="5"/>
  <c r="G165" i="5"/>
  <c r="G166" i="5"/>
  <c r="G167" i="5"/>
  <c r="G168" i="5"/>
  <c r="G169" i="5"/>
  <c r="G170" i="5"/>
  <c r="G171" i="5"/>
  <c r="D172" i="5"/>
  <c r="E172" i="5"/>
  <c r="F172" i="5"/>
  <c r="G176" i="5"/>
  <c r="G177" i="5"/>
  <c r="G178" i="5"/>
  <c r="G179" i="5"/>
  <c r="G180" i="5"/>
  <c r="G181" i="5"/>
  <c r="G182" i="5"/>
  <c r="D183" i="5"/>
  <c r="E183" i="5"/>
  <c r="F183" i="5"/>
  <c r="F150" i="5"/>
  <c r="E150" i="5"/>
  <c r="D150" i="5"/>
  <c r="G149" i="5"/>
  <c r="G148" i="5"/>
  <c r="G147" i="5"/>
  <c r="G146" i="5"/>
  <c r="G145" i="5"/>
  <c r="G144" i="5"/>
  <c r="G143" i="5"/>
  <c r="G109" i="5"/>
  <c r="G110" i="5"/>
  <c r="G111" i="5"/>
  <c r="G112" i="5"/>
  <c r="G113" i="5"/>
  <c r="G114" i="5"/>
  <c r="G115" i="5"/>
  <c r="D116" i="5"/>
  <c r="G116" i="5" s="1"/>
  <c r="E116" i="5"/>
  <c r="F116" i="5"/>
  <c r="G120" i="5"/>
  <c r="G121" i="5"/>
  <c r="G122" i="5"/>
  <c r="G123" i="5"/>
  <c r="G124" i="5"/>
  <c r="G125" i="5"/>
  <c r="G126" i="5"/>
  <c r="D127" i="5"/>
  <c r="E127" i="5"/>
  <c r="F127" i="5"/>
  <c r="G131" i="5"/>
  <c r="G132" i="5"/>
  <c r="G133" i="5"/>
  <c r="G134" i="5"/>
  <c r="G135" i="5"/>
  <c r="G136" i="5"/>
  <c r="G137" i="5"/>
  <c r="D138" i="5"/>
  <c r="E138" i="5"/>
  <c r="F138" i="5"/>
  <c r="F105" i="5"/>
  <c r="E105" i="5"/>
  <c r="D105" i="5"/>
  <c r="G104" i="5"/>
  <c r="G103" i="5"/>
  <c r="G102" i="5"/>
  <c r="G101" i="5"/>
  <c r="G100" i="5"/>
  <c r="G99" i="5"/>
  <c r="G98" i="5"/>
  <c r="G64" i="5"/>
  <c r="G65" i="5"/>
  <c r="G66" i="5"/>
  <c r="G67" i="5"/>
  <c r="G68" i="5"/>
  <c r="G69" i="5"/>
  <c r="G70" i="5"/>
  <c r="D71" i="5"/>
  <c r="E71" i="5"/>
  <c r="G71" i="5" s="1"/>
  <c r="F71" i="5"/>
  <c r="G75" i="5"/>
  <c r="G76" i="5"/>
  <c r="G77" i="5"/>
  <c r="G78" i="5"/>
  <c r="G79" i="5"/>
  <c r="G80" i="5"/>
  <c r="G81" i="5"/>
  <c r="D82" i="5"/>
  <c r="E82" i="5"/>
  <c r="F82" i="5"/>
  <c r="G86" i="5"/>
  <c r="G87" i="5"/>
  <c r="G88" i="5"/>
  <c r="G89" i="5"/>
  <c r="G90" i="5"/>
  <c r="G91" i="5"/>
  <c r="G92" i="5"/>
  <c r="D93" i="5"/>
  <c r="E93" i="5"/>
  <c r="F93" i="5"/>
  <c r="G53" i="5"/>
  <c r="G54" i="5"/>
  <c r="G55" i="5"/>
  <c r="G56" i="5"/>
  <c r="G57" i="5"/>
  <c r="G58" i="5"/>
  <c r="G59" i="5"/>
  <c r="D60" i="5"/>
  <c r="E60" i="5"/>
  <c r="F60" i="5"/>
  <c r="G19" i="5"/>
  <c r="G20" i="5"/>
  <c r="G21" i="5"/>
  <c r="G22" i="5"/>
  <c r="G23" i="5"/>
  <c r="G24" i="5"/>
  <c r="G25" i="5"/>
  <c r="D26" i="5"/>
  <c r="G26" i="5" s="1"/>
  <c r="E26" i="5"/>
  <c r="F26" i="5"/>
  <c r="G30" i="5"/>
  <c r="G31" i="5"/>
  <c r="G32" i="5"/>
  <c r="G33" i="5"/>
  <c r="G34" i="5"/>
  <c r="G35" i="5"/>
  <c r="G36" i="5"/>
  <c r="D37" i="5"/>
  <c r="G37" i="5" s="1"/>
  <c r="E37" i="5"/>
  <c r="F37" i="5"/>
  <c r="G41" i="5"/>
  <c r="G42" i="5"/>
  <c r="G43" i="5"/>
  <c r="G44" i="5"/>
  <c r="G45" i="5"/>
  <c r="G46" i="5"/>
  <c r="G47" i="5"/>
  <c r="D48" i="5"/>
  <c r="E48" i="5"/>
  <c r="F48" i="5"/>
  <c r="E15" i="5"/>
  <c r="F15" i="5"/>
  <c r="G8" i="5"/>
  <c r="G9" i="5"/>
  <c r="G10" i="5"/>
  <c r="G11" i="5"/>
  <c r="G12" i="5"/>
  <c r="G13" i="5"/>
  <c r="G14" i="5"/>
  <c r="D15" i="5"/>
  <c r="G127" i="5"/>
  <c r="G172" i="5"/>
  <c r="G150" i="5"/>
  <c r="G161" i="5"/>
  <c r="G138" i="5"/>
  <c r="G183" i="5"/>
  <c r="G105" i="5"/>
  <c r="G93" i="5"/>
  <c r="G82" i="5"/>
  <c r="G60" i="5"/>
  <c r="G48" i="5"/>
  <c r="G15" i="5"/>
  <c r="E171" i="1"/>
  <c r="E175" i="5"/>
  <c r="F171" i="1"/>
  <c r="F175" i="5"/>
  <c r="E161" i="1"/>
  <c r="E164" i="5"/>
  <c r="F161" i="1"/>
  <c r="F164" i="5"/>
  <c r="E153" i="5"/>
  <c r="F151" i="1"/>
  <c r="F153" i="5"/>
  <c r="E141" i="1"/>
  <c r="E142" i="5"/>
  <c r="F141" i="1"/>
  <c r="F142" i="5"/>
  <c r="E129" i="1"/>
  <c r="E130" i="5"/>
  <c r="F129" i="1"/>
  <c r="F130" i="5"/>
  <c r="E119" i="1"/>
  <c r="E119" i="5"/>
  <c r="F119" i="1"/>
  <c r="F119" i="5"/>
  <c r="E109" i="1"/>
  <c r="E108" i="5"/>
  <c r="F109" i="1"/>
  <c r="F108" i="5" s="1"/>
  <c r="E99" i="1"/>
  <c r="E97" i="5" s="1"/>
  <c r="F99" i="1"/>
  <c r="F97" i="5"/>
  <c r="E87" i="1"/>
  <c r="E85" i="5"/>
  <c r="F87" i="1"/>
  <c r="E77" i="1"/>
  <c r="E74" i="5"/>
  <c r="F77" i="1"/>
  <c r="F74" i="5"/>
  <c r="E67" i="1"/>
  <c r="E189" i="1" s="1"/>
  <c r="E63" i="5"/>
  <c r="G63" i="5" s="1"/>
  <c r="F67" i="1"/>
  <c r="F63" i="5" s="1"/>
  <c r="E57" i="1"/>
  <c r="E52" i="5"/>
  <c r="F57" i="1"/>
  <c r="F52" i="5"/>
  <c r="E45" i="1"/>
  <c r="E40" i="5"/>
  <c r="F45" i="1"/>
  <c r="F40" i="5"/>
  <c r="E35" i="1"/>
  <c r="F35" i="1"/>
  <c r="F29" i="5" s="1"/>
  <c r="E25" i="1"/>
  <c r="E18" i="5" s="1"/>
  <c r="F25" i="1"/>
  <c r="F18" i="5"/>
  <c r="D25" i="1"/>
  <c r="D18" i="5" s="1"/>
  <c r="G18" i="5" s="1"/>
  <c r="F15" i="1"/>
  <c r="E15" i="1"/>
  <c r="E7" i="5" s="1"/>
  <c r="F85" i="5"/>
  <c r="E29" i="5"/>
  <c r="D171" i="1"/>
  <c r="D175" i="5"/>
  <c r="G175" i="5"/>
  <c r="D161" i="1"/>
  <c r="D164" i="5"/>
  <c r="G164" i="5"/>
  <c r="D153" i="5"/>
  <c r="G153" i="5"/>
  <c r="D141" i="1"/>
  <c r="D129" i="1"/>
  <c r="D130" i="5"/>
  <c r="G130" i="5"/>
  <c r="D119" i="1"/>
  <c r="D119" i="5"/>
  <c r="G119" i="5"/>
  <c r="D109" i="1"/>
  <c r="D108" i="5" s="1"/>
  <c r="G108" i="5" s="1"/>
  <c r="D99" i="1"/>
  <c r="G25" i="6" s="1"/>
  <c r="H30" i="6" s="1"/>
  <c r="D87" i="1"/>
  <c r="D85" i="5"/>
  <c r="G85" i="5"/>
  <c r="D77" i="1"/>
  <c r="D74" i="5"/>
  <c r="G74" i="5"/>
  <c r="D67" i="1"/>
  <c r="D63" i="5"/>
  <c r="D57" i="1"/>
  <c r="D45" i="1"/>
  <c r="D40" i="5"/>
  <c r="G40" i="5"/>
  <c r="D35" i="1"/>
  <c r="D29" i="5" s="1"/>
  <c r="D15" i="1"/>
  <c r="D7" i="5"/>
  <c r="D97" i="5"/>
  <c r="D142" i="5"/>
  <c r="G142" i="5"/>
  <c r="D37" i="6"/>
  <c r="D52" i="5"/>
  <c r="G52" i="5" s="1"/>
  <c r="D38" i="6"/>
  <c r="D39" i="6"/>
  <c r="C35" i="6"/>
  <c r="G35" i="6"/>
  <c r="G199" i="5" l="1"/>
  <c r="E9" i="4"/>
  <c r="F206" i="5"/>
  <c r="C8" i="4"/>
  <c r="G202" i="5"/>
  <c r="F10" i="4"/>
  <c r="E206" i="5"/>
  <c r="E207" i="5" s="1"/>
  <c r="E208" i="5" s="1"/>
  <c r="F9" i="4"/>
  <c r="G205" i="5"/>
  <c r="F14" i="4"/>
  <c r="G201" i="5"/>
  <c r="F207" i="5"/>
  <c r="F208" i="5" s="1"/>
  <c r="F13" i="4"/>
  <c r="G203" i="5"/>
  <c r="G204" i="5"/>
  <c r="C11" i="4"/>
  <c r="F11" i="4" s="1"/>
  <c r="D206" i="5"/>
  <c r="E12" i="4"/>
  <c r="E15" i="4" s="1"/>
  <c r="D8" i="4"/>
  <c r="I202" i="1"/>
  <c r="H178" i="1"/>
  <c r="H99" i="1"/>
  <c r="C25" i="6"/>
  <c r="G97" i="5"/>
  <c r="H67" i="1"/>
  <c r="G16" i="6"/>
  <c r="H21" i="6" s="1"/>
  <c r="G57" i="1"/>
  <c r="C16" i="6"/>
  <c r="D20" i="6" s="1"/>
  <c r="G29" i="5"/>
  <c r="H35" i="1"/>
  <c r="G25" i="1"/>
  <c r="D189" i="1"/>
  <c r="D190" i="1" s="1"/>
  <c r="C7" i="6"/>
  <c r="D11" i="6" s="1"/>
  <c r="G7" i="6"/>
  <c r="H12" i="6" s="1"/>
  <c r="E190" i="1"/>
  <c r="E191" i="1" s="1"/>
  <c r="G15" i="1"/>
  <c r="F7" i="5"/>
  <c r="G7" i="5" s="1"/>
  <c r="H15" i="1"/>
  <c r="H57" i="1"/>
  <c r="H20" i="6"/>
  <c r="F189" i="1"/>
  <c r="F190" i="1" s="1"/>
  <c r="D28" i="6"/>
  <c r="D29" i="6"/>
  <c r="D30" i="6"/>
  <c r="G99" i="1"/>
  <c r="H28" i="6"/>
  <c r="H29" i="6"/>
  <c r="D19" i="6"/>
  <c r="D21" i="6"/>
  <c r="E16" i="4" l="1"/>
  <c r="E17" i="4" s="1"/>
  <c r="F12" i="4"/>
  <c r="F8" i="4"/>
  <c r="D15" i="4"/>
  <c r="C15" i="4"/>
  <c r="G206" i="5"/>
  <c r="D207" i="5"/>
  <c r="D208" i="5" s="1"/>
  <c r="H19" i="6"/>
  <c r="G17" i="6" s="1"/>
  <c r="D191" i="1"/>
  <c r="D198" i="1" s="1"/>
  <c r="C23" i="4" s="1"/>
  <c r="D12" i="6"/>
  <c r="C8" i="6" s="1"/>
  <c r="D10" i="6"/>
  <c r="H10" i="6"/>
  <c r="H11" i="6"/>
  <c r="E199" i="1"/>
  <c r="D24" i="4" s="1"/>
  <c r="E198" i="1"/>
  <c r="D23" i="4" s="1"/>
  <c r="E197" i="1"/>
  <c r="D199" i="1"/>
  <c r="C24" i="4" s="1"/>
  <c r="D202" i="1"/>
  <c r="F191" i="1"/>
  <c r="F199" i="1" s="1"/>
  <c r="G189" i="1"/>
  <c r="I203" i="1" s="1"/>
  <c r="C26" i="6"/>
  <c r="G26" i="6"/>
  <c r="C17" i="6"/>
  <c r="G8" i="6"/>
  <c r="D16" i="4" l="1"/>
  <c r="D17" i="4" s="1"/>
  <c r="G207" i="5"/>
  <c r="G208" i="5" s="1"/>
  <c r="C16" i="4"/>
  <c r="C17" i="4" s="1"/>
  <c r="F15" i="4"/>
  <c r="D197" i="1"/>
  <c r="F198" i="1"/>
  <c r="E23" i="4" s="1"/>
  <c r="G190" i="1"/>
  <c r="G191" i="1" s="1"/>
  <c r="D203" i="1" s="1"/>
  <c r="C22" i="4"/>
  <c r="D200" i="1"/>
  <c r="C25" i="4" s="1"/>
  <c r="F197" i="1"/>
  <c r="G197" i="1" s="1"/>
  <c r="D22" i="4"/>
  <c r="E200" i="1"/>
  <c r="D25" i="4" s="1"/>
  <c r="D206" i="1"/>
  <c r="G199" i="1"/>
  <c r="F24" i="4" s="1"/>
  <c r="E24" i="4"/>
  <c r="F16" i="4" l="1"/>
  <c r="F17" i="4" s="1"/>
  <c r="F200" i="1"/>
  <c r="E25" i="4" s="1"/>
  <c r="G198" i="1"/>
  <c r="F23" i="4" s="1"/>
  <c r="E22" i="4"/>
  <c r="F22" i="4"/>
  <c r="G200" i="1" l="1"/>
  <c r="F25" i="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Deborah Gribaudo</author>
  </authors>
  <commentList>
    <comment ref="C7" authorId="0" shapeId="0" xr:uid="{05595CD5-9BA3-4002-B3F2-E8A68DB758ED}">
      <text>
        <r>
          <rPr>
            <sz val="11"/>
            <color theme="1"/>
            <rFont val="Calibri"/>
            <family val="2"/>
            <scheme val="minor"/>
          </rPr>
          <t xml:space="preserve">This cell is pre-populated according to tab 1) Budget table
</t>
        </r>
      </text>
    </comment>
    <comment ref="G7" authorId="0" shapeId="0" xr:uid="{D5C8FAA3-F612-4DF6-A7DA-A9A179F150F3}">
      <text>
        <r>
          <rPr>
            <sz val="11"/>
            <color theme="1"/>
            <rFont val="Calibri"/>
            <family val="2"/>
            <scheme val="minor"/>
          </rPr>
          <t xml:space="preserve">This cell is pre-populated according to tab 1) Budget table
</t>
        </r>
      </text>
    </comment>
    <comment ref="C8" authorId="0" shapeId="0" xr:uid="{57BC2722-BE6E-443C-8A9B-A2AAE1242410}">
      <text>
        <r>
          <rPr>
            <sz val="11"/>
            <color theme="1"/>
            <rFont val="Calibri"/>
            <family val="2"/>
            <scheme val="minor"/>
          </rPr>
          <t xml:space="preserve">this amount is calculated according to the % per SDG target that you need to enter in the cells below, highlighted in yellow </t>
        </r>
      </text>
    </comment>
    <comment ref="G8" authorId="0" shapeId="0" xr:uid="{4587ADE9-EACA-466E-9CC7-EB9C247BA11E}">
      <text>
        <r>
          <rPr>
            <sz val="11"/>
            <color theme="1"/>
            <rFont val="Calibri"/>
            <family val="2"/>
            <scheme val="minor"/>
          </rPr>
          <t xml:space="preserve">this amount is calculated according to the % per Peacebuilding priority, that you need to enter in the cells below, highlighted in yellow. 
</t>
        </r>
      </text>
    </comment>
    <comment ref="B10" authorId="0" shapeId="0" xr:uid="{41D44E62-A763-4894-A29A-DE80B10844B3}">
      <text>
        <r>
          <rPr>
            <sz val="11"/>
            <color theme="1"/>
            <rFont val="Calibri"/>
            <family val="2"/>
            <scheme val="minor"/>
          </rPr>
          <t xml:space="preserve">Please use the drop down meanu, to select the relevant SDGs targets (maximum 3 SDGs targets per outcome) 
</t>
        </r>
      </text>
    </comment>
    <comment ref="F10" authorId="0" shapeId="0" xr:uid="{8E74368F-F349-4090-883A-6EEA67A5521E}">
      <text>
        <r>
          <rPr>
            <sz val="11"/>
            <color theme="1"/>
            <rFont val="Calibri"/>
            <family val="2"/>
            <scheme val="minor"/>
          </rPr>
          <t xml:space="preserve">Please use the drop-down menu, to select the relevant Peacebuilding Priority areas (maximum 2 Peacebuilding priority area per outcome) Please see the PBP descriptions in the next tabs, for more details
</t>
        </r>
      </text>
    </comment>
  </commentList>
</comments>
</file>

<file path=xl/sharedStrings.xml><?xml version="1.0" encoding="utf-8"?>
<sst xmlns="http://schemas.openxmlformats.org/spreadsheetml/2006/main" count="1246" uniqueCount="912">
  <si>
    <t>Annex D - PBF Project Budget</t>
  </si>
  <si>
    <r>
      <rPr>
        <b/>
        <u/>
        <sz val="18"/>
        <color theme="1"/>
        <rFont val="Calibri"/>
        <family val="2"/>
        <scheme val="minor"/>
      </rPr>
      <t>Instructions</t>
    </r>
    <r>
      <rPr>
        <b/>
        <sz val="28"/>
        <color theme="1"/>
        <rFont val="Calibri"/>
        <family val="2"/>
        <scheme val="minor"/>
      </rPr>
      <t xml:space="preserve">
</t>
    </r>
    <r>
      <rPr>
        <b/>
        <sz val="12"/>
        <color theme="1"/>
        <rFont val="Calibri"/>
        <family val="2"/>
        <scheme val="minor"/>
      </rPr>
      <t xml:space="preserve">1. Only fill in white cells. Grey cells are locked and/or contain spreadsheet formulas.
2. Complete both Sheet 1 and Sheet 2. 
   </t>
    </r>
    <r>
      <rPr>
        <sz val="12"/>
        <color theme="1"/>
        <rFont val="Calibri"/>
        <family val="2"/>
        <scheme val="minor"/>
      </rPr>
      <t xml:space="preserve">  a)</t>
    </r>
    <r>
      <rPr>
        <b/>
        <sz val="12"/>
        <color theme="1"/>
        <rFont val="Calibri"/>
        <family val="2"/>
        <scheme val="minor"/>
      </rPr>
      <t xml:space="preserve"> </t>
    </r>
    <r>
      <rPr>
        <sz val="12"/>
        <color theme="1"/>
        <rFont val="Calibri"/>
        <family val="2"/>
        <scheme val="minor"/>
      </rPr>
      <t xml:space="preserve">First, prepare a budget </t>
    </r>
    <r>
      <rPr>
        <b/>
        <sz val="12"/>
        <color theme="1"/>
        <rFont val="Calibri"/>
        <family val="2"/>
        <scheme val="minor"/>
      </rPr>
      <t>organized by activity/output/outcome in Sheet 1</t>
    </r>
    <r>
      <rPr>
        <sz val="12"/>
        <color theme="1"/>
        <rFont val="Calibri"/>
        <family val="2"/>
        <scheme val="minor"/>
      </rPr>
      <t xml:space="preserve">. (Activity amounts can be indicative estimates.)  </t>
    </r>
    <r>
      <rPr>
        <b/>
        <sz val="12"/>
        <color theme="1"/>
        <rFont val="Calibri"/>
        <family val="2"/>
        <scheme val="minor"/>
      </rPr>
      <t xml:space="preserve">
     </t>
    </r>
    <r>
      <rPr>
        <sz val="12"/>
        <color theme="1"/>
        <rFont val="Calibri"/>
        <family val="2"/>
        <scheme val="minor"/>
      </rPr>
      <t xml:space="preserve">b) Then, divide each output budget </t>
    </r>
    <r>
      <rPr>
        <b/>
        <sz val="12"/>
        <color theme="1"/>
        <rFont val="Calibri"/>
        <family val="2"/>
        <scheme val="minor"/>
      </rPr>
      <t>along UN Budget Categories in Sheet 2.</t>
    </r>
    <r>
      <rPr>
        <sz val="12"/>
        <color theme="1"/>
        <rFont val="Calibri"/>
        <family val="2"/>
        <scheme val="minor"/>
      </rPr>
      <t xml:space="preserve">
3.</t>
    </r>
    <r>
      <rPr>
        <b/>
        <sz val="12"/>
        <color theme="1"/>
        <rFont val="Calibri"/>
        <family val="2"/>
        <scheme val="minor"/>
      </rPr>
      <t xml:space="preserve"> Do not use Sheet 4 or 5</t>
    </r>
    <r>
      <rPr>
        <sz val="12"/>
        <color theme="1"/>
        <rFont val="Calibri"/>
        <family val="2"/>
        <scheme val="minor"/>
      </rPr>
      <t xml:space="preserve">, which are for MPTF and PBF use. 
4. Leave blank or hide any Organizations/Outcomes/Outputs/Activities that aren't needed. </t>
    </r>
    <r>
      <rPr>
        <b/>
        <sz val="12"/>
        <color theme="1"/>
        <rFont val="Calibri"/>
        <family val="2"/>
        <scheme val="minor"/>
      </rPr>
      <t>DO NOT delete cells.</t>
    </r>
    <r>
      <rPr>
        <sz val="12"/>
        <color theme="1"/>
        <rFont val="Calibri"/>
        <family val="2"/>
        <scheme val="minor"/>
      </rPr>
      <t xml:space="preserve">
</t>
    </r>
    <r>
      <rPr>
        <sz val="14"/>
        <color theme="1"/>
        <rFont val="Calibri"/>
        <family val="2"/>
        <scheme val="minor"/>
      </rPr>
      <t xml:space="preserve">
</t>
    </r>
    <r>
      <rPr>
        <i/>
        <sz val="14"/>
        <color theme="1"/>
        <rFont val="Calibri"/>
        <family val="2"/>
        <scheme val="minor"/>
      </rPr>
      <t>For Table 1</t>
    </r>
    <r>
      <rPr>
        <b/>
        <sz val="14"/>
        <color theme="1"/>
        <rFont val="Calibri"/>
        <family val="2"/>
        <scheme val="minor"/>
      </rPr>
      <t xml:space="preserve">
</t>
    </r>
    <r>
      <rPr>
        <sz val="12"/>
        <color theme="1"/>
        <rFont val="Calibri"/>
        <family val="2"/>
        <scheme val="minor"/>
      </rPr>
      <t>1. Be sure to</t>
    </r>
    <r>
      <rPr>
        <b/>
        <sz val="12"/>
        <color theme="1"/>
        <rFont val="Calibri"/>
        <family val="2"/>
        <scheme val="minor"/>
      </rPr>
      <t xml:space="preserve"> include % towards Gender Equality and Women's Empowerment, as well as a justification. 
2. Do not adjust tranche amounts </t>
    </r>
    <r>
      <rPr>
        <sz val="12"/>
        <color theme="1"/>
        <rFont val="Calibri"/>
        <family val="2"/>
        <scheme val="minor"/>
      </rPr>
      <t xml:space="preserve">without consulting PBSO.
</t>
    </r>
    <r>
      <rPr>
        <sz val="14"/>
        <color theme="1"/>
        <rFont val="Calibri"/>
        <family val="2"/>
        <scheme val="minor"/>
      </rPr>
      <t xml:space="preserve">
</t>
    </r>
    <r>
      <rPr>
        <i/>
        <sz val="14"/>
        <color theme="1"/>
        <rFont val="Calibri"/>
        <family val="2"/>
        <scheme val="minor"/>
      </rPr>
      <t>For Table 2</t>
    </r>
    <r>
      <rPr>
        <b/>
        <sz val="14"/>
        <color theme="1"/>
        <rFont val="Calibri"/>
        <family val="2"/>
        <scheme val="minor"/>
      </rPr>
      <t xml:space="preserve">
</t>
    </r>
    <r>
      <rPr>
        <b/>
        <sz val="12"/>
        <color theme="1"/>
        <rFont val="Calibri"/>
        <family val="2"/>
        <scheme val="minor"/>
      </rPr>
      <t xml:space="preserve">1. Divide each output budget total along the relevant UN budget categories.
2. </t>
    </r>
    <r>
      <rPr>
        <sz val="12"/>
        <color theme="1"/>
        <rFont val="Calibri"/>
        <family val="2"/>
        <scheme val="minor"/>
      </rPr>
      <t xml:space="preserve">For reference, output totals from the outcome/output/activity breakdown have been transferred from Table 1. </t>
    </r>
    <r>
      <rPr>
        <b/>
        <sz val="12"/>
        <color theme="1"/>
        <rFont val="Calibri"/>
        <family val="2"/>
        <scheme val="minor"/>
      </rPr>
      <t xml:space="preserve">The output totals should match, and will show as </t>
    </r>
    <r>
      <rPr>
        <b/>
        <sz val="12"/>
        <color rgb="FFFF0000"/>
        <rFont val="Calibri"/>
        <family val="2"/>
        <scheme val="minor"/>
      </rPr>
      <t>red</t>
    </r>
    <r>
      <rPr>
        <b/>
        <sz val="12"/>
        <color theme="1"/>
        <rFont val="Calibri"/>
        <family val="2"/>
        <scheme val="minor"/>
      </rPr>
      <t xml:space="preserve"> if not.</t>
    </r>
  </si>
  <si>
    <t>Table 1 - PBF project budget by outcome, output and activity</t>
  </si>
  <si>
    <r>
      <rPr>
        <b/>
        <sz val="12"/>
        <color theme="1"/>
        <rFont val="Calibri"/>
        <family val="2"/>
        <scheme val="minor"/>
      </rPr>
      <t>Outcome/ Output</t>
    </r>
    <r>
      <rPr>
        <sz val="12"/>
        <color theme="1"/>
        <rFont val="Calibri"/>
        <family val="2"/>
        <scheme val="minor"/>
      </rPr>
      <t xml:space="preserve"> number</t>
    </r>
  </si>
  <si>
    <r>
      <rPr>
        <b/>
        <sz val="12"/>
        <color theme="1"/>
        <rFont val="Calibri"/>
        <family val="2"/>
        <scheme val="minor"/>
      </rPr>
      <t>Description</t>
    </r>
    <r>
      <rPr>
        <sz val="12"/>
        <color theme="1"/>
        <rFont val="Calibri"/>
        <family val="2"/>
        <scheme val="minor"/>
      </rPr>
      <t xml:space="preserve"> (Text)</t>
    </r>
  </si>
  <si>
    <t>Total</t>
  </si>
  <si>
    <r>
      <rPr>
        <b/>
        <sz val="12"/>
        <color theme="1"/>
        <rFont val="Calibri"/>
        <family val="2"/>
        <scheme val="minor"/>
      </rPr>
      <t>% of budget</t>
    </r>
    <r>
      <rPr>
        <sz val="12"/>
        <color theme="1"/>
        <rFont val="Calibri"/>
        <family val="2"/>
        <scheme val="minor"/>
      </rPr>
      <t xml:space="preserve"> per activity  allocated to </t>
    </r>
    <r>
      <rPr>
        <b/>
        <sz val="12"/>
        <color theme="1"/>
        <rFont val="Calibri"/>
        <family val="2"/>
        <scheme val="minor"/>
      </rPr>
      <t>Gender Equality and Women's Empowerment (GEWE)</t>
    </r>
    <r>
      <rPr>
        <sz val="12"/>
        <color theme="1"/>
        <rFont val="Calibri"/>
        <family val="2"/>
        <scheme val="minor"/>
      </rPr>
      <t xml:space="preserve"> (if any):</t>
    </r>
  </si>
  <si>
    <r>
      <t xml:space="preserve">Current level of </t>
    </r>
    <r>
      <rPr>
        <b/>
        <sz val="12"/>
        <color theme="1"/>
        <rFont val="Calibri"/>
        <family val="2"/>
        <scheme val="minor"/>
      </rPr>
      <t xml:space="preserve">expenditure/ commitment </t>
    </r>
    <r>
      <rPr>
        <sz val="12"/>
        <color theme="1"/>
        <rFont val="Calibri"/>
        <family val="2"/>
        <scheme val="minor"/>
      </rPr>
      <t>(To be completed at time of project progress reporting)</t>
    </r>
    <r>
      <rPr>
        <b/>
        <sz val="12"/>
        <color theme="1"/>
        <rFont val="Calibri"/>
        <family val="2"/>
        <scheme val="minor"/>
      </rPr>
      <t xml:space="preserve"> </t>
    </r>
  </si>
  <si>
    <r>
      <rPr>
        <b/>
        <sz val="12"/>
        <color theme="1"/>
        <rFont val="Calibri"/>
        <family val="2"/>
        <scheme val="minor"/>
      </rPr>
      <t xml:space="preserve">GEWE justification </t>
    </r>
    <r>
      <rPr>
        <sz val="12"/>
        <color theme="1"/>
        <rFont val="Calibri"/>
        <family val="2"/>
        <scheme val="minor"/>
      </rPr>
      <t>(e.g. training includes session on gender equality, specific efforts made to ensure equal representation of women and men etc.)</t>
    </r>
  </si>
  <si>
    <r>
      <t xml:space="preserve">Any other </t>
    </r>
    <r>
      <rPr>
        <b/>
        <sz val="12"/>
        <color theme="1"/>
        <rFont val="Calibri"/>
        <family val="2"/>
        <scheme val="minor"/>
      </rPr>
      <t>remarks</t>
    </r>
    <r>
      <rPr>
        <sz val="12"/>
        <color theme="1"/>
        <rFont val="Calibri"/>
        <family val="2"/>
        <scheme val="minor"/>
      </rPr>
      <t xml:space="preserve"> (e.g. on types of inputs provided or budget justification, esp. for TA or travel costs)</t>
    </r>
  </si>
  <si>
    <t xml:space="preserve">OUTCOME 1: </t>
  </si>
  <si>
    <t>Output 1.1:</t>
  </si>
  <si>
    <t>Activity 1.1.1:</t>
  </si>
  <si>
    <t>Activity 1.1.2:</t>
  </si>
  <si>
    <t>Activity 1.1.3:</t>
  </si>
  <si>
    <t>Activity 1.1.4</t>
  </si>
  <si>
    <t>Activity 1.1.5</t>
  </si>
  <si>
    <t>Activity 1.1.6</t>
  </si>
  <si>
    <t>Activity 1.1.7</t>
  </si>
  <si>
    <t>Activity 1.1.8</t>
  </si>
  <si>
    <t>Output Total</t>
  </si>
  <si>
    <t>Output 1.2:</t>
  </si>
  <si>
    <t>Activity 1.2.1</t>
  </si>
  <si>
    <t>Activity 1.2.2</t>
  </si>
  <si>
    <t>Activity 1.2.3</t>
  </si>
  <si>
    <t>Activity 1.2.4</t>
  </si>
  <si>
    <t>Activity 1.2.5</t>
  </si>
  <si>
    <t>Activity 1.2.6</t>
  </si>
  <si>
    <t>Activity 1.2.7</t>
  </si>
  <si>
    <t>Activity 1.2.8</t>
  </si>
  <si>
    <t>Output 1.3:</t>
  </si>
  <si>
    <t>Activity 1.3.1</t>
  </si>
  <si>
    <t>Activity 1.3.2</t>
  </si>
  <si>
    <t>Activity 1.3.3</t>
  </si>
  <si>
    <t>Activity 1.3.4</t>
  </si>
  <si>
    <t>Activity 1.3.5</t>
  </si>
  <si>
    <t>Activity 1.3.6</t>
  </si>
  <si>
    <t>Activity 1.3.7</t>
  </si>
  <si>
    <t>Activity 1.3.8</t>
  </si>
  <si>
    <t>Output 1.4:</t>
  </si>
  <si>
    <t>Activity 1.4.1</t>
  </si>
  <si>
    <t>Activity 1.4.2</t>
  </si>
  <si>
    <t>Activity 1.4.3</t>
  </si>
  <si>
    <t>Activity 1.4.4</t>
  </si>
  <si>
    <t>Activity 1.4.5</t>
  </si>
  <si>
    <t>Activity 1.4.6</t>
  </si>
  <si>
    <t>Activity 1.4.7</t>
  </si>
  <si>
    <t>Activity 1.4.8</t>
  </si>
  <si>
    <t xml:space="preserve">OUTCOME 2: </t>
  </si>
  <si>
    <t>Outcome 2.1</t>
  </si>
  <si>
    <t>Activity 2.1.1</t>
  </si>
  <si>
    <t>Activity 2.1.2</t>
  </si>
  <si>
    <t>Activity 2.1.3</t>
  </si>
  <si>
    <t>Activity 2.1.4</t>
  </si>
  <si>
    <t>Activity 2.1.5</t>
  </si>
  <si>
    <t>Activity 2.1.6</t>
  </si>
  <si>
    <t>Activity 2.1.7</t>
  </si>
  <si>
    <t>Activity 2.1.8</t>
  </si>
  <si>
    <t>Output 2.2</t>
  </si>
  <si>
    <t>Activity 2.2.1</t>
  </si>
  <si>
    <t>Activity 2.2.2</t>
  </si>
  <si>
    <t>Activity 2.2.3</t>
  </si>
  <si>
    <t>Activity 2.2.4</t>
  </si>
  <si>
    <t>Activity 2.2.5</t>
  </si>
  <si>
    <t>Activity 2.2.6</t>
  </si>
  <si>
    <t>Activity 2.2.7</t>
  </si>
  <si>
    <t>Activity 2.2.8</t>
  </si>
  <si>
    <t>Output 2.3</t>
  </si>
  <si>
    <t>Activity 2.3.1</t>
  </si>
  <si>
    <t>Activity 2.3.2</t>
  </si>
  <si>
    <t>Activity 2.3.3</t>
  </si>
  <si>
    <t>Activity 2.3.4</t>
  </si>
  <si>
    <t>Activity 2.3.5</t>
  </si>
  <si>
    <t>Activity 2.3.6</t>
  </si>
  <si>
    <t>Activity 2.3.7</t>
  </si>
  <si>
    <t>Activity 2.3.8</t>
  </si>
  <si>
    <t>Output 2.4</t>
  </si>
  <si>
    <t>Activity 2.4.1</t>
  </si>
  <si>
    <t>Activity 2.4.2</t>
  </si>
  <si>
    <t>Activity 2.4.3</t>
  </si>
  <si>
    <t>Activity 2.4.4</t>
  </si>
  <si>
    <t>Activity 2.4.5</t>
  </si>
  <si>
    <t>Activity 2.4.6</t>
  </si>
  <si>
    <t>Activity 2.4.7</t>
  </si>
  <si>
    <t>Activity 2.4.8</t>
  </si>
  <si>
    <t xml:space="preserve">OUTCOME 3: </t>
  </si>
  <si>
    <t>Output 3.1</t>
  </si>
  <si>
    <t>Activity 3.1.1</t>
  </si>
  <si>
    <t>Activity 3.1.2</t>
  </si>
  <si>
    <t>Activity 3.1.3</t>
  </si>
  <si>
    <t>Activity 3.1.4</t>
  </si>
  <si>
    <t>Activity 3.1.5</t>
  </si>
  <si>
    <t>Activity 3.1.6</t>
  </si>
  <si>
    <t>Activity 3.1.7</t>
  </si>
  <si>
    <t>Activity 3.1.8</t>
  </si>
  <si>
    <t>Output 3.2:</t>
  </si>
  <si>
    <t>Activity 3.2.1</t>
  </si>
  <si>
    <t>Activity 3.2.2</t>
  </si>
  <si>
    <t>Activity 3.2.3</t>
  </si>
  <si>
    <t>Activity 3.2.4</t>
  </si>
  <si>
    <t>Activity 3.2.5</t>
  </si>
  <si>
    <t>Activity 3.2.6</t>
  </si>
  <si>
    <t>Activity 3.2.7</t>
  </si>
  <si>
    <t>Activity 3.2.8</t>
  </si>
  <si>
    <t>Output 3.3</t>
  </si>
  <si>
    <t>Activity 3.3.1</t>
  </si>
  <si>
    <t>Activity 3.3.2</t>
  </si>
  <si>
    <t>Activity 3.3.3</t>
  </si>
  <si>
    <t>Activity 3.3.4</t>
  </si>
  <si>
    <t>Activity 3.3.5</t>
  </si>
  <si>
    <t>Activity 3.3.6</t>
  </si>
  <si>
    <t>Activity 3.3.7</t>
  </si>
  <si>
    <t>Activity 3.3.8</t>
  </si>
  <si>
    <t>Output 3.4</t>
  </si>
  <si>
    <t>Activity 3.4.1</t>
  </si>
  <si>
    <t>Activity 3.4.2</t>
  </si>
  <si>
    <t>Activity 3.4.3</t>
  </si>
  <si>
    <t>Activity 3.4.4</t>
  </si>
  <si>
    <t>Activity 3.4.5</t>
  </si>
  <si>
    <t>Activity 3.4.6</t>
  </si>
  <si>
    <t>Activity 3.4.7</t>
  </si>
  <si>
    <t>Activity 3.4.8</t>
  </si>
  <si>
    <t xml:space="preserve">OUTCOME 4: </t>
  </si>
  <si>
    <t>Output 4.1</t>
  </si>
  <si>
    <t>Activity 4.1.1</t>
  </si>
  <si>
    <t>Activity 4.1.2</t>
  </si>
  <si>
    <t>Activity 4.1.3</t>
  </si>
  <si>
    <t>Activity 4.1.4</t>
  </si>
  <si>
    <t>Activity 4.1.5</t>
  </si>
  <si>
    <t>Activity 4.1.6</t>
  </si>
  <si>
    <t>Activity 4.1.7</t>
  </si>
  <si>
    <t>Activity 4.1.8</t>
  </si>
  <si>
    <t>Output 4.2</t>
  </si>
  <si>
    <t>Activity 4.2.1</t>
  </si>
  <si>
    <t>Activity 4.2.2</t>
  </si>
  <si>
    <t>Activity 4.2.3</t>
  </si>
  <si>
    <t>Activity 4.2.4</t>
  </si>
  <si>
    <t>Activity 4.2.5</t>
  </si>
  <si>
    <t>Activity 4.2.6</t>
  </si>
  <si>
    <t>Activity 4.2.7</t>
  </si>
  <si>
    <t>Activity 4.2.8</t>
  </si>
  <si>
    <t>Output 4.3</t>
  </si>
  <si>
    <t>Activity 4.3.1</t>
  </si>
  <si>
    <t>Activity 4.3.2</t>
  </si>
  <si>
    <t>Activity 4.3.3</t>
  </si>
  <si>
    <t>Activity 4.3.4</t>
  </si>
  <si>
    <t>Activity 4.3.5</t>
  </si>
  <si>
    <t>Activity 4.3.6</t>
  </si>
  <si>
    <t>Activity 4.3.7</t>
  </si>
  <si>
    <t>Activity 4.3.8</t>
  </si>
  <si>
    <t>Output 4.4</t>
  </si>
  <si>
    <t>Activity 4.4.1</t>
  </si>
  <si>
    <t>Activity 4.4.2</t>
  </si>
  <si>
    <t>Activity 4.4.3</t>
  </si>
  <si>
    <t>Activity 4.4.4</t>
  </si>
  <si>
    <t>Activity 4.4.5</t>
  </si>
  <si>
    <t>Activity 4.4.6</t>
  </si>
  <si>
    <t>Activity 4.4.7</t>
  </si>
  <si>
    <t>Activity 4.4.8</t>
  </si>
  <si>
    <t>Additional personnel costs</t>
  </si>
  <si>
    <t>Additional operational costs</t>
  </si>
  <si>
    <t>Monitoring budget</t>
  </si>
  <si>
    <t>Budget for independent final evaluation</t>
  </si>
  <si>
    <t>Total Additional Costs</t>
  </si>
  <si>
    <t>Totals</t>
  </si>
  <si>
    <t>Sub-Total Project Budget</t>
  </si>
  <si>
    <t>Indirect support costs (7%):</t>
  </si>
  <si>
    <t>Performance-Based Tranche Breakdown</t>
  </si>
  <si>
    <t>Tranche %</t>
  </si>
  <si>
    <t>First Tranche:</t>
  </si>
  <si>
    <t>Second Tranche:</t>
  </si>
  <si>
    <t>Third Tranche</t>
  </si>
  <si>
    <t>Total:</t>
  </si>
  <si>
    <r>
      <t xml:space="preserve">$ Towards GEWE </t>
    </r>
    <r>
      <rPr>
        <sz val="11"/>
        <color theme="1"/>
        <rFont val="Calibri"/>
        <family val="2"/>
        <scheme val="minor"/>
      </rPr>
      <t>(includes indirect costs)</t>
    </r>
  </si>
  <si>
    <t>Total Expenditure</t>
  </si>
  <si>
    <t>% Towards GEWE</t>
  </si>
  <si>
    <t>Delivery Rate:</t>
  </si>
  <si>
    <r>
      <t xml:space="preserve">$ Towards M&amp;E </t>
    </r>
    <r>
      <rPr>
        <sz val="11"/>
        <color theme="1"/>
        <rFont val="Calibri"/>
        <family val="2"/>
        <scheme val="minor"/>
      </rPr>
      <t>(includes indirect costs)</t>
    </r>
  </si>
  <si>
    <t>% Towards M&amp;E</t>
  </si>
  <si>
    <r>
      <t xml:space="preserve">Note: PBF does not accept projects with less than </t>
    </r>
    <r>
      <rPr>
        <b/>
        <sz val="11"/>
        <color theme="1"/>
        <rFont val="Calibri"/>
        <family val="2"/>
        <scheme val="minor"/>
      </rPr>
      <t>5%</t>
    </r>
    <r>
      <rPr>
        <sz val="11"/>
        <color theme="1"/>
        <rFont val="Calibri"/>
        <family val="2"/>
        <scheme val="minor"/>
      </rPr>
      <t xml:space="preserve"> towards M&amp;E and less than </t>
    </r>
    <r>
      <rPr>
        <b/>
        <sz val="11"/>
        <color theme="1"/>
        <rFont val="Calibri"/>
        <family val="2"/>
        <scheme val="minor"/>
      </rPr>
      <t xml:space="preserve">15% </t>
    </r>
    <r>
      <rPr>
        <sz val="11"/>
        <color theme="1"/>
        <rFont val="Calibri"/>
        <family val="2"/>
        <scheme val="minor"/>
      </rPr>
      <t xml:space="preserve">towards GEWE. These figures will show as </t>
    </r>
    <r>
      <rPr>
        <sz val="11"/>
        <color rgb="FFFF0000"/>
        <rFont val="Calibri"/>
        <family val="2"/>
        <scheme val="minor"/>
      </rPr>
      <t xml:space="preserve">red </t>
    </r>
    <r>
      <rPr>
        <sz val="11"/>
        <color theme="1"/>
        <rFont val="Calibri"/>
        <family val="2"/>
        <scheme val="minor"/>
      </rPr>
      <t xml:space="preserve">if this minimum threshold is not met.  </t>
    </r>
  </si>
  <si>
    <t>Table 2 - Output breakdown by UN budget categories</t>
  </si>
  <si>
    <t>OUTCOME 1</t>
  </si>
  <si>
    <t>Output 1.1</t>
  </si>
  <si>
    <t>Output Total from Table 1</t>
  </si>
  <si>
    <t>1. Staff and other personnel</t>
  </si>
  <si>
    <t>2. Supplies, Commodities, Materials</t>
  </si>
  <si>
    <t>3. Equipment, Vehicles, and Furniture (including Depreciation)</t>
  </si>
  <si>
    <t>4. Contractual services</t>
  </si>
  <si>
    <t>5. Travel</t>
  </si>
  <si>
    <t>6. Transfers and Grants to Counterparts</t>
  </si>
  <si>
    <t>7. General Operating and other Costs</t>
  </si>
  <si>
    <t xml:space="preserve">Total </t>
  </si>
  <si>
    <t>Output 1.2</t>
  </si>
  <si>
    <t>Output 1.3</t>
  </si>
  <si>
    <t>Output 1.4</t>
  </si>
  <si>
    <t>OUTCOME 2</t>
  </si>
  <si>
    <t>Output 2.1</t>
  </si>
  <si>
    <t>OUTCOME 3</t>
  </si>
  <si>
    <t>Output 3.2</t>
  </si>
  <si>
    <t>OUTCOME 4</t>
  </si>
  <si>
    <t>Additional Costs</t>
  </si>
  <si>
    <t>Additional Cost Totals from Table 1</t>
  </si>
  <si>
    <t xml:space="preserve">Subtotal </t>
  </si>
  <si>
    <t>7% Indirect Costs</t>
  </si>
  <si>
    <t>TOTAL</t>
  </si>
  <si>
    <t>Annex 1: MPTFO Guidance on UN Cost Categories</t>
  </si>
  <si>
    <r>
      <rPr>
        <b/>
        <sz val="11"/>
        <color theme="1"/>
        <rFont val="Calibri"/>
        <family val="2"/>
        <scheme val="minor"/>
      </rPr>
      <t xml:space="preserve">1. Staff and other personnel costs: </t>
    </r>
    <r>
      <rPr>
        <sz val="11"/>
        <color theme="1"/>
        <rFont val="Calibri"/>
        <family val="2"/>
        <scheme val="minor"/>
      </rPr>
      <t>Includes all related staff and temporary staff costs including base salary, post adjustment and all staff entitlements.</t>
    </r>
  </si>
  <si>
    <r>
      <rPr>
        <b/>
        <sz val="11"/>
        <color theme="1"/>
        <rFont val="Calibri"/>
        <family val="2"/>
        <scheme val="minor"/>
      </rPr>
      <t>2. Supplies, Commodities, Materials:</t>
    </r>
    <r>
      <rPr>
        <sz val="11"/>
        <color theme="1"/>
        <rFont val="Calibri"/>
        <family val="2"/>
        <scheme val="minor"/>
      </rPr>
      <t xml:space="preserve"> Includes all direct and indirect costs (e.g. freight, transport, delivery, distribution) associated with procurement of supplies, commodities and materials. Office supplies should be reported as "General Operating".</t>
    </r>
  </si>
  <si>
    <r>
      <rPr>
        <b/>
        <sz val="11"/>
        <color theme="1"/>
        <rFont val="Calibri"/>
        <family val="2"/>
        <scheme val="minor"/>
      </rPr>
      <t xml:space="preserve">3. Equipment, Vehicles and Furniture including Depreciation: </t>
    </r>
    <r>
      <rPr>
        <sz val="11"/>
        <color theme="1"/>
        <rFont val="Calibri"/>
        <family val="2"/>
        <scheme val="minor"/>
      </rPr>
      <t>For those reporting assets on UNSAS or modified UNSAS basis (i.e. expense up front) this would relate to all costs to put asset into service. For those who do donor reports according to IPSAS this would equal depreciation for period.</t>
    </r>
  </si>
  <si>
    <r>
      <rPr>
        <b/>
        <sz val="11"/>
        <color theme="1"/>
        <rFont val="Calibri"/>
        <family val="2"/>
        <scheme val="minor"/>
      </rPr>
      <t>4. Contractual Services:</t>
    </r>
    <r>
      <rPr>
        <sz val="11"/>
        <color theme="1"/>
        <rFont val="Calibri"/>
        <family val="2"/>
        <scheme val="minor"/>
      </rPr>
      <t xml:space="preserve"> Services contracted by an organization which follow the normal procurement processes. In IPSAS terminology this would be similar to exchange transactions. This could include contracts given to NGOs if they are more similar to procurement of services than a grant transfer.</t>
    </r>
  </si>
  <si>
    <r>
      <rPr>
        <b/>
        <sz val="11"/>
        <color theme="1"/>
        <rFont val="Calibri"/>
        <family val="2"/>
        <scheme val="minor"/>
      </rPr>
      <t>5. Travel:</t>
    </r>
    <r>
      <rPr>
        <sz val="11"/>
        <color theme="1"/>
        <rFont val="Calibri"/>
        <family val="2"/>
        <scheme val="minor"/>
      </rPr>
      <t xml:space="preserve"> Includes staff and non-staff travel paid for by the organization directly related to a project.</t>
    </r>
  </si>
  <si>
    <r>
      <rPr>
        <b/>
        <sz val="11"/>
        <color theme="1"/>
        <rFont val="Calibri"/>
        <family val="2"/>
        <scheme val="minor"/>
      </rPr>
      <t>6. Transfers and Grants to Counterparts:</t>
    </r>
    <r>
      <rPr>
        <sz val="11"/>
        <color theme="1"/>
        <rFont val="Calibri"/>
        <family val="2"/>
        <scheme val="minor"/>
      </rPr>
      <t xml:space="preserve"> Includes transfers to national counterparts and any other transfers given to an implementing partner (e.g. NGO) which is not similar to a commercial service contract as per above. In IPSAS terms this would be more similar to non-exchange transactions.</t>
    </r>
  </si>
  <si>
    <r>
      <rPr>
        <b/>
        <sz val="11"/>
        <color theme="1"/>
        <rFont val="Calibri"/>
        <family val="2"/>
        <scheme val="minor"/>
      </rPr>
      <t>7. General Operating and Other Direct Costs:</t>
    </r>
    <r>
      <rPr>
        <sz val="11"/>
        <color theme="1"/>
        <rFont val="Calibri"/>
        <family val="2"/>
        <scheme val="minor"/>
      </rPr>
      <t xml:space="preserve"> Includes all general operating costs for running an office. Examples include telecommunication, rents, finance charges and other costs which cannot be mapped to other expense categories.</t>
    </r>
  </si>
  <si>
    <t>Outcome 1</t>
  </si>
  <si>
    <t>Outcome Budget</t>
  </si>
  <si>
    <t>Total Outcome Budget Towards SDGs</t>
  </si>
  <si>
    <t>Total Outcome Budget Towards Peacebuilding Priority Areas</t>
  </si>
  <si>
    <r>
      <rPr>
        <b/>
        <sz val="11"/>
        <color rgb="FF000000"/>
        <rFont val="Calibri"/>
        <family val="2"/>
        <scheme val="minor"/>
      </rPr>
      <t xml:space="preserve">SDG target </t>
    </r>
    <r>
      <rPr>
        <b/>
        <sz val="11"/>
        <color rgb="FFFF0000"/>
        <rFont val="Calibri"/>
        <family val="2"/>
        <scheme val="minor"/>
      </rPr>
      <t xml:space="preserve">( Please select a maximum of 3) </t>
    </r>
  </si>
  <si>
    <t>SDG %</t>
  </si>
  <si>
    <t>Total Towards SDG</t>
  </si>
  <si>
    <r>
      <rPr>
        <b/>
        <sz val="11"/>
        <color rgb="FF000000"/>
        <rFont val="Calibri"/>
        <family val="2"/>
      </rPr>
      <t xml:space="preserve">SG Dashboard Code </t>
    </r>
    <r>
      <rPr>
        <b/>
        <sz val="11"/>
        <color rgb="FFFF0000"/>
        <rFont val="Calibri"/>
        <family val="2"/>
      </rPr>
      <t>( Please select a maximum of 2)</t>
    </r>
  </si>
  <si>
    <t>PB Areas %</t>
  </si>
  <si>
    <t>Total Towards PB Areas</t>
  </si>
  <si>
    <t>Outcome 2</t>
  </si>
  <si>
    <t>Outcome 3</t>
  </si>
  <si>
    <t>Outcome 4</t>
  </si>
  <si>
    <r>
      <rPr>
        <b/>
        <sz val="11"/>
        <color rgb="FF000000"/>
        <rFont val="Calibri"/>
        <family val="2"/>
        <scheme val="minor"/>
      </rPr>
      <t xml:space="preserve">SG Dashboard Code </t>
    </r>
    <r>
      <rPr>
        <b/>
        <sz val="11"/>
        <color rgb="FFFF0000"/>
        <rFont val="Calibri"/>
        <family val="2"/>
        <scheme val="minor"/>
      </rPr>
      <t>( Please select a maximum of 2)</t>
    </r>
  </si>
  <si>
    <t>SG Dashboard codes (yellow = proposed additions)</t>
  </si>
  <si>
    <t>Coverage/description</t>
  </si>
  <si>
    <t>OECD DAC CRS "Purpose" Code</t>
  </si>
  <si>
    <t>PB1</t>
  </si>
  <si>
    <t>Political process</t>
  </si>
  <si>
    <t>Electoral processes</t>
  </si>
  <si>
    <t>Support electoral management bodies and processes, election preparation and observation, voters' education.</t>
  </si>
  <si>
    <t>15151: Elections</t>
  </si>
  <si>
    <t>Facilitating and promoting inclusive dialogue</t>
  </si>
  <si>
    <t>Promote inclusive dialogue, enable different groups in society (e.g. youth, women, marginalized) to make their voices heard through participation in dialogue processes.</t>
  </si>
  <si>
    <t>15220: Civilian peace-building, conflict prevention and resolution</t>
  </si>
  <si>
    <t>Reconciliation</t>
  </si>
  <si>
    <t>Support reconciliation among groups in society, and between the state and the population by building or rebuilding relationships damaged by violence, which may include trauma healing, truth telling, truth and reconciliation commissions, defining a shared vision, addressing long-standing grievances and dialogue with the main goal to reconcile dialogue partners.</t>
  </si>
  <si>
    <t>Conflict management capacities, mediation and dialogue capacities and infrastructures for peace at national and subnational level</t>
  </si>
  <si>
    <t>Capacity building, monitoring, information exchange. Support formal mediation and dialogue mechanisms. Support to the implementation of peace agreements generally. Support conflict management institutions, such as ombudsmen, alternative dispute resolution, arbitration and mediation, traditional authorities (see also category “Access to justice”). Deliver equipment and training of civilian and military conflict management personnel. Participation in international civilian peace missions such as those supported by the UN Department of Political and Peacebuilding Affairs (UNDPPA) or the European Union (European Security and Defense Policy).</t>
  </si>
  <si>
    <t>1.4.1</t>
  </si>
  <si>
    <t>Peace agreement implementation</t>
  </si>
  <si>
    <t>Sub-category from the above description: "Support to the implementation of peace agreements generally."</t>
  </si>
  <si>
    <t>1.4.2</t>
  </si>
  <si>
    <t>Mediation</t>
  </si>
  <si>
    <t>Sub-category from the above description: "Support conflict management institutions, such as...mediation."</t>
  </si>
  <si>
    <t>1.4.3</t>
  </si>
  <si>
    <t>Early warning mechanisms</t>
  </si>
  <si>
    <t>Sub-category from the above description: "Support conflict management institutions, such as...alternative dispute resolution."</t>
  </si>
  <si>
    <t>1.4.4</t>
  </si>
  <si>
    <t>Community violence reduction (CVR)</t>
  </si>
  <si>
    <t>1.4.5</t>
  </si>
  <si>
    <t>Peace infrastructures</t>
  </si>
  <si>
    <t>Sub-category from the above description: "Support conflict management institutions...Deliver equipment and training of civilian...conflict management personnel..."</t>
  </si>
  <si>
    <t>Legislatures and political parties</t>
  </si>
  <si>
    <t>Strengthen key functions of legislatures/parliaments, including subnational assemblies and councils (representation; oversight; legislation); capacity building to improve legislatures’ committees and administrative procedures; research and information management systems; provide training programmes for legislators and support personnel. Strengthen party systems and assist political parties.</t>
  </si>
  <si>
    <t>15152: Legislatures and political parties</t>
  </si>
  <si>
    <t>Democratic participation</t>
  </si>
  <si>
    <t xml:space="preserve">Support the exercise of democracy and diverse forms of participation of citizens beyond elections; direct democracy instruments, such as referenda and citizens’ initiatives; curricula and teaching for democratic education at various levels. </t>
  </si>
  <si>
    <t>15150: Democratic participation and civil society</t>
  </si>
  <si>
    <t>Civil society, communities and civic engagement</t>
  </si>
  <si>
    <t>Support peacebuilding activities of civil society. Support organizations that support, represent and advocate for their members and/or social groups/communities (e.g. women, youth) and monitor, engage and hold governments accountable. Enable the population to participate and act in the public sphere, support the development and protection of a civic space beyond state-oriented democratic participation, mobilize communities for a specific cause.</t>
  </si>
  <si>
    <t>1.7.1</t>
  </si>
  <si>
    <t>Inter-community relationships</t>
  </si>
  <si>
    <t>Sub-category from the above description: "Support peacebuilding activities of civil society. Support organizations that support, represent and advocate for their members and/or social groups/communities...support the development and protection of a civic space beyond state-oriented democratic participation, mobilize communities for a specific cause."</t>
  </si>
  <si>
    <t>1.7.2</t>
  </si>
  <si>
    <t>State-society relationships</t>
  </si>
  <si>
    <t>Sub-category from the above description: "Support organizations that...monitor, engage and hold governments accountable. Enable the population to participate and act in the public sphere..."</t>
  </si>
  <si>
    <t>Women empowerment and gender equality</t>
  </si>
  <si>
    <t>Support women and girls (as well as men and boys) and institutions and organizations (governmental and non-governmental) working for gender equality and women’s empowerment.</t>
  </si>
  <si>
    <t>15170: Women's rights organisations and movements, and government institutions</t>
  </si>
  <si>
    <t>Youth empowerment and participation</t>
  </si>
  <si>
    <t>Support children, adolescents and young adults as well as institutions and organizations (governmental and non-governmental) working for youth empowerment and participation.</t>
  </si>
  <si>
    <t>N/A - When developing SG Dashboard codes, PBSO observed that there is no matching OECD DAC CRS Code for the youth empowerment and participation peacebuilding priority.</t>
  </si>
  <si>
    <t>Media and free flow of information</t>
  </si>
  <si>
    <t xml:space="preserve">Support free and uncensored flow of information on public issues; activities that increase the editorial and technical skills and the integrity of the print and broadcast media, e.g. training of journalists. </t>
  </si>
  <si>
    <t>15153: Media and free flow of information</t>
  </si>
  <si>
    <t>Other</t>
  </si>
  <si>
    <t>PB2</t>
  </si>
  <si>
    <t>Safety and Security</t>
  </si>
  <si>
    <t>Mine action</t>
  </si>
  <si>
    <t>All activities, related to land mines, explosive remnants of war, and improvised explosive devices (IEDs) which have benefits to developing countries as their main objective, including removal of land mines and explosive remnants of war, training on IED threat mitigation, and stockpile destruction and management; risk education and awareness raising; rehabilitation, reintegration and assistance to victims (if medical, see also category 5.2 "Health"); and research and development on demining and clearance, as well as capacity development of national institutions in the area of mine action.</t>
  </si>
  <si>
    <t>15250: Removal of land mines and explosive remnants of war</t>
  </si>
  <si>
    <t>Small arms and light weapons</t>
  </si>
  <si>
    <t>Control, prevent and/or reduce the proliferation of small arms and light weapons (SALW); support governmental and non-governmental initiatives in this area; conversion of production facilities from military to civilian outputs.</t>
  </si>
  <si>
    <t>15240: Reintegration and SALW control</t>
  </si>
  <si>
    <t>Sexual and gender-based violence</t>
  </si>
  <si>
    <t>Support programmes designed to prevent and eliminate all forms of violence against women and girls/gender-based violence, which encompasses a broad range of forms of physical, sexual and psychological violence, including but not limited to: intimate partner violence (domestic violence); sexual violence; female genital mutilation/cutting (FGM/C); child, early and forced marriage; acid throwing; honour killings; and trafficking of women and girls). Prevention activities may include efforts to empower women and girls (see also category "Women empowerment and gender equality); change attitudes, norms and behaviour (see also category 1.7 "Civil society, communities and civic engagement"); adopt and enact legal reforms and strengthen implementation of laws and policies on ending violence against women and girls (see also category 3.1 "Rule of law"), including through strengthening institutional capacity (see also category 3.4 "Capacity of justice institutions").
Interventions to respond to violence against women and girls/gender-based violence may include expanding access to services, including legal assistance (see also category 3.2 "Access to justice"), psychosocial counselling and health care (see also category 5.2 "Health"); training personnel to respond more effectively to the needs of survivors; and ensuring investigation, prosecution and punishment of perpetrators of violence (see also category "Performance and independence of justice institutions").</t>
  </si>
  <si>
    <t>15180: Ending violence against women and girls</t>
  </si>
  <si>
    <t>Child soldiers</t>
  </si>
  <si>
    <t>Support adoption and application of legislation designed to prevent the recruitment of child soldiers, and to demobilize, disarm, reintegrate, repatriate and resettle (DDR) child soldiers (see also category 6.1 "Employment generation and livelihoods, particularly for youth and demobilized former combatants"); support governmental and non-governmental initiatives in this area.</t>
  </si>
  <si>
    <t>15261: Child soldiers (prevention and demobilisation)</t>
  </si>
  <si>
    <t>Disarmament, demobilization and reintegration  (DDR)</t>
  </si>
  <si>
    <t>Support the implementation of integrated disarmament, demobilization and reintegration processes, targeting former combatants, including women and children, persons formerly associated with armed forces and groups, as well as receiving communities. Support the development of national and local capacities on DDR, including coordination mechanisms and national strategies. Advance gender-responsive initiatives to ensure women’s meaningful participation across all stages of the DDR process. Promote the sustainable social, economic and political reintegration of former members of armed groups into society. Develop community-based initiatives aimed at reducing violence, promoting community resilience, preventing recruitment into armed groups, and increasing communities’ capacity to absorb ex-combatants. Promote effective weapons and ammunition management to reduce arms proliferation and increase security conditions. Support the rehabilitation and reintegration of combatants who voluntarily disengage from armed groups. Provide technical support to mediation processes, particularly on DDR provisions. Support the implementation of transitional security arrangements (other than "child soldiers"; see also category 6.1 "Employment generation and livelihoods, particularly for youth and demobilized former combatants").</t>
  </si>
  <si>
    <t>Police</t>
  </si>
  <si>
    <t>Support police affairs and services; improve police-community relations inland and at borders. Support the maintenance of law and order and public safety.</t>
  </si>
  <si>
    <t>15132: Police</t>
  </si>
  <si>
    <t>Security sector governance</t>
  </si>
  <si>
    <t>Assist parliament and government entities in reviewing and reforming the security system to improve democratic governance and civilian control as well as its ability to sustain peace; assist the legislature in improving civilian oversight and democratic control of budgeting, management, accountability and auditing of security expenditure, including military budgets, as part of a public expenditure management programme; assist civil society in enhancing its competence and capacity to scrutinize the security system so that it is managed in accordance with democratic norms and principles of accountability, transparency and good governance. Improving security sector-community relations (other than police), including of border security forces.</t>
  </si>
  <si>
    <t>15210: Security system management and reform</t>
  </si>
  <si>
    <t>2.7.1</t>
  </si>
  <si>
    <t>PVE</t>
  </si>
  <si>
    <t>Support preventative approaches to the underlying drivers that create vulnerabilities to violent extremism by enhancing the capacity of individuals and communities to resist it. Learn more here: www.international-alert.org/publications/preventing-violent-extremism-toolkit/</t>
  </si>
  <si>
    <t>N/A - No corresponding "purpose code" exists among OECD DAC CRS Codes</t>
  </si>
  <si>
    <t>PB3</t>
  </si>
  <si>
    <t>Rule of Law and Human Rights</t>
  </si>
  <si>
    <t>Rule of law</t>
  </si>
  <si>
    <t>Promote the equality of all persons before the law and prevent arbitrary use of power. Improve legal frameworks, constitutions, laws and regulations; legislative and constitutional drafting and review; legal reform; integration of formal and informal systems of law.</t>
  </si>
  <si>
    <t>3.1.1</t>
  </si>
  <si>
    <t>Constitutional reform</t>
  </si>
  <si>
    <t>Sub-category from the above description: "...Measures that support the improvement of legal frameworks, constitutions, laws and regulations; legislative and constitutional drafting and review; legal reform; integration of formal and informal systems of law..."</t>
  </si>
  <si>
    <t>15130: Legal and judicial development</t>
  </si>
  <si>
    <t>Acces to justice (including informal or traditional mechanisms)</t>
  </si>
  <si>
    <t>Improve individuals' access to justice, especially of marginalized groups, including displaced persons. Includes legal aid and counsel; public legal education; dissemination of information on entitlements and remedies for injustice; awareness campaigns. Includes access to traditional, indigenous and paralegal practices that fall outside the formal legal system, Ombudsmen, alternative dispute resolution, arbitration and mediation mechanisms.</t>
  </si>
  <si>
    <t>Performance and independence of justice institutions</t>
  </si>
  <si>
    <t>Support the performance and independence of institutions, systems and procedures of the justice sector, both formal and informal, including ministries of justice, the interior and home affairs. Strengthen the performance of judges and courts; legal drafting services; bar and lawyers associations. Including traditional, indigenous and paralegal practices that fall outside the formal legal system. Measures to enhance public trust in justice institutions.</t>
  </si>
  <si>
    <t>Capacity of justice institutions, including prisons</t>
  </si>
  <si>
    <t>Improve capacity of institutions, systems and procedures of the justice sector, including (but not limited to) prisons, e.g. through professional legal education; equipment.</t>
  </si>
  <si>
    <t>15137: Prisons</t>
  </si>
  <si>
    <t>3.4.1</t>
  </si>
  <si>
    <t>Penitentiary system</t>
  </si>
  <si>
    <t>Sub-category from the above description: "Improve capacity of...prisons." Support the improvement of penitentiary system and respond to protection needs, supporting resilience in places of detention, including prisons.</t>
  </si>
  <si>
    <t>Transitional justice, including mechanisms for truth seeking, accountability, reparation and guarantee of non-recurrence</t>
  </si>
  <si>
    <t>Support transitional justice arrangements and institutions, including mechanisms for truth seeking, accountability, reparation and guarantee of non-recurrence.</t>
  </si>
  <si>
    <t>15130: Legal and judicial development
15220: Civilian peace-building, conflict prevention and resolution</t>
  </si>
  <si>
    <t>Protection of civilians</t>
  </si>
  <si>
    <t>Activities aimed at protecting civilians from physical harm, protecting their lives and dignity, preventing destruction of livelihoods through violence and conflict, creating an environment conducive to the prevention of violence against civilians (e.g. community alert networks, non-armed protection force, reporting systems); includes compliance with and accountability for applicable international humanitarian and refugee law. Actions aimed at preventing forced displacement, and at protecting internally displaced persons (IDPs) and refugees, as well as migrants (see also category 5.5 “Safe and sustainable return and (re-) integration of internally displaced persons, refugees and migrants ).</t>
  </si>
  <si>
    <t>N/A - When developing SG Dashboard codes, PBSO observed that there is no matching OECD DAC CRS Code for the protection of civilians peacebuilding priority.</t>
  </si>
  <si>
    <t>Human Rights</t>
  </si>
  <si>
    <t>Support specialized official human rights institutions and mechanisms at universal, regional, national and local levels in their statutory roles to promote and protect civil and political, economic, social and cultural rights as defined in international treaties, conventions and covenants; translation of international human rights commitments into national legislation; reporting and follow-up; human rights dialogue. Support human rights defenders and human rights NGOs; human rights advocacy, activism, mobilization; awareness raising and public human rights education. Human rights programming targeting specific groups, e.g. children, persons with disabilities, migrants, ethnic, religious, linguistic and sexual minorities, indigenous people and those suffering from caste discrimination, victims of trafficking, victims of torture.</t>
  </si>
  <si>
    <t>15160: Human rights</t>
  </si>
  <si>
    <t>3.7.1</t>
  </si>
  <si>
    <t>Hate speech</t>
  </si>
  <si>
    <t>Sub-category from the above description: "...Human rights programming targeting specific groups, e.g. children, persons with disabilities, migrants, ethnic, religious, linguistic and sexual minorities, indigenous people and those suffering from caste discrimination, victims of trafficking, victims of torture."</t>
  </si>
  <si>
    <t>3.7.2</t>
  </si>
  <si>
    <t>Protection of human rights defenders</t>
  </si>
  <si>
    <t>Sub-category from the above description: "...Support human rights defenders and human rights NGOs..."</t>
  </si>
  <si>
    <t>PB4</t>
  </si>
  <si>
    <t>Core Government Functions</t>
  </si>
  <si>
    <t>Center of government and executive coordination</t>
  </si>
  <si>
    <t>Support the administration and operation of executive office. Capacity building in executive branch and office of the chief executive at all levels of government (monarch, governor-general, president, prime minister, governor, mayor, etc.).</t>
  </si>
  <si>
    <t>15154: Executive office</t>
  </si>
  <si>
    <t>Basic public administration at the national and subnational level</t>
  </si>
  <si>
    <t>Institution-building assistance to strengthen core public sector management systems and capacities, including human resource management. This includes support to ministries and all levels of public administration for the delivery of basic public services, interaction between civil servants and the population, including e-government.</t>
  </si>
  <si>
    <t>15110: Public sector policy and administrative management</t>
  </si>
  <si>
    <t>Multi-dimensional risk management (violence, disasters, climate change, etc.)</t>
  </si>
  <si>
    <t>Build the responsiveness, capability and capacity of international, regional, national and local actors to crises. Support institutional capacities of national and local government, specialized humanitarian bodies and civil society organizations to anticipate, respond and recover from the impact of potential, imminent and current risks, hazardous events and emergency situations that pose threats of humanitarian crisis or social/political destabilization. Including early-warning systems, risk analysis and assessment, mitigation, preparedness, such as stockpiling of emergency items and training and capacity building aimed to increase the speed and effectiveness of relevant action in the occurrence of crisis (see also category 6.3 “Management of natural resources and climate change”).</t>
  </si>
  <si>
    <t>74020: Multi-hazard response preparedness</t>
  </si>
  <si>
    <t>Anti-corruption organizations, institutions, measures and transparency</t>
  </si>
  <si>
    <t>Support specialized organizations, institutions and frameworks for the prevention of and combat against corruption, bribery, money-laundering and other aspects of organized crime, with or without law enforcement powers, e.g. anti-corruption commissions and monitoring bodies, special investigation services, institutions and initiatives of integrity and ethics oversight, specialized NGOs, other civil society and citizens’ organizations directly concerned with corruption. Awareness-raising among the population, civil society, local and national, formal and informal authorities.</t>
  </si>
  <si>
    <t>15113: Anti-corruption organisations and institutions</t>
  </si>
  <si>
    <t>4.4.1</t>
  </si>
  <si>
    <t>Organized crime</t>
  </si>
  <si>
    <t>Sub-category from the above description: "Support specialized organizations, institutions and frameworks for the prevention of and combat against...organized crime..."</t>
  </si>
  <si>
    <t>Public sector policy and administrative management</t>
  </si>
  <si>
    <t>Support the development and implementation of government policies, including support to ministries and all levels of public administration. This includes general public policy management, coordination, planning and reform; organizational development; civil service reform; development planning, monitoring and evaluation</t>
  </si>
  <si>
    <t>Public finance management at national and subnational level</t>
  </si>
  <si>
    <t>Support fiscal policy and planning; support to ministries of finance; strengthen financial and managerial accountability; public expenditure management; improve financial management systems; budget planning; inter-governmental fiscal relations, public audit, public debt. Including local and subnational government financial management.</t>
  </si>
  <si>
    <t>15111: Public finance management (PFM)</t>
  </si>
  <si>
    <t>Decentralization and subnational governance</t>
  </si>
  <si>
    <t>Decentralization processes (including political, administrative and fiscal dimensions); intergovernmental relations and federalism; strengthening departments of regional and local government, regional and local authorities and their national associations.</t>
  </si>
  <si>
    <t>15112: Decentralisation and support to subnational government</t>
  </si>
  <si>
    <t>PB5</t>
  </si>
  <si>
    <t>Basic Services</t>
  </si>
  <si>
    <t>Water and sanitation</t>
  </si>
  <si>
    <t>Water sector policy and administrative management; water resources conservation; water supply and sanitation; drinking water; waste management; education and training in water supply and sanitation.</t>
  </si>
  <si>
    <t>140: Water Supply &amp; Sanitation</t>
  </si>
  <si>
    <t>Health</t>
  </si>
  <si>
    <t>Health policy and administrative management; medical education, training, research; medical services; basic health care and infrastructure; disease control; control and treatment of substance abuse; mental health; population policy, reproductive health care; health education.</t>
  </si>
  <si>
    <t>120: Health
130: Population Policies/Programmes &amp; Reproductive Health</t>
  </si>
  <si>
    <t>5.2.1</t>
  </si>
  <si>
    <t>MHPSS/Trauma</t>
  </si>
  <si>
    <t>Promotion of programmes and interventions which support mental health and well-being resiliency; prevention, care and support to individuals vulnerable to suicide.</t>
  </si>
  <si>
    <t>12340: Promotion of mental health and well-being</t>
  </si>
  <si>
    <t>Education</t>
  </si>
  <si>
    <t>Support basic education of youth and adults through various means: Education policy and administrative management; education facilities and training; primary education for youth and adults; school feeding; secondary education; vocational training; tertiary education.</t>
  </si>
  <si>
    <t>110: Education</t>
  </si>
  <si>
    <t>Food security</t>
  </si>
  <si>
    <t>Food security policy, programs and activities; institution capacity strengthening; policies, programmes for the reduction of food loss/waste; food security information systems, data collection, statistics, analysis tools, methods; coordination and governance mechanism. Short- or longer-term household food security programmes and activities that improve the access of households to nutritionally adequate diets, and increase household resilience. Emergency food assistance, including provision and distribution of food; cash and vouchers for the purchase of food; non-medical nutritional interventions for the benefit of crisis-affected people, including refugees and internally displaced people in developing countries in emergency situations. Includes logistical costs.</t>
  </si>
  <si>
    <t>43071: Food security policy and administrative management
43072: Household food security programmes
52010: Food assistance
72040: Emergency food assistance</t>
  </si>
  <si>
    <t>Safe and sustainable return and (re-)integration of internally displaced persons, refugees and migrants</t>
  </si>
  <si>
    <t>Assist IDPs and refugees with their integration in host communities; assist refugees with their safe, dignified, informed and voluntary return to their country of origin; assist refugees with their sustainable reintegration in their country of origin (see also categories 3.2 “Access to justice” and 3.6 “Protection of civilians”); capacity building of for better (re-)integration of displaced persons; support governmental and non-governmental initiatives in this area. Supporting durable solutions for refugees and IDPs. Assist countries and communities to support orderly, safe, regular and responsible migration and mobility of people, including assistance to migrants for their sustainable integration, return and reintegration in their country of origin.</t>
  </si>
  <si>
    <t>15190: Facilitation of orderly, safe, regular and responsible migration and mobility</t>
  </si>
  <si>
    <t>PB6</t>
  </si>
  <si>
    <t>Economy</t>
  </si>
  <si>
    <t xml:space="preserve">Employment generation and livelihoods (e.g., in agriculture and public works), particularly for women, youth and demobilized </t>
  </si>
  <si>
    <t>Support conflict-sensitive and peacebuilding-relevant employment policy and planning; institution capacity building and advice; employment creation and income-generation programmes (e.g., in agriculture and public works), contributing to increased resilience; skills programmes, vocational training and apprenticeships, including activities specifically designed for the needs of women and vulnerable groups, such as youth and demobilized former combatants. Includes programmes on micro finance and credit co-operatives, etc. (see also category 2.5 “Disarmament, demobilization and reintegration (DDR)”).</t>
  </si>
  <si>
    <t>16020: Employment creation</t>
  </si>
  <si>
    <t>6.1.1</t>
  </si>
  <si>
    <t>Small grants facility</t>
  </si>
  <si>
    <t>Sub-category from the above description: "...Includes programmes on micro finance..."</t>
  </si>
  <si>
    <t>Economic recovery through enterprise recovery, including value chain</t>
  </si>
  <si>
    <t>Support economic recovery, enterprise recovery through conflict-sensitive and peacebuilding-relevant public sector policies and institutional support to the business environment and investment climate; public and private provision of business development services, including support to private organizations representing businesses. Direct support to improve the productive capacity and business management of micro, small and medium-sized enterprises, including accounting, auditing, advisory services, technological transfer and skill upgrading.</t>
  </si>
  <si>
    <t>250: Business &amp; Other Services
320: Industry, Mining, Construction</t>
  </si>
  <si>
    <t>6.2.1</t>
  </si>
  <si>
    <t>Public-private partnership</t>
  </si>
  <si>
    <t>Sub-category from the above description: "Support economic recovery, enterprise recovery through conflict-sensitive and peacebuilding-relevant public sector policies and institutional support to the business environment and investment climate; public and private provision of business development services..."</t>
  </si>
  <si>
    <t>250: Business &amp; Other Services</t>
  </si>
  <si>
    <t>6.2.2</t>
  </si>
  <si>
    <t>Innovative/blended finance</t>
  </si>
  <si>
    <t>Sub-category from the above description: "Support economic recovery, enterprise recovery through conflict-sensitive and peacebuilding-relevant...support to private organizations representing businesses. Direct support to improve the productive capacity...of micro, small and medium-sized enterprises..."</t>
  </si>
  <si>
    <t>Management of natural resources (including land and extractives) and climate change</t>
  </si>
  <si>
    <t>Support sustainable management of natural resources with a view to managing conflicts and sustaining peace.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 Sustainable water management, including fishery development, river basins development.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Support activities related to adaptation and mitigation to the impacts of climate change with a view to managing conflicts and sustaining peace.</t>
  </si>
  <si>
    <t>310: Agriculture, Forestry, Fishing
32210: Mineral/mining policy and administrative management
32220: Mineral prospection and exploration</t>
  </si>
  <si>
    <t>6.3.1</t>
  </si>
  <si>
    <t>Transhumance</t>
  </si>
  <si>
    <t>Sub-category from the above description: "Support sustainable management of natural resources with a view to managing conflicts and sustaining peace..."
"Agricultural sector policy, planning and programmes; aid to agricultural ministries;  institution capacity building and advice."
"Animal health and management, genetic resources, feed resources."</t>
  </si>
  <si>
    <t>310: Agriculture, Forestry, Fishing
31110: Agricultural policy and administrative management
31195: Livestock/veterinary services</t>
  </si>
  <si>
    <t>6.3.2</t>
  </si>
  <si>
    <t>Land</t>
  </si>
  <si>
    <t>Sub-category from the above description: "Fair and sustainable agricultural development and use of land resources, including land reform and land (use) rights; land inventories, cadastre and information systems, institution capacity building and advice; soil degradation control; soil improvement; drainage of water logged areas; soil desalination; agricultural land surveys; land reclamation; erosion control, desertification control. Sustainable forestry development, including afforestation, erosion and desertification control."</t>
  </si>
  <si>
    <t>6.3.3</t>
  </si>
  <si>
    <t>Water</t>
  </si>
  <si>
    <t>Sub-category from the above description: "Sustainable water management, including fishery development, river basins development."
"Water sector policy and governance, including legislation, regulation, planning and management as well as transboundary management of water; institutional capacity development; activities supporting the Integrated Water Resource Management approach (IWRM)."</t>
  </si>
  <si>
    <t>310: Agriculture, Forestry, Fishing
14010: Water sector policy and administrative management</t>
  </si>
  <si>
    <t>6.3.4</t>
  </si>
  <si>
    <t>Renewable energy</t>
  </si>
  <si>
    <t>Sub-category from the above description: "Sustainable mineral resource management, including mineral and mining sector policy, planning and programmes; mining legislation, mining cadastre, mineral resources inventory, information systems, transparency (e.g. on concessions, contracts, tenders, revenues, royalties), institution capacity building and advice; mineral extraction and processing, infrastructure, technology, economics, safety and environment management."
"Renewable energy generation programmes."</t>
  </si>
  <si>
    <t>32210: Mineral/mining policy and administrative management
32220: Mineral prospection and exploration
23210: Energy generation, renewable sources</t>
  </si>
  <si>
    <t>6.3.5</t>
  </si>
  <si>
    <t>Climate change adaptation</t>
  </si>
  <si>
    <t>Sub-category from the above description: "Support activities related to adaptation and mitigation to the impacts of climate change with a view to managing conflicts and sustaining peace."
"Environmental policy and administrative management;…Biodiversity;...Environmental education/training; Environmental research."</t>
  </si>
  <si>
    <t>310: Agriculture, Forestry, Fishing
32210: Mineral/mining policy and administrative management
32220: Mineral prospection and exploration
410: General Environment Protection</t>
  </si>
  <si>
    <t>Basic infrastructure rehabilitation and development</t>
  </si>
  <si>
    <t xml:space="preserve">Infrastructure rehabilitation and development to facilitate recovery and resilience building and enable populations to restore their livelihoods in the wake of an emergency situation: restoring pre-existing and building essential infrastructure and facilities (e.g. roads, bridges, irrigation, water and sanitation, shelter, health care services, education). Includes longer-term reconstruction (“build back better”) or construction of new infrastructure (see also categories 5.1 “Water and sanitation”, 5.2 “Health”, 5.3 “Education”, and other categories for relevant sectors). </t>
  </si>
  <si>
    <t>73010: Immediate post-emergency reconstruction and rehabilitation</t>
  </si>
  <si>
    <t>For MPTFO Use</t>
  </si>
  <si>
    <t xml:space="preserve">Sub-Total </t>
  </si>
  <si>
    <t>Third Tranche:</t>
  </si>
  <si>
    <t>Other peacebuilding objectives not related to specific SDG target</t>
  </si>
  <si>
    <t>Other PB activities - Not PB areas related</t>
  </si>
  <si>
    <t>1.1 By 2030, eradicate extreme poverty for all people everywhere, currently measured as people living on less than $1.25 a day</t>
  </si>
  <si>
    <t>1.1</t>
  </si>
  <si>
    <t>1.1 Electoral processes</t>
  </si>
  <si>
    <t>PB1 Political Process</t>
  </si>
  <si>
    <t>1.2 By 2030, reduce at least by half the proportion of men, women and children of all ages living in poverty in all its dimensions according to national definitions</t>
  </si>
  <si>
    <t>1.2</t>
  </si>
  <si>
    <t>1.2 Facilitating and promoting inclusive dialogue</t>
  </si>
  <si>
    <t>1.3 Implement nationally appropriate social protection systems and measures for all, including floors, and by 2030 achieve substantial coverage of the poor and the vulnerable</t>
  </si>
  <si>
    <t>1.3</t>
  </si>
  <si>
    <t>1.3 Reconciliation</t>
  </si>
  <si>
    <t>1.4 By 2030, ensure that all men and women, in particular the poor and the vulnerable, have equal rights to economic resources, as well as access to basic services, ownership and control over land and other forms of property, inheritance, natural resources, appropriate new technology and financial services, including microfinance</t>
  </si>
  <si>
    <t>1.4</t>
  </si>
  <si>
    <t>1.4 Conflict management capacities, mediation and dialogue capacities and infrastructures for peace at national and subnational level</t>
  </si>
  <si>
    <t>1.5 By 2030, build the resilience of the poor and those in vulnerable situations and reduce their exposure and vulnerability to climate-related extreme events and other economic, social and environmental shocks and disasters</t>
  </si>
  <si>
    <t>1.5</t>
  </si>
  <si>
    <t>1.4.1 Peace agreement implementation</t>
  </si>
  <si>
    <t>1.a Ensure significant mobilization of resources from a variety of sources, including through enhanced development cooperation, in order to provide adequate and predictable means for developing countries, in particular least developed countries, to implement programmes and policies to end poverty in all its dimensions</t>
  </si>
  <si>
    <t xml:space="preserve">1.a </t>
  </si>
  <si>
    <t>1.4.2 Mediation</t>
  </si>
  <si>
    <t>1.b Create sound policy frameworks at the national, regional and international levels, based on pro-poor and gender-sensitive development strategies, to support accelerated investment in poverty eradication actions</t>
  </si>
  <si>
    <t>1.b</t>
  </si>
  <si>
    <t>1.4.3 Early warning mechanisms</t>
  </si>
  <si>
    <t>2.1 By 2030, end hunger and ensure access by all people, in particular the poor and people in vulnerable situations, including infants, to safe, nutritious and sufficient food all year round</t>
  </si>
  <si>
    <t>2.1</t>
  </si>
  <si>
    <t>1.4.4 Community violence reduction (CVR)</t>
  </si>
  <si>
    <t>2.2 By 2030, end all forms of malnutrition, including achieving, by 2025, the internationally agreed targets on stunting and wasting in children under 5 years of age, and address the nutritional needs of adolescent girls, pregnant and lactating women and older persons</t>
  </si>
  <si>
    <t>2.2</t>
  </si>
  <si>
    <t>1.4.5 Peace infrastructures</t>
  </si>
  <si>
    <t>2.3 By 2030, double the agricultural productivity and incomes of small-scale food producers, in particular women, indigenous peoples, family farmers, pastoralists and fishers, including through secure and equal access to land, other productive resources and inputs, knowledge, financial services, markets and opportunities for value addition and non-farm employment</t>
  </si>
  <si>
    <t>2.3</t>
  </si>
  <si>
    <t>1.4.6 Other</t>
  </si>
  <si>
    <t>2.4 By 2030, ensure sustainable food production systems and implement resilient agricultural practices that increase productivity and production, that help maintain ecosystems, that strengthen capacity for adaptation to climate change, extreme weather, drought, flooding and other disasters and that progressively improve land and soil quality</t>
  </si>
  <si>
    <t>2.4</t>
  </si>
  <si>
    <t>1.5 Legislatures and political parties</t>
  </si>
  <si>
    <t>2.5 By 2020, maintain the genetic diversity of seeds, cultivated plants and farmed and domesticated animals and their related wild species, including through soundly managed and diversified seed and plant banks at the national, regional and international levels, and promote access to and fair and equitable sharing of benefits arising from the utilization of genetic resources and associated traditional knowledge, as internationally agreed</t>
  </si>
  <si>
    <t>2.5</t>
  </si>
  <si>
    <t>1.6 Democratic participation</t>
  </si>
  <si>
    <t>2.a Increase investment, including through enhanced international cooperation, in rural infrastructure, agricultural research and extension services, technology development and plant and livestock gene banks in order to enhance agricultural productive capacity in developing countries, in particular least developed countries</t>
  </si>
  <si>
    <t>2.a</t>
  </si>
  <si>
    <t>1.7 Civil society, communities and civic engagement</t>
  </si>
  <si>
    <t>2.b Correct and prevent trade restrictions and distortions in world agricultural markets, including through the parallel elimination of all forms of agricultural export subsidies and all export measures with equivalent effect, in accordance with the mandate of the Doha Development Round</t>
  </si>
  <si>
    <t>2.b</t>
  </si>
  <si>
    <t>1.7.1 Inter-community relationships</t>
  </si>
  <si>
    <t>2.c Adopt measures to ensure the proper functioning of food commodity markets and their derivatives and facilitate timely access to market information, including on food reserves, in order to help limit extreme food price volatility</t>
  </si>
  <si>
    <t>2.c</t>
  </si>
  <si>
    <t>1.7.2 State-society relationships</t>
  </si>
  <si>
    <t>3.1 By 2030, reduce the global maternal mortality ratio to less than 70 per 100,000 live births</t>
  </si>
  <si>
    <t>3.1</t>
  </si>
  <si>
    <t>1.7.3 Other</t>
  </si>
  <si>
    <t>3.2 By 2030, end preventable deaths of newborns and children under 5 years of age, with all countries aiming to reduce neonatal mortality to at least as low as 12 per 1,000 live births and under-5 mortality to at least as low as 25 per 1,000 live births</t>
  </si>
  <si>
    <t>3.2</t>
  </si>
  <si>
    <t>1.8 Women empowerment and gender equality</t>
  </si>
  <si>
    <t>3.3 By 2030, end the epidemics of AIDS, tuberculosis, malaria and neglected tropical diseases and combat hepatitis, water-borne diseases and other communicable diseases</t>
  </si>
  <si>
    <t>3.3</t>
  </si>
  <si>
    <t>1.9 Youth empowerment and participation</t>
  </si>
  <si>
    <t>3.4  By 2030, reduce by one third premature mortality from non-communicable diseases through prevention and treatment and promote mental health and well-being</t>
  </si>
  <si>
    <t>3.4</t>
  </si>
  <si>
    <t>1.10 Media and free flow of information</t>
  </si>
  <si>
    <t>3.5 Strengthen the prevention and treatment of substance abuse, including narcotic drug abuse and harmful use of alcohol</t>
  </si>
  <si>
    <t>3.5</t>
  </si>
  <si>
    <t>1.11 Other</t>
  </si>
  <si>
    <t>3.6 By 2020, halve the number of global deaths and injuries from road traffic accidents</t>
  </si>
  <si>
    <t>3.6</t>
  </si>
  <si>
    <t>2.1 Mine action</t>
  </si>
  <si>
    <t>PB2 Safety and Security</t>
  </si>
  <si>
    <t>3.7 By 2030, ensure universal access to sexual and reproductive health-care services, including for family planning, information and education, and the integration of reproductive health into national strategies and programmes</t>
  </si>
  <si>
    <t>3.7</t>
  </si>
  <si>
    <t>2.2 Small arms and light weapons</t>
  </si>
  <si>
    <t>3.8 Achieve universal health coverage, including financial risk protection, access to quality essential health-care services and access to safe, effective, quality and affordable essential medicines and vaccines for all</t>
  </si>
  <si>
    <t>3.8</t>
  </si>
  <si>
    <t>2.3 Sexual and gender-based violence</t>
  </si>
  <si>
    <t>3.9 By 2030, substantially reduce the number of deaths and illnesses from hazardous chemicals and air, water and soil pollution and contamination</t>
  </si>
  <si>
    <t>3.9</t>
  </si>
  <si>
    <t>2.4 Child soldiers</t>
  </si>
  <si>
    <t>3.a Strengthen the implementation of the World Health Organization Framework Convention on Tobacco Control in all countries, as appropriate</t>
  </si>
  <si>
    <t>3.a</t>
  </si>
  <si>
    <t>2.5 Disarmament, demobilization and reintegration (DDR)</t>
  </si>
  <si>
    <t>3.b Support the research and development of vaccines and medicines for the communicable and non‑communicable diseases that primarily affect developing countries, provide access to affordable essential medicines and vaccines, in accordance with the Doha Declaration on the TRIPS Agreement and Public Health, which affirms the right of developing countries to use to the full the provisions in the Agreement on Trade-Related Aspects of Intellectual Property Rights regarding flexibilities to protect public health, and, in particular, provide access to medicines for all</t>
  </si>
  <si>
    <t>3.b</t>
  </si>
  <si>
    <t>2.6 Police</t>
  </si>
  <si>
    <t>3.c Substantially increase health financing and the recruitment, development, training and retention of the health workforce in developing countries, especially in least developed countries and small island developing States</t>
  </si>
  <si>
    <t>3.c</t>
  </si>
  <si>
    <t>2.7 Security sector governance</t>
  </si>
  <si>
    <t>3.d Strengthen the capacity of all countries, in particular developing countries, for early warning, risk reduction and management of national and global health risks</t>
  </si>
  <si>
    <t>3.d</t>
  </si>
  <si>
    <t>2.7.1 PVE</t>
  </si>
  <si>
    <t>4.1 By 2030, ensure that all girls and boys complete free, equitable and quality primary and secondary education leading to relevant and effective learning outcomes</t>
  </si>
  <si>
    <t>4.1</t>
  </si>
  <si>
    <t>2.7.2 Other</t>
  </si>
  <si>
    <t>4.2 By 2030, ensure that all girls and boys have access to quality early childhood development, care and pre-primary education so that they are ready for primary education</t>
  </si>
  <si>
    <t>4.2</t>
  </si>
  <si>
    <t>2.8 Other</t>
  </si>
  <si>
    <t>4.3 By 2030, ensure equal access for all women and men to affordable and quality technical, vocational and tertiary education, including university</t>
  </si>
  <si>
    <t>4.3</t>
  </si>
  <si>
    <t>3.1 Rule of law</t>
  </si>
  <si>
    <t>PB3 Rule of Law and Human Rights</t>
  </si>
  <si>
    <t>4.4 By 2030, substantially increase the number of youth and adults who have relevant skills, including technical and vocational skills, for employment, decent jobs and entrepreneurship</t>
  </si>
  <si>
    <t>4.4</t>
  </si>
  <si>
    <t>3.1.1 Constitutional reform</t>
  </si>
  <si>
    <t>4.5 By 2030, eliminate gender disparities in education and ensure equal access to all levels of education and vocational training for the vulnerable, including persons with disabilities, indigenous peoples and children in vulnerable situations</t>
  </si>
  <si>
    <t>4.5</t>
  </si>
  <si>
    <t>3.1.2 Other</t>
  </si>
  <si>
    <t>4.6 By 2030, ensure that all youth and a substantial proportion of adults, both men and women, achieve literacy and numeracy</t>
  </si>
  <si>
    <t>4.6</t>
  </si>
  <si>
    <t>3.2 Access to justice (including informal or traditional mechanisms)</t>
  </si>
  <si>
    <t>4.7 By 2030, ensure that all learners acquire the knowledge and skills needed to promote sustainable development, including, among others, through education for sustainable development and sustainable lifestyles, human rights, gender equality, promotion of a culture of peace and non-violence, global citizenship and appreciation of cultural diversity and of culture’s contribution to sustainable development</t>
  </si>
  <si>
    <t>4.7</t>
  </si>
  <si>
    <t>3.3 Performance and independence of justice institutions</t>
  </si>
  <si>
    <t>4.a Build and upgrade education facilities that are child, disability and gender sensitive and provide safe, non-violent, inclusive and effective learning environments for all</t>
  </si>
  <si>
    <t>4.a</t>
  </si>
  <si>
    <t>3.4 Capacity of justice institutions, including prisons</t>
  </si>
  <si>
    <t>4.b By 2020, substantially expand globally the number of scholarships available to developing countries, in particular least developed countries, small island developing States and African countries, for enrolment in higher education, including vocational training and information and communications technology, technical, engineering and scientific programmes, in developed countries and other developing countries</t>
  </si>
  <si>
    <t>4.b</t>
  </si>
  <si>
    <t>3.4.1 Penitentiary system</t>
  </si>
  <si>
    <t>4.c By 2030, substantially increase the supply of qualified teachers, including through international cooperation for teacher training in developing countries, especially least developed countries and small island developing States</t>
  </si>
  <si>
    <t>4.c</t>
  </si>
  <si>
    <t>3.4.2 Other</t>
  </si>
  <si>
    <t>5.1 End all forms of discrimination against all women and girls everywhere</t>
  </si>
  <si>
    <t>5.1</t>
  </si>
  <si>
    <t>3.5 Transitional justice, including mechanisms for truth seeking, accountability, reparation and guarantee of non-recurrence</t>
  </si>
  <si>
    <t>5.2 Eliminate all forms of violence against all women and girls in the public and private spheres, including trafficking and sexual and other types of exploitation</t>
  </si>
  <si>
    <t>5.2</t>
  </si>
  <si>
    <t>3.6 Protection of civilians</t>
  </si>
  <si>
    <t>5.3 Eliminate all harmful practices, such as child, early and forced marriage and female genital mutilation</t>
  </si>
  <si>
    <t>5.3</t>
  </si>
  <si>
    <t>3.7 Human Rights</t>
  </si>
  <si>
    <t>5.4 Recognize and value unpaid care and domestic work through the provision of public services, infrastructure and social protection policies and the promotion of shared responsibility within the household and the family as nationally appropriate</t>
  </si>
  <si>
    <t>5.4</t>
  </si>
  <si>
    <t>3.7.1 Hate speech</t>
  </si>
  <si>
    <t>5.5 Ensure women’s full and effective participation and equal opportunities for leadership at all levels of decision-making in political, economic and public life</t>
  </si>
  <si>
    <t>5.5</t>
  </si>
  <si>
    <t>3.7.2 Protection of human rights defenders</t>
  </si>
  <si>
    <t>5.6 Ensure universal access to sexual and reproductive health and reproductive rights as agreed in accordance with the Programme of Action of the International Conference on Population and Development and the Beijing Platform for Action and the outcome documents of their review conferences</t>
  </si>
  <si>
    <t>5.6</t>
  </si>
  <si>
    <t>3.7.3 Other</t>
  </si>
  <si>
    <t>5.a Undertake reforms to give women equal rights to economic resources, as well as access to ownership and control over land and other forms of property, financial services, inheritance and natural resources, in accordance with national laws</t>
  </si>
  <si>
    <t>5.a</t>
  </si>
  <si>
    <t>3.8 Other</t>
  </si>
  <si>
    <t>5.b Enhance the use of enabling technology, in particular information and communications technology, to promote the empowerment of women</t>
  </si>
  <si>
    <t>5.b</t>
  </si>
  <si>
    <t>4.1 Center of government and executive coordination</t>
  </si>
  <si>
    <t>PB4 Core Government Functions</t>
  </si>
  <si>
    <t>5.c Adopt and strengthen sound policies and enforceable legislation for the promotion of gender equality and the empowerment of all women and girls at all levels</t>
  </si>
  <si>
    <t>5.c</t>
  </si>
  <si>
    <t>4.2 Basic public administration at the national and subnational level</t>
  </si>
  <si>
    <t>6.1 By 2030, achieve universal and equitable access to safe and affordable drinking water for all</t>
  </si>
  <si>
    <t>6.1</t>
  </si>
  <si>
    <t>4.3 Multi-dimensional risk management (violence, disasters, climate change, etc.)</t>
  </si>
  <si>
    <t>6.2 By 2030, achieve access to adequate and equitable sanitation and hygiene for all and end open defecation, paying special attention to the needs of women and girls and those in vulnerable situations</t>
  </si>
  <si>
    <t>6.2</t>
  </si>
  <si>
    <t>4.4 Anti-corruption organizations, institutions, measures and transparency</t>
  </si>
  <si>
    <t>6.3 By 2030, improve water quality by reducing pollution, eliminating dumping and minimizing release of hazardous chemicals and materials, halving the proportion of untreated wastewater and substantially increasing recycling and safe reuse globally</t>
  </si>
  <si>
    <t>6.3</t>
  </si>
  <si>
    <t>4.4.1 Organized crime</t>
  </si>
  <si>
    <t>6.4 By 2030, substantially increase water-use efficiency across all sectors and ensure sustainable withdrawals and supply of freshwater to address water scarcity and substantially reduce the number of people suffering from water scarcity</t>
  </si>
  <si>
    <t>6.4</t>
  </si>
  <si>
    <t>4.4.2 Other</t>
  </si>
  <si>
    <t>6.5 By 2030, implement integrated water resources management at all levels, including through transboundary cooperation as appropriate</t>
  </si>
  <si>
    <t>6.5</t>
  </si>
  <si>
    <t>4.5 Public sector policy and administrative management</t>
  </si>
  <si>
    <t>6.6 By 2020, protect and restore water-related ecosystems, including mountains, forests, wetlands, rivers, aquifers and lakes</t>
  </si>
  <si>
    <t>6.6</t>
  </si>
  <si>
    <t>4.6 Public finance management at national and subnational level</t>
  </si>
  <si>
    <t>6.a By 2030, expand international cooperation and capacity-building support to developing countries in water- and sanitation-related activities and programmes, including water harvesting, desalination, water efficiency, wastewater treatment, recycling and reuse technologies</t>
  </si>
  <si>
    <t>6.a</t>
  </si>
  <si>
    <t>4.7 Decentralization and subnational governance</t>
  </si>
  <si>
    <t>6.b Support and strengthen the participation of local communities in improving water and sanitation management</t>
  </si>
  <si>
    <t>6.b</t>
  </si>
  <si>
    <t>4.8 Other</t>
  </si>
  <si>
    <t>7.1 By 2030, ensure universal access to affordable, reliable and modern energy services</t>
  </si>
  <si>
    <t>7.1</t>
  </si>
  <si>
    <t>5.1 Water and sanitation</t>
  </si>
  <si>
    <t>PB5 Basic Services</t>
  </si>
  <si>
    <t>7.2 By 2030, increase substantially the share of renewable energy in the global energy mix</t>
  </si>
  <si>
    <t>7.2</t>
  </si>
  <si>
    <t>5.2 Health</t>
  </si>
  <si>
    <t>7.3 By 2030, double the global rate of improvement in energy efficiency</t>
  </si>
  <si>
    <t>7.3</t>
  </si>
  <si>
    <t>5.2.1 MHPSS/Trauma</t>
  </si>
  <si>
    <t>7.a By 2030, enhance international cooperation to facilitate access to clean energy research and technology, including renewable energy, energy efficiency and advanced and cleaner fossil-fuel technology, and promote investment in energy infrastructure and clean energy technology</t>
  </si>
  <si>
    <t>7.a</t>
  </si>
  <si>
    <t>5.2.2 Other</t>
  </si>
  <si>
    <t>7.b By 2030, expand infrastructure and upgrade technology for supplying modern and sustainable energy services for all in developing countries, in particular least developed countries, small island developing States and landlocked developing countries, in accordance with their respective programmes of support</t>
  </si>
  <si>
    <t>7.b</t>
  </si>
  <si>
    <t>5.3 Education</t>
  </si>
  <si>
    <t>8.1 Sustain per capita economic growth in accordance with national circumstances and, in particular, at least 7 per cent gross domestic product growth per annum in the least developed countries</t>
  </si>
  <si>
    <t>8.1</t>
  </si>
  <si>
    <t>5.4 Food security</t>
  </si>
  <si>
    <t>8.2 Achieve higher levels of economic productivity through diversification, technological upgrading and innovation, including through a focus on high-value added and labour-intensive sectors</t>
  </si>
  <si>
    <t>8.2</t>
  </si>
  <si>
    <t>5.5 Safe and sustainable return and (re-)integration of internally displaced persons, refugees and migrants</t>
  </si>
  <si>
    <t>8.3 Promote development-oriented policies that support productive activities, decent job creation, entrepreneurship, creativity and innovation, and encourage the formalization and growth of micro-, small- and medium-sized enterprises, including through access to financial services</t>
  </si>
  <si>
    <t>8.3</t>
  </si>
  <si>
    <t>5.6 Other</t>
  </si>
  <si>
    <t>8.4 Improve progressively, through 2030, global resource efficiency in consumption and production and endeavour to decouple economic growth from environmental degradation, in accordance with the 10‑Year Framework of Programmes on Sustainable Consumption and Production, with developed countries taking the lead</t>
  </si>
  <si>
    <t>8.4</t>
  </si>
  <si>
    <t>6.1 Employment generation and livelihoods (e.g., in agriculture and public works), particularly for women, youth and demobilized former combatants</t>
  </si>
  <si>
    <t>PB6 Economy</t>
  </si>
  <si>
    <t>8.5 By 2030, achieve full and productive employment and decent work for all women and men, including for young people and persons with disabilities, and equal pay for work of equal value</t>
  </si>
  <si>
    <t>8.5</t>
  </si>
  <si>
    <t>6.1.1 Small grants facility</t>
  </si>
  <si>
    <t>8.6 By 2020, substantially reduce the proportion of youth not in employment, education or training</t>
  </si>
  <si>
    <t>8.6</t>
  </si>
  <si>
    <t>6.1.2 Other</t>
  </si>
  <si>
    <t>8.7 Take immediate and effective measures to eradicate forced labour, end modern slavery and human trafficking and secure the prohibition and elimination of the worst forms of child labour, including recruitment and use of child soldiers, and by 2025 end child labour in all its forms</t>
  </si>
  <si>
    <t>8.7</t>
  </si>
  <si>
    <t>6.2 Economic recovery through enterprise recovery, including value chain</t>
  </si>
  <si>
    <t>8.8  Protect labour rights and promote safe and secure working environments for all workers, including migrant workers, in particular women migrants, and those in precarious employment</t>
  </si>
  <si>
    <t>8.8</t>
  </si>
  <si>
    <t>6.2.1 Public-private partnership</t>
  </si>
  <si>
    <t>8.9 By 2030, devise and implement policies to promote sustainable tourism that creates jobs and promotes local culture and products</t>
  </si>
  <si>
    <t>8.9</t>
  </si>
  <si>
    <t>6.2.2 Innovative/blended finance</t>
  </si>
  <si>
    <t>8.10 Strengthen the capacity of domestic financial institutions to encourage and expand access to banking, insurance and financial services for all</t>
  </si>
  <si>
    <t>8.10</t>
  </si>
  <si>
    <t>6.2.3 Other</t>
  </si>
  <si>
    <t>8.a Increase Aid for Trade support for developing countries, in particular least developed countries, including through the Enhanced Integrated Framework for Trade-related Technical Assistance to Least Developed Countries</t>
  </si>
  <si>
    <t>8.a</t>
  </si>
  <si>
    <t>6.3 Management of natural resources (including land and extractives) and climate change</t>
  </si>
  <si>
    <t>8.b By 2020, develop and operationalize a global strategy for youth employment and implement the Global Jobs Pact of the International Labour Organization</t>
  </si>
  <si>
    <t>8.b</t>
  </si>
  <si>
    <t>6.3.1 Transhumance</t>
  </si>
  <si>
    <t>9.1 Develop quality, reliable, sustainable and resilient infrastructure, including regional and trans-border infrastructure, to support economic development and human well-being, with a focus on affordable and equitable access for all</t>
  </si>
  <si>
    <t>9.1</t>
  </si>
  <si>
    <t>6.3.2 Land</t>
  </si>
  <si>
    <t>9.2 Promote inclusive and sustainable industrialization and, by 2030, significantly raise industry’s share of employment and gross domestic product, in line with national circumstances, and double its share in least developed countries</t>
  </si>
  <si>
    <t>9.2</t>
  </si>
  <si>
    <t>6.3.3 Water</t>
  </si>
  <si>
    <t>9.3 Increase the access of small-scale industrial and other enterprises, in particular in developing countries, to financial services, including affordable credit, and their integration into value chains and markets</t>
  </si>
  <si>
    <t>9.3</t>
  </si>
  <si>
    <t>6.3.4 Renewable energy</t>
  </si>
  <si>
    <t>9.4 By 2030, upgrade infrastructure and retrofit industries to make them sustainable, with increased resource-use efficiency and greater adoption of clean and environmentally sound technologies and industrial processes, with all countries taking action in accordance with their respective capabilities</t>
  </si>
  <si>
    <t>9.4</t>
  </si>
  <si>
    <t>6.3.5 Climate change adaptation</t>
  </si>
  <si>
    <t>9.5 Enhance scientific research, upgrade the technological capabilities of industrial sectors in all countries, in particular developing countries, including, by 2030, encouraging innovation and substantially increasing the number of research and development workers per 1 million people and public and private research and development spending</t>
  </si>
  <si>
    <t>9.5</t>
  </si>
  <si>
    <t>6.3.6 Other</t>
  </si>
  <si>
    <t>9.a Facilitate sustainable and resilient infrastructure development in developing countries through enhanced financial, technological and technical support to African countries, least developed countries, landlocked developing countries and small island developing States</t>
  </si>
  <si>
    <t>9.a</t>
  </si>
  <si>
    <t>6.4 Basic infrastructure rehabilitation and development</t>
  </si>
  <si>
    <t>9.b Support domestic technology development, research and innovation in developing countries, including by ensuring a conducive policy environment for, inter alia, industrial diversification and value addition to commodities</t>
  </si>
  <si>
    <t>9.b</t>
  </si>
  <si>
    <t>6.5 Other</t>
  </si>
  <si>
    <t>9.c Significantly increase access to information and communications technology and strive to provide universal and affordable access to the Internet in least developed countries by 2020</t>
  </si>
  <si>
    <t>9.c</t>
  </si>
  <si>
    <t>10.1 By 2030, progressively achieve and sustain income growth of the bottom 40 per cent of the population at a rate higher than the national average</t>
  </si>
  <si>
    <t>10.1</t>
  </si>
  <si>
    <t>10.2 By 2030, empower and promote the social, economic and political inclusion of all, irrespective of age, sex, disability, race, ethnicity, origin, religion or economic or other status</t>
  </si>
  <si>
    <t>10.2</t>
  </si>
  <si>
    <t>10.3 Ensure equal opportunity and reduce inequalities of outcome, including by eliminating discriminatory laws, policies and practices and promoting appropriate legislation, policies and action in this regard</t>
  </si>
  <si>
    <t>10.3</t>
  </si>
  <si>
    <t>10.4 Adopt policies, especially fiscal, wage and social protection policies, and progressively achieve greater equality</t>
  </si>
  <si>
    <t>10.4</t>
  </si>
  <si>
    <t>10.5 Improve the regulation and monitoring of global financial markets and institutions and strengthen the implementation of such regulations</t>
  </si>
  <si>
    <t>10.5</t>
  </si>
  <si>
    <t>10.6 Ensure enhanced representation and voice for developing countries in decision-making in global international economic and financial institutions in order to deliver more effective, credible, accountable and legitimate institutions</t>
  </si>
  <si>
    <t>10.6</t>
  </si>
  <si>
    <t>10.7 Facilitate orderly, safe, regular and responsible migration and mobility of people, including through the implementation of planned and well-managed migration policies</t>
  </si>
  <si>
    <t>10.7</t>
  </si>
  <si>
    <t>10.a Implement the principle of special and differential treatment for developing countries, in particular least developed countries, in accordance with World Trade Organization agreements</t>
  </si>
  <si>
    <t>10.a</t>
  </si>
  <si>
    <t>10.b Encourage official development assistance and financial flows, including foreign direct investment, to States where the need is greatest, in particular least developed countries, African countries, small island developing States and landlocked developing countries, in accordance with their national plans and programmes</t>
  </si>
  <si>
    <t>10.b</t>
  </si>
  <si>
    <t>10.c By 2030, reduce to less than 3 per cent the transaction costs of migrant remittances and eliminate remittance corridors with costs higher than 5 per cent</t>
  </si>
  <si>
    <t>10.c</t>
  </si>
  <si>
    <t>11.1 By 2030, ensure access for all to adequate, safe and affordable housing and basic services and upgrade slums</t>
  </si>
  <si>
    <t>11.1</t>
  </si>
  <si>
    <t>11.2 By 2030, provide access to safe, affordable, accessible and sustainable transport systems for all, improving road safety, notably by expanding public transport, with special attention to the needs of those in vulnerable situations, women, children, persons with disabilities and older persons</t>
  </si>
  <si>
    <t>11.2</t>
  </si>
  <si>
    <t>11.3 By 2030, enhance inclusive and sustainable urbanization and capacity for participatory, integrated and sustainable human settlement planning and management in all countries</t>
  </si>
  <si>
    <t>11.3</t>
  </si>
  <si>
    <t>11.4 Strengthen efforts to protect and safeguard the world’s cultural and natural heritage</t>
  </si>
  <si>
    <t>11.4</t>
  </si>
  <si>
    <t>11.5 By 2030, significantly reduce the number of deaths and the number of people affected and substantially decrease the direct economic losses relative to global gross domestic product caused by disasters, including water-related disasters, with a focus on protecting the poor and people in vulnerable situations</t>
  </si>
  <si>
    <t>11.5</t>
  </si>
  <si>
    <t>11.6 By 2030, reduce the adverse per capita environmental impact of cities, including by paying special attention to air quality and municipal and other waste management</t>
  </si>
  <si>
    <t>11.6</t>
  </si>
  <si>
    <t>11.7 By 2030, provide universal access to safe, inclusive and accessible, green and public spaces, in particular for women and children, older persons and persons with disabilities</t>
  </si>
  <si>
    <t>11.7</t>
  </si>
  <si>
    <t>11.a Support positive economic, social and environmental links between urban, peri-urban and rural areas by strengthening national and regional development planning</t>
  </si>
  <si>
    <t>11.a</t>
  </si>
  <si>
    <t>11.b By 2020, substantially increase the number of cities and human settlements adopting and implementing integrated policies and plans towards inclusion, resource efficiency, mitigation and adaptation to climate change, resilience to disasters, and develop and implement, in line with the Sendai Framework for Disaster Risk Reduction 2015-2030, holistic disaster risk management at all levels</t>
  </si>
  <si>
    <t>11.b</t>
  </si>
  <si>
    <t>11.c Support least developed countries, including through financial and technical assistance, in building sustainable and resilient buildings utilizing local materials</t>
  </si>
  <si>
    <t>11.c</t>
  </si>
  <si>
    <t>12.1 Implement the 10-Year Framework of Programmes on Sustainable Consumption and Production Patterns, all countries taking action, with developed countries taking the lead, taking into account the development and capabilities of developing countries</t>
  </si>
  <si>
    <t>12.1</t>
  </si>
  <si>
    <t>12.2 By 2030, achieve the sustainable management and efficient use of natural resources</t>
  </si>
  <si>
    <t>12.2</t>
  </si>
  <si>
    <t>12.3 By 2030, halve per capita global food waste at the retail and consumer levels and reduce food losses along production and supply chains, including post-harvest losses</t>
  </si>
  <si>
    <t>12.3</t>
  </si>
  <si>
    <t>12.4 By 2020, achieve the environmentally sound management of chemicals and all wastes throughout their life cycle, in accordance with agreed international frameworks, and significantly reduce their release to air, water and soil in order to minimize their adverse impacts on human health and the environment</t>
  </si>
  <si>
    <t>12.4</t>
  </si>
  <si>
    <t>12.5 By 2030, substantially reduce waste generation through prevention, reduction, recycling and reuse</t>
  </si>
  <si>
    <t>12.5</t>
  </si>
  <si>
    <t>12.6 Encourage companies, especially large and transnational companies, to adopt sustainable practices and to integrate sustainability information into their reporting cycle</t>
  </si>
  <si>
    <t>12.6</t>
  </si>
  <si>
    <t>12.7 Promote public procurement practices that are sustainable, in accordance with national policies and priorities</t>
  </si>
  <si>
    <t>12.7</t>
  </si>
  <si>
    <t>12.8 By 2030, ensure that people everywhere have the relevant information and awareness for sustainable development and lifestyles in harmony with nature</t>
  </si>
  <si>
    <t>12.8</t>
  </si>
  <si>
    <t>12.a Support developing countries to strengthen their scientific and technological capacity to move towards more sustainable patterns of consumption and production</t>
  </si>
  <si>
    <t>12.a</t>
  </si>
  <si>
    <t>12.b Develop and implement tools to monitor sustainable development impacts for sustainable tourism that creates jobs and promotes local culture and products</t>
  </si>
  <si>
    <t>12.b</t>
  </si>
  <si>
    <t>12.c Rationalize inefficient fossil-fuel subsidies that encourage wasteful consumption by removing market distortions, in accordance with national circumstances, including by restructuring taxation and phasing out those harmful subsidies, where they exist, to reflect their environmental impacts, taking fully into account the specific needs and conditions of developing countries and minimizing the possible adverse impacts on their development in a manner that protects the poor and the affected communities</t>
  </si>
  <si>
    <t>12.c</t>
  </si>
  <si>
    <t>13.1 Strengthen resilience and adaptive capacity to climate-related hazards and natural disasters in all countries</t>
  </si>
  <si>
    <t>13.1</t>
  </si>
  <si>
    <t>13.2 Integrate climate change measures into national policies, strategies and planning</t>
  </si>
  <si>
    <t>13.2</t>
  </si>
  <si>
    <t>13.3 Improve education, awareness-raising and human and institutional capacity on climate change mitigation, adaptation, impact reduction and early warning</t>
  </si>
  <si>
    <t>13.3</t>
  </si>
  <si>
    <t>13.a Implement the commitment undertaken by developed-country parties to the United Nations Framework Convention on Climate Change to a goal of mobilizing jointly $100 billion annually by 2020 from all sources to address the needs of developing countries in the context of meaningful mitigation actions and transparency on implementation and fully operationalize the Green Climate Fund through its capitalization as soon as possible</t>
  </si>
  <si>
    <t>13.a</t>
  </si>
  <si>
    <t>13.b Promote mechanisms for raising capacity for effective climate change-related planning and management in least developed countries and small island developing States, including focusing on women, youth and local and marginalized communities</t>
  </si>
  <si>
    <t>13.b</t>
  </si>
  <si>
    <t>14.1 By 2025, prevent and significantly reduce marine pollution of all kinds, in particular from land-based activities, including marine debris and nutrient pollution</t>
  </si>
  <si>
    <t>14.1</t>
  </si>
  <si>
    <t>14.2 By 2020, sustainably manage and protect marine and coastal ecosystems to avoid significant adverse impacts, including by strengthening their resilience, and take action for their restoration in order to achieve healthy and productive oceans</t>
  </si>
  <si>
    <t>14.2</t>
  </si>
  <si>
    <t>14.3 Minimize and address the impacts of ocean acidification, including through enhanced scientific cooperation at all levels</t>
  </si>
  <si>
    <t>14.3</t>
  </si>
  <si>
    <t>14.4 By 2020, effectively regulate harvesting and end overfishing, illegal, unreported and unregulated fishing and destructive fishing practices and implement science-based management plans, in order to restore fish stocks in the shortest time feasible, at least to levels that can produce maximum sustainable yield as determined by their biological characteristics</t>
  </si>
  <si>
    <t>14.4</t>
  </si>
  <si>
    <t>14.5 By 2020, conserve at least 10 per cent of coastal and marine areas, consistent with national and international law and based on the best available scientific information</t>
  </si>
  <si>
    <t>14.5</t>
  </si>
  <si>
    <t>14.6 By 2020, prohibit certain forms of fisheries subsidies which contribute to overcapacity and overfishing, eliminate subsidies that contribute to illegal, unreported and unregulated fishing and refrain from introducing new such subsidies, recognizing that appropriate and effective special and differential treatment for developing and least developed countries should be an integral part of the World Trade Organization fisheries subsidies negotiation[c]</t>
  </si>
  <si>
    <t>14.6</t>
  </si>
  <si>
    <t>14.7 By 2030, increase the economic benefits to small island developing States and least developed countries from the sustainable use of marine resources, including through sustainable management of fisheries, aquaculture and tourism</t>
  </si>
  <si>
    <t>14.7</t>
  </si>
  <si>
    <t>14.a Increase scientific knowledge, develop research capacity and transfer marine technology, taking into account the Intergovernmental Oceanographic Commission Criteria and Guidelines on the Transfer of Marine Technology, in order to improve ocean health and to enhance the contribution of marine biodiversity to the development of developing countries, in particular small island developing States and least developed countries</t>
  </si>
  <si>
    <t>14.a</t>
  </si>
  <si>
    <t>14.b Provide access for small-scale artisanal fishers to marine resources and markets</t>
  </si>
  <si>
    <t>14.b</t>
  </si>
  <si>
    <t>14.c Enhance the conservation and sustainable use of oceans and their resources by implementing international law as reflected in the United Nations Convention on the Law of the Sea, which provides the legal framework for the conservation and sustainable use of oceans and their resources, as recalled in paragraph 158 of “The future we want”</t>
  </si>
  <si>
    <t>14.c</t>
  </si>
  <si>
    <t>15.1 By 2020, ensure the conservation, restoration and sustainable use of terrestrial and inland freshwater ecosystems and their services, in particular forests, wetlands, mountains and drylands, in line with obligations under international agreements</t>
  </si>
  <si>
    <t>15.1</t>
  </si>
  <si>
    <t>15.2 By 2020, promote the implementation of sustainable management of all types of forests, halt deforestation, restore degraded forests and substantially increase afforestation and reforestation globally</t>
  </si>
  <si>
    <t>15.2</t>
  </si>
  <si>
    <t>15.3 By 2030, combat desertification, restore degraded land and soil, including land affected by desertification, drought and floods, and strive to achieve a land degradation-neutral world</t>
  </si>
  <si>
    <t>15.3</t>
  </si>
  <si>
    <t>15.4 By 2030, ensure the conservation of mountain ecosystems, including their biodiversity, in order to enhance their capacity to provide benefits that are essential for sustainable development</t>
  </si>
  <si>
    <t>15.4</t>
  </si>
  <si>
    <t>15.5 Take urgent and significant action to reduce the degradation of natural habitats, halt the loss of biodiversity and, by 2020, protect and prevent the extinction of threatened species</t>
  </si>
  <si>
    <t>15.5</t>
  </si>
  <si>
    <t>15.6 Promote fair and equitable sharing of the benefits arising from the utilization of genetic resources and promote appropriate access to such resources, as internationally agreed</t>
  </si>
  <si>
    <t>15.6</t>
  </si>
  <si>
    <t>15.7 Take urgent action to end poaching and trafficking of protected species of flora and fauna and address both demand and supply of illegal wildlife products</t>
  </si>
  <si>
    <t>15.7</t>
  </si>
  <si>
    <t>15.8 By 2020, introduce measures to prevent the introduction and significantly reduce the impact of invasive alien species on land and water ecosystems and control or eradicate the priority species</t>
  </si>
  <si>
    <t>15.8</t>
  </si>
  <si>
    <t>15.9 By 2020, integrate ecosystem and biodiversity values into national and local planning, development processes, poverty reduction strategies and accounts</t>
  </si>
  <si>
    <t>15.9</t>
  </si>
  <si>
    <t>15.a Mobilize and significantly increase financial resources from all sources to conserve and sustainably use biodiversity and ecosystems</t>
  </si>
  <si>
    <t>15.a</t>
  </si>
  <si>
    <t>15.b Mobilize significant resources from all sources and at all levels to finance sustainable forest management and provide adequate incentives to developing countries to advance such management, including for conservation and reforestation</t>
  </si>
  <si>
    <t>15.b</t>
  </si>
  <si>
    <t>15.c Enhance global support for efforts to combat poaching and trafficking of protected species, including by increasing the capacity of local communities to pursue sustainable livelihood opportunities</t>
  </si>
  <si>
    <t>15.c</t>
  </si>
  <si>
    <t>16.1 Significantly reduce all forms of violence and related death rates everywhere</t>
  </si>
  <si>
    <t>16.1</t>
  </si>
  <si>
    <t>16.2 End abuse, exploitation, trafficking and all forms of violence against and torture of children</t>
  </si>
  <si>
    <t>16.2</t>
  </si>
  <si>
    <t>16.3 Promote the rule of law at the national and international levels and ensure equal access to justice for all</t>
  </si>
  <si>
    <t>16.3</t>
  </si>
  <si>
    <t>16.4 By 2030, significantly reduce illicit financial and arms flows, strengthen the recovery and return of stolen assets and combat all forms of organized crime</t>
  </si>
  <si>
    <t>16.4</t>
  </si>
  <si>
    <t>16.5 Substantially reduce corruption and bribery in all their forms</t>
  </si>
  <si>
    <t>16.5</t>
  </si>
  <si>
    <t>16.6 Develop effective, accountable and transparent institutions at all levels</t>
  </si>
  <si>
    <t>16.6</t>
  </si>
  <si>
    <t>16.7 Ensure responsive, inclusive, participatory and representative decision-making at all levels</t>
  </si>
  <si>
    <t>16.7</t>
  </si>
  <si>
    <t>16.8 Broaden and strengthen the participation of developing countries in the institutions of global governance</t>
  </si>
  <si>
    <t>16.8</t>
  </si>
  <si>
    <t>16.9 By 2030, provide legal identity for all, including birth registration</t>
  </si>
  <si>
    <t>16.9</t>
  </si>
  <si>
    <t>16.10 Ensure public access to information and protect fundamental freedoms, in accordance with national legislation and international agreements</t>
  </si>
  <si>
    <t>16.10</t>
  </si>
  <si>
    <t>16.a Strengthen relevant national institutions, including through international cooperation, for building capacity at all levels, in particular in developing countries, to prevent violence and combat terrorism and crime</t>
  </si>
  <si>
    <t>16.a</t>
  </si>
  <si>
    <t>16.b Promote and enforce non-discriminatory laws and policies for sustainable development</t>
  </si>
  <si>
    <t>16.b</t>
  </si>
  <si>
    <t>17.1 Strengthen domestic resource mobilization, including through international support to developing countries, to improve domestic capacity for tax and other revenue collection</t>
  </si>
  <si>
    <t>17.1</t>
  </si>
  <si>
    <t>17.2 Developed countries to implement fully their official development assistance commitments, including the commitment by many developed countries to achieve the target of 0.7 per cent of gross national income for official development assistance (ODA/GNI) to developing countries and 0.15 to 0.20 per cent of ODA/GNI to least developed countries; ODA providers are encouraged to consider setting a target to provide at least 0.20 per cent of ODA/GNI to least developed countries</t>
  </si>
  <si>
    <t>17.2</t>
  </si>
  <si>
    <t>17.3 Mobilize additional financial resources for developing countries from multiple sources</t>
  </si>
  <si>
    <t>17.3</t>
  </si>
  <si>
    <t>17.4 Assist developing countries in attaining long-term debt sustainability through coordinated policies aimed at fostering debt financing, debt relief and debt restructuring, as appropriate, and address the external debt of highly indebted poor countries to reduce debt distress</t>
  </si>
  <si>
    <t>17.4</t>
  </si>
  <si>
    <t>17.5 Adopt and implement investment promotion regimes for least developed countries</t>
  </si>
  <si>
    <t>17.5</t>
  </si>
  <si>
    <t>17.6 Enhance North-South, South-South and triangular regional and international cooperation on and access to science, technology and innovation and enhance knowledge-sharing on mutually agreed terms, including through improved coordination among existing mechanisms, in particular at the United Nations level, and through a global technology facilitation mechanism</t>
  </si>
  <si>
    <t>17.6</t>
  </si>
  <si>
    <t>17.7 Promote the development, transfer, dissemination and diffusion of environmentally sound technologies to developing countries on favourable terms, including on concessional and preferential terms, as mutually agreed</t>
  </si>
  <si>
    <t>17.7</t>
  </si>
  <si>
    <t>17.8 Fully operationalize the technology bank and science, technology and innovation capacity-building mechanism for least developed countries by 2017 and enhance the use of enabling technology, in particular information and communications technology</t>
  </si>
  <si>
    <t>17.8</t>
  </si>
  <si>
    <t>17.9 Enhance international support for implementing effective and targeted capacity-building in developing countries to support national plans to implement all the Sustainable Development Goals, including through North-South, South-South and triangular cooperation</t>
  </si>
  <si>
    <t>17.9</t>
  </si>
  <si>
    <t>17.10 Promote a universal, rules-based, open, non‑discriminatory and equitable multilateral trading system under the World Trade Organization, including through the conclusion of negotiations under its Doha Development Agenda</t>
  </si>
  <si>
    <t>17.10</t>
  </si>
  <si>
    <t>17.11 Significantly increase the exports of developing countries, in particular with a view to doubling the least developed countries’ share of global exports by 2020</t>
  </si>
  <si>
    <t>17.11</t>
  </si>
  <si>
    <t>17.12 Realize timely implementation of duty-free and quota-free market access on a lasting basis for all least developed countries, consistent with World Trade Organization decisions, including by ensuring that preferential rules of origin applicable to imports from least developed countries are transparent and simple, and contribute to facilitating market access</t>
  </si>
  <si>
    <t>17.12</t>
  </si>
  <si>
    <t>17.13 Enhance global macroeconomic stability, including through policy coordination and policy coherence</t>
  </si>
  <si>
    <t>17.13</t>
  </si>
  <si>
    <t>17.14 Enhance policy coherence for sustainable development</t>
  </si>
  <si>
    <t>17.14</t>
  </si>
  <si>
    <t>17.15 Respect each country’s policy space and leadership to establish and implement policies for poverty eradication and sustainable development</t>
  </si>
  <si>
    <t>17.15</t>
  </si>
  <si>
    <t>17.16 Enhance the Global Partnership for Sustainable Development, complemented by multi-stakeholder partnerships that mobilize and share knowledge, expertise, technology and financial resources, to support the achievement of the Sustainable Development Goals in all countries, in particular developing countries</t>
  </si>
  <si>
    <t>17.16</t>
  </si>
  <si>
    <t>17.17 Encourage and promote effective public, public-private and civil society partnerships, building on the experience and resourcing strategies of partnerships</t>
  </si>
  <si>
    <t>17.17</t>
  </si>
  <si>
    <t>17.18 By 2020, enhance capacity-building support to developing countries, including for least developed countries and small island developing States, to increase significantly the availability of high-quality, timely and reliable data disaggregated by income, gender, age, race, ethnicity, migratory status, disability, geographic location and other characteristics relevant in national contexts</t>
  </si>
  <si>
    <t>17.18</t>
  </si>
  <si>
    <t>17.19 By 2030, build on existing initiatives to develop measurements of progress on sustainable development that complement gross domestic product, and support statistical capacity-building in developing countries</t>
  </si>
  <si>
    <t>17.19</t>
  </si>
  <si>
    <r>
      <rPr>
        <b/>
        <sz val="11"/>
        <color rgb="FF000000"/>
        <rFont val="Calibri"/>
        <family val="2"/>
        <scheme val="minor"/>
      </rPr>
      <t>For project team use</t>
    </r>
    <r>
      <rPr>
        <sz val="11"/>
        <color rgb="FFFF0000"/>
        <rFont val="Calibri"/>
        <family val="2"/>
        <scheme val="minor"/>
      </rPr>
      <t xml:space="preserve"> </t>
    </r>
    <r>
      <rPr>
        <b/>
        <sz val="11"/>
        <color rgb="FFFF0000"/>
        <rFont val="Calibri"/>
        <family val="2"/>
        <scheme val="minor"/>
      </rPr>
      <t>(Before completing this section, please read the SG dasboard coding guidelines)</t>
    </r>
  </si>
  <si>
    <t>PNUD</t>
  </si>
  <si>
    <t>UNODC</t>
  </si>
  <si>
    <t>OACNUDH</t>
  </si>
  <si>
    <t xml:space="preserve">El Organismo Judicial aumenta su independencia mediante procesos de profesionalización, evaluación del desempeño, gestión del recurso humano y el proceso disciplinario judicial. </t>
  </si>
  <si>
    <t>Escuela de Estudios Judiciales con una mayor y mejor oferta de servicios académicos enfocado a los diferentes temas contenidos en la Ley de la Carrera Judicial.</t>
  </si>
  <si>
    <t>Análisis legal de la implementación de marco jurídico relativo a la independencia judicial.</t>
  </si>
  <si>
    <t xml:space="preserve">Modernización de la Infraestructura Digital de la ESEJ. </t>
  </si>
  <si>
    <t>Fortalecer la oferta formativa de la Escuela de Estudios Judiciales para la debida aplicación de los estándares nacionales e internacionales sobre independencia judicial.</t>
  </si>
  <si>
    <t>Actualización de la plataforma virtual y migración de información de la ESEJ a plataforma moodle.</t>
  </si>
  <si>
    <t>Creación de malla curricular y módulos interactivos sobre la Ley de la Carrera Judicial para jueces/zas, incluido su proceso de evaluación como parte de la carrera judicial.</t>
  </si>
  <si>
    <t>Los órganos auxiliares del proceso disciplinario en el Organismo Judicial y en el Consejo de la Carrera Judicial incrementan sus capacidades en la gestión interna de procesos disciplinarios y resolución de casos según estándares nacionales e internacionales.</t>
  </si>
  <si>
    <t xml:space="preserve">Modernización y digitalización de procesos para la gestión del recurso humano. </t>
  </si>
  <si>
    <t xml:space="preserve">Fortalecimiento del Sistema de Clasificación de Puestos. </t>
  </si>
  <si>
    <t>Asistencia técnica para actualizar el reglamento de Evaluación del Desempeño y comportamiento profesional aprobado en 2020.</t>
  </si>
  <si>
    <t>Asistencia técnica para actualizar/fortalecer los criterios y metodología de evaluación; principalmente en los ámbitos relacionados con disciplina y ética, calidad y evaluación interna y externa.</t>
  </si>
  <si>
    <t>El Organismo Judicial mejora los procesos de evaluación del desempeño y gestión del recurso humano, de los órganos encargados, con criterios de objetividad, transparencia, especialidad y ética.</t>
  </si>
  <si>
    <t>Fortalecimiento y asistencia técnica a la Unidad de Régimen Disciplinario.</t>
  </si>
  <si>
    <t xml:space="preserve">Actualizar la plataforma tecnológica para la recepción de denuncias y gestión de casos para los órganos disciplinarios, la Supervisión General de Tribunales, Consejo de la Carrera judicial y Escuela de estudios judiciales, vinculado al registro personal. </t>
  </si>
  <si>
    <t>Fortalecer las capacidades tecnicas de investigación de la Supervisión General de Tribunales.</t>
  </si>
  <si>
    <t>Aumentada la protección y seguridad de operadores de justicia para el ejercicio de su función de forma independiente.</t>
  </si>
  <si>
    <t xml:space="preserve">Organismo judicial con mayores capacidades de otorgar una respuesta eficaz e integral a la protección y seguridad a operadores de justicia.  </t>
  </si>
  <si>
    <t>Asistencia técnica para establecer una hoja de ruta para la elaboración de los instrumentos técnicos para incrementar la protección de operadores de justicia, a partir de línea base sobre retos.</t>
  </si>
  <si>
    <t>Desarrollar capacidades de protección física y auto .protección de jueces/zas.</t>
  </si>
  <si>
    <t>Actualizar el sistema de análisis de riesgos de la Dirección de Seguridad Institucional (DSI).</t>
  </si>
  <si>
    <t>Actualizar la plataforma tecnológica para mejorar la gestión de casos y comunicación de medidas de seguridad entre el solicitante y Dirección de Seguridad Institucional (DSI).</t>
  </si>
  <si>
    <t>La institución del Procurador de Derechos Humanos incrementa sus capacidades para monitorear ataques a operadores de justicia, y para promover y supervisar medidas de protección.</t>
  </si>
  <si>
    <t xml:space="preserve">Fortalecer las capacidades de la institución del Procurador de Derechos Humanos para el monitoreo y seguimiento a ataques contra operadores de justicia, y para sensibilizar a autoridades sobre la importancia de la protección.
</t>
  </si>
  <si>
    <t>Pilotear modelos innovadores de monitoreo, análisis, investigación y seguimiento de las denuncias.</t>
  </si>
  <si>
    <t>Desarrollar una plataforma web para denunciar intimidaciones,  amenazas y atentados contra operadores de justicia.</t>
  </si>
  <si>
    <t>Brindar apoyo para la integración de jueces/zas, magistrados/as, defensores y letrados/as en redes internacionales de integridad, independencia judicial y protección.</t>
  </si>
  <si>
    <t xml:space="preserve">Incrementada la incidencia, auditoría social y articulación de sociedad civil para promover la independencia judicial. </t>
  </si>
  <si>
    <t xml:space="preserve">Mejorada la articulación y coordinación de sociedad civil para la construcción de diálogo y propuesta con relación a la independencia Judicial. </t>
  </si>
  <si>
    <t>Mapeo de iniciativas y plataformas de sociedad civil existentes para identificar las organizaciones de sociedad civil participantes, así como sus fortalezas y debilidades.</t>
  </si>
  <si>
    <t xml:space="preserve">Espacios de articulación y coordinación para promover la independencia judicial. </t>
  </si>
  <si>
    <t>Sociedad civil con mejores mecanismos para promover la independencia judicial, incluyendo la protección.</t>
  </si>
  <si>
    <t>Apoyar iniciativas de OSC, en particular en relación a observatorios judiciales, observación de elección y elaboración de herramientas de evaluación e iniciativas para monitorear ataques y promover mecanismos de protección y de defensa legal.</t>
  </si>
  <si>
    <t xml:space="preserve">Fortalecimiento de capacidades de sociedad civil en auditoría social, incidencia y comunicación para promover la independencia judicial. </t>
  </si>
  <si>
    <t>Fortalecimiento de capacidades de sociedad civil en evaluación de desempeno y procesos disciplinarios para promover la independencia judicial.</t>
  </si>
  <si>
    <t xml:space="preserve">Este análisis legal de la implementación del marco jurídico contemplará el enfoque de género para el examen de la independencia judicial. </t>
  </si>
  <si>
    <t>Promover y fortalecer la participación de juezas y magistradas en la participación en los cursos que brinda la oferta formativa de la Escuela de Estudios Judiciales para la debida aplicación de los estándares nacionales e internacionales sobre independencia judicial.</t>
  </si>
  <si>
    <t>Para el desarrollo de los módulos interactivos sobre la Ley de la Carrera Juicial se contemplará el enfoque de género en el abordaje de los contenidos y el diseño.</t>
  </si>
  <si>
    <t xml:space="preserve">Asistencia técnica para actualizar el reglamento de Evaluación del Desempeño y comportamiento profesional aprobado en 2020 que incluya el enfoque de género. </t>
  </si>
  <si>
    <t>Asistencia técnica para actualizar/fortalecer los criterios y metodología de evaluación; principalmente en los ámbitos relacionados con disciplina y ética, calidad y evaluación interna y externa que incluya el enfoque de género.</t>
  </si>
  <si>
    <t xml:space="preserve">Fortalecer las capacidades técnicas de investigación de la Supervisión General de Tribunales integrando el enfoque de género en la investigación administrativa y elaboración de informes. </t>
  </si>
  <si>
    <t xml:space="preserve">A través de la asistencia técnica se promoverá que la hoja de ruta para la elaboración de instrumentos técnicos se diseñe contemplando los retos específicos a los que se enfrentan las operadoras de justicia. </t>
  </si>
  <si>
    <t>El desarrollo de capacidades de protección física y autoprotección también contemplarán el enfoque de género al analizar las diferencias en los retos a los que se enfrentan las juezas  y los jueces.</t>
  </si>
  <si>
    <t>Se brindará asistencia técnica para que el sistema de análisis de riesgos de la DSI contemple la perspectiva de género no solo en el análisis de los riesgos, sino en el diseño de las medidas de mitigación.</t>
  </si>
  <si>
    <t xml:space="preserve">El fortalecimiento de las capacidades de monitoreo y seguimiento a ataques contra operadores de justicia tendrá una clara perspectiva de género que permita desarrollar información sensible a los retos que enfrentan las operadoras de justicia y acciones congruentes con dicha información.  </t>
  </si>
  <si>
    <t>Pilotear la incorporación del enfoque de género en los modelos innovadores de monitoreo, análisis, investigación y seguimiento de las denuncias.</t>
  </si>
  <si>
    <t xml:space="preserve"> Facilitar la integración a la asociación de juezas, magistradas, defensoras  en redes internacionales de integridad, independencia judicial y protección.</t>
  </si>
  <si>
    <t xml:space="preserve">Inclusión de organizaciones de mujeres, organizaciones de mujeres indígenas, así como a organizaciones que trabajan con jóvenes en el mapeo de iniciativas y plataformas de sociedad civil. Las acciones y procesos que se lleven a cabo con las organizaciones y plataformas identificadas se planificarán con enfoque de género. </t>
  </si>
  <si>
    <t xml:space="preserve">En los espacios de articulación se promoverá la participación de mujeres que integran la sociedad civil y de funcionarias de justicia, también se promoverán esfuerzos de coordinación con organizaciones o asociaciones de mujeres, así como análisis de temas vinculados a la independencia judicial con enfoque de género. </t>
  </si>
  <si>
    <t>Los mecanismos de protección seran diferenciados, abordando los pre juicios,  los ataques y criminalización en contra de mujeres juezas y magistradas en la aplicación de la independencia judicial.</t>
  </si>
  <si>
    <t xml:space="preserve">Los procesos de fortalecimiento de capacidades de organizaciones de sociedad civil serán formulados desde su planificación, con enfoque de género para que las organizaciones tengan acceso a herramientas que les permitan comprender y aplicar esta perspectiva en sus trabajo de incidencia y auditoría social. </t>
  </si>
  <si>
    <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</si>
</sst>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8" formatCode="&quot;$&quot;#,##0.00_);[Red]\(&quot;$&quot;#,##0.00\)"/>
    <numFmt numFmtId="44" formatCode="_(&quot;$&quot;* #,##0.00_);_(&quot;$&quot;* \(#,##0.00\);_(&quot;$&quot;* &quot;-&quot;??_);_(@_)"/>
  </numFmts>
  <fonts count="34" x14ac:knownFonts="1">
    <font>
      <sz val="11"/>
      <color theme="1"/>
      <name val="Calibri"/>
      <family val="2"/>
      <scheme val="minor"/>
    </font>
    <font>
      <sz val="12"/>
      <color theme="1"/>
      <name val="Calibri"/>
      <family val="2"/>
      <scheme val="minor"/>
    </font>
    <font>
      <b/>
      <sz val="12"/>
      <color theme="1"/>
      <name val="Calibri"/>
      <family val="2"/>
      <scheme val="minor"/>
    </font>
    <font>
      <b/>
      <sz val="11"/>
      <color theme="1"/>
      <name val="Calibri"/>
      <family val="2"/>
      <scheme val="minor"/>
    </font>
    <font>
      <sz val="11"/>
      <color theme="1"/>
      <name val="Calibri"/>
      <family val="2"/>
      <scheme val="minor"/>
    </font>
    <font>
      <sz val="12"/>
      <color theme="1"/>
      <name val="Calibri"/>
      <family val="2"/>
      <scheme val="minor"/>
    </font>
    <font>
      <sz val="12"/>
      <color theme="1"/>
      <name val="Calibri"/>
      <family val="2"/>
    </font>
    <font>
      <b/>
      <sz val="12"/>
      <color theme="1"/>
      <name val="Calibri"/>
      <family val="2"/>
    </font>
    <font>
      <sz val="11"/>
      <color rgb="FFFF0000"/>
      <name val="Calibri"/>
      <family val="2"/>
      <scheme val="minor"/>
    </font>
    <font>
      <b/>
      <sz val="12"/>
      <color rgb="FFFF0000"/>
      <name val="Calibri"/>
      <family val="2"/>
      <scheme val="minor"/>
    </font>
    <font>
      <sz val="12"/>
      <color rgb="FFFF0000"/>
      <name val="Calibri"/>
      <family val="2"/>
      <scheme val="minor"/>
    </font>
    <font>
      <b/>
      <sz val="28"/>
      <color theme="1"/>
      <name val="Calibri"/>
      <family val="2"/>
      <scheme val="minor"/>
    </font>
    <font>
      <b/>
      <sz val="20"/>
      <color theme="1"/>
      <name val="Calibri"/>
      <family val="2"/>
      <scheme val="minor"/>
    </font>
    <font>
      <b/>
      <sz val="36"/>
      <color theme="1"/>
      <name val="Calibri"/>
      <family val="2"/>
      <scheme val="minor"/>
    </font>
    <font>
      <sz val="36"/>
      <color theme="1"/>
      <name val="Calibri"/>
      <family val="2"/>
      <scheme val="minor"/>
    </font>
    <font>
      <sz val="9"/>
      <color theme="1"/>
      <name val="Calibri"/>
      <family val="2"/>
      <scheme val="minor"/>
    </font>
    <font>
      <sz val="11"/>
      <name val="Calibri"/>
      <family val="2"/>
      <scheme val="minor"/>
    </font>
    <font>
      <b/>
      <sz val="12"/>
      <color rgb="FF000000"/>
      <name val="Calibri"/>
      <family val="2"/>
      <scheme val="minor"/>
    </font>
    <font>
      <b/>
      <sz val="14"/>
      <color theme="1"/>
      <name val="Calibri"/>
      <family val="2"/>
      <scheme val="minor"/>
    </font>
    <font>
      <sz val="14"/>
      <color theme="1"/>
      <name val="Calibri"/>
      <family val="2"/>
      <scheme val="minor"/>
    </font>
    <font>
      <b/>
      <sz val="24"/>
      <color rgb="FF00B0F0"/>
      <name val="Calibri"/>
      <family val="2"/>
      <scheme val="minor"/>
    </font>
    <font>
      <b/>
      <u/>
      <sz val="18"/>
      <color theme="1"/>
      <name val="Calibri"/>
      <family val="2"/>
      <scheme val="minor"/>
    </font>
    <font>
      <i/>
      <sz val="14"/>
      <color theme="1"/>
      <name val="Calibri"/>
      <family val="2"/>
      <scheme val="minor"/>
    </font>
    <font>
      <sz val="10"/>
      <color rgb="FF000000"/>
      <name val="Arial"/>
      <family val="2"/>
    </font>
    <font>
      <u/>
      <sz val="11"/>
      <color theme="10"/>
      <name val="Calibri"/>
      <family val="2"/>
      <scheme val="minor"/>
    </font>
    <font>
      <i/>
      <sz val="11"/>
      <color theme="1"/>
      <name val="Calibri"/>
      <family val="2"/>
      <scheme val="minor"/>
    </font>
    <font>
      <sz val="11"/>
      <color rgb="FF000000"/>
      <name val="Calibri"/>
      <family val="2"/>
      <scheme val="minor"/>
    </font>
    <font>
      <b/>
      <sz val="11"/>
      <color theme="1"/>
      <name val="Calibri"/>
      <family val="2"/>
      <scheme val="minor"/>
    </font>
    <font>
      <b/>
      <sz val="11"/>
      <color rgb="FF000000"/>
      <name val="Calibri"/>
      <family val="2"/>
      <scheme val="minor"/>
    </font>
    <font>
      <b/>
      <sz val="11"/>
      <color rgb="FFFF0000"/>
      <name val="Calibri"/>
      <family val="2"/>
      <scheme val="minor"/>
    </font>
    <font>
      <b/>
      <sz val="11"/>
      <color rgb="FF000000"/>
      <name val="Calibri"/>
      <family val="2"/>
    </font>
    <font>
      <b/>
      <sz val="11"/>
      <color rgb="FFFF0000"/>
      <name val="Calibri"/>
      <family val="2"/>
    </font>
    <font>
      <b/>
      <sz val="11"/>
      <color theme="1"/>
      <name val="Calibri"/>
      <family val="2"/>
    </font>
    <font>
      <sz val="12"/>
      <color rgb="FF000000"/>
      <name val="Calibri"/>
      <family val="2"/>
    </font>
  </fonts>
  <fills count="19">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tint="-9.9978637043366805E-2"/>
        <bgColor indexed="64"/>
      </patternFill>
    </fill>
    <fill>
      <patternFill patternType="solid">
        <fgColor theme="7" tint="0.39997558519241921"/>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rgb="FFD9D9D9"/>
        <bgColor rgb="FF000000"/>
      </patternFill>
    </fill>
    <fill>
      <patternFill patternType="solid">
        <fgColor theme="0"/>
        <bgColor rgb="FF000000"/>
      </patternFill>
    </fill>
    <fill>
      <patternFill patternType="solid">
        <fgColor theme="2"/>
        <bgColor indexed="64"/>
      </patternFill>
    </fill>
    <fill>
      <patternFill patternType="solid">
        <fgColor theme="4" tint="0.59999389629810485"/>
        <bgColor indexed="64"/>
      </patternFill>
    </fill>
    <fill>
      <patternFill patternType="solid">
        <fgColor theme="9" tint="0.59999389629810485"/>
        <bgColor indexed="64"/>
      </patternFill>
    </fill>
    <fill>
      <patternFill patternType="solid">
        <fgColor rgb="FFC6E0B4"/>
        <bgColor indexed="64"/>
      </patternFill>
    </fill>
    <fill>
      <patternFill patternType="solid">
        <fgColor rgb="FFFFFFCC"/>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5" tint="0.39997558519241921"/>
        <bgColor indexed="64"/>
      </patternFill>
    </fill>
  </fills>
  <borders count="59">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5">
    <xf numFmtId="0" fontId="0" fillId="0" borderId="0"/>
    <xf numFmtId="44" fontId="4" fillId="0" borderId="0" applyFont="0" applyFill="0" applyBorder="0" applyAlignment="0" applyProtection="0"/>
    <xf numFmtId="9" fontId="4" fillId="0" borderId="0" applyFont="0" applyFill="0" applyBorder="0" applyAlignment="0" applyProtection="0"/>
    <xf numFmtId="0" fontId="4" fillId="0" borderId="0"/>
    <xf numFmtId="0" fontId="24" fillId="0" borderId="0" applyNumberFormat="0" applyFill="0" applyBorder="0" applyAlignment="0" applyProtection="0"/>
  </cellStyleXfs>
  <cellXfs count="331">
    <xf numFmtId="0" fontId="0" fillId="0" borderId="0" xfId="0"/>
    <xf numFmtId="0" fontId="2" fillId="0" borderId="0" xfId="0" applyFont="1" applyAlignment="1">
      <alignment vertical="center" wrapText="1"/>
    </xf>
    <xf numFmtId="0" fontId="2" fillId="0" borderId="0" xfId="0" applyFont="1" applyAlignment="1" applyProtection="1">
      <alignment vertical="center" wrapText="1"/>
      <protection locked="0"/>
    </xf>
    <xf numFmtId="0" fontId="6" fillId="0" borderId="0" xfId="0" applyFont="1" applyAlignment="1">
      <alignment vertical="center" wrapText="1"/>
    </xf>
    <xf numFmtId="0" fontId="2" fillId="3" borderId="0" xfId="0" applyFont="1" applyFill="1" applyAlignment="1">
      <alignment vertical="center" wrapText="1"/>
    </xf>
    <xf numFmtId="44" fontId="2" fillId="0" borderId="0" xfId="0" applyNumberFormat="1" applyFont="1" applyAlignment="1">
      <alignment vertical="center" wrapText="1"/>
    </xf>
    <xf numFmtId="9" fontId="2" fillId="2" borderId="9" xfId="2" applyFont="1" applyFill="1" applyBorder="1" applyAlignment="1">
      <alignment vertical="center" wrapText="1"/>
    </xf>
    <xf numFmtId="0" fontId="2" fillId="2" borderId="12" xfId="0" applyFont="1" applyFill="1" applyBorder="1" applyAlignment="1">
      <alignment vertical="center" wrapText="1"/>
    </xf>
    <xf numFmtId="0" fontId="2" fillId="3" borderId="0" xfId="0" applyFont="1" applyFill="1" applyAlignment="1" applyProtection="1">
      <alignment vertical="center" wrapText="1"/>
      <protection locked="0"/>
    </xf>
    <xf numFmtId="44" fontId="10" fillId="0" borderId="0" xfId="1" applyFont="1" applyFill="1" applyBorder="1" applyAlignment="1" applyProtection="1">
      <alignment vertical="center" wrapText="1"/>
    </xf>
    <xf numFmtId="44" fontId="2" fillId="2" borderId="3" xfId="1" applyFont="1" applyFill="1" applyBorder="1" applyAlignment="1" applyProtection="1">
      <alignment horizontal="center" vertical="center" wrapText="1"/>
    </xf>
    <xf numFmtId="0" fontId="7" fillId="2" borderId="8" xfId="0" applyFont="1" applyFill="1" applyBorder="1" applyAlignment="1">
      <alignment vertical="center" wrapText="1"/>
    </xf>
    <xf numFmtId="44" fontId="7" fillId="3" borderId="0" xfId="1" applyFont="1" applyFill="1" applyBorder="1" applyAlignment="1" applyProtection="1">
      <alignment vertical="center" wrapText="1"/>
    </xf>
    <xf numFmtId="44" fontId="2" fillId="2" borderId="5" xfId="1" applyFont="1" applyFill="1" applyBorder="1" applyAlignment="1" applyProtection="1">
      <alignment horizontal="center" vertical="center" wrapText="1"/>
    </xf>
    <xf numFmtId="0" fontId="2" fillId="2" borderId="8" xfId="0" applyFont="1" applyFill="1" applyBorder="1" applyAlignment="1">
      <alignment vertical="center" wrapText="1"/>
    </xf>
    <xf numFmtId="0" fontId="7" fillId="2" borderId="8" xfId="0" applyFont="1" applyFill="1" applyBorder="1" applyAlignment="1" applyProtection="1">
      <alignment vertical="center" wrapText="1"/>
      <protection locked="0"/>
    </xf>
    <xf numFmtId="44" fontId="2" fillId="3" borderId="0" xfId="0" applyNumberFormat="1" applyFont="1" applyFill="1" applyAlignment="1">
      <alignment vertical="center" wrapText="1"/>
    </xf>
    <xf numFmtId="0" fontId="0" fillId="3" borderId="0" xfId="0" applyFill="1" applyAlignment="1">
      <alignment horizontal="center" vertical="center" wrapText="1"/>
    </xf>
    <xf numFmtId="0" fontId="13" fillId="0" borderId="0" xfId="0" applyFont="1" applyAlignment="1">
      <alignment wrapText="1"/>
    </xf>
    <xf numFmtId="0" fontId="14" fillId="0" borderId="0" xfId="0" applyFont="1" applyAlignment="1">
      <alignment wrapText="1"/>
    </xf>
    <xf numFmtId="0" fontId="0" fillId="0" borderId="0" xfId="0" applyAlignment="1">
      <alignment wrapText="1"/>
    </xf>
    <xf numFmtId="0" fontId="0" fillId="3" borderId="0" xfId="0" applyFill="1" applyAlignment="1">
      <alignment wrapText="1"/>
    </xf>
    <xf numFmtId="0" fontId="2" fillId="0" borderId="0" xfId="0" applyFont="1" applyAlignment="1">
      <alignment horizontal="center" vertical="center" wrapText="1"/>
    </xf>
    <xf numFmtId="9" fontId="2" fillId="3" borderId="0" xfId="2" applyFont="1" applyFill="1" applyBorder="1" applyAlignment="1">
      <alignment wrapText="1"/>
    </xf>
    <xf numFmtId="0" fontId="3" fillId="3" borderId="0" xfId="0" applyFont="1" applyFill="1" applyAlignment="1">
      <alignment horizontal="center" vertical="center" wrapText="1"/>
    </xf>
    <xf numFmtId="44" fontId="2" fillId="3" borderId="0" xfId="2" applyNumberFormat="1" applyFont="1" applyFill="1" applyBorder="1" applyAlignment="1">
      <alignment wrapText="1"/>
    </xf>
    <xf numFmtId="0" fontId="9" fillId="0" borderId="0" xfId="0" applyFont="1" applyAlignment="1">
      <alignment horizontal="center" vertical="center" wrapText="1"/>
    </xf>
    <xf numFmtId="0" fontId="2" fillId="3" borderId="0" xfId="0" applyFont="1" applyFill="1" applyAlignment="1">
      <alignment horizontal="left" wrapText="1"/>
    </xf>
    <xf numFmtId="44" fontId="2" fillId="0" borderId="0" xfId="1" applyFont="1" applyFill="1" applyBorder="1" applyAlignment="1" applyProtection="1">
      <alignment vertical="center" wrapText="1"/>
    </xf>
    <xf numFmtId="44" fontId="2" fillId="0" borderId="0" xfId="1" applyFont="1" applyFill="1" applyBorder="1" applyAlignment="1" applyProtection="1">
      <alignment horizontal="center" vertical="center" wrapText="1"/>
    </xf>
    <xf numFmtId="0" fontId="6" fillId="2" borderId="3" xfId="0" applyFont="1" applyFill="1" applyBorder="1" applyAlignment="1">
      <alignment vertical="center" wrapText="1"/>
    </xf>
    <xf numFmtId="0" fontId="6" fillId="2" borderId="3" xfId="0" applyFont="1" applyFill="1" applyBorder="1" applyAlignment="1" applyProtection="1">
      <alignment vertical="center" wrapText="1"/>
      <protection locked="0"/>
    </xf>
    <xf numFmtId="0" fontId="5" fillId="0" borderId="0" xfId="0" applyFont="1" applyAlignment="1">
      <alignment wrapText="1"/>
    </xf>
    <xf numFmtId="0" fontId="5" fillId="3" borderId="0" xfId="0" applyFont="1" applyFill="1" applyAlignment="1">
      <alignment wrapText="1"/>
    </xf>
    <xf numFmtId="44" fontId="2" fillId="4" borderId="3" xfId="1" applyFont="1" applyFill="1" applyBorder="1" applyAlignment="1" applyProtection="1">
      <alignment wrapText="1"/>
    </xf>
    <xf numFmtId="44" fontId="2" fillId="0" borderId="0" xfId="0" applyNumberFormat="1" applyFont="1" applyAlignment="1">
      <alignment wrapText="1"/>
    </xf>
    <xf numFmtId="44" fontId="6" fillId="0" borderId="0" xfId="1" applyFont="1" applyFill="1" applyBorder="1" applyAlignment="1">
      <alignment horizontal="right" vertical="center" wrapText="1"/>
    </xf>
    <xf numFmtId="44" fontId="2" fillId="2" borderId="3" xfId="0" applyNumberFormat="1" applyFont="1" applyFill="1" applyBorder="1" applyAlignment="1">
      <alignment wrapText="1"/>
    </xf>
    <xf numFmtId="0" fontId="6" fillId="2" borderId="39" xfId="0" applyFont="1" applyFill="1" applyBorder="1" applyAlignment="1">
      <alignment vertical="center" wrapText="1"/>
    </xf>
    <xf numFmtId="44" fontId="2" fillId="2" borderId="39" xfId="0" applyNumberFormat="1" applyFont="1" applyFill="1" applyBorder="1" applyAlignment="1">
      <alignment wrapText="1"/>
    </xf>
    <xf numFmtId="0" fontId="2" fillId="2" borderId="13" xfId="0" applyFont="1" applyFill="1" applyBorder="1" applyAlignment="1">
      <alignment horizontal="left" wrapText="1"/>
    </xf>
    <xf numFmtId="44" fontId="2" fillId="2" borderId="13" xfId="0" applyNumberFormat="1" applyFont="1" applyFill="1" applyBorder="1" applyAlignment="1">
      <alignment horizontal="center" wrapText="1"/>
    </xf>
    <xf numFmtId="44" fontId="2" fillId="2" borderId="13" xfId="0" applyNumberFormat="1" applyFont="1" applyFill="1" applyBorder="1" applyAlignment="1">
      <alignment wrapText="1"/>
    </xf>
    <xf numFmtId="44" fontId="2" fillId="4" borderId="3" xfId="1" applyFont="1" applyFill="1" applyBorder="1" applyAlignment="1">
      <alignment wrapText="1"/>
    </xf>
    <xf numFmtId="0" fontId="2" fillId="3" borderId="40" xfId="0" applyFont="1" applyFill="1" applyBorder="1" applyAlignment="1">
      <alignment horizontal="left" wrapText="1"/>
    </xf>
    <xf numFmtId="0" fontId="2" fillId="3" borderId="41" xfId="0" applyFont="1" applyFill="1" applyBorder="1" applyAlignment="1">
      <alignment horizontal="left" wrapText="1"/>
    </xf>
    <xf numFmtId="0" fontId="2" fillId="3" borderId="42" xfId="0" applyFont="1" applyFill="1" applyBorder="1" applyAlignment="1">
      <alignment horizontal="left" wrapText="1"/>
    </xf>
    <xf numFmtId="44" fontId="2" fillId="3" borderId="4" xfId="1" applyFont="1" applyFill="1" applyBorder="1" applyAlignment="1" applyProtection="1">
      <alignment wrapText="1"/>
    </xf>
    <xf numFmtId="44" fontId="2" fillId="3" borderId="1" xfId="1" applyFont="1" applyFill="1" applyBorder="1" applyAlignment="1">
      <alignment wrapText="1"/>
    </xf>
    <xf numFmtId="44" fontId="2" fillId="3" borderId="2" xfId="0" applyNumberFormat="1" applyFont="1" applyFill="1" applyBorder="1" applyAlignment="1">
      <alignment wrapText="1"/>
    </xf>
    <xf numFmtId="44" fontId="2" fillId="3" borderId="1" xfId="1" applyFont="1" applyFill="1" applyBorder="1" applyAlignment="1" applyProtection="1">
      <alignment wrapText="1"/>
    </xf>
    <xf numFmtId="0" fontId="2" fillId="3" borderId="3" xfId="0" applyFont="1" applyFill="1" applyBorder="1" applyAlignment="1" applyProtection="1">
      <alignment horizontal="center" vertical="center" wrapText="1"/>
      <protection locked="0"/>
    </xf>
    <xf numFmtId="44" fontId="2" fillId="2" borderId="38" xfId="0" applyNumberFormat="1" applyFont="1" applyFill="1" applyBorder="1" applyAlignment="1">
      <alignment wrapText="1"/>
    </xf>
    <xf numFmtId="44" fontId="2" fillId="2" borderId="9" xfId="0" applyNumberFormat="1" applyFont="1" applyFill="1" applyBorder="1" applyAlignment="1">
      <alignment wrapText="1"/>
    </xf>
    <xf numFmtId="0" fontId="2" fillId="2" borderId="11" xfId="0" applyFont="1" applyFill="1" applyBorder="1" applyAlignment="1">
      <alignment horizontal="center" wrapText="1"/>
    </xf>
    <xf numFmtId="44" fontId="2" fillId="2" borderId="34" xfId="0" applyNumberFormat="1" applyFont="1" applyFill="1" applyBorder="1" applyAlignment="1">
      <alignment wrapText="1"/>
    </xf>
    <xf numFmtId="0" fontId="5" fillId="0" borderId="0" xfId="0" applyFont="1"/>
    <xf numFmtId="0" fontId="2" fillId="2" borderId="3" xfId="0" applyFont="1" applyFill="1" applyBorder="1" applyAlignment="1">
      <alignment vertical="center" wrapText="1"/>
    </xf>
    <xf numFmtId="0" fontId="2" fillId="2" borderId="8" xfId="0" applyFont="1" applyFill="1" applyBorder="1" applyAlignment="1">
      <alignment horizontal="center" vertical="center" wrapText="1"/>
    </xf>
    <xf numFmtId="0" fontId="2" fillId="2" borderId="3" xfId="0" applyFont="1" applyFill="1" applyBorder="1" applyAlignment="1">
      <alignment horizontal="center" vertical="center" wrapText="1"/>
    </xf>
    <xf numFmtId="44" fontId="2" fillId="2" borderId="3" xfId="1" applyFont="1" applyFill="1" applyBorder="1" applyAlignment="1" applyProtection="1">
      <alignment vertical="center" wrapText="1"/>
    </xf>
    <xf numFmtId="44" fontId="2" fillId="2" borderId="4" xfId="1" applyFont="1" applyFill="1" applyBorder="1" applyAlignment="1" applyProtection="1">
      <alignment vertical="center" wrapText="1"/>
    </xf>
    <xf numFmtId="44" fontId="2" fillId="2" borderId="13" xfId="1" applyFont="1" applyFill="1" applyBorder="1" applyAlignment="1" applyProtection="1">
      <alignment vertical="center" wrapText="1"/>
    </xf>
    <xf numFmtId="9" fontId="2" fillId="2" borderId="14" xfId="2" applyFont="1" applyFill="1" applyBorder="1" applyAlignment="1" applyProtection="1">
      <alignment vertical="center" wrapText="1"/>
    </xf>
    <xf numFmtId="0" fontId="3" fillId="2" borderId="28" xfId="0" applyFont="1" applyFill="1" applyBorder="1" applyAlignment="1">
      <alignment horizontal="left" vertical="center" wrapText="1"/>
    </xf>
    <xf numFmtId="44" fontId="2" fillId="2" borderId="16" xfId="0" applyNumberFormat="1" applyFont="1" applyFill="1" applyBorder="1" applyAlignment="1">
      <alignment vertical="center" wrapText="1"/>
    </xf>
    <xf numFmtId="0" fontId="3" fillId="2" borderId="8" xfId="0" applyFont="1" applyFill="1" applyBorder="1" applyAlignment="1">
      <alignment horizontal="left" vertical="center" wrapText="1"/>
    </xf>
    <xf numFmtId="44" fontId="2" fillId="2" borderId="9" xfId="2" applyNumberFormat="1" applyFont="1" applyFill="1" applyBorder="1" applyAlignment="1" applyProtection="1">
      <alignment wrapText="1"/>
    </xf>
    <xf numFmtId="44" fontId="2" fillId="2" borderId="14" xfId="1" applyFont="1" applyFill="1" applyBorder="1" applyAlignment="1" applyProtection="1">
      <alignment vertical="center" wrapText="1"/>
    </xf>
    <xf numFmtId="0" fontId="2" fillId="2" borderId="39" xfId="0" applyFont="1" applyFill="1" applyBorder="1" applyAlignment="1">
      <alignment vertical="center" wrapText="1"/>
    </xf>
    <xf numFmtId="0" fontId="2" fillId="4" borderId="3" xfId="0" applyFont="1" applyFill="1" applyBorder="1" applyAlignment="1" applyProtection="1">
      <alignment vertical="center" wrapText="1"/>
      <protection locked="0"/>
    </xf>
    <xf numFmtId="0" fontId="2" fillId="2" borderId="35" xfId="0" applyFont="1" applyFill="1" applyBorder="1" applyAlignment="1">
      <alignment vertical="center" wrapText="1"/>
    </xf>
    <xf numFmtId="44" fontId="2" fillId="2" borderId="40" xfId="1" applyFont="1" applyFill="1" applyBorder="1" applyAlignment="1" applyProtection="1">
      <alignment vertical="center" wrapText="1"/>
    </xf>
    <xf numFmtId="44" fontId="2" fillId="4" borderId="3" xfId="1" applyFont="1" applyFill="1" applyBorder="1" applyAlignment="1" applyProtection="1">
      <alignment vertical="center" wrapText="1"/>
    </xf>
    <xf numFmtId="44" fontId="2" fillId="2" borderId="4" xfId="0" applyNumberFormat="1" applyFont="1" applyFill="1" applyBorder="1" applyAlignment="1">
      <alignment wrapText="1"/>
    </xf>
    <xf numFmtId="44" fontId="2" fillId="3" borderId="1" xfId="0" applyNumberFormat="1" applyFont="1" applyFill="1" applyBorder="1" applyAlignment="1">
      <alignment wrapText="1"/>
    </xf>
    <xf numFmtId="0" fontId="2" fillId="2" borderId="32" xfId="0" applyFont="1" applyFill="1" applyBorder="1" applyAlignment="1">
      <alignment wrapText="1"/>
    </xf>
    <xf numFmtId="44" fontId="2" fillId="2" borderId="33" xfId="0" applyNumberFormat="1" applyFont="1" applyFill="1" applyBorder="1" applyAlignment="1">
      <alignment wrapText="1"/>
    </xf>
    <xf numFmtId="9" fontId="2" fillId="3" borderId="9" xfId="2" applyFont="1" applyFill="1" applyBorder="1" applyAlignment="1" applyProtection="1">
      <alignment vertical="center" wrapText="1"/>
      <protection locked="0"/>
    </xf>
    <xf numFmtId="9" fontId="2" fillId="3" borderId="31" xfId="2" applyFont="1" applyFill="1" applyBorder="1" applyAlignment="1" applyProtection="1">
      <alignment vertical="center" wrapText="1"/>
      <protection locked="0"/>
    </xf>
    <xf numFmtId="9" fontId="2" fillId="3" borderId="31" xfId="2" applyFont="1" applyFill="1" applyBorder="1" applyAlignment="1" applyProtection="1">
      <alignment horizontal="right" vertical="center" wrapText="1"/>
      <protection locked="0"/>
    </xf>
    <xf numFmtId="9" fontId="0" fillId="0" borderId="0" xfId="2" applyFont="1"/>
    <xf numFmtId="0" fontId="3" fillId="7" borderId="6" xfId="0" applyFont="1" applyFill="1" applyBorder="1"/>
    <xf numFmtId="0" fontId="0" fillId="7" borderId="22" xfId="0" applyFill="1" applyBorder="1"/>
    <xf numFmtId="0" fontId="0" fillId="7" borderId="23" xfId="0" applyFill="1" applyBorder="1" applyAlignment="1">
      <alignment wrapText="1"/>
    </xf>
    <xf numFmtId="0" fontId="0" fillId="7" borderId="24" xfId="0" applyFill="1" applyBorder="1" applyAlignment="1">
      <alignment wrapText="1"/>
    </xf>
    <xf numFmtId="0" fontId="7" fillId="2" borderId="12" xfId="0" applyFont="1" applyFill="1" applyBorder="1" applyAlignment="1">
      <alignment vertical="center" wrapText="1"/>
    </xf>
    <xf numFmtId="44" fontId="2" fillId="2" borderId="14" xfId="0" applyNumberFormat="1" applyFont="1" applyFill="1" applyBorder="1" applyAlignment="1">
      <alignment wrapText="1"/>
    </xf>
    <xf numFmtId="44" fontId="2" fillId="2" borderId="52" xfId="1" applyFont="1" applyFill="1" applyBorder="1" applyAlignment="1">
      <alignment wrapText="1"/>
    </xf>
    <xf numFmtId="44" fontId="2" fillId="2" borderId="29" xfId="0" applyNumberFormat="1" applyFont="1" applyFill="1" applyBorder="1" applyAlignment="1">
      <alignment wrapText="1"/>
    </xf>
    <xf numFmtId="44" fontId="2" fillId="2" borderId="3" xfId="1" applyFont="1" applyFill="1" applyBorder="1" applyAlignment="1">
      <alignment wrapText="1"/>
    </xf>
    <xf numFmtId="44" fontId="2" fillId="2" borderId="12" xfId="1" applyFont="1" applyFill="1" applyBorder="1" applyAlignment="1" applyProtection="1">
      <alignment wrapText="1"/>
    </xf>
    <xf numFmtId="44" fontId="2" fillId="2" borderId="13" xfId="1" applyFont="1" applyFill="1" applyBorder="1" applyAlignment="1">
      <alignment wrapText="1"/>
    </xf>
    <xf numFmtId="10" fontId="2" fillId="2" borderId="9" xfId="2" applyNumberFormat="1" applyFont="1" applyFill="1" applyBorder="1" applyAlignment="1" applyProtection="1">
      <alignment wrapText="1"/>
    </xf>
    <xf numFmtId="44" fontId="14" fillId="0" borderId="0" xfId="1" applyFont="1" applyBorder="1" applyAlignment="1">
      <alignment wrapText="1"/>
    </xf>
    <xf numFmtId="44" fontId="0" fillId="0" borderId="0" xfId="1" applyFont="1" applyBorder="1" applyAlignment="1">
      <alignment wrapText="1"/>
    </xf>
    <xf numFmtId="44" fontId="0" fillId="0" borderId="0" xfId="1" applyFont="1" applyFill="1" applyBorder="1" applyAlignment="1">
      <alignment wrapText="1"/>
    </xf>
    <xf numFmtId="44" fontId="2" fillId="3" borderId="0" xfId="1" applyFont="1" applyFill="1" applyBorder="1" applyAlignment="1" applyProtection="1">
      <alignment vertical="center" wrapText="1"/>
      <protection locked="0"/>
    </xf>
    <xf numFmtId="44" fontId="2" fillId="3" borderId="0" xfId="1" applyFont="1" applyFill="1" applyBorder="1" applyAlignment="1">
      <alignment vertical="center" wrapText="1"/>
    </xf>
    <xf numFmtId="44" fontId="2" fillId="3" borderId="0" xfId="1" applyFont="1" applyFill="1" applyBorder="1" applyAlignment="1" applyProtection="1">
      <alignment horizontal="right" vertical="center" wrapText="1"/>
      <protection locked="0"/>
    </xf>
    <xf numFmtId="44" fontId="2" fillId="0" borderId="0" xfId="1" applyFont="1" applyFill="1" applyBorder="1" applyAlignment="1">
      <alignment vertical="center" wrapText="1"/>
    </xf>
    <xf numFmtId="44" fontId="17" fillId="8" borderId="3" xfId="0" applyNumberFormat="1" applyFont="1" applyFill="1" applyBorder="1" applyAlignment="1">
      <alignment horizontal="center" vertical="center" wrapText="1"/>
    </xf>
    <xf numFmtId="44" fontId="2" fillId="3" borderId="0" xfId="1" applyFont="1" applyFill="1" applyBorder="1" applyAlignment="1" applyProtection="1">
      <alignment horizontal="center" vertical="center" wrapText="1"/>
    </xf>
    <xf numFmtId="44" fontId="2" fillId="3" borderId="0" xfId="1" applyFont="1" applyFill="1" applyBorder="1" applyAlignment="1" applyProtection="1">
      <alignment vertical="center" wrapText="1"/>
    </xf>
    <xf numFmtId="44" fontId="12" fillId="3" borderId="0" xfId="1" applyFont="1" applyFill="1" applyBorder="1" applyAlignment="1">
      <alignment horizontal="left" wrapText="1"/>
    </xf>
    <xf numFmtId="44" fontId="2" fillId="2" borderId="28" xfId="0" applyNumberFormat="1" applyFont="1" applyFill="1" applyBorder="1" applyAlignment="1">
      <alignment vertical="center" wrapText="1"/>
    </xf>
    <xf numFmtId="44" fontId="0" fillId="2" borderId="16" xfId="1" applyFont="1" applyFill="1" applyBorder="1" applyAlignment="1">
      <alignment vertical="center" wrapText="1"/>
    </xf>
    <xf numFmtId="0" fontId="0" fillId="2" borderId="12" xfId="0" applyFill="1" applyBorder="1" applyAlignment="1">
      <alignment wrapText="1"/>
    </xf>
    <xf numFmtId="9" fontId="0" fillId="2" borderId="14" xfId="2" applyFont="1" applyFill="1" applyBorder="1" applyAlignment="1">
      <alignment wrapText="1"/>
    </xf>
    <xf numFmtId="44" fontId="3" fillId="2" borderId="13" xfId="0" applyNumberFormat="1" applyFont="1" applyFill="1" applyBorder="1"/>
    <xf numFmtId="44" fontId="2" fillId="2" borderId="4" xfId="2" applyNumberFormat="1" applyFont="1" applyFill="1" applyBorder="1" applyAlignment="1">
      <alignment vertical="center" wrapText="1"/>
    </xf>
    <xf numFmtId="44" fontId="3" fillId="2" borderId="53" xfId="0" applyNumberFormat="1" applyFont="1" applyFill="1" applyBorder="1"/>
    <xf numFmtId="0" fontId="0" fillId="2" borderId="14" xfId="0" applyFill="1" applyBorder="1"/>
    <xf numFmtId="0" fontId="2" fillId="2" borderId="5" xfId="0" applyFont="1" applyFill="1" applyBorder="1" applyAlignment="1">
      <alignment horizontal="center" vertical="center" wrapText="1"/>
    </xf>
    <xf numFmtId="44" fontId="14" fillId="3" borderId="0" xfId="1" applyFont="1" applyFill="1" applyBorder="1" applyAlignment="1">
      <alignment wrapText="1"/>
    </xf>
    <xf numFmtId="44" fontId="0" fillId="3" borderId="0" xfId="1" applyFont="1" applyFill="1" applyBorder="1" applyAlignment="1">
      <alignment wrapText="1"/>
    </xf>
    <xf numFmtId="44" fontId="2" fillId="3" borderId="3" xfId="1" applyFont="1" applyFill="1" applyBorder="1" applyAlignment="1" applyProtection="1">
      <alignment horizontal="center" vertical="center" wrapText="1"/>
    </xf>
    <xf numFmtId="44" fontId="17" fillId="9" borderId="3" xfId="0" applyNumberFormat="1" applyFont="1" applyFill="1" applyBorder="1" applyAlignment="1">
      <alignment horizontal="center" vertical="center" wrapText="1"/>
    </xf>
    <xf numFmtId="44" fontId="0" fillId="3" borderId="0" xfId="1" applyFont="1" applyFill="1" applyBorder="1" applyAlignment="1">
      <alignment vertical="center" wrapText="1"/>
    </xf>
    <xf numFmtId="9" fontId="0" fillId="3" borderId="0" xfId="2" applyFont="1" applyFill="1" applyBorder="1" applyAlignment="1">
      <alignment wrapText="1"/>
    </xf>
    <xf numFmtId="0" fontId="1" fillId="2" borderId="3"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0" fontId="11" fillId="6" borderId="6" xfId="0" applyFont="1" applyFill="1" applyBorder="1" applyAlignment="1">
      <alignment vertical="top" wrapText="1"/>
    </xf>
    <xf numFmtId="0" fontId="2" fillId="0" borderId="0" xfId="0" applyFont="1" applyAlignment="1">
      <alignment wrapText="1"/>
    </xf>
    <xf numFmtId="0" fontId="18" fillId="0" borderId="0" xfId="0" applyFont="1" applyAlignment="1">
      <alignment wrapText="1"/>
    </xf>
    <xf numFmtId="0" fontId="3" fillId="0" borderId="3" xfId="0" applyFont="1" applyBorder="1" applyAlignment="1">
      <alignment horizontal="center" vertical="center"/>
    </xf>
    <xf numFmtId="0" fontId="24" fillId="0" borderId="3" xfId="4" applyBorder="1" applyAlignment="1">
      <alignment horizontal="center" vertical="center" wrapText="1"/>
    </xf>
    <xf numFmtId="0" fontId="3" fillId="11" borderId="3" xfId="0" applyFont="1" applyFill="1" applyBorder="1" applyAlignment="1">
      <alignment horizontal="center" vertical="top" wrapText="1"/>
    </xf>
    <xf numFmtId="0" fontId="0" fillId="11" borderId="3" xfId="0" applyFill="1" applyBorder="1" applyAlignment="1">
      <alignment vertical="center"/>
    </xf>
    <xf numFmtId="0" fontId="0" fillId="11" borderId="3" xfId="0" applyFill="1" applyBorder="1" applyAlignment="1">
      <alignment horizontal="center" vertical="center" wrapText="1"/>
    </xf>
    <xf numFmtId="0" fontId="0" fillId="12" borderId="3" xfId="0" applyFill="1" applyBorder="1" applyAlignment="1">
      <alignment vertical="top"/>
    </xf>
    <xf numFmtId="0" fontId="0" fillId="12" borderId="3" xfId="0" applyFill="1" applyBorder="1" applyAlignment="1">
      <alignment vertical="top" wrapText="1"/>
    </xf>
    <xf numFmtId="0" fontId="0" fillId="12" borderId="3" xfId="0" applyFill="1" applyBorder="1" applyAlignment="1">
      <alignment vertical="center"/>
    </xf>
    <xf numFmtId="0" fontId="0" fillId="12" borderId="3" xfId="0" applyFill="1" applyBorder="1" applyAlignment="1">
      <alignment horizontal="center" vertical="center" wrapText="1"/>
    </xf>
    <xf numFmtId="0" fontId="0" fillId="13" borderId="3" xfId="0" applyFill="1" applyBorder="1" applyAlignment="1">
      <alignment vertical="top" wrapText="1"/>
    </xf>
    <xf numFmtId="0" fontId="0" fillId="12" borderId="5" xfId="0" applyFill="1" applyBorder="1" applyAlignment="1">
      <alignment vertical="top"/>
    </xf>
    <xf numFmtId="0" fontId="0" fillId="12" borderId="5" xfId="0" applyFill="1" applyBorder="1" applyAlignment="1">
      <alignment vertical="top" wrapText="1"/>
    </xf>
    <xf numFmtId="0" fontId="25" fillId="14" borderId="40" xfId="0" applyFont="1" applyFill="1" applyBorder="1" applyAlignment="1">
      <alignment horizontal="right" vertical="top"/>
    </xf>
    <xf numFmtId="0" fontId="25" fillId="14" borderId="42" xfId="0" applyFont="1" applyFill="1" applyBorder="1" applyAlignment="1">
      <alignment vertical="top" wrapText="1"/>
    </xf>
    <xf numFmtId="0" fontId="0" fillId="14" borderId="3" xfId="0" applyFill="1" applyBorder="1" applyAlignment="1">
      <alignment vertical="center"/>
    </xf>
    <xf numFmtId="0" fontId="0" fillId="14" borderId="3" xfId="0" applyFill="1" applyBorder="1" applyAlignment="1">
      <alignment horizontal="center" vertical="center" wrapText="1"/>
    </xf>
    <xf numFmtId="0" fontId="25" fillId="14" borderId="56" xfId="0" applyFont="1" applyFill="1" applyBorder="1" applyAlignment="1">
      <alignment horizontal="right" vertical="top"/>
    </xf>
    <xf numFmtId="0" fontId="25" fillId="14" borderId="57" xfId="0" applyFont="1" applyFill="1" applyBorder="1" applyAlignment="1">
      <alignment vertical="top" wrapText="1"/>
    </xf>
    <xf numFmtId="0" fontId="25" fillId="14" borderId="46" xfId="0" applyFont="1" applyFill="1" applyBorder="1" applyAlignment="1">
      <alignment horizontal="right" vertical="top"/>
    </xf>
    <xf numFmtId="0" fontId="25" fillId="14" borderId="58" xfId="0" applyFont="1" applyFill="1" applyBorder="1" applyAlignment="1">
      <alignment vertical="top" wrapText="1"/>
    </xf>
    <xf numFmtId="0" fontId="0" fillId="12" borderId="39" xfId="0" applyFill="1" applyBorder="1" applyAlignment="1">
      <alignment vertical="top"/>
    </xf>
    <xf numFmtId="0" fontId="0" fillId="12" borderId="39" xfId="0" applyFill="1" applyBorder="1" applyAlignment="1">
      <alignment vertical="top" wrapText="1"/>
    </xf>
    <xf numFmtId="2" fontId="0" fillId="12" borderId="3" xfId="0" applyNumberFormat="1" applyFill="1" applyBorder="1" applyAlignment="1">
      <alignment vertical="top"/>
    </xf>
    <xf numFmtId="2" fontId="3" fillId="11" borderId="3" xfId="0" applyNumberFormat="1" applyFont="1" applyFill="1" applyBorder="1" applyAlignment="1">
      <alignment horizontal="center" vertical="top"/>
    </xf>
    <xf numFmtId="0" fontId="0" fillId="12" borderId="3" xfId="0" applyFill="1" applyBorder="1" applyAlignment="1">
      <alignment vertical="center" wrapText="1"/>
    </xf>
    <xf numFmtId="0" fontId="25" fillId="14" borderId="3" xfId="0" applyFont="1" applyFill="1" applyBorder="1" applyAlignment="1">
      <alignment horizontal="right" vertical="top"/>
    </xf>
    <xf numFmtId="0" fontId="25" fillId="14" borderId="3" xfId="0" applyFont="1" applyFill="1" applyBorder="1" applyAlignment="1">
      <alignment vertical="top" wrapText="1"/>
    </xf>
    <xf numFmtId="0" fontId="3" fillId="11" borderId="3" xfId="0" applyFont="1" applyFill="1" applyBorder="1" applyAlignment="1">
      <alignment horizontal="center" vertical="top"/>
    </xf>
    <xf numFmtId="0" fontId="25" fillId="14" borderId="3" xfId="0" applyFont="1" applyFill="1" applyBorder="1" applyAlignment="1">
      <alignment horizontal="left" vertical="top" wrapText="1"/>
    </xf>
    <xf numFmtId="0" fontId="16" fillId="12" borderId="3" xfId="0" applyFont="1" applyFill="1" applyBorder="1" applyAlignment="1">
      <alignment vertical="center"/>
    </xf>
    <xf numFmtId="0" fontId="26" fillId="12" borderId="3" xfId="0" applyFont="1" applyFill="1" applyBorder="1" applyAlignment="1">
      <alignment vertical="center"/>
    </xf>
    <xf numFmtId="0" fontId="26" fillId="11" borderId="3" xfId="0" applyFont="1" applyFill="1" applyBorder="1" applyAlignment="1">
      <alignment vertical="center"/>
    </xf>
    <xf numFmtId="46" fontId="0" fillId="12" borderId="3" xfId="0" applyNumberFormat="1" applyFill="1" applyBorder="1" applyAlignment="1">
      <alignment horizontal="center" vertical="center" wrapText="1"/>
    </xf>
    <xf numFmtId="0" fontId="0" fillId="14" borderId="3" xfId="0" applyFill="1" applyBorder="1" applyAlignment="1">
      <alignment vertical="center" wrapText="1"/>
    </xf>
    <xf numFmtId="0" fontId="26" fillId="14" borderId="3" xfId="0" applyFont="1" applyFill="1" applyBorder="1" applyAlignment="1">
      <alignment vertical="center"/>
    </xf>
    <xf numFmtId="0" fontId="25" fillId="14" borderId="5" xfId="0" applyFont="1" applyFill="1" applyBorder="1" applyAlignment="1">
      <alignment horizontal="right" vertical="top"/>
    </xf>
    <xf numFmtId="0" fontId="25" fillId="14" borderId="5" xfId="0" applyFont="1" applyFill="1" applyBorder="1" applyAlignment="1">
      <alignment horizontal="left" vertical="top" wrapText="1"/>
    </xf>
    <xf numFmtId="9" fontId="0" fillId="0" borderId="0" xfId="0" applyNumberFormat="1"/>
    <xf numFmtId="0" fontId="1" fillId="2" borderId="3" xfId="0" applyFont="1" applyFill="1" applyBorder="1" applyAlignment="1">
      <alignment vertical="center" wrapText="1"/>
    </xf>
    <xf numFmtId="0" fontId="1" fillId="0" borderId="3" xfId="0" applyFont="1" applyBorder="1" applyAlignment="1" applyProtection="1">
      <alignment horizontal="left" vertical="top" wrapText="1"/>
      <protection locked="0"/>
    </xf>
    <xf numFmtId="44" fontId="1" fillId="0" borderId="3" xfId="1" applyFont="1" applyBorder="1" applyAlignment="1" applyProtection="1">
      <alignment horizontal="center" vertical="center" wrapText="1"/>
      <protection locked="0"/>
    </xf>
    <xf numFmtId="44" fontId="1" fillId="2" borderId="3" xfId="1" applyFont="1" applyFill="1" applyBorder="1" applyAlignment="1" applyProtection="1">
      <alignment horizontal="center" vertical="center" wrapText="1"/>
    </xf>
    <xf numFmtId="9" fontId="1" fillId="0" borderId="3" xfId="2" applyFont="1" applyBorder="1" applyAlignment="1" applyProtection="1">
      <alignment horizontal="center" vertical="center" wrapText="1"/>
      <protection locked="0"/>
    </xf>
    <xf numFmtId="44" fontId="1" fillId="3" borderId="3" xfId="1" applyFont="1" applyFill="1" applyBorder="1" applyAlignment="1" applyProtection="1">
      <alignment horizontal="center" vertical="center" wrapText="1"/>
      <protection locked="0"/>
    </xf>
    <xf numFmtId="49" fontId="1" fillId="0" borderId="3" xfId="1" applyNumberFormat="1" applyFont="1" applyBorder="1" applyAlignment="1" applyProtection="1">
      <alignment horizontal="left" wrapText="1"/>
      <protection locked="0"/>
    </xf>
    <xf numFmtId="44" fontId="1" fillId="0" borderId="0" xfId="1" applyFont="1" applyFill="1" applyBorder="1" applyAlignment="1" applyProtection="1">
      <alignment horizontal="center" vertical="center" wrapText="1"/>
    </xf>
    <xf numFmtId="0" fontId="1" fillId="3" borderId="3" xfId="0" applyFont="1" applyFill="1" applyBorder="1" applyAlignment="1" applyProtection="1">
      <alignment horizontal="left" vertical="top" wrapText="1"/>
      <protection locked="0"/>
    </xf>
    <xf numFmtId="9" fontId="1" fillId="3" borderId="3" xfId="2" applyFont="1" applyFill="1" applyBorder="1" applyAlignment="1" applyProtection="1">
      <alignment horizontal="center" vertical="center" wrapText="1"/>
      <protection locked="0"/>
    </xf>
    <xf numFmtId="49" fontId="1" fillId="3" borderId="3" xfId="1" applyNumberFormat="1" applyFont="1" applyFill="1" applyBorder="1" applyAlignment="1" applyProtection="1">
      <alignment horizontal="left" wrapText="1"/>
      <protection locked="0"/>
    </xf>
    <xf numFmtId="0" fontId="1" fillId="3" borderId="0" xfId="0" applyFont="1" applyFill="1" applyAlignment="1" applyProtection="1">
      <alignment vertical="center" wrapText="1"/>
      <protection locked="0"/>
    </xf>
    <xf numFmtId="0" fontId="1" fillId="3" borderId="0" xfId="0" applyFont="1" applyFill="1" applyAlignment="1" applyProtection="1">
      <alignment horizontal="left" vertical="top" wrapText="1"/>
      <protection locked="0"/>
    </xf>
    <xf numFmtId="44" fontId="1" fillId="3" borderId="0" xfId="1" applyFont="1" applyFill="1" applyBorder="1" applyAlignment="1" applyProtection="1">
      <alignment horizontal="center" vertical="center" wrapText="1"/>
      <protection locked="0"/>
    </xf>
    <xf numFmtId="44" fontId="1" fillId="3" borderId="0" xfId="1" applyFont="1" applyFill="1" applyBorder="1" applyAlignment="1" applyProtection="1">
      <alignment vertical="center" wrapText="1"/>
      <protection locked="0"/>
    </xf>
    <xf numFmtId="0" fontId="1" fillId="3" borderId="1" xfId="0" applyFont="1" applyFill="1" applyBorder="1" applyAlignment="1" applyProtection="1">
      <alignment vertical="center" wrapText="1"/>
      <protection locked="0"/>
    </xf>
    <xf numFmtId="0" fontId="1" fillId="3" borderId="3" xfId="0" applyFont="1" applyFill="1" applyBorder="1" applyAlignment="1" applyProtection="1">
      <alignment vertical="center" wrapText="1"/>
      <protection locked="0"/>
    </xf>
    <xf numFmtId="44" fontId="1" fillId="0" borderId="3" xfId="1" applyFont="1" applyBorder="1" applyAlignment="1" applyProtection="1">
      <alignment vertical="center" wrapText="1"/>
      <protection locked="0"/>
    </xf>
    <xf numFmtId="44" fontId="1" fillId="2" borderId="3" xfId="1" applyFont="1" applyFill="1" applyBorder="1" applyAlignment="1" applyProtection="1">
      <alignment vertical="center" wrapText="1"/>
    </xf>
    <xf numFmtId="9" fontId="1" fillId="0" borderId="3" xfId="2" applyFont="1" applyBorder="1" applyAlignment="1" applyProtection="1">
      <alignment vertical="center" wrapText="1"/>
      <protection locked="0"/>
    </xf>
    <xf numFmtId="44" fontId="1" fillId="3" borderId="3" xfId="1" applyFont="1" applyFill="1" applyBorder="1" applyAlignment="1" applyProtection="1">
      <alignment vertical="center" wrapText="1"/>
      <protection locked="0"/>
    </xf>
    <xf numFmtId="49" fontId="1" fillId="0" borderId="3" xfId="0" applyNumberFormat="1" applyFont="1" applyBorder="1" applyAlignment="1" applyProtection="1">
      <alignment horizontal="left" wrapText="1"/>
      <protection locked="0"/>
    </xf>
    <xf numFmtId="0" fontId="1" fillId="3" borderId="2" xfId="0" applyFont="1" applyFill="1" applyBorder="1" applyAlignment="1" applyProtection="1">
      <alignment vertical="center" wrapText="1"/>
      <protection locked="0"/>
    </xf>
    <xf numFmtId="0" fontId="1" fillId="3" borderId="0" xfId="0" applyFont="1" applyFill="1" applyAlignment="1">
      <alignment vertical="center" wrapText="1"/>
    </xf>
    <xf numFmtId="0" fontId="1" fillId="2" borderId="8" xfId="0" applyFont="1" applyFill="1" applyBorder="1" applyAlignment="1">
      <alignment vertical="center" wrapText="1"/>
    </xf>
    <xf numFmtId="44" fontId="1" fillId="2" borderId="3" xfId="0" applyNumberFormat="1" applyFont="1" applyFill="1" applyBorder="1" applyAlignment="1">
      <alignment vertical="center" wrapText="1"/>
    </xf>
    <xf numFmtId="44" fontId="1" fillId="2" borderId="9" xfId="0" applyNumberFormat="1" applyFont="1" applyFill="1" applyBorder="1" applyAlignment="1">
      <alignment vertical="center" wrapText="1"/>
    </xf>
    <xf numFmtId="44" fontId="1" fillId="0" borderId="0" xfId="1" applyFont="1" applyFill="1" applyBorder="1" applyAlignment="1" applyProtection="1">
      <alignment vertical="center" wrapText="1"/>
      <protection locked="0"/>
    </xf>
    <xf numFmtId="0" fontId="1" fillId="0" borderId="0" xfId="0" applyFont="1" applyAlignment="1" applyProtection="1">
      <alignment vertical="center" wrapText="1"/>
      <protection locked="0"/>
    </xf>
    <xf numFmtId="0" fontId="1" fillId="0" borderId="0" xfId="0" applyFont="1" applyAlignment="1">
      <alignment vertical="center" wrapText="1"/>
    </xf>
    <xf numFmtId="0" fontId="1" fillId="0" borderId="0" xfId="0" applyFont="1" applyAlignment="1">
      <alignment wrapText="1"/>
    </xf>
    <xf numFmtId="44" fontId="1" fillId="0" borderId="39" xfId="0" applyNumberFormat="1" applyFont="1" applyBorder="1" applyAlignment="1" applyProtection="1">
      <alignment wrapText="1"/>
      <protection locked="0"/>
    </xf>
    <xf numFmtId="44" fontId="1" fillId="3" borderId="39" xfId="1" applyFont="1" applyFill="1" applyBorder="1" applyAlignment="1" applyProtection="1">
      <alignment horizontal="center" vertical="center" wrapText="1"/>
      <protection locked="0"/>
    </xf>
    <xf numFmtId="44" fontId="1" fillId="0" borderId="3" xfId="0" applyNumberFormat="1" applyFont="1" applyBorder="1" applyAlignment="1" applyProtection="1">
      <alignment wrapText="1"/>
      <protection locked="0"/>
    </xf>
    <xf numFmtId="0" fontId="1" fillId="3" borderId="0" xfId="0" applyFont="1" applyFill="1" applyAlignment="1">
      <alignment wrapText="1"/>
    </xf>
    <xf numFmtId="44" fontId="1" fillId="2" borderId="39" xfId="0" applyNumberFormat="1" applyFont="1" applyFill="1" applyBorder="1" applyAlignment="1">
      <alignment wrapText="1"/>
    </xf>
    <xf numFmtId="44" fontId="1" fillId="3" borderId="0" xfId="1" applyFont="1" applyFill="1" applyBorder="1" applyAlignment="1" applyProtection="1">
      <alignment vertical="center" wrapText="1"/>
    </xf>
    <xf numFmtId="44" fontId="1" fillId="2" borderId="3" xfId="0" applyNumberFormat="1" applyFont="1" applyFill="1" applyBorder="1" applyAlignment="1">
      <alignment wrapText="1"/>
    </xf>
    <xf numFmtId="44" fontId="1" fillId="2" borderId="8" xfId="1" applyFont="1" applyFill="1" applyBorder="1" applyAlignment="1" applyProtection="1">
      <alignment wrapText="1"/>
    </xf>
    <xf numFmtId="44" fontId="1" fillId="2" borderId="3" xfId="1" applyFont="1" applyFill="1" applyBorder="1" applyAlignment="1">
      <alignment wrapText="1"/>
    </xf>
    <xf numFmtId="44" fontId="1" fillId="2" borderId="9" xfId="0" applyNumberFormat="1" applyFont="1" applyFill="1" applyBorder="1" applyAlignment="1">
      <alignment wrapText="1"/>
    </xf>
    <xf numFmtId="0" fontId="1" fillId="2" borderId="12" xfId="0" applyFont="1" applyFill="1" applyBorder="1" applyAlignment="1">
      <alignment wrapText="1"/>
    </xf>
    <xf numFmtId="44" fontId="1" fillId="2" borderId="13" xfId="0" applyNumberFormat="1" applyFont="1" applyFill="1" applyBorder="1" applyAlignment="1">
      <alignment wrapText="1"/>
    </xf>
    <xf numFmtId="44" fontId="1" fillId="2" borderId="14" xfId="0" applyNumberFormat="1" applyFont="1" applyFill="1" applyBorder="1" applyAlignment="1">
      <alignment wrapText="1"/>
    </xf>
    <xf numFmtId="44" fontId="1" fillId="3" borderId="0" xfId="0" applyNumberFormat="1" applyFont="1" applyFill="1" applyAlignment="1">
      <alignment vertical="center" wrapText="1"/>
    </xf>
    <xf numFmtId="0" fontId="1" fillId="3" borderId="0" xfId="0" applyFont="1" applyFill="1" applyAlignment="1">
      <alignment horizontal="center" vertical="center" wrapText="1"/>
    </xf>
    <xf numFmtId="0" fontId="1" fillId="0" borderId="0" xfId="0" applyFont="1"/>
    <xf numFmtId="44" fontId="1" fillId="2" borderId="51" xfId="1" applyFont="1" applyFill="1" applyBorder="1" applyAlignment="1" applyProtection="1">
      <alignment wrapText="1"/>
    </xf>
    <xf numFmtId="0" fontId="1" fillId="2" borderId="16" xfId="0" applyFont="1" applyFill="1" applyBorder="1"/>
    <xf numFmtId="44" fontId="1" fillId="2" borderId="3" xfId="1" applyFont="1" applyFill="1" applyBorder="1" applyAlignment="1">
      <alignment vertical="center" wrapText="1"/>
    </xf>
    <xf numFmtId="2" fontId="8" fillId="12" borderId="3" xfId="0" applyNumberFormat="1" applyFont="1" applyFill="1" applyBorder="1" applyAlignment="1">
      <alignment vertical="top"/>
    </xf>
    <xf numFmtId="0" fontId="8" fillId="12" borderId="3" xfId="0" applyFont="1" applyFill="1" applyBorder="1" applyAlignment="1">
      <alignment vertical="top" wrapText="1"/>
    </xf>
    <xf numFmtId="9" fontId="0" fillId="15" borderId="3" xfId="2" applyFont="1" applyFill="1" applyBorder="1" applyAlignment="1" applyProtection="1">
      <alignment vertical="center" wrapText="1"/>
      <protection locked="0"/>
    </xf>
    <xf numFmtId="44" fontId="0" fillId="2" borderId="9" xfId="0" applyNumberFormat="1" applyFill="1" applyBorder="1" applyAlignment="1">
      <alignment vertical="center" wrapText="1"/>
    </xf>
    <xf numFmtId="9" fontId="0" fillId="15" borderId="13" xfId="2" applyFont="1" applyFill="1" applyBorder="1" applyAlignment="1" applyProtection="1">
      <alignment vertical="center" wrapText="1"/>
      <protection locked="0"/>
    </xf>
    <xf numFmtId="44" fontId="0" fillId="2" borderId="14" xfId="0" applyNumberFormat="1" applyFill="1" applyBorder="1" applyAlignment="1">
      <alignment vertical="center" wrapText="1"/>
    </xf>
    <xf numFmtId="0" fontId="0" fillId="0" borderId="0" xfId="0" applyAlignment="1">
      <alignment vertical="center" wrapText="1"/>
    </xf>
    <xf numFmtId="0" fontId="3" fillId="2" borderId="10" xfId="0" applyFont="1" applyFill="1" applyBorder="1" applyAlignment="1">
      <alignment vertical="center" wrapText="1"/>
    </xf>
    <xf numFmtId="0" fontId="3" fillId="2" borderId="3" xfId="0" applyFont="1" applyFill="1" applyBorder="1" applyAlignment="1">
      <alignment vertical="center" wrapText="1"/>
    </xf>
    <xf numFmtId="0" fontId="3" fillId="2" borderId="9" xfId="0" applyFont="1" applyFill="1" applyBorder="1" applyAlignment="1">
      <alignment vertical="center" wrapText="1"/>
    </xf>
    <xf numFmtId="0" fontId="0" fillId="0" borderId="0" xfId="0" applyAlignment="1">
      <alignment horizontal="left" vertical="top"/>
    </xf>
    <xf numFmtId="0" fontId="15" fillId="0" borderId="0" xfId="0" applyFont="1" applyAlignment="1">
      <alignment horizontal="left" vertical="top"/>
    </xf>
    <xf numFmtId="49" fontId="0" fillId="0" borderId="0" xfId="0" applyNumberFormat="1" applyAlignment="1">
      <alignment horizontal="left" vertical="top"/>
    </xf>
    <xf numFmtId="0" fontId="4" fillId="0" borderId="0" xfId="3" applyAlignment="1">
      <alignment horizontal="left" vertical="top"/>
    </xf>
    <xf numFmtId="49" fontId="16" fillId="0" borderId="0" xfId="0" applyNumberFormat="1" applyFont="1" applyAlignment="1">
      <alignment horizontal="left" vertical="top"/>
    </xf>
    <xf numFmtId="0" fontId="23" fillId="10" borderId="0" xfId="0" applyFont="1" applyFill="1" applyAlignment="1">
      <alignment horizontal="left" vertical="top"/>
    </xf>
    <xf numFmtId="0" fontId="23" fillId="0" borderId="0" xfId="0" applyFont="1" applyAlignment="1">
      <alignment horizontal="left" vertical="top"/>
    </xf>
    <xf numFmtId="49" fontId="16" fillId="0" borderId="0" xfId="0" applyNumberFormat="1" applyFont="1" applyAlignment="1">
      <alignment horizontal="left" vertical="top" wrapText="1"/>
    </xf>
    <xf numFmtId="0" fontId="0" fillId="16" borderId="8" xfId="0" applyFill="1" applyBorder="1" applyAlignment="1" applyProtection="1">
      <alignment horizontal="left" vertical="top" wrapText="1"/>
      <protection locked="0"/>
    </xf>
    <xf numFmtId="0" fontId="0" fillId="16" borderId="12" xfId="0" applyFill="1" applyBorder="1" applyAlignment="1" applyProtection="1">
      <alignment horizontal="left" vertical="top" wrapText="1"/>
      <protection locked="0"/>
    </xf>
    <xf numFmtId="0" fontId="27" fillId="17" borderId="8" xfId="0" applyFont="1" applyFill="1" applyBorder="1" applyAlignment="1">
      <alignment vertical="center" wrapText="1"/>
    </xf>
    <xf numFmtId="0" fontId="27" fillId="18" borderId="8" xfId="0" applyFont="1" applyFill="1" applyBorder="1" applyAlignment="1">
      <alignment vertical="center" wrapText="1"/>
    </xf>
    <xf numFmtId="0" fontId="30" fillId="18" borderId="11" xfId="0" applyFont="1" applyFill="1" applyBorder="1" applyAlignment="1">
      <alignment vertical="center" wrapText="1"/>
    </xf>
    <xf numFmtId="0" fontId="32" fillId="18" borderId="8" xfId="0" applyFont="1" applyFill="1" applyBorder="1" applyAlignment="1">
      <alignment vertical="center" wrapText="1"/>
    </xf>
    <xf numFmtId="0" fontId="1" fillId="0" borderId="3" xfId="0" applyFont="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8" fontId="33" fillId="0" borderId="3" xfId="0" applyNumberFormat="1" applyFont="1" applyBorder="1" applyAlignment="1" applyProtection="1">
      <alignment vertical="center" wrapText="1"/>
      <protection locked="0"/>
    </xf>
    <xf numFmtId="0" fontId="1" fillId="0" borderId="3" xfId="0" applyFont="1" applyBorder="1" applyAlignment="1" applyProtection="1">
      <alignment horizontal="left" wrapText="1"/>
      <protection locked="0"/>
    </xf>
    <xf numFmtId="44" fontId="1" fillId="0" borderId="3" xfId="1" applyFont="1" applyFill="1" applyBorder="1" applyAlignment="1" applyProtection="1">
      <alignment horizontal="center" vertical="center" wrapText="1"/>
      <protection locked="0"/>
    </xf>
    <xf numFmtId="0" fontId="33" fillId="0" borderId="3" xfId="0" applyFont="1" applyBorder="1" applyAlignment="1" applyProtection="1">
      <alignment vertical="center" wrapText="1"/>
      <protection locked="0"/>
    </xf>
    <xf numFmtId="0" fontId="0" fillId="0" borderId="0" xfId="0" applyAlignment="1" applyProtection="1">
      <alignment wrapText="1"/>
      <protection locked="0"/>
    </xf>
    <xf numFmtId="0" fontId="1" fillId="3" borderId="3" xfId="1" applyNumberFormat="1" applyFont="1" applyFill="1" applyBorder="1" applyAlignment="1" applyProtection="1">
      <alignment horizontal="center" vertical="center" wrapText="1"/>
      <protection locked="0"/>
    </xf>
    <xf numFmtId="9" fontId="1" fillId="0" borderId="3" xfId="2" applyFont="1" applyFill="1" applyBorder="1" applyAlignment="1" applyProtection="1">
      <alignment horizontal="center" vertical="center" wrapText="1"/>
      <protection locked="0"/>
    </xf>
    <xf numFmtId="0" fontId="1" fillId="0" borderId="3" xfId="1" applyNumberFormat="1" applyFont="1" applyFill="1" applyBorder="1" applyAlignment="1" applyProtection="1">
      <alignment horizontal="left" vertical="center" wrapText="1"/>
      <protection locked="0"/>
    </xf>
    <xf numFmtId="44" fontId="1" fillId="0" borderId="3" xfId="1" applyFont="1" applyFill="1" applyBorder="1" applyAlignment="1" applyProtection="1">
      <alignment vertical="center" wrapText="1"/>
      <protection locked="0"/>
    </xf>
    <xf numFmtId="0" fontId="20" fillId="0" borderId="0" xfId="0" applyFont="1" applyAlignment="1">
      <alignment horizontal="left" vertical="top" wrapText="1"/>
    </xf>
    <xf numFmtId="0" fontId="1" fillId="3" borderId="4" xfId="0" applyFont="1" applyFill="1" applyBorder="1" applyAlignment="1" applyProtection="1">
      <alignment horizontal="left" vertical="top" wrapText="1"/>
      <protection locked="0"/>
    </xf>
    <xf numFmtId="0" fontId="1" fillId="3" borderId="1" xfId="0" applyFont="1" applyFill="1" applyBorder="1" applyAlignment="1" applyProtection="1">
      <alignment horizontal="left" vertical="top" wrapText="1"/>
      <protection locked="0"/>
    </xf>
    <xf numFmtId="0" fontId="1" fillId="3" borderId="2" xfId="0" applyFont="1" applyFill="1" applyBorder="1" applyAlignment="1" applyProtection="1">
      <alignment horizontal="left" vertical="top" wrapText="1"/>
      <protection locked="0"/>
    </xf>
    <xf numFmtId="0" fontId="2" fillId="0" borderId="0" xfId="0" applyFont="1" applyAlignment="1">
      <alignment horizontal="center" vertical="center" wrapText="1"/>
    </xf>
    <xf numFmtId="0" fontId="2" fillId="2" borderId="43" xfId="0" applyFont="1" applyFill="1" applyBorder="1" applyAlignment="1">
      <alignment horizontal="center" vertical="center" wrapText="1"/>
    </xf>
    <xf numFmtId="0" fontId="2" fillId="2" borderId="44" xfId="0" applyFont="1" applyFill="1" applyBorder="1" applyAlignment="1">
      <alignment horizontal="center" vertical="center" wrapText="1"/>
    </xf>
    <xf numFmtId="0" fontId="2" fillId="2" borderId="45"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4" xfId="0" applyFill="1" applyBorder="1" applyAlignment="1">
      <alignment horizontal="center" vertical="center" wrapText="1"/>
    </xf>
    <xf numFmtId="0" fontId="1" fillId="2" borderId="35" xfId="0" applyFont="1" applyFill="1" applyBorder="1" applyAlignment="1">
      <alignment horizontal="center" vertical="center" wrapText="1"/>
    </xf>
    <xf numFmtId="0" fontId="1" fillId="2" borderId="10" xfId="0" applyFont="1" applyFill="1" applyBorder="1" applyAlignment="1">
      <alignment horizontal="center" vertical="center" wrapText="1"/>
    </xf>
    <xf numFmtId="44" fontId="2" fillId="2" borderId="31" xfId="1" applyFont="1" applyFill="1" applyBorder="1" applyAlignment="1" applyProtection="1">
      <alignment horizontal="center" vertical="center" wrapText="1"/>
    </xf>
    <xf numFmtId="44" fontId="2" fillId="2" borderId="38" xfId="1" applyFont="1" applyFill="1" applyBorder="1" applyAlignment="1" applyProtection="1">
      <alignment horizontal="center" vertical="center" wrapText="1"/>
    </xf>
    <xf numFmtId="0" fontId="2" fillId="2" borderId="5" xfId="0" applyFont="1" applyFill="1" applyBorder="1" applyAlignment="1">
      <alignment horizontal="center" vertical="center" wrapText="1"/>
    </xf>
    <xf numFmtId="0" fontId="2" fillId="2" borderId="39" xfId="0" applyFont="1" applyFill="1" applyBorder="1" applyAlignment="1">
      <alignment horizontal="center" vertical="center" wrapText="1"/>
    </xf>
    <xf numFmtId="0" fontId="2" fillId="2" borderId="31" xfId="0" applyFont="1" applyFill="1" applyBorder="1" applyAlignment="1">
      <alignment horizontal="center" vertical="center" wrapText="1"/>
    </xf>
    <xf numFmtId="0" fontId="2" fillId="2" borderId="3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2" fillId="4" borderId="43" xfId="0" applyFont="1" applyFill="1" applyBorder="1" applyAlignment="1">
      <alignment horizontal="center" vertical="center" wrapText="1"/>
    </xf>
    <xf numFmtId="0" fontId="2" fillId="4" borderId="44" xfId="0" applyFont="1" applyFill="1" applyBorder="1" applyAlignment="1">
      <alignment horizontal="center" vertical="center" wrapText="1"/>
    </xf>
    <xf numFmtId="0" fontId="2" fillId="4" borderId="45" xfId="0" applyFont="1" applyFill="1" applyBorder="1" applyAlignment="1">
      <alignment horizontal="center" vertical="center" wrapText="1"/>
    </xf>
    <xf numFmtId="44" fontId="2" fillId="2" borderId="5" xfId="1" applyFont="1" applyFill="1" applyBorder="1" applyAlignment="1" applyProtection="1">
      <alignment horizontal="center" vertical="center" wrapText="1"/>
      <protection locked="0"/>
    </xf>
    <xf numFmtId="44" fontId="2" fillId="2" borderId="39" xfId="1" applyFont="1" applyFill="1" applyBorder="1" applyAlignment="1" applyProtection="1">
      <alignment horizontal="center" vertical="center" wrapText="1"/>
      <protection locked="0"/>
    </xf>
    <xf numFmtId="0" fontId="2" fillId="2" borderId="5" xfId="0" applyFont="1" applyFill="1" applyBorder="1" applyAlignment="1" applyProtection="1">
      <alignment horizontal="center" vertical="center" wrapText="1"/>
      <protection locked="0"/>
    </xf>
    <xf numFmtId="0" fontId="2" fillId="2" borderId="39" xfId="0" applyFont="1" applyFill="1" applyBorder="1" applyAlignment="1" applyProtection="1">
      <alignment horizontal="center" vertical="center" wrapText="1"/>
      <protection locked="0"/>
    </xf>
    <xf numFmtId="49" fontId="1" fillId="3" borderId="4" xfId="0" applyNumberFormat="1" applyFont="1" applyFill="1" applyBorder="1" applyAlignment="1" applyProtection="1">
      <alignment horizontal="left" vertical="top" wrapText="1"/>
      <protection locked="0"/>
    </xf>
    <xf numFmtId="49" fontId="1" fillId="3" borderId="1" xfId="0" applyNumberFormat="1" applyFont="1" applyFill="1" applyBorder="1" applyAlignment="1" applyProtection="1">
      <alignment horizontal="left" vertical="top" wrapText="1"/>
      <protection locked="0"/>
    </xf>
    <xf numFmtId="49" fontId="1" fillId="3" borderId="2" xfId="0" applyNumberFormat="1" applyFont="1" applyFill="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8" fillId="0" borderId="55" xfId="0" applyFont="1" applyBorder="1" applyAlignment="1">
      <alignment horizontal="left" wrapText="1"/>
    </xf>
    <xf numFmtId="0" fontId="2" fillId="3" borderId="4" xfId="0" applyFont="1" applyFill="1" applyBorder="1" applyAlignment="1" applyProtection="1">
      <alignment horizontal="left" vertical="top" wrapText="1"/>
      <protection locked="0"/>
    </xf>
    <xf numFmtId="0" fontId="2" fillId="3" borderId="1" xfId="0" applyFont="1" applyFill="1" applyBorder="1" applyAlignment="1" applyProtection="1">
      <alignment horizontal="left" vertical="top" wrapText="1"/>
      <protection locked="0"/>
    </xf>
    <xf numFmtId="0" fontId="2" fillId="3" borderId="2" xfId="0" applyFont="1" applyFill="1" applyBorder="1" applyAlignment="1" applyProtection="1">
      <alignment horizontal="left" vertical="top" wrapText="1"/>
      <protection locked="0"/>
    </xf>
    <xf numFmtId="49" fontId="2" fillId="3" borderId="4" xfId="0" applyNumberFormat="1" applyFont="1" applyFill="1" applyBorder="1" applyAlignment="1" applyProtection="1">
      <alignment horizontal="left" vertical="top" wrapText="1"/>
      <protection locked="0"/>
    </xf>
    <xf numFmtId="49" fontId="2" fillId="3" borderId="1" xfId="0" applyNumberFormat="1" applyFont="1" applyFill="1" applyBorder="1" applyAlignment="1" applyProtection="1">
      <alignment horizontal="left" vertical="top" wrapText="1"/>
      <protection locked="0"/>
    </xf>
    <xf numFmtId="49" fontId="2" fillId="3" borderId="2" xfId="0" applyNumberFormat="1" applyFont="1" applyFill="1" applyBorder="1" applyAlignment="1" applyProtection="1">
      <alignment horizontal="left" vertical="top" wrapText="1"/>
      <protection locked="0"/>
    </xf>
    <xf numFmtId="0" fontId="2" fillId="2" borderId="4" xfId="0" applyFont="1" applyFill="1" applyBorder="1" applyAlignment="1">
      <alignment horizontal="left" wrapText="1"/>
    </xf>
    <xf numFmtId="0" fontId="2" fillId="2" borderId="1" xfId="0" applyFont="1" applyFill="1" applyBorder="1" applyAlignment="1">
      <alignment horizontal="left" wrapText="1"/>
    </xf>
    <xf numFmtId="0" fontId="2" fillId="2" borderId="2" xfId="0" applyFont="1" applyFill="1" applyBorder="1" applyAlignment="1">
      <alignment horizontal="left" wrapText="1"/>
    </xf>
    <xf numFmtId="0" fontId="2" fillId="2" borderId="54" xfId="0" applyFont="1" applyFill="1" applyBorder="1" applyAlignment="1" applyProtection="1">
      <alignment horizontal="center" wrapText="1"/>
      <protection locked="0"/>
    </xf>
    <xf numFmtId="0" fontId="2" fillId="2" borderId="39" xfId="0" applyFont="1" applyFill="1" applyBorder="1" applyAlignment="1" applyProtection="1">
      <alignment horizontal="center" wrapText="1"/>
      <protection locked="0"/>
    </xf>
    <xf numFmtId="0" fontId="2" fillId="2" borderId="29" xfId="0" applyFont="1" applyFill="1" applyBorder="1" applyAlignment="1">
      <alignment horizontal="center" vertical="center" wrapText="1"/>
    </xf>
    <xf numFmtId="0" fontId="2" fillId="2" borderId="26" xfId="0" applyFont="1" applyFill="1" applyBorder="1" applyAlignment="1">
      <alignment horizontal="center" wrapText="1"/>
    </xf>
    <xf numFmtId="0" fontId="2" fillId="2" borderId="27" xfId="0" applyFont="1" applyFill="1" applyBorder="1" applyAlignment="1">
      <alignment horizontal="center" wrapText="1"/>
    </xf>
    <xf numFmtId="0" fontId="2" fillId="2" borderId="21" xfId="0" applyFont="1" applyFill="1" applyBorder="1" applyAlignment="1">
      <alignment horizontal="center" wrapText="1"/>
    </xf>
    <xf numFmtId="44" fontId="3" fillId="2" borderId="4" xfId="0" applyNumberFormat="1" applyFont="1" applyFill="1" applyBorder="1" applyAlignment="1">
      <alignment horizontal="center" vertical="center" wrapText="1"/>
    </xf>
    <xf numFmtId="44" fontId="3" fillId="2" borderId="36" xfId="0" applyNumberFormat="1" applyFont="1" applyFill="1" applyBorder="1" applyAlignment="1">
      <alignment horizontal="center" vertical="center" wrapText="1"/>
    </xf>
    <xf numFmtId="44" fontId="3" fillId="2" borderId="46" xfId="0" applyNumberFormat="1" applyFont="1" applyFill="1" applyBorder="1" applyAlignment="1">
      <alignment horizontal="center" vertical="center" wrapText="1"/>
    </xf>
    <xf numFmtId="44" fontId="3" fillId="2" borderId="47" xfId="0" applyNumberFormat="1" applyFont="1" applyFill="1" applyBorder="1" applyAlignment="1">
      <alignment horizontal="center" vertical="center" wrapText="1"/>
    </xf>
    <xf numFmtId="0" fontId="3" fillId="2" borderId="43" xfId="0" applyFont="1" applyFill="1" applyBorder="1" applyAlignment="1">
      <alignment horizontal="left" vertical="center" wrapText="1"/>
    </xf>
    <xf numFmtId="0" fontId="3" fillId="2" borderId="44" xfId="0" applyFont="1" applyFill="1" applyBorder="1" applyAlignment="1">
      <alignment horizontal="left" vertical="center" wrapText="1"/>
    </xf>
    <xf numFmtId="0" fontId="3" fillId="2" borderId="45" xfId="0" applyFont="1" applyFill="1" applyBorder="1" applyAlignment="1">
      <alignment horizontal="left" vertical="center" wrapText="1"/>
    </xf>
    <xf numFmtId="49" fontId="0" fillId="2" borderId="48" xfId="0" applyNumberFormat="1" applyFill="1" applyBorder="1" applyAlignment="1">
      <alignment horizontal="center" vertical="center" wrapText="1"/>
    </xf>
    <xf numFmtId="49" fontId="0" fillId="2" borderId="49" xfId="0" applyNumberFormat="1" applyFill="1" applyBorder="1" applyAlignment="1">
      <alignment horizontal="center" vertical="center" wrapText="1"/>
    </xf>
    <xf numFmtId="49" fontId="0" fillId="2" borderId="50" xfId="0" applyNumberFormat="1" applyFill="1" applyBorder="1" applyAlignment="1">
      <alignment horizontal="center" vertical="center" wrapText="1"/>
    </xf>
    <xf numFmtId="0" fontId="0" fillId="2" borderId="48" xfId="0" applyFill="1" applyBorder="1" applyAlignment="1">
      <alignment horizontal="center" vertical="center" wrapText="1"/>
    </xf>
    <xf numFmtId="0" fontId="0" fillId="2" borderId="49" xfId="0" applyFill="1" applyBorder="1" applyAlignment="1">
      <alignment horizontal="center" vertical="center" wrapText="1"/>
    </xf>
    <xf numFmtId="0" fontId="0" fillId="2" borderId="50" xfId="0" applyFill="1" applyBorder="1" applyAlignment="1">
      <alignment horizontal="center" vertical="center" wrapText="1"/>
    </xf>
    <xf numFmtId="0" fontId="3" fillId="6" borderId="17" xfId="0" applyFont="1" applyFill="1" applyBorder="1" applyAlignment="1">
      <alignment horizontal="center" vertical="center" wrapText="1"/>
    </xf>
    <xf numFmtId="0" fontId="3" fillId="6" borderId="15" xfId="0" applyFont="1" applyFill="1" applyBorder="1" applyAlignment="1">
      <alignment horizontal="center" vertical="center" wrapText="1"/>
    </xf>
    <xf numFmtId="0" fontId="3" fillId="6" borderId="18" xfId="0" applyFont="1" applyFill="1" applyBorder="1" applyAlignment="1">
      <alignment horizontal="center" vertical="center" wrapText="1"/>
    </xf>
    <xf numFmtId="0" fontId="3" fillId="6" borderId="19" xfId="0" applyFont="1" applyFill="1" applyBorder="1" applyAlignment="1">
      <alignment horizontal="center" vertical="center" wrapText="1"/>
    </xf>
    <xf numFmtId="0" fontId="3" fillId="6" borderId="25" xfId="0" applyFont="1" applyFill="1" applyBorder="1" applyAlignment="1">
      <alignment horizontal="center" vertical="center" wrapText="1"/>
    </xf>
    <xf numFmtId="0" fontId="3" fillId="6" borderId="20" xfId="0" applyFont="1" applyFill="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2" fillId="6" borderId="17" xfId="0" applyFont="1" applyFill="1" applyBorder="1" applyAlignment="1">
      <alignment horizontal="center" vertical="center"/>
    </xf>
    <xf numFmtId="0" fontId="2" fillId="6" borderId="15" xfId="0" applyFont="1" applyFill="1" applyBorder="1" applyAlignment="1">
      <alignment horizontal="center" vertical="center"/>
    </xf>
    <xf numFmtId="0" fontId="2" fillId="6" borderId="18" xfId="0" applyFont="1" applyFill="1" applyBorder="1" applyAlignment="1">
      <alignment horizontal="center" vertical="center"/>
    </xf>
    <xf numFmtId="0" fontId="2" fillId="6" borderId="19" xfId="0" applyFont="1" applyFill="1" applyBorder="1" applyAlignment="1">
      <alignment horizontal="center" vertical="center"/>
    </xf>
    <xf numFmtId="0" fontId="2" fillId="6" borderId="25" xfId="0" applyFont="1" applyFill="1" applyBorder="1" applyAlignment="1">
      <alignment horizontal="center" vertical="center"/>
    </xf>
    <xf numFmtId="0" fontId="2" fillId="6" borderId="20" xfId="0" applyFont="1" applyFill="1" applyBorder="1" applyAlignment="1">
      <alignment horizontal="center" vertical="center"/>
    </xf>
    <xf numFmtId="0" fontId="2" fillId="2" borderId="54" xfId="0" applyFont="1" applyFill="1" applyBorder="1" applyAlignment="1">
      <alignment horizontal="center" wrapText="1"/>
    </xf>
    <xf numFmtId="0" fontId="2" fillId="2" borderId="39" xfId="0" applyFont="1" applyFill="1" applyBorder="1" applyAlignment="1">
      <alignment horizontal="center" wrapText="1"/>
    </xf>
    <xf numFmtId="0" fontId="2" fillId="2" borderId="28"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5" xfId="0" applyFont="1" applyFill="1" applyBorder="1" applyAlignment="1">
      <alignment horizontal="center" vertical="center" wrapText="1"/>
    </xf>
    <xf numFmtId="0" fontId="2" fillId="2" borderId="10" xfId="0" applyFont="1" applyFill="1" applyBorder="1" applyAlignment="1">
      <alignment horizontal="center" vertical="center" wrapText="1"/>
    </xf>
  </cellXfs>
  <cellStyles count="5">
    <cellStyle name="Currency" xfId="1" builtinId="4"/>
    <cellStyle name="Hyperlink" xfId="4" builtinId="8"/>
    <cellStyle name="Normal" xfId="0" builtinId="0"/>
    <cellStyle name="Normal 2" xfId="3" xr:uid="{EB150EEC-D351-48F3-A913-7E6E1242FFB4}"/>
    <cellStyle name="Percent" xfId="2" builtinId="5"/>
  </cellStyles>
  <dxfs count="3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797"/>
      <color rgb="FFFFA7A7"/>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maria_deleon_undp_org/Documents/PROYECTO%20Justicia%20Independiente_00128794/4.%20Informes/2022/Informe%20Anual%202022/1.%20PRODOC/FINAL%20BUDGET%20PBF%20Independencia%20Judici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1) Budget Table"/>
      <sheetName val="2) By Category"/>
      <sheetName val="3) Explanatory Notes"/>
      <sheetName val="4) -For PBSO Use-"/>
      <sheetName val="5) -For MPTF Use-"/>
      <sheetName val="Dropdowns"/>
      <sheetName val="Sheet2"/>
    </sheetNames>
    <sheetDataSet>
      <sheetData sheetId="0" refreshError="1"/>
      <sheetData sheetId="1" refreshError="1">
        <row r="102">
          <cell r="D102">
            <v>396456.62</v>
          </cell>
        </row>
        <row r="174">
          <cell r="D174">
            <v>286171.71999999997</v>
          </cell>
        </row>
      </sheetData>
      <sheetData sheetId="2" refreshError="1"/>
      <sheetData sheetId="3" refreshError="1"/>
      <sheetData sheetId="4" refreshError="1"/>
      <sheetData sheetId="5" refreshError="1"/>
      <sheetData sheetId="6" refreshError="1"/>
      <sheetData sheetId="7" refreshError="1"/>
    </sheetDataSet>
  </externalBook>
</externalLink>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hyperlink" Target="https://nam11.safelinks.protection.outlook.com/?url=https%3A%2F%2Fwww.oecd.org%2Fdac%2Ffinancing-sustainable-development%2Fdevelopment-finance-standards%2Fdacandcrscodelists.htm&amp;data=05%7C01%7Clhancoc2%40kent.edu%7Caf34cf85d90a4aecb29908da2ea51ab5%7Ce5a06f4a1ec44d018f73e7dd15f26134%7C1%7C0%7C637873583917475037%7CUnknown%7CTWFpbGZsb3d8eyJWIjoiMC4wLjAwMDAiLCJQIjoiV2luMzIiLCJBTiI6Ik1haWwiLCJXVCI6Mn0%3D%7C3000%7C%7C%7C&amp;sdata=pIFFA0s3XyowKy8oAo8YgPfYUBm9eCoBqJNnaNFRls4%3D&amp;reserved=0"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CC8568-A774-49BA-90A4-34E4951A04A7}">
  <sheetPr>
    <tabColor theme="4" tint="0.79998168889431442"/>
  </sheetPr>
  <dimension ref="B2:E3"/>
  <sheetViews>
    <sheetView showGridLines="0" zoomScale="80" zoomScaleNormal="80" workbookViewId="0"/>
  </sheetViews>
  <sheetFormatPr defaultColWidth="8.77734375" defaultRowHeight="14.4" x14ac:dyDescent="0.3"/>
  <cols>
    <col min="2" max="2" width="127.21875" customWidth="1"/>
  </cols>
  <sheetData>
    <row r="2" spans="2:5" ht="36.75" customHeight="1" thickBot="1" x14ac:dyDescent="0.35">
      <c r="B2" s="248" t="s">
        <v>0</v>
      </c>
      <c r="C2" s="248"/>
      <c r="D2" s="248"/>
      <c r="E2" s="248"/>
    </row>
    <row r="3" spans="2:5" ht="295.5" customHeight="1" thickBot="1" x14ac:dyDescent="0.35">
      <c r="B3" s="122" t="s">
        <v>1</v>
      </c>
    </row>
  </sheetData>
  <sheetProtection sheet="1" objects="1" scenarios="1"/>
  <mergeCells count="1">
    <mergeCell ref="B2:E2"/>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L221"/>
  <sheetViews>
    <sheetView showGridLines="0" showZeros="0" tabSelected="1" zoomScale="80" zoomScaleNormal="80" workbookViewId="0">
      <pane ySplit="4" topLeftCell="A8" activePane="bottomLeft" state="frozen"/>
      <selection pane="bottomLeft"/>
    </sheetView>
  </sheetViews>
  <sheetFormatPr defaultColWidth="9.21875" defaultRowHeight="14.4" x14ac:dyDescent="0.3"/>
  <cols>
    <col min="1" max="1" width="9.21875" style="20"/>
    <col min="2" max="2" width="30.77734375" style="20" customWidth="1"/>
    <col min="3" max="3" width="32.44140625" style="20" customWidth="1"/>
    <col min="4" max="4" width="25.21875" style="20" customWidth="1"/>
    <col min="5" max="6" width="25.77734375" style="20" customWidth="1"/>
    <col min="7" max="7" width="23.21875" style="20" customWidth="1"/>
    <col min="8" max="8" width="22.44140625" style="20" customWidth="1"/>
    <col min="9" max="9" width="22.44140625" style="95" customWidth="1"/>
    <col min="10" max="10" width="25.77734375" style="115" customWidth="1"/>
    <col min="11" max="11" width="30.21875" style="20" customWidth="1"/>
    <col min="12" max="12" width="18.77734375" style="20" customWidth="1"/>
    <col min="13" max="13" width="9.21875" style="20"/>
    <col min="14" max="14" width="17.77734375" style="20" customWidth="1"/>
    <col min="15" max="15" width="26.44140625" style="20" customWidth="1"/>
    <col min="16" max="16" width="22.44140625" style="20" customWidth="1"/>
    <col min="17" max="17" width="29.77734375" style="20" customWidth="1"/>
    <col min="18" max="18" width="23.44140625" style="20" customWidth="1"/>
    <col min="19" max="19" width="18.44140625" style="20" customWidth="1"/>
    <col min="20" max="20" width="17.44140625" style="20" customWidth="1"/>
    <col min="21" max="21" width="25.21875" style="20" customWidth="1"/>
    <col min="22" max="16384" width="9.21875" style="20"/>
  </cols>
  <sheetData>
    <row r="1" spans="1:12" ht="30.75" customHeight="1" x14ac:dyDescent="0.85">
      <c r="B1" s="248" t="s">
        <v>0</v>
      </c>
      <c r="C1" s="248"/>
      <c r="D1" s="248"/>
      <c r="E1" s="248"/>
      <c r="F1" s="18"/>
      <c r="G1" s="18"/>
      <c r="H1" s="19"/>
      <c r="I1" s="94"/>
      <c r="J1" s="114"/>
      <c r="K1" s="19"/>
    </row>
    <row r="2" spans="1:12" ht="16.5" customHeight="1" x14ac:dyDescent="0.5">
      <c r="B2" s="281" t="s">
        <v>2</v>
      </c>
      <c r="C2" s="281"/>
      <c r="D2" s="281"/>
      <c r="E2" s="281"/>
      <c r="F2" s="123"/>
      <c r="G2" s="123"/>
      <c r="H2" s="123"/>
      <c r="I2" s="104"/>
      <c r="J2" s="104"/>
    </row>
    <row r="4" spans="1:12" ht="119.25" customHeight="1" x14ac:dyDescent="0.3">
      <c r="B4" s="120" t="s">
        <v>3</v>
      </c>
      <c r="C4" s="120" t="s">
        <v>4</v>
      </c>
      <c r="D4" s="51" t="s">
        <v>857</v>
      </c>
      <c r="E4" s="51" t="s">
        <v>858</v>
      </c>
      <c r="F4" s="51" t="s">
        <v>859</v>
      </c>
      <c r="G4" s="59" t="s">
        <v>5</v>
      </c>
      <c r="H4" s="120" t="s">
        <v>6</v>
      </c>
      <c r="I4" s="120" t="s">
        <v>7</v>
      </c>
      <c r="J4" s="120" t="s">
        <v>8</v>
      </c>
      <c r="K4" s="120" t="s">
        <v>9</v>
      </c>
      <c r="L4" s="26"/>
    </row>
    <row r="5" spans="1:12" ht="51" customHeight="1" x14ac:dyDescent="0.3">
      <c r="B5" s="57" t="s">
        <v>10</v>
      </c>
      <c r="C5" s="285" t="s">
        <v>860</v>
      </c>
      <c r="D5" s="286"/>
      <c r="E5" s="286"/>
      <c r="F5" s="286"/>
      <c r="G5" s="286"/>
      <c r="H5" s="286"/>
      <c r="I5" s="286"/>
      <c r="J5" s="286"/>
      <c r="K5" s="287"/>
      <c r="L5" s="9"/>
    </row>
    <row r="6" spans="1:12" ht="51" customHeight="1" x14ac:dyDescent="0.3">
      <c r="B6" s="57" t="s">
        <v>11</v>
      </c>
      <c r="C6" s="275" t="s">
        <v>861</v>
      </c>
      <c r="D6" s="276"/>
      <c r="E6" s="276"/>
      <c r="F6" s="276"/>
      <c r="G6" s="276"/>
      <c r="H6" s="276"/>
      <c r="I6" s="276"/>
      <c r="J6" s="276"/>
      <c r="K6" s="277"/>
      <c r="L6" s="28"/>
    </row>
    <row r="7" spans="1:12" ht="109.2" x14ac:dyDescent="0.3">
      <c r="B7" s="163" t="s">
        <v>12</v>
      </c>
      <c r="C7" s="237" t="s">
        <v>862</v>
      </c>
      <c r="D7" s="165"/>
      <c r="E7" s="165"/>
      <c r="F7" s="165">
        <v>102500</v>
      </c>
      <c r="G7" s="166">
        <f>SUM(D7:F7)</f>
        <v>102500</v>
      </c>
      <c r="H7" s="167">
        <v>0.4</v>
      </c>
      <c r="I7" s="165">
        <f>1631.2+7181.17</f>
        <v>8812.3700000000008</v>
      </c>
      <c r="J7" s="168" t="s">
        <v>895</v>
      </c>
      <c r="K7" s="169"/>
      <c r="L7" s="170"/>
    </row>
    <row r="8" spans="1:12" ht="31.2" x14ac:dyDescent="0.3">
      <c r="B8" s="163" t="s">
        <v>13</v>
      </c>
      <c r="C8" s="237" t="s">
        <v>863</v>
      </c>
      <c r="D8" s="168"/>
      <c r="E8" s="168">
        <v>20000</v>
      </c>
      <c r="F8" s="165"/>
      <c r="G8" s="166">
        <f t="shared" ref="G8:G14" si="0">SUM(D8:F8)</f>
        <v>20000</v>
      </c>
      <c r="H8" s="167"/>
      <c r="I8" s="165">
        <f>14098.28+1100</f>
        <v>15198.28</v>
      </c>
      <c r="J8" s="168"/>
      <c r="K8" s="169"/>
      <c r="L8" s="170"/>
    </row>
    <row r="9" spans="1:12" ht="187.2" x14ac:dyDescent="0.3">
      <c r="B9" s="163" t="s">
        <v>14</v>
      </c>
      <c r="C9" s="237" t="s">
        <v>864</v>
      </c>
      <c r="D9" s="168"/>
      <c r="E9" s="168">
        <v>25000</v>
      </c>
      <c r="F9" s="165"/>
      <c r="G9" s="166">
        <f t="shared" si="0"/>
        <v>25000</v>
      </c>
      <c r="H9" s="167">
        <v>0.4</v>
      </c>
      <c r="I9" s="165">
        <v>4650</v>
      </c>
      <c r="J9" s="244" t="s">
        <v>896</v>
      </c>
      <c r="K9" s="169"/>
      <c r="L9" s="170"/>
    </row>
    <row r="10" spans="1:12" ht="62.4" x14ac:dyDescent="0.3">
      <c r="B10" s="163" t="s">
        <v>15</v>
      </c>
      <c r="C10" s="237" t="s">
        <v>865</v>
      </c>
      <c r="D10" s="165">
        <v>80000</v>
      </c>
      <c r="E10" s="165"/>
      <c r="F10" s="165"/>
      <c r="G10" s="166">
        <f t="shared" si="0"/>
        <v>80000</v>
      </c>
      <c r="H10" s="167"/>
      <c r="I10" s="241">
        <f>30000+10000</f>
        <v>40000</v>
      </c>
      <c r="J10" s="168"/>
      <c r="K10" s="169"/>
      <c r="L10" s="170"/>
    </row>
    <row r="11" spans="1:12" ht="109.2" x14ac:dyDescent="0.3">
      <c r="B11" s="163" t="s">
        <v>16</v>
      </c>
      <c r="C11" s="237" t="s">
        <v>866</v>
      </c>
      <c r="D11" s="165">
        <v>70000</v>
      </c>
      <c r="E11" s="165"/>
      <c r="F11" s="165"/>
      <c r="G11" s="166">
        <f t="shared" si="0"/>
        <v>70000</v>
      </c>
      <c r="H11" s="167">
        <v>0.3</v>
      </c>
      <c r="I11" s="241">
        <f>15000+40849.31+788.28</f>
        <v>56637.59</v>
      </c>
      <c r="J11" s="168" t="s">
        <v>897</v>
      </c>
      <c r="K11" s="169"/>
      <c r="L11" s="170"/>
    </row>
    <row r="12" spans="1:12" ht="15.6" x14ac:dyDescent="0.3">
      <c r="B12" s="163" t="s">
        <v>17</v>
      </c>
      <c r="C12" s="164"/>
      <c r="D12" s="165"/>
      <c r="E12" s="165"/>
      <c r="F12" s="165"/>
      <c r="G12" s="166">
        <f t="shared" si="0"/>
        <v>0</v>
      </c>
      <c r="H12" s="167"/>
      <c r="I12" s="165"/>
      <c r="J12" s="168"/>
      <c r="K12" s="169"/>
      <c r="L12" s="170"/>
    </row>
    <row r="13" spans="1:12" ht="15.6" x14ac:dyDescent="0.3">
      <c r="B13" s="163" t="s">
        <v>18</v>
      </c>
      <c r="C13" s="171"/>
      <c r="D13" s="168"/>
      <c r="E13" s="168"/>
      <c r="F13" s="168"/>
      <c r="G13" s="166">
        <f t="shared" si="0"/>
        <v>0</v>
      </c>
      <c r="H13" s="172"/>
      <c r="I13" s="168"/>
      <c r="J13" s="168"/>
      <c r="K13" s="173"/>
      <c r="L13" s="170"/>
    </row>
    <row r="14" spans="1:12" ht="16.2" thickBot="1" x14ac:dyDescent="0.35">
      <c r="A14" s="21"/>
      <c r="B14" s="163" t="s">
        <v>19</v>
      </c>
      <c r="C14" s="171"/>
      <c r="D14" s="168"/>
      <c r="E14" s="168"/>
      <c r="F14" s="168"/>
      <c r="G14" s="166">
        <f t="shared" si="0"/>
        <v>0</v>
      </c>
      <c r="H14" s="172"/>
      <c r="I14" s="168"/>
      <c r="J14" s="168"/>
      <c r="K14" s="173"/>
    </row>
    <row r="15" spans="1:12" ht="15.6" x14ac:dyDescent="0.3">
      <c r="A15" s="21"/>
      <c r="C15" s="57" t="s">
        <v>20</v>
      </c>
      <c r="D15" s="10">
        <f>SUM(D7:D14)</f>
        <v>150000</v>
      </c>
      <c r="E15" s="10">
        <f>SUM(E7:E14)</f>
        <v>45000</v>
      </c>
      <c r="F15" s="10">
        <f>SUM(F7:F14)</f>
        <v>102500</v>
      </c>
      <c r="G15" s="10">
        <f>SUM(G7:G14)</f>
        <v>297500</v>
      </c>
      <c r="H15" s="10">
        <f>(H7*G7)+(H8*G8)+(H9*G9)+(H10*G10)+(H11*G11)+(H12*G12)+(H13*G13)+(H14*G14)</f>
        <v>72000</v>
      </c>
      <c r="I15" s="10">
        <f>SUM(I7:I14)</f>
        <v>125298.23999999999</v>
      </c>
      <c r="J15" s="116"/>
      <c r="K15" s="173"/>
      <c r="L15" s="29"/>
    </row>
    <row r="16" spans="1:12" ht="51" customHeight="1" x14ac:dyDescent="0.3">
      <c r="A16" s="21"/>
      <c r="B16" s="57" t="s">
        <v>21</v>
      </c>
      <c r="C16" s="249" t="s">
        <v>867</v>
      </c>
      <c r="D16" s="250"/>
      <c r="E16" s="250"/>
      <c r="F16" s="250"/>
      <c r="G16" s="250"/>
      <c r="H16" s="250"/>
      <c r="I16" s="250"/>
      <c r="J16" s="250"/>
      <c r="K16" s="251"/>
      <c r="L16" s="28"/>
    </row>
    <row r="17" spans="1:12" ht="46.8" x14ac:dyDescent="0.3">
      <c r="A17" s="21"/>
      <c r="B17" s="163" t="s">
        <v>22</v>
      </c>
      <c r="C17" s="164" t="s">
        <v>868</v>
      </c>
      <c r="D17" s="168">
        <v>67182.600000000006</v>
      </c>
      <c r="E17" s="165"/>
      <c r="F17" s="165"/>
      <c r="G17" s="166">
        <f>SUM(D17:F17)</f>
        <v>67182.600000000006</v>
      </c>
      <c r="H17" s="167"/>
      <c r="I17" s="241">
        <f>12820.78+47182.6</f>
        <v>60003.38</v>
      </c>
      <c r="J17" s="168"/>
      <c r="K17" s="169"/>
      <c r="L17" s="170"/>
    </row>
    <row r="18" spans="1:12" ht="31.2" x14ac:dyDescent="0.3">
      <c r="A18" s="21"/>
      <c r="B18" s="163" t="s">
        <v>23</v>
      </c>
      <c r="C18" s="237" t="s">
        <v>869</v>
      </c>
      <c r="D18" s="168">
        <v>65000</v>
      </c>
      <c r="E18" s="165"/>
      <c r="F18" s="165"/>
      <c r="G18" s="166">
        <f t="shared" ref="G18:G24" si="1">SUM(D18:F18)</f>
        <v>65000</v>
      </c>
      <c r="H18" s="167"/>
      <c r="I18" s="241">
        <f>4000+52500+1717.13</f>
        <v>58217.13</v>
      </c>
      <c r="J18" s="168"/>
      <c r="K18" s="169"/>
      <c r="L18" s="170"/>
    </row>
    <row r="19" spans="1:12" ht="124.8" x14ac:dyDescent="0.3">
      <c r="A19" s="21"/>
      <c r="B19" s="163" t="s">
        <v>24</v>
      </c>
      <c r="C19" s="238" t="s">
        <v>870</v>
      </c>
      <c r="D19" s="168"/>
      <c r="E19" s="168">
        <v>26000</v>
      </c>
      <c r="F19" s="165"/>
      <c r="G19" s="166">
        <f t="shared" si="1"/>
        <v>26000</v>
      </c>
      <c r="H19" s="167">
        <v>0.3</v>
      </c>
      <c r="I19" s="165">
        <v>1748</v>
      </c>
      <c r="J19" s="168" t="s">
        <v>898</v>
      </c>
      <c r="K19" s="169"/>
      <c r="L19" s="170"/>
    </row>
    <row r="20" spans="1:12" ht="156" x14ac:dyDescent="0.3">
      <c r="A20" s="21"/>
      <c r="B20" s="163" t="s">
        <v>25</v>
      </c>
      <c r="C20" s="171" t="s">
        <v>871</v>
      </c>
      <c r="D20" s="168"/>
      <c r="E20" s="168">
        <v>33000</v>
      </c>
      <c r="F20" s="165"/>
      <c r="G20" s="166">
        <f t="shared" si="1"/>
        <v>33000</v>
      </c>
      <c r="H20" s="167">
        <v>0.35</v>
      </c>
      <c r="I20" s="165">
        <f>2030.72+8551.34</f>
        <v>10582.06</v>
      </c>
      <c r="J20" s="168" t="s">
        <v>899</v>
      </c>
      <c r="K20" s="169"/>
      <c r="L20" s="170"/>
    </row>
    <row r="21" spans="1:12" ht="15.6" x14ac:dyDescent="0.3">
      <c r="A21" s="21"/>
      <c r="B21" s="163" t="s">
        <v>26</v>
      </c>
      <c r="C21" s="164"/>
      <c r="D21" s="165"/>
      <c r="E21" s="165"/>
      <c r="F21" s="165"/>
      <c r="G21" s="166">
        <f t="shared" si="1"/>
        <v>0</v>
      </c>
      <c r="H21" s="167"/>
      <c r="I21" s="165"/>
      <c r="J21" s="168"/>
      <c r="K21" s="169"/>
      <c r="L21" s="170"/>
    </row>
    <row r="22" spans="1:12" ht="15.6" x14ac:dyDescent="0.3">
      <c r="A22" s="21"/>
      <c r="B22" s="163" t="s">
        <v>27</v>
      </c>
      <c r="C22" s="164"/>
      <c r="D22" s="165"/>
      <c r="E22" s="165"/>
      <c r="F22" s="165"/>
      <c r="G22" s="166">
        <f t="shared" si="1"/>
        <v>0</v>
      </c>
      <c r="H22" s="167"/>
      <c r="I22" s="165"/>
      <c r="J22" s="168"/>
      <c r="K22" s="169"/>
      <c r="L22" s="170"/>
    </row>
    <row r="23" spans="1:12" ht="15.6" x14ac:dyDescent="0.3">
      <c r="A23" s="21"/>
      <c r="B23" s="163" t="s">
        <v>28</v>
      </c>
      <c r="C23" s="171"/>
      <c r="D23" s="168"/>
      <c r="E23" s="168"/>
      <c r="F23" s="168"/>
      <c r="G23" s="166">
        <f t="shared" si="1"/>
        <v>0</v>
      </c>
      <c r="H23" s="172"/>
      <c r="I23" s="168"/>
      <c r="J23" s="168"/>
      <c r="K23" s="173"/>
      <c r="L23" s="170"/>
    </row>
    <row r="24" spans="1:12" ht="15.6" x14ac:dyDescent="0.3">
      <c r="A24" s="21"/>
      <c r="B24" s="163" t="s">
        <v>29</v>
      </c>
      <c r="C24" s="171"/>
      <c r="D24" s="168"/>
      <c r="E24" s="168"/>
      <c r="F24" s="168"/>
      <c r="G24" s="166">
        <f t="shared" si="1"/>
        <v>0</v>
      </c>
      <c r="H24" s="172"/>
      <c r="I24" s="168"/>
      <c r="J24" s="168"/>
      <c r="K24" s="173"/>
      <c r="L24" s="170"/>
    </row>
    <row r="25" spans="1:12" ht="15.6" x14ac:dyDescent="0.3">
      <c r="A25" s="21"/>
      <c r="C25" s="57" t="s">
        <v>20</v>
      </c>
      <c r="D25" s="13">
        <f>SUM(D17:D24)</f>
        <v>132182.6</v>
      </c>
      <c r="E25" s="13">
        <f>SUM(E17:E24)</f>
        <v>59000</v>
      </c>
      <c r="F25" s="13">
        <f>SUM(F17:F24)</f>
        <v>0</v>
      </c>
      <c r="G25" s="13">
        <f>SUM(G17:G24)</f>
        <v>191182.6</v>
      </c>
      <c r="H25" s="10">
        <f>(H17*G17)+(H18*G18)+(H19*G19)+(H20*G20)+(H21*G21)+(H22*G22)+(H23*G23)+(H24*G24)</f>
        <v>19350</v>
      </c>
      <c r="I25" s="10">
        <f>SUM(I17:I24)</f>
        <v>130550.56999999999</v>
      </c>
      <c r="J25" s="116"/>
      <c r="K25" s="173"/>
      <c r="L25" s="29"/>
    </row>
    <row r="26" spans="1:12" ht="51" customHeight="1" x14ac:dyDescent="0.3">
      <c r="A26" s="21"/>
      <c r="B26" s="57" t="s">
        <v>30</v>
      </c>
      <c r="C26" s="278" t="s">
        <v>872</v>
      </c>
      <c r="D26" s="279"/>
      <c r="E26" s="279"/>
      <c r="F26" s="279"/>
      <c r="G26" s="279"/>
      <c r="H26" s="279"/>
      <c r="I26" s="279"/>
      <c r="J26" s="279"/>
      <c r="K26" s="280"/>
      <c r="L26" s="28"/>
    </row>
    <row r="27" spans="1:12" ht="46.8" x14ac:dyDescent="0.3">
      <c r="A27" s="21"/>
      <c r="B27" s="163" t="s">
        <v>31</v>
      </c>
      <c r="C27" s="238" t="s">
        <v>873</v>
      </c>
      <c r="D27" s="168">
        <v>65025</v>
      </c>
      <c r="E27" s="165"/>
      <c r="F27" s="165"/>
      <c r="G27" s="166">
        <f>SUM(D27:F27)</f>
        <v>65025</v>
      </c>
      <c r="H27" s="167"/>
      <c r="I27" s="241">
        <v>2066.39</v>
      </c>
      <c r="J27" s="168"/>
      <c r="K27" s="169"/>
      <c r="L27" s="170"/>
    </row>
    <row r="28" spans="1:12" ht="140.4" x14ac:dyDescent="0.3">
      <c r="A28" s="21"/>
      <c r="B28" s="163" t="s">
        <v>32</v>
      </c>
      <c r="C28" s="238" t="s">
        <v>874</v>
      </c>
      <c r="D28" s="165"/>
      <c r="E28" s="168">
        <v>68000</v>
      </c>
      <c r="F28" s="168"/>
      <c r="G28" s="166">
        <f t="shared" ref="G28:G34" si="2">SUM(D28:F28)</f>
        <v>68000</v>
      </c>
      <c r="H28" s="167"/>
      <c r="I28" s="165">
        <v>23627</v>
      </c>
      <c r="J28" s="168"/>
      <c r="K28" s="169"/>
      <c r="L28" s="170"/>
    </row>
    <row r="29" spans="1:12" ht="140.4" x14ac:dyDescent="0.3">
      <c r="A29" s="21"/>
      <c r="B29" s="163" t="s">
        <v>33</v>
      </c>
      <c r="C29" s="238" t="s">
        <v>875</v>
      </c>
      <c r="D29" s="168"/>
      <c r="E29" s="168">
        <v>24790</v>
      </c>
      <c r="F29" s="165"/>
      <c r="G29" s="166">
        <f t="shared" si="2"/>
        <v>24790</v>
      </c>
      <c r="H29" s="167">
        <v>0.4</v>
      </c>
      <c r="I29" s="165">
        <v>0</v>
      </c>
      <c r="J29" s="168" t="s">
        <v>900</v>
      </c>
      <c r="K29" s="169"/>
      <c r="L29" s="170"/>
    </row>
    <row r="30" spans="1:12" ht="15.6" x14ac:dyDescent="0.3">
      <c r="A30" s="21"/>
      <c r="B30" s="163" t="s">
        <v>34</v>
      </c>
      <c r="C30" s="164"/>
      <c r="D30" s="165"/>
      <c r="E30" s="165"/>
      <c r="F30" s="165"/>
      <c r="G30" s="166">
        <f t="shared" si="2"/>
        <v>0</v>
      </c>
      <c r="H30" s="167"/>
      <c r="I30" s="165"/>
      <c r="J30" s="168"/>
      <c r="K30" s="169"/>
      <c r="L30" s="170"/>
    </row>
    <row r="31" spans="1:12" s="21" customFormat="1" ht="15.6" x14ac:dyDescent="0.3">
      <c r="B31" s="163" t="s">
        <v>35</v>
      </c>
      <c r="C31" s="164"/>
      <c r="D31" s="165"/>
      <c r="E31" s="165"/>
      <c r="F31" s="165"/>
      <c r="G31" s="166">
        <f t="shared" si="2"/>
        <v>0</v>
      </c>
      <c r="H31" s="167"/>
      <c r="I31" s="165"/>
      <c r="J31" s="168"/>
      <c r="K31" s="169"/>
      <c r="L31" s="170"/>
    </row>
    <row r="32" spans="1:12" s="21" customFormat="1" ht="15.6" x14ac:dyDescent="0.3">
      <c r="B32" s="163" t="s">
        <v>36</v>
      </c>
      <c r="C32" s="164"/>
      <c r="D32" s="165"/>
      <c r="E32" s="165"/>
      <c r="F32" s="165"/>
      <c r="G32" s="166">
        <f t="shared" si="2"/>
        <v>0</v>
      </c>
      <c r="H32" s="167"/>
      <c r="I32" s="165"/>
      <c r="J32" s="168"/>
      <c r="K32" s="169"/>
      <c r="L32" s="170"/>
    </row>
    <row r="33" spans="1:12" s="21" customFormat="1" ht="15.6" x14ac:dyDescent="0.3">
      <c r="A33" s="20"/>
      <c r="B33" s="163" t="s">
        <v>37</v>
      </c>
      <c r="C33" s="171"/>
      <c r="D33" s="168"/>
      <c r="E33" s="168"/>
      <c r="F33" s="168"/>
      <c r="G33" s="166">
        <f t="shared" si="2"/>
        <v>0</v>
      </c>
      <c r="H33" s="172"/>
      <c r="I33" s="168"/>
      <c r="J33" s="168"/>
      <c r="K33" s="173"/>
      <c r="L33" s="170"/>
    </row>
    <row r="34" spans="1:12" ht="15.6" x14ac:dyDescent="0.3">
      <c r="B34" s="163" t="s">
        <v>38</v>
      </c>
      <c r="C34" s="171"/>
      <c r="D34" s="168"/>
      <c r="E34" s="168"/>
      <c r="F34" s="168"/>
      <c r="G34" s="166">
        <f t="shared" si="2"/>
        <v>0</v>
      </c>
      <c r="H34" s="172"/>
      <c r="I34" s="168"/>
      <c r="J34" s="168"/>
      <c r="K34" s="173"/>
      <c r="L34" s="170"/>
    </row>
    <row r="35" spans="1:12" ht="15.6" x14ac:dyDescent="0.3">
      <c r="C35" s="57" t="s">
        <v>20</v>
      </c>
      <c r="D35" s="13">
        <f>SUM(D27:D34)</f>
        <v>65025</v>
      </c>
      <c r="E35" s="13">
        <f>SUM(E27:E34)</f>
        <v>92790</v>
      </c>
      <c r="F35" s="13">
        <f>SUM(F27:F34)</f>
        <v>0</v>
      </c>
      <c r="G35" s="13">
        <f>SUM(G27:G34)</f>
        <v>157815</v>
      </c>
      <c r="H35" s="10">
        <f>(H27*G27)+(H28*G28)+(H29*G29)+(H30*G30)+(H31*G31)+(H32*G32)+(H33*G33)+(H34*G34)</f>
        <v>9916</v>
      </c>
      <c r="I35" s="10">
        <f>SUM(I27:I34)</f>
        <v>25693.39</v>
      </c>
      <c r="J35" s="116"/>
      <c r="K35" s="173"/>
      <c r="L35" s="29"/>
    </row>
    <row r="36" spans="1:12" ht="51" customHeight="1" x14ac:dyDescent="0.3">
      <c r="B36" s="57" t="s">
        <v>39</v>
      </c>
      <c r="C36" s="249"/>
      <c r="D36" s="250"/>
      <c r="E36" s="250"/>
      <c r="F36" s="250"/>
      <c r="G36" s="250"/>
      <c r="H36" s="250"/>
      <c r="I36" s="250"/>
      <c r="J36" s="250"/>
      <c r="K36" s="251"/>
      <c r="L36" s="28"/>
    </row>
    <row r="37" spans="1:12" ht="15.6" x14ac:dyDescent="0.3">
      <c r="B37" s="163" t="s">
        <v>40</v>
      </c>
      <c r="C37" s="164"/>
      <c r="D37" s="165"/>
      <c r="E37" s="165"/>
      <c r="F37" s="165"/>
      <c r="G37" s="166">
        <f>SUM(D37:F37)</f>
        <v>0</v>
      </c>
      <c r="H37" s="167"/>
      <c r="I37" s="165"/>
      <c r="J37" s="168"/>
      <c r="K37" s="169"/>
      <c r="L37" s="170"/>
    </row>
    <row r="38" spans="1:12" ht="15.6" x14ac:dyDescent="0.3">
      <c r="B38" s="163" t="s">
        <v>41</v>
      </c>
      <c r="C38" s="164"/>
      <c r="D38" s="165"/>
      <c r="E38" s="165"/>
      <c r="F38" s="165"/>
      <c r="G38" s="166">
        <f t="shared" ref="G38:G44" si="3">SUM(D38:F38)</f>
        <v>0</v>
      </c>
      <c r="H38" s="167"/>
      <c r="I38" s="165"/>
      <c r="J38" s="168"/>
      <c r="K38" s="169"/>
      <c r="L38" s="170"/>
    </row>
    <row r="39" spans="1:12" ht="15.6" x14ac:dyDescent="0.3">
      <c r="B39" s="163" t="s">
        <v>42</v>
      </c>
      <c r="C39" s="164"/>
      <c r="D39" s="165"/>
      <c r="E39" s="165"/>
      <c r="F39" s="165"/>
      <c r="G39" s="166">
        <f t="shared" si="3"/>
        <v>0</v>
      </c>
      <c r="H39" s="167"/>
      <c r="I39" s="165"/>
      <c r="J39" s="168"/>
      <c r="K39" s="169"/>
      <c r="L39" s="170"/>
    </row>
    <row r="40" spans="1:12" ht="15.6" x14ac:dyDescent="0.3">
      <c r="B40" s="163" t="s">
        <v>43</v>
      </c>
      <c r="C40" s="164"/>
      <c r="D40" s="165"/>
      <c r="E40" s="165"/>
      <c r="F40" s="165"/>
      <c r="G40" s="166">
        <f t="shared" si="3"/>
        <v>0</v>
      </c>
      <c r="H40" s="167"/>
      <c r="I40" s="165"/>
      <c r="J40" s="168"/>
      <c r="K40" s="169"/>
      <c r="L40" s="170"/>
    </row>
    <row r="41" spans="1:12" ht="15.6" x14ac:dyDescent="0.3">
      <c r="B41" s="163" t="s">
        <v>44</v>
      </c>
      <c r="C41" s="164"/>
      <c r="D41" s="165"/>
      <c r="E41" s="165"/>
      <c r="F41" s="165"/>
      <c r="G41" s="166">
        <f t="shared" si="3"/>
        <v>0</v>
      </c>
      <c r="H41" s="167"/>
      <c r="I41" s="165"/>
      <c r="J41" s="168"/>
      <c r="K41" s="169"/>
      <c r="L41" s="170"/>
    </row>
    <row r="42" spans="1:12" ht="15.6" x14ac:dyDescent="0.3">
      <c r="A42" s="21"/>
      <c r="B42" s="163" t="s">
        <v>45</v>
      </c>
      <c r="C42" s="164"/>
      <c r="D42" s="165"/>
      <c r="E42" s="165"/>
      <c r="F42" s="165"/>
      <c r="G42" s="166">
        <f t="shared" si="3"/>
        <v>0</v>
      </c>
      <c r="H42" s="167"/>
      <c r="I42" s="165"/>
      <c r="J42" s="168"/>
      <c r="K42" s="169"/>
      <c r="L42" s="170"/>
    </row>
    <row r="43" spans="1:12" s="21" customFormat="1" ht="15.6" x14ac:dyDescent="0.3">
      <c r="A43" s="20"/>
      <c r="B43" s="163" t="s">
        <v>46</v>
      </c>
      <c r="C43" s="171"/>
      <c r="D43" s="168"/>
      <c r="E43" s="168"/>
      <c r="F43" s="168"/>
      <c r="G43" s="166">
        <f t="shared" si="3"/>
        <v>0</v>
      </c>
      <c r="H43" s="172"/>
      <c r="I43" s="168"/>
      <c r="J43" s="168"/>
      <c r="K43" s="173"/>
      <c r="L43" s="170"/>
    </row>
    <row r="44" spans="1:12" ht="15.6" x14ac:dyDescent="0.3">
      <c r="B44" s="163" t="s">
        <v>47</v>
      </c>
      <c r="C44" s="171"/>
      <c r="D44" s="168"/>
      <c r="E44" s="168"/>
      <c r="F44" s="168"/>
      <c r="G44" s="166">
        <f t="shared" si="3"/>
        <v>0</v>
      </c>
      <c r="H44" s="172"/>
      <c r="I44" s="168"/>
      <c r="J44" s="168"/>
      <c r="K44" s="173"/>
      <c r="L44" s="170"/>
    </row>
    <row r="45" spans="1:12" ht="15.6" x14ac:dyDescent="0.3">
      <c r="C45" s="57" t="s">
        <v>20</v>
      </c>
      <c r="D45" s="10">
        <f>SUM(D37:D44)</f>
        <v>0</v>
      </c>
      <c r="E45" s="10">
        <f>SUM(E37:E44)</f>
        <v>0</v>
      </c>
      <c r="F45" s="10">
        <f>SUM(F37:F44)</f>
        <v>0</v>
      </c>
      <c r="G45" s="10">
        <f>SUM(G37:G44)</f>
        <v>0</v>
      </c>
      <c r="H45" s="10">
        <f>(H37*G37)+(H38*G38)+(H39*G39)+(H40*G40)+(H41*G41)+(H42*G42)+(H43*G43)+(H44*G44)</f>
        <v>0</v>
      </c>
      <c r="I45" s="10">
        <f>SUM(I37:I44)</f>
        <v>0</v>
      </c>
      <c r="J45" s="116"/>
      <c r="K45" s="173"/>
      <c r="L45" s="29"/>
    </row>
    <row r="46" spans="1:12" ht="15.6" x14ac:dyDescent="0.3">
      <c r="B46" s="174"/>
      <c r="C46" s="175"/>
      <c r="D46" s="176"/>
      <c r="E46" s="176"/>
      <c r="F46" s="176"/>
      <c r="G46" s="176"/>
      <c r="H46" s="176"/>
      <c r="I46" s="176"/>
      <c r="J46" s="176"/>
      <c r="K46" s="176"/>
      <c r="L46" s="170"/>
    </row>
    <row r="47" spans="1:12" ht="51" customHeight="1" x14ac:dyDescent="0.3">
      <c r="B47" s="57" t="s">
        <v>48</v>
      </c>
      <c r="C47" s="282" t="s">
        <v>876</v>
      </c>
      <c r="D47" s="283"/>
      <c r="E47" s="283"/>
      <c r="F47" s="283"/>
      <c r="G47" s="283"/>
      <c r="H47" s="283"/>
      <c r="I47" s="283"/>
      <c r="J47" s="283"/>
      <c r="K47" s="284"/>
      <c r="L47" s="9"/>
    </row>
    <row r="48" spans="1:12" ht="51" customHeight="1" x14ac:dyDescent="0.3">
      <c r="B48" s="57" t="s">
        <v>49</v>
      </c>
      <c r="C48" s="249" t="s">
        <v>877</v>
      </c>
      <c r="D48" s="250"/>
      <c r="E48" s="250"/>
      <c r="F48" s="250"/>
      <c r="G48" s="250"/>
      <c r="H48" s="250"/>
      <c r="I48" s="250"/>
      <c r="J48" s="250"/>
      <c r="K48" s="251"/>
      <c r="L48" s="28"/>
    </row>
    <row r="49" spans="1:12" ht="140.4" x14ac:dyDescent="0.3">
      <c r="B49" s="163" t="s">
        <v>50</v>
      </c>
      <c r="C49" s="237" t="s">
        <v>878</v>
      </c>
      <c r="D49" s="165"/>
      <c r="E49" s="165"/>
      <c r="F49" s="239"/>
      <c r="G49" s="166">
        <f>SUM(D49:F49)</f>
        <v>0</v>
      </c>
      <c r="H49" s="167">
        <v>0.5</v>
      </c>
      <c r="I49" s="165"/>
      <c r="J49" s="168" t="s">
        <v>901</v>
      </c>
      <c r="K49" s="169"/>
      <c r="L49" s="170"/>
    </row>
    <row r="50" spans="1:12" ht="140.4" x14ac:dyDescent="0.3">
      <c r="B50" s="163" t="s">
        <v>51</v>
      </c>
      <c r="C50" s="237" t="s">
        <v>879</v>
      </c>
      <c r="D50" s="165"/>
      <c r="E50" s="165">
        <v>0</v>
      </c>
      <c r="F50" s="165"/>
      <c r="G50" s="166">
        <f t="shared" ref="G50:G56" si="4">SUM(D50:F50)</f>
        <v>0</v>
      </c>
      <c r="H50" s="167">
        <v>0.3</v>
      </c>
      <c r="I50" s="165">
        <v>0</v>
      </c>
      <c r="J50" s="168" t="s">
        <v>902</v>
      </c>
      <c r="K50" s="169"/>
      <c r="L50" s="170"/>
    </row>
    <row r="51" spans="1:12" ht="140.4" x14ac:dyDescent="0.3">
      <c r="B51" s="163" t="s">
        <v>52</v>
      </c>
      <c r="C51" s="164" t="s">
        <v>880</v>
      </c>
      <c r="D51" s="168"/>
      <c r="E51" s="168">
        <v>0</v>
      </c>
      <c r="F51" s="165"/>
      <c r="G51" s="166">
        <f t="shared" si="4"/>
        <v>0</v>
      </c>
      <c r="H51" s="167">
        <v>0.3</v>
      </c>
      <c r="I51" s="165">
        <v>0</v>
      </c>
      <c r="J51" s="168" t="s">
        <v>903</v>
      </c>
      <c r="K51" s="169"/>
      <c r="L51" s="170"/>
    </row>
    <row r="52" spans="1:12" ht="93.6" x14ac:dyDescent="0.3">
      <c r="B52" s="163" t="s">
        <v>53</v>
      </c>
      <c r="C52" s="237" t="s">
        <v>881</v>
      </c>
      <c r="D52" s="168"/>
      <c r="E52" s="168">
        <v>0</v>
      </c>
      <c r="F52" s="165"/>
      <c r="G52" s="166">
        <f t="shared" si="4"/>
        <v>0</v>
      </c>
      <c r="H52" s="167"/>
      <c r="I52" s="165">
        <v>0</v>
      </c>
      <c r="J52" s="168"/>
      <c r="K52" s="169"/>
      <c r="L52" s="170"/>
    </row>
    <row r="53" spans="1:12" ht="15.6" x14ac:dyDescent="0.3">
      <c r="B53" s="163" t="s">
        <v>54</v>
      </c>
      <c r="C53" s="164"/>
      <c r="D53" s="165"/>
      <c r="E53" s="165"/>
      <c r="F53" s="165"/>
      <c r="G53" s="166">
        <f t="shared" si="4"/>
        <v>0</v>
      </c>
      <c r="H53" s="167"/>
      <c r="I53" s="165"/>
      <c r="J53" s="168"/>
      <c r="K53" s="169"/>
      <c r="L53" s="170"/>
    </row>
    <row r="54" spans="1:12" ht="15.6" x14ac:dyDescent="0.3">
      <c r="B54" s="163" t="s">
        <v>55</v>
      </c>
      <c r="C54" s="164"/>
      <c r="D54" s="165"/>
      <c r="E54" s="165"/>
      <c r="F54" s="165"/>
      <c r="G54" s="166">
        <f t="shared" si="4"/>
        <v>0</v>
      </c>
      <c r="H54" s="167"/>
      <c r="I54" s="165"/>
      <c r="J54" s="168"/>
      <c r="K54" s="169"/>
      <c r="L54" s="170"/>
    </row>
    <row r="55" spans="1:12" ht="15.6" x14ac:dyDescent="0.3">
      <c r="A55" s="21"/>
      <c r="B55" s="163" t="s">
        <v>56</v>
      </c>
      <c r="C55" s="171"/>
      <c r="D55" s="168"/>
      <c r="E55" s="168"/>
      <c r="F55" s="168"/>
      <c r="G55" s="166">
        <f t="shared" si="4"/>
        <v>0</v>
      </c>
      <c r="H55" s="172"/>
      <c r="I55" s="168"/>
      <c r="J55" s="168"/>
      <c r="K55" s="173"/>
      <c r="L55" s="170"/>
    </row>
    <row r="56" spans="1:12" s="21" customFormat="1" ht="15.6" x14ac:dyDescent="0.3">
      <c r="B56" s="163" t="s">
        <v>57</v>
      </c>
      <c r="C56" s="171"/>
      <c r="D56" s="168"/>
      <c r="E56" s="168"/>
      <c r="F56" s="168"/>
      <c r="G56" s="166">
        <f t="shared" si="4"/>
        <v>0</v>
      </c>
      <c r="H56" s="172"/>
      <c r="I56" s="168"/>
      <c r="J56" s="168"/>
      <c r="K56" s="173"/>
      <c r="L56" s="170"/>
    </row>
    <row r="57" spans="1:12" s="21" customFormat="1" ht="15.6" x14ac:dyDescent="0.3">
      <c r="A57" s="20"/>
      <c r="B57" s="20"/>
      <c r="C57" s="57" t="s">
        <v>20</v>
      </c>
      <c r="D57" s="10">
        <f>SUM(D49:D56)</f>
        <v>0</v>
      </c>
      <c r="E57" s="10">
        <f>SUM(E49:E56)</f>
        <v>0</v>
      </c>
      <c r="F57" s="10">
        <f>SUM(F49:F56)</f>
        <v>0</v>
      </c>
      <c r="G57" s="13">
        <f>SUM(G49:G56)</f>
        <v>0</v>
      </c>
      <c r="H57" s="10">
        <f>(H49*G49)+(H50*G50)+(H51*G51)+(H52*G52)+(H53*G53)+(H54*G54)+(H55*G55)+(H56*G56)</f>
        <v>0</v>
      </c>
      <c r="I57" s="10">
        <f>SUM(I49:I56)</f>
        <v>0</v>
      </c>
      <c r="J57" s="116"/>
      <c r="K57" s="173"/>
      <c r="L57" s="29"/>
    </row>
    <row r="58" spans="1:12" ht="51" customHeight="1" x14ac:dyDescent="0.3">
      <c r="B58" s="57" t="s">
        <v>58</v>
      </c>
      <c r="C58" s="249" t="s">
        <v>882</v>
      </c>
      <c r="D58" s="250"/>
      <c r="E58" s="250"/>
      <c r="F58" s="250"/>
      <c r="G58" s="250"/>
      <c r="H58" s="250"/>
      <c r="I58" s="250"/>
      <c r="J58" s="250"/>
      <c r="K58" s="251"/>
      <c r="L58" s="28"/>
    </row>
    <row r="59" spans="1:12" ht="202.8" x14ac:dyDescent="0.3">
      <c r="B59" s="163" t="s">
        <v>59</v>
      </c>
      <c r="C59" s="240" t="s">
        <v>883</v>
      </c>
      <c r="D59" s="165"/>
      <c r="E59" s="165"/>
      <c r="F59" s="239">
        <f>194400-83500</f>
        <v>110900</v>
      </c>
      <c r="G59" s="166">
        <f>SUM(D59:F59)</f>
        <v>110900</v>
      </c>
      <c r="H59" s="167">
        <v>0.5</v>
      </c>
      <c r="I59" s="241">
        <f>9693+2354.24+8641.7</f>
        <v>20688.940000000002</v>
      </c>
      <c r="J59" s="244" t="s">
        <v>904</v>
      </c>
      <c r="K59" s="169"/>
      <c r="L59" s="170"/>
    </row>
    <row r="60" spans="1:12" ht="109.2" x14ac:dyDescent="0.3">
      <c r="B60" s="163" t="s">
        <v>60</v>
      </c>
      <c r="C60" s="237" t="s">
        <v>884</v>
      </c>
      <c r="D60" s="165"/>
      <c r="E60" s="165">
        <v>75500</v>
      </c>
      <c r="F60" s="165"/>
      <c r="G60" s="166">
        <f t="shared" ref="G60:G66" si="5">SUM(D60:F60)</f>
        <v>75500</v>
      </c>
      <c r="H60" s="167">
        <v>0.3</v>
      </c>
      <c r="I60" s="165">
        <v>0</v>
      </c>
      <c r="J60" s="168" t="s">
        <v>905</v>
      </c>
      <c r="K60" s="169"/>
      <c r="L60" s="170"/>
    </row>
    <row r="61" spans="1:12" ht="62.4" x14ac:dyDescent="0.3">
      <c r="B61" s="163" t="s">
        <v>61</v>
      </c>
      <c r="C61" s="238" t="s">
        <v>885</v>
      </c>
      <c r="D61" s="165"/>
      <c r="E61" s="168">
        <f>40000+23342</f>
        <v>63342</v>
      </c>
      <c r="F61" s="165"/>
      <c r="G61" s="166">
        <f t="shared" si="5"/>
        <v>63342</v>
      </c>
      <c r="H61" s="167"/>
      <c r="I61" s="165">
        <v>0</v>
      </c>
      <c r="J61" s="168"/>
      <c r="K61" s="169"/>
      <c r="L61" s="170"/>
    </row>
    <row r="62" spans="1:12" ht="109.2" x14ac:dyDescent="0.3">
      <c r="B62" s="163" t="s">
        <v>62</v>
      </c>
      <c r="C62" s="237" t="s">
        <v>886</v>
      </c>
      <c r="D62" s="165"/>
      <c r="E62" s="168">
        <v>10000</v>
      </c>
      <c r="F62" s="165"/>
      <c r="G62" s="166">
        <f t="shared" si="5"/>
        <v>10000</v>
      </c>
      <c r="H62" s="167">
        <v>0.4</v>
      </c>
      <c r="I62" s="165">
        <v>0</v>
      </c>
      <c r="J62" s="168" t="s">
        <v>906</v>
      </c>
      <c r="K62" s="169"/>
      <c r="L62" s="170"/>
    </row>
    <row r="63" spans="1:12" ht="15.6" x14ac:dyDescent="0.3">
      <c r="B63" s="163" t="s">
        <v>63</v>
      </c>
      <c r="C63" s="164"/>
      <c r="D63" s="165"/>
      <c r="E63" s="165"/>
      <c r="F63" s="165"/>
      <c r="G63" s="166">
        <f t="shared" si="5"/>
        <v>0</v>
      </c>
      <c r="H63" s="167"/>
      <c r="I63" s="165"/>
      <c r="J63" s="168"/>
      <c r="K63" s="169"/>
      <c r="L63" s="170"/>
    </row>
    <row r="64" spans="1:12" ht="15.6" x14ac:dyDescent="0.3">
      <c r="B64" s="163" t="s">
        <v>64</v>
      </c>
      <c r="C64" s="164"/>
      <c r="D64" s="165"/>
      <c r="E64" s="165"/>
      <c r="F64" s="165"/>
      <c r="G64" s="166">
        <f t="shared" si="5"/>
        <v>0</v>
      </c>
      <c r="H64" s="167"/>
      <c r="I64" s="165"/>
      <c r="J64" s="168"/>
      <c r="K64" s="169"/>
      <c r="L64" s="170"/>
    </row>
    <row r="65" spans="1:12" ht="15.6" x14ac:dyDescent="0.3">
      <c r="B65" s="163" t="s">
        <v>65</v>
      </c>
      <c r="C65" s="171"/>
      <c r="D65" s="168"/>
      <c r="E65" s="168"/>
      <c r="F65" s="168"/>
      <c r="G65" s="166">
        <f t="shared" si="5"/>
        <v>0</v>
      </c>
      <c r="H65" s="172"/>
      <c r="I65" s="168"/>
      <c r="J65" s="168"/>
      <c r="K65" s="173"/>
      <c r="L65" s="170"/>
    </row>
    <row r="66" spans="1:12" ht="15.6" x14ac:dyDescent="0.3">
      <c r="B66" s="163" t="s">
        <v>66</v>
      </c>
      <c r="C66" s="171"/>
      <c r="D66" s="168"/>
      <c r="E66" s="168"/>
      <c r="F66" s="168"/>
      <c r="G66" s="166">
        <f t="shared" si="5"/>
        <v>0</v>
      </c>
      <c r="H66" s="172"/>
      <c r="I66" s="168"/>
      <c r="J66" s="168"/>
      <c r="K66" s="173"/>
      <c r="L66" s="170"/>
    </row>
    <row r="67" spans="1:12" ht="15.6" x14ac:dyDescent="0.3">
      <c r="C67" s="57" t="s">
        <v>20</v>
      </c>
      <c r="D67" s="13">
        <f>SUM(D59:D66)</f>
        <v>0</v>
      </c>
      <c r="E67" s="13">
        <f>SUM(E59:E66)</f>
        <v>148842</v>
      </c>
      <c r="F67" s="13">
        <f>SUM(F59:F66)</f>
        <v>110900</v>
      </c>
      <c r="G67" s="13">
        <f>SUM(G59:G66)</f>
        <v>259742</v>
      </c>
      <c r="H67" s="10">
        <f>(H59*G59)+(H60*G60)+(H61*G61)+(H62*G62)+(H63*G63)+(H64*G64)+(H65*G65)+(H66*G66)</f>
        <v>82100</v>
      </c>
      <c r="I67" s="101">
        <f>SUM(I59:I66)</f>
        <v>20688.940000000002</v>
      </c>
      <c r="J67" s="117"/>
      <c r="K67" s="173"/>
      <c r="L67" s="29"/>
    </row>
    <row r="68" spans="1:12" ht="51" customHeight="1" x14ac:dyDescent="0.3">
      <c r="B68" s="57" t="s">
        <v>67</v>
      </c>
      <c r="C68" s="249"/>
      <c r="D68" s="250"/>
      <c r="E68" s="250"/>
      <c r="F68" s="250"/>
      <c r="G68" s="250"/>
      <c r="H68" s="250"/>
      <c r="I68" s="250"/>
      <c r="J68" s="250"/>
      <c r="K68" s="251"/>
      <c r="L68" s="28"/>
    </row>
    <row r="69" spans="1:12" ht="15.6" x14ac:dyDescent="0.3">
      <c r="B69" s="163" t="s">
        <v>68</v>
      </c>
      <c r="C69" s="164"/>
      <c r="D69" s="165"/>
      <c r="E69" s="165"/>
      <c r="F69" s="165"/>
      <c r="G69" s="166">
        <f>SUM(D69:F69)</f>
        <v>0</v>
      </c>
      <c r="H69" s="167"/>
      <c r="I69" s="165"/>
      <c r="J69" s="168"/>
      <c r="K69" s="169"/>
      <c r="L69" s="170"/>
    </row>
    <row r="70" spans="1:12" ht="15.6" x14ac:dyDescent="0.3">
      <c r="B70" s="163" t="s">
        <v>69</v>
      </c>
      <c r="C70" s="164"/>
      <c r="D70" s="165"/>
      <c r="E70" s="165"/>
      <c r="F70" s="165"/>
      <c r="G70" s="166">
        <f t="shared" ref="G70:G76" si="6">SUM(D70:F70)</f>
        <v>0</v>
      </c>
      <c r="H70" s="167"/>
      <c r="I70" s="165"/>
      <c r="J70" s="168"/>
      <c r="K70" s="169"/>
      <c r="L70" s="170"/>
    </row>
    <row r="71" spans="1:12" ht="15.6" x14ac:dyDescent="0.3">
      <c r="B71" s="163" t="s">
        <v>70</v>
      </c>
      <c r="C71" s="164"/>
      <c r="D71" s="165"/>
      <c r="E71" s="165"/>
      <c r="F71" s="165"/>
      <c r="G71" s="166">
        <f t="shared" si="6"/>
        <v>0</v>
      </c>
      <c r="H71" s="167"/>
      <c r="I71" s="165"/>
      <c r="J71" s="168"/>
      <c r="K71" s="169"/>
      <c r="L71" s="170"/>
    </row>
    <row r="72" spans="1:12" ht="15.6" x14ac:dyDescent="0.3">
      <c r="A72" s="21"/>
      <c r="B72" s="163" t="s">
        <v>71</v>
      </c>
      <c r="C72" s="164"/>
      <c r="D72" s="165"/>
      <c r="E72" s="165"/>
      <c r="F72" s="165"/>
      <c r="G72" s="166">
        <f t="shared" si="6"/>
        <v>0</v>
      </c>
      <c r="H72" s="167"/>
      <c r="I72" s="165"/>
      <c r="J72" s="168"/>
      <c r="K72" s="169"/>
      <c r="L72" s="170"/>
    </row>
    <row r="73" spans="1:12" s="21" customFormat="1" ht="15.6" x14ac:dyDescent="0.3">
      <c r="A73" s="20"/>
      <c r="B73" s="163" t="s">
        <v>72</v>
      </c>
      <c r="C73" s="164"/>
      <c r="D73" s="165"/>
      <c r="E73" s="165"/>
      <c r="F73" s="165"/>
      <c r="G73" s="166">
        <f t="shared" si="6"/>
        <v>0</v>
      </c>
      <c r="H73" s="167"/>
      <c r="I73" s="165"/>
      <c r="J73" s="168"/>
      <c r="K73" s="169"/>
      <c r="L73" s="170"/>
    </row>
    <row r="74" spans="1:12" ht="15.6" x14ac:dyDescent="0.3">
      <c r="B74" s="163" t="s">
        <v>73</v>
      </c>
      <c r="C74" s="164"/>
      <c r="D74" s="165"/>
      <c r="E74" s="165"/>
      <c r="F74" s="165"/>
      <c r="G74" s="166">
        <f t="shared" si="6"/>
        <v>0</v>
      </c>
      <c r="H74" s="167"/>
      <c r="I74" s="165"/>
      <c r="J74" s="168"/>
      <c r="K74" s="169"/>
      <c r="L74" s="170"/>
    </row>
    <row r="75" spans="1:12" ht="15.6" x14ac:dyDescent="0.3">
      <c r="B75" s="163" t="s">
        <v>74</v>
      </c>
      <c r="C75" s="171"/>
      <c r="D75" s="168"/>
      <c r="E75" s="168"/>
      <c r="F75" s="168"/>
      <c r="G75" s="166">
        <f t="shared" si="6"/>
        <v>0</v>
      </c>
      <c r="H75" s="172"/>
      <c r="I75" s="168"/>
      <c r="J75" s="168"/>
      <c r="K75" s="173"/>
      <c r="L75" s="170"/>
    </row>
    <row r="76" spans="1:12" ht="15.6" x14ac:dyDescent="0.3">
      <c r="B76" s="163" t="s">
        <v>75</v>
      </c>
      <c r="C76" s="171"/>
      <c r="D76" s="168"/>
      <c r="E76" s="168"/>
      <c r="F76" s="168"/>
      <c r="G76" s="166">
        <f t="shared" si="6"/>
        <v>0</v>
      </c>
      <c r="H76" s="172"/>
      <c r="I76" s="168"/>
      <c r="J76" s="168"/>
      <c r="K76" s="173"/>
      <c r="L76" s="170"/>
    </row>
    <row r="77" spans="1:12" ht="15.6" x14ac:dyDescent="0.3">
      <c r="C77" s="57" t="s">
        <v>20</v>
      </c>
      <c r="D77" s="13">
        <f>SUM(D69:D76)</f>
        <v>0</v>
      </c>
      <c r="E77" s="13">
        <f>SUM(E69:E76)</f>
        <v>0</v>
      </c>
      <c r="F77" s="13">
        <f>SUM(F69:F76)</f>
        <v>0</v>
      </c>
      <c r="G77" s="13">
        <f>SUM(G69:G76)</f>
        <v>0</v>
      </c>
      <c r="H77" s="10">
        <f>(H69*G69)+(H70*G70)+(H71*G71)+(H72*G72)+(H73*G73)+(H74*G74)+(H75*G75)+(H76*G76)</f>
        <v>0</v>
      </c>
      <c r="I77" s="101">
        <f>SUM(I69:I76)</f>
        <v>0</v>
      </c>
      <c r="J77" s="117"/>
      <c r="K77" s="173"/>
      <c r="L77" s="29"/>
    </row>
    <row r="78" spans="1:12" ht="51" customHeight="1" x14ac:dyDescent="0.3">
      <c r="B78" s="57" t="s">
        <v>76</v>
      </c>
      <c r="C78" s="249"/>
      <c r="D78" s="250"/>
      <c r="E78" s="250"/>
      <c r="F78" s="250"/>
      <c r="G78" s="250"/>
      <c r="H78" s="250"/>
      <c r="I78" s="250"/>
      <c r="J78" s="250"/>
      <c r="K78" s="251"/>
      <c r="L78" s="28"/>
    </row>
    <row r="79" spans="1:12" ht="15.6" x14ac:dyDescent="0.3">
      <c r="B79" s="163" t="s">
        <v>77</v>
      </c>
      <c r="C79" s="164"/>
      <c r="D79" s="165"/>
      <c r="E79" s="165"/>
      <c r="F79" s="165"/>
      <c r="G79" s="166">
        <f>SUM(D79:F79)</f>
        <v>0</v>
      </c>
      <c r="H79" s="167">
        <v>0</v>
      </c>
      <c r="I79" s="165"/>
      <c r="J79" s="168"/>
      <c r="K79" s="169"/>
      <c r="L79" s="170"/>
    </row>
    <row r="80" spans="1:12" ht="15.6" x14ac:dyDescent="0.3">
      <c r="B80" s="163" t="s">
        <v>78</v>
      </c>
      <c r="C80" s="164"/>
      <c r="D80" s="165"/>
      <c r="E80" s="165"/>
      <c r="F80" s="165"/>
      <c r="G80" s="166">
        <f t="shared" ref="G80:G86" si="7">SUM(D80:F80)</f>
        <v>0</v>
      </c>
      <c r="H80" s="167"/>
      <c r="I80" s="165"/>
      <c r="J80" s="168"/>
      <c r="K80" s="169"/>
      <c r="L80" s="170"/>
    </row>
    <row r="81" spans="2:12" ht="15.6" x14ac:dyDescent="0.3">
      <c r="B81" s="163" t="s">
        <v>79</v>
      </c>
      <c r="C81" s="164"/>
      <c r="D81" s="165"/>
      <c r="E81" s="165"/>
      <c r="F81" s="165"/>
      <c r="G81" s="166">
        <f t="shared" si="7"/>
        <v>0</v>
      </c>
      <c r="H81" s="167"/>
      <c r="I81" s="165"/>
      <c r="J81" s="168"/>
      <c r="K81" s="169"/>
      <c r="L81" s="170"/>
    </row>
    <row r="82" spans="2:12" ht="15.6" x14ac:dyDescent="0.3">
      <c r="B82" s="163" t="s">
        <v>80</v>
      </c>
      <c r="C82" s="164"/>
      <c r="D82" s="165"/>
      <c r="E82" s="165"/>
      <c r="F82" s="165"/>
      <c r="G82" s="166">
        <f t="shared" si="7"/>
        <v>0</v>
      </c>
      <c r="H82" s="167"/>
      <c r="I82" s="165"/>
      <c r="J82" s="168"/>
      <c r="K82" s="169"/>
      <c r="L82" s="170"/>
    </row>
    <row r="83" spans="2:12" ht="15.6" x14ac:dyDescent="0.3">
      <c r="B83" s="163" t="s">
        <v>81</v>
      </c>
      <c r="C83" s="164"/>
      <c r="D83" s="165"/>
      <c r="E83" s="165"/>
      <c r="F83" s="165"/>
      <c r="G83" s="166">
        <f t="shared" si="7"/>
        <v>0</v>
      </c>
      <c r="H83" s="167"/>
      <c r="I83" s="165"/>
      <c r="J83" s="168"/>
      <c r="K83" s="169"/>
      <c r="L83" s="170"/>
    </row>
    <row r="84" spans="2:12" ht="15.6" x14ac:dyDescent="0.3">
      <c r="B84" s="163" t="s">
        <v>82</v>
      </c>
      <c r="C84" s="164"/>
      <c r="D84" s="165"/>
      <c r="E84" s="165"/>
      <c r="F84" s="165"/>
      <c r="G84" s="166">
        <f t="shared" si="7"/>
        <v>0</v>
      </c>
      <c r="H84" s="167"/>
      <c r="I84" s="165"/>
      <c r="J84" s="168"/>
      <c r="K84" s="169"/>
      <c r="L84" s="170"/>
    </row>
    <row r="85" spans="2:12" ht="15.6" x14ac:dyDescent="0.3">
      <c r="B85" s="163" t="s">
        <v>83</v>
      </c>
      <c r="C85" s="171"/>
      <c r="D85" s="168"/>
      <c r="E85" s="168"/>
      <c r="F85" s="168"/>
      <c r="G85" s="166">
        <f t="shared" si="7"/>
        <v>0</v>
      </c>
      <c r="H85" s="172"/>
      <c r="I85" s="168"/>
      <c r="J85" s="168"/>
      <c r="K85" s="173"/>
      <c r="L85" s="170"/>
    </row>
    <row r="86" spans="2:12" ht="15.6" x14ac:dyDescent="0.3">
      <c r="B86" s="163" t="s">
        <v>84</v>
      </c>
      <c r="C86" s="171"/>
      <c r="D86" s="168"/>
      <c r="E86" s="168"/>
      <c r="F86" s="168"/>
      <c r="G86" s="166">
        <f t="shared" si="7"/>
        <v>0</v>
      </c>
      <c r="H86" s="172"/>
      <c r="I86" s="168"/>
      <c r="J86" s="168"/>
      <c r="K86" s="173"/>
      <c r="L86" s="170"/>
    </row>
    <row r="87" spans="2:12" ht="15.6" x14ac:dyDescent="0.3">
      <c r="C87" s="57" t="s">
        <v>20</v>
      </c>
      <c r="D87" s="10">
        <f>SUM(D79:D86)</f>
        <v>0</v>
      </c>
      <c r="E87" s="10">
        <f>SUM(E79:E86)</f>
        <v>0</v>
      </c>
      <c r="F87" s="10">
        <f>SUM(F79:F86)</f>
        <v>0</v>
      </c>
      <c r="G87" s="10">
        <f>SUM(G79:G86)</f>
        <v>0</v>
      </c>
      <c r="H87" s="10">
        <f>(H79*G79)+(H80*G80)+(H81*G81)+(H82*G82)+(H83*G83)+(H84*G84)+(H85*G85)+(H86*G86)</f>
        <v>0</v>
      </c>
      <c r="I87" s="101">
        <f>SUM(I79:I86)</f>
        <v>0</v>
      </c>
      <c r="J87" s="117"/>
      <c r="K87" s="173"/>
      <c r="L87" s="29"/>
    </row>
    <row r="88" spans="2:12" ht="15.75" customHeight="1" x14ac:dyDescent="0.3">
      <c r="B88" s="4"/>
      <c r="C88" s="174"/>
      <c r="D88" s="177"/>
      <c r="E88" s="177"/>
      <c r="F88" s="177"/>
      <c r="G88" s="177"/>
      <c r="H88" s="177"/>
      <c r="I88" s="177"/>
      <c r="J88" s="177"/>
      <c r="K88" s="174"/>
      <c r="L88" s="2"/>
    </row>
    <row r="89" spans="2:12" ht="51" customHeight="1" x14ac:dyDescent="0.3">
      <c r="B89" s="57" t="s">
        <v>85</v>
      </c>
      <c r="C89" s="282" t="s">
        <v>887</v>
      </c>
      <c r="D89" s="283"/>
      <c r="E89" s="283"/>
      <c r="F89" s="283"/>
      <c r="G89" s="283"/>
      <c r="H89" s="283"/>
      <c r="I89" s="283"/>
      <c r="J89" s="283"/>
      <c r="K89" s="284"/>
      <c r="L89" s="9"/>
    </row>
    <row r="90" spans="2:12" ht="51" customHeight="1" x14ac:dyDescent="0.3">
      <c r="B90" s="57" t="s">
        <v>86</v>
      </c>
      <c r="C90" s="249" t="s">
        <v>888</v>
      </c>
      <c r="D90" s="250"/>
      <c r="E90" s="250"/>
      <c r="F90" s="250"/>
      <c r="G90" s="250"/>
      <c r="H90" s="250"/>
      <c r="I90" s="250"/>
      <c r="J90" s="250"/>
      <c r="K90" s="251"/>
      <c r="L90" s="28"/>
    </row>
    <row r="91" spans="2:12" ht="234" x14ac:dyDescent="0.3">
      <c r="B91" s="163" t="s">
        <v>87</v>
      </c>
      <c r="C91" s="237" t="s">
        <v>889</v>
      </c>
      <c r="D91" s="241">
        <v>20000</v>
      </c>
      <c r="E91" s="241"/>
      <c r="F91" s="241"/>
      <c r="G91" s="166">
        <f>SUM(D91:F91)</f>
        <v>20000</v>
      </c>
      <c r="H91" s="245">
        <v>0.5</v>
      </c>
      <c r="I91" s="241">
        <f>17000+81.52</f>
        <v>17081.52</v>
      </c>
      <c r="J91" s="246" t="s">
        <v>907</v>
      </c>
      <c r="K91" s="169"/>
      <c r="L91" s="170"/>
    </row>
    <row r="92" spans="2:12" ht="234" x14ac:dyDescent="0.3">
      <c r="B92" s="163" t="s">
        <v>88</v>
      </c>
      <c r="C92" s="237" t="s">
        <v>890</v>
      </c>
      <c r="D92" s="241">
        <v>237000</v>
      </c>
      <c r="E92" s="241"/>
      <c r="F92" s="241"/>
      <c r="G92" s="166">
        <f t="shared" ref="G92:G98" si="8">SUM(D92:F92)</f>
        <v>237000</v>
      </c>
      <c r="H92" s="245">
        <v>0.5</v>
      </c>
      <c r="I92" s="241">
        <f>35000+55211.9+35000+25210.87+1437.94</f>
        <v>151860.71</v>
      </c>
      <c r="J92" s="246" t="s">
        <v>908</v>
      </c>
      <c r="K92" s="169"/>
      <c r="L92" s="170"/>
    </row>
    <row r="93" spans="2:12" ht="15.6" x14ac:dyDescent="0.3">
      <c r="B93" s="163" t="s">
        <v>89</v>
      </c>
      <c r="C93" s="164"/>
      <c r="D93" s="165"/>
      <c r="E93" s="165"/>
      <c r="F93" s="165"/>
      <c r="G93" s="166">
        <f t="shared" si="8"/>
        <v>0</v>
      </c>
      <c r="H93" s="167"/>
      <c r="I93" s="165"/>
      <c r="J93" s="168"/>
      <c r="K93" s="169"/>
      <c r="L93" s="170"/>
    </row>
    <row r="94" spans="2:12" ht="15.6" x14ac:dyDescent="0.3">
      <c r="B94" s="163" t="s">
        <v>90</v>
      </c>
      <c r="C94" s="164"/>
      <c r="D94" s="165"/>
      <c r="E94" s="165"/>
      <c r="F94" s="165"/>
      <c r="G94" s="166">
        <f t="shared" si="8"/>
        <v>0</v>
      </c>
      <c r="H94" s="167"/>
      <c r="I94" s="165"/>
      <c r="J94" s="168"/>
      <c r="K94" s="169"/>
      <c r="L94" s="170"/>
    </row>
    <row r="95" spans="2:12" ht="15.6" x14ac:dyDescent="0.3">
      <c r="B95" s="163" t="s">
        <v>91</v>
      </c>
      <c r="C95" s="164"/>
      <c r="D95" s="165"/>
      <c r="E95" s="165"/>
      <c r="F95" s="165"/>
      <c r="G95" s="166">
        <f t="shared" si="8"/>
        <v>0</v>
      </c>
      <c r="H95" s="167"/>
      <c r="I95" s="165"/>
      <c r="J95" s="168"/>
      <c r="K95" s="169"/>
      <c r="L95" s="170"/>
    </row>
    <row r="96" spans="2:12" ht="15.6" x14ac:dyDescent="0.3">
      <c r="B96" s="163" t="s">
        <v>92</v>
      </c>
      <c r="C96" s="164"/>
      <c r="D96" s="165"/>
      <c r="E96" s="165"/>
      <c r="F96" s="165"/>
      <c r="G96" s="166">
        <f t="shared" si="8"/>
        <v>0</v>
      </c>
      <c r="H96" s="167"/>
      <c r="I96" s="165"/>
      <c r="J96" s="168"/>
      <c r="K96" s="169"/>
      <c r="L96" s="170"/>
    </row>
    <row r="97" spans="2:12" ht="15.6" x14ac:dyDescent="0.3">
      <c r="B97" s="163" t="s">
        <v>93</v>
      </c>
      <c r="C97" s="171"/>
      <c r="D97" s="168"/>
      <c r="E97" s="168"/>
      <c r="F97" s="168"/>
      <c r="G97" s="166">
        <f t="shared" si="8"/>
        <v>0</v>
      </c>
      <c r="H97" s="172"/>
      <c r="I97" s="168"/>
      <c r="J97" s="168"/>
      <c r="K97" s="173"/>
      <c r="L97" s="170"/>
    </row>
    <row r="98" spans="2:12" ht="15.6" x14ac:dyDescent="0.3">
      <c r="B98" s="163" t="s">
        <v>94</v>
      </c>
      <c r="C98" s="171"/>
      <c r="D98" s="168"/>
      <c r="E98" s="168"/>
      <c r="F98" s="168"/>
      <c r="G98" s="166">
        <f t="shared" si="8"/>
        <v>0</v>
      </c>
      <c r="H98" s="172"/>
      <c r="I98" s="168"/>
      <c r="J98" s="168"/>
      <c r="K98" s="173"/>
      <c r="L98" s="170"/>
    </row>
    <row r="99" spans="2:12" ht="15.6" x14ac:dyDescent="0.3">
      <c r="C99" s="57" t="s">
        <v>20</v>
      </c>
      <c r="D99" s="10">
        <f>SUM(D91:D98)</f>
        <v>257000</v>
      </c>
      <c r="E99" s="10">
        <f>SUM(E91:E98)</f>
        <v>0</v>
      </c>
      <c r="F99" s="10">
        <f>SUM(F91:F98)</f>
        <v>0</v>
      </c>
      <c r="G99" s="13">
        <f>SUM(G91:G98)</f>
        <v>257000</v>
      </c>
      <c r="H99" s="10">
        <f>(H91*G91)+(H92*G92)+(H93*G93)+(H94*G94)+(H95*G95)+(H96*G96)+(H97*G97)+(H98*G98)</f>
        <v>128500</v>
      </c>
      <c r="I99" s="101">
        <f>SUM(I91:I98)</f>
        <v>168942.22999999998</v>
      </c>
      <c r="J99" s="117"/>
      <c r="K99" s="173"/>
      <c r="L99" s="29"/>
    </row>
    <row r="100" spans="2:12" ht="51" customHeight="1" x14ac:dyDescent="0.3">
      <c r="B100" s="57" t="s">
        <v>95</v>
      </c>
      <c r="C100" s="278" t="s">
        <v>891</v>
      </c>
      <c r="D100" s="279"/>
      <c r="E100" s="279"/>
      <c r="F100" s="279"/>
      <c r="G100" s="279"/>
      <c r="H100" s="279"/>
      <c r="I100" s="279"/>
      <c r="J100" s="279"/>
      <c r="K100" s="280"/>
      <c r="L100" s="28"/>
    </row>
    <row r="101" spans="2:12" ht="140.4" x14ac:dyDescent="0.3">
      <c r="B101" s="163" t="s">
        <v>96</v>
      </c>
      <c r="C101" s="242" t="s">
        <v>892</v>
      </c>
      <c r="D101" s="243"/>
      <c r="E101" s="241">
        <v>29000</v>
      </c>
      <c r="F101" s="239">
        <v>136440.66</v>
      </c>
      <c r="G101" s="166">
        <f>SUM(D101:F101)</f>
        <v>165440.66</v>
      </c>
      <c r="H101" s="245">
        <v>0.5</v>
      </c>
      <c r="I101" s="241">
        <f>21622.99+29949.91+13000+10625.58</f>
        <v>75198.48</v>
      </c>
      <c r="J101" s="241" t="s">
        <v>909</v>
      </c>
      <c r="K101" s="169"/>
      <c r="L101" s="170"/>
    </row>
    <row r="102" spans="2:12" ht="249.6" x14ac:dyDescent="0.3">
      <c r="B102" s="163" t="s">
        <v>97</v>
      </c>
      <c r="C102" s="237" t="s">
        <v>893</v>
      </c>
      <c r="D102" s="241">
        <f>391629+4827.62</f>
        <v>396456.62</v>
      </c>
      <c r="E102" s="241"/>
      <c r="F102" s="241"/>
      <c r="G102" s="166">
        <f t="shared" ref="G102:G108" si="9">SUM(D102:F102)</f>
        <v>396456.62</v>
      </c>
      <c r="H102" s="245">
        <v>0.6</v>
      </c>
      <c r="I102" s="241">
        <v>92578.37</v>
      </c>
      <c r="J102" s="246" t="s">
        <v>910</v>
      </c>
      <c r="K102" s="169"/>
      <c r="L102" s="170"/>
    </row>
    <row r="103" spans="2:12" ht="78" x14ac:dyDescent="0.3">
      <c r="B103" s="163" t="s">
        <v>98</v>
      </c>
      <c r="C103" s="164" t="s">
        <v>894</v>
      </c>
      <c r="D103" s="241"/>
      <c r="E103" s="241"/>
      <c r="F103" s="241"/>
      <c r="G103" s="166">
        <f t="shared" si="9"/>
        <v>0</v>
      </c>
      <c r="H103" s="167"/>
      <c r="I103" s="165"/>
      <c r="J103" s="168"/>
      <c r="K103" s="169"/>
      <c r="L103" s="170"/>
    </row>
    <row r="104" spans="2:12" ht="15.6" x14ac:dyDescent="0.3">
      <c r="B104" s="163" t="s">
        <v>99</v>
      </c>
      <c r="C104" s="164"/>
      <c r="D104" s="165"/>
      <c r="E104" s="165"/>
      <c r="F104" s="165"/>
      <c r="G104" s="166">
        <f t="shared" si="9"/>
        <v>0</v>
      </c>
      <c r="H104" s="167"/>
      <c r="I104" s="165"/>
      <c r="J104" s="168"/>
      <c r="K104" s="169"/>
      <c r="L104" s="170"/>
    </row>
    <row r="105" spans="2:12" ht="15.6" x14ac:dyDescent="0.3">
      <c r="B105" s="163" t="s">
        <v>100</v>
      </c>
      <c r="C105" s="164"/>
      <c r="D105" s="165"/>
      <c r="E105" s="165"/>
      <c r="F105" s="165"/>
      <c r="G105" s="166">
        <f t="shared" si="9"/>
        <v>0</v>
      </c>
      <c r="H105" s="167"/>
      <c r="I105" s="165"/>
      <c r="J105" s="168"/>
      <c r="K105" s="169"/>
      <c r="L105" s="170"/>
    </row>
    <row r="106" spans="2:12" ht="15.6" x14ac:dyDescent="0.3">
      <c r="B106" s="163" t="s">
        <v>101</v>
      </c>
      <c r="C106" s="164"/>
      <c r="D106" s="165"/>
      <c r="E106" s="165"/>
      <c r="F106" s="165"/>
      <c r="G106" s="166">
        <f t="shared" si="9"/>
        <v>0</v>
      </c>
      <c r="H106" s="167"/>
      <c r="I106" s="165"/>
      <c r="J106" s="168"/>
      <c r="K106" s="169"/>
      <c r="L106" s="170"/>
    </row>
    <row r="107" spans="2:12" ht="15.6" x14ac:dyDescent="0.3">
      <c r="B107" s="163" t="s">
        <v>102</v>
      </c>
      <c r="C107" s="171"/>
      <c r="D107" s="168"/>
      <c r="E107" s="168"/>
      <c r="F107" s="168"/>
      <c r="G107" s="166">
        <f t="shared" si="9"/>
        <v>0</v>
      </c>
      <c r="H107" s="172"/>
      <c r="I107" s="168"/>
      <c r="J107" s="168"/>
      <c r="K107" s="173"/>
      <c r="L107" s="170"/>
    </row>
    <row r="108" spans="2:12" ht="15.6" x14ac:dyDescent="0.3">
      <c r="B108" s="163" t="s">
        <v>103</v>
      </c>
      <c r="C108" s="171"/>
      <c r="D108" s="168"/>
      <c r="E108" s="168"/>
      <c r="F108" s="168"/>
      <c r="G108" s="166">
        <f t="shared" si="9"/>
        <v>0</v>
      </c>
      <c r="H108" s="172"/>
      <c r="I108" s="168"/>
      <c r="J108" s="168"/>
      <c r="K108" s="173"/>
      <c r="L108" s="170"/>
    </row>
    <row r="109" spans="2:12" ht="15.6" x14ac:dyDescent="0.3">
      <c r="C109" s="57" t="s">
        <v>20</v>
      </c>
      <c r="D109" s="13">
        <f>SUM(D101:D108)</f>
        <v>396456.62</v>
      </c>
      <c r="E109" s="13">
        <f>SUM(E101:E108)</f>
        <v>29000</v>
      </c>
      <c r="F109" s="13">
        <f>SUM(F101:F108)</f>
        <v>136440.66</v>
      </c>
      <c r="G109" s="13">
        <f>SUM(G101:G108)</f>
        <v>561897.28</v>
      </c>
      <c r="H109" s="10">
        <f>(H101*G101)+(H102*G102)+(H103*G103)+(H104*G104)+(H105*G105)+(H106*G106)+(H107*G107)+(H108*G108)</f>
        <v>320594.30199999997</v>
      </c>
      <c r="I109" s="101">
        <f>SUM(I101:I108)</f>
        <v>167776.84999999998</v>
      </c>
      <c r="J109" s="117"/>
      <c r="K109" s="173"/>
      <c r="L109" s="29"/>
    </row>
    <row r="110" spans="2:12" ht="51" customHeight="1" x14ac:dyDescent="0.3">
      <c r="B110" s="57" t="s">
        <v>104</v>
      </c>
      <c r="C110" s="249"/>
      <c r="D110" s="250"/>
      <c r="E110" s="250"/>
      <c r="F110" s="250"/>
      <c r="G110" s="250"/>
      <c r="H110" s="250"/>
      <c r="I110" s="250"/>
      <c r="J110" s="250"/>
      <c r="K110" s="251"/>
      <c r="L110" s="28"/>
    </row>
    <row r="111" spans="2:12" ht="15.6" x14ac:dyDescent="0.3">
      <c r="B111" s="163" t="s">
        <v>105</v>
      </c>
      <c r="C111" s="164"/>
      <c r="D111" s="165"/>
      <c r="E111" s="165"/>
      <c r="F111" s="165"/>
      <c r="G111" s="166">
        <f>SUM(D111:F111)</f>
        <v>0</v>
      </c>
      <c r="H111" s="167"/>
      <c r="I111" s="165"/>
      <c r="J111" s="168"/>
      <c r="K111" s="169"/>
      <c r="L111" s="170"/>
    </row>
    <row r="112" spans="2:12" ht="15.6" x14ac:dyDescent="0.3">
      <c r="B112" s="163" t="s">
        <v>106</v>
      </c>
      <c r="C112" s="164"/>
      <c r="D112" s="165"/>
      <c r="E112" s="165"/>
      <c r="F112" s="165"/>
      <c r="G112" s="166">
        <f t="shared" ref="G112:G118" si="10">SUM(D112:F112)</f>
        <v>0</v>
      </c>
      <c r="H112" s="167"/>
      <c r="I112" s="165"/>
      <c r="J112" s="168"/>
      <c r="K112" s="169"/>
      <c r="L112" s="170"/>
    </row>
    <row r="113" spans="2:12" ht="15.6" x14ac:dyDescent="0.3">
      <c r="B113" s="163" t="s">
        <v>107</v>
      </c>
      <c r="C113" s="164"/>
      <c r="D113" s="165"/>
      <c r="E113" s="165"/>
      <c r="F113" s="165"/>
      <c r="G113" s="166">
        <f t="shared" si="10"/>
        <v>0</v>
      </c>
      <c r="H113" s="167"/>
      <c r="I113" s="165"/>
      <c r="J113" s="168"/>
      <c r="K113" s="169"/>
      <c r="L113" s="170"/>
    </row>
    <row r="114" spans="2:12" ht="15.6" x14ac:dyDescent="0.3">
      <c r="B114" s="163" t="s">
        <v>108</v>
      </c>
      <c r="C114" s="164"/>
      <c r="D114" s="165"/>
      <c r="E114" s="165"/>
      <c r="F114" s="165"/>
      <c r="G114" s="166">
        <f t="shared" si="10"/>
        <v>0</v>
      </c>
      <c r="H114" s="167"/>
      <c r="I114" s="165"/>
      <c r="J114" s="168"/>
      <c r="K114" s="169"/>
      <c r="L114" s="170"/>
    </row>
    <row r="115" spans="2:12" ht="15.6" x14ac:dyDescent="0.3">
      <c r="B115" s="163" t="s">
        <v>109</v>
      </c>
      <c r="C115" s="164"/>
      <c r="D115" s="165"/>
      <c r="E115" s="165"/>
      <c r="F115" s="165"/>
      <c r="G115" s="166">
        <f t="shared" si="10"/>
        <v>0</v>
      </c>
      <c r="H115" s="167"/>
      <c r="I115" s="165"/>
      <c r="J115" s="168"/>
      <c r="K115" s="169"/>
      <c r="L115" s="170"/>
    </row>
    <row r="116" spans="2:12" ht="15.6" x14ac:dyDescent="0.3">
      <c r="B116" s="163" t="s">
        <v>110</v>
      </c>
      <c r="C116" s="164"/>
      <c r="D116" s="165"/>
      <c r="E116" s="165"/>
      <c r="F116" s="165"/>
      <c r="G116" s="166">
        <f t="shared" si="10"/>
        <v>0</v>
      </c>
      <c r="H116" s="167"/>
      <c r="I116" s="165"/>
      <c r="J116" s="168"/>
      <c r="K116" s="169"/>
      <c r="L116" s="170"/>
    </row>
    <row r="117" spans="2:12" ht="15.6" x14ac:dyDescent="0.3">
      <c r="B117" s="163" t="s">
        <v>111</v>
      </c>
      <c r="C117" s="171"/>
      <c r="D117" s="168"/>
      <c r="E117" s="168"/>
      <c r="F117" s="168"/>
      <c r="G117" s="166">
        <f t="shared" si="10"/>
        <v>0</v>
      </c>
      <c r="H117" s="172"/>
      <c r="I117" s="168"/>
      <c r="J117" s="168"/>
      <c r="K117" s="173"/>
      <c r="L117" s="170"/>
    </row>
    <row r="118" spans="2:12" ht="15.6" x14ac:dyDescent="0.3">
      <c r="B118" s="163" t="s">
        <v>112</v>
      </c>
      <c r="C118" s="171"/>
      <c r="D118" s="168"/>
      <c r="E118" s="168"/>
      <c r="F118" s="168"/>
      <c r="G118" s="166">
        <f t="shared" si="10"/>
        <v>0</v>
      </c>
      <c r="H118" s="172"/>
      <c r="I118" s="168"/>
      <c r="J118" s="168"/>
      <c r="K118" s="173"/>
      <c r="L118" s="170"/>
    </row>
    <row r="119" spans="2:12" ht="15.6" x14ac:dyDescent="0.3">
      <c r="C119" s="57" t="s">
        <v>20</v>
      </c>
      <c r="D119" s="13">
        <f>SUM(D111:D118)</f>
        <v>0</v>
      </c>
      <c r="E119" s="13">
        <f>SUM(E111:E118)</f>
        <v>0</v>
      </c>
      <c r="F119" s="13">
        <f>SUM(F111:F118)</f>
        <v>0</v>
      </c>
      <c r="G119" s="13">
        <f>SUM(G111:G118)</f>
        <v>0</v>
      </c>
      <c r="H119" s="10">
        <f>(H111*G111)+(H112*G112)+(H113*G113)+(H114*G114)+(H115*G115)+(H116*G116)+(H117*G117)+(H118*G118)</f>
        <v>0</v>
      </c>
      <c r="I119" s="101">
        <f>SUM(I111:I118)</f>
        <v>0</v>
      </c>
      <c r="J119" s="117"/>
      <c r="K119" s="173"/>
      <c r="L119" s="29"/>
    </row>
    <row r="120" spans="2:12" ht="51" customHeight="1" x14ac:dyDescent="0.3">
      <c r="B120" s="57" t="s">
        <v>113</v>
      </c>
      <c r="C120" s="249"/>
      <c r="D120" s="250"/>
      <c r="E120" s="250"/>
      <c r="F120" s="250"/>
      <c r="G120" s="250"/>
      <c r="H120" s="250"/>
      <c r="I120" s="250"/>
      <c r="J120" s="250"/>
      <c r="K120" s="251"/>
      <c r="L120" s="28"/>
    </row>
    <row r="121" spans="2:12" ht="15.6" x14ac:dyDescent="0.3">
      <c r="B121" s="163" t="s">
        <v>114</v>
      </c>
      <c r="C121" s="164"/>
      <c r="D121" s="165"/>
      <c r="E121" s="165"/>
      <c r="F121" s="165"/>
      <c r="G121" s="166">
        <f>SUM(D121:F121)</f>
        <v>0</v>
      </c>
      <c r="H121" s="167"/>
      <c r="I121" s="165"/>
      <c r="J121" s="168"/>
      <c r="K121" s="169"/>
      <c r="L121" s="170"/>
    </row>
    <row r="122" spans="2:12" ht="15.6" x14ac:dyDescent="0.3">
      <c r="B122" s="163" t="s">
        <v>115</v>
      </c>
      <c r="C122" s="164"/>
      <c r="D122" s="165"/>
      <c r="E122" s="165"/>
      <c r="F122" s="165"/>
      <c r="G122" s="166">
        <f t="shared" ref="G122:G128" si="11">SUM(D122:F122)</f>
        <v>0</v>
      </c>
      <c r="H122" s="167"/>
      <c r="I122" s="165"/>
      <c r="J122" s="168"/>
      <c r="K122" s="169"/>
      <c r="L122" s="170"/>
    </row>
    <row r="123" spans="2:12" ht="15.6" x14ac:dyDescent="0.3">
      <c r="B123" s="163" t="s">
        <v>116</v>
      </c>
      <c r="C123" s="164"/>
      <c r="D123" s="165"/>
      <c r="E123" s="165"/>
      <c r="F123" s="165"/>
      <c r="G123" s="166">
        <f t="shared" si="11"/>
        <v>0</v>
      </c>
      <c r="H123" s="167"/>
      <c r="I123" s="165"/>
      <c r="J123" s="168"/>
      <c r="K123" s="169"/>
      <c r="L123" s="170"/>
    </row>
    <row r="124" spans="2:12" ht="15.6" x14ac:dyDescent="0.3">
      <c r="B124" s="163" t="s">
        <v>117</v>
      </c>
      <c r="C124" s="164"/>
      <c r="D124" s="165"/>
      <c r="E124" s="165"/>
      <c r="F124" s="165"/>
      <c r="G124" s="166">
        <f t="shared" si="11"/>
        <v>0</v>
      </c>
      <c r="H124" s="167"/>
      <c r="I124" s="165"/>
      <c r="J124" s="168"/>
      <c r="K124" s="169"/>
      <c r="L124" s="170"/>
    </row>
    <row r="125" spans="2:12" ht="15.6" x14ac:dyDescent="0.3">
      <c r="B125" s="163" t="s">
        <v>118</v>
      </c>
      <c r="C125" s="164"/>
      <c r="D125" s="165"/>
      <c r="E125" s="165"/>
      <c r="F125" s="165"/>
      <c r="G125" s="166">
        <f t="shared" si="11"/>
        <v>0</v>
      </c>
      <c r="H125" s="167"/>
      <c r="I125" s="165"/>
      <c r="J125" s="168"/>
      <c r="K125" s="169"/>
      <c r="L125" s="170"/>
    </row>
    <row r="126" spans="2:12" ht="15.6" x14ac:dyDescent="0.3">
      <c r="B126" s="163" t="s">
        <v>119</v>
      </c>
      <c r="C126" s="164"/>
      <c r="D126" s="165"/>
      <c r="E126" s="165"/>
      <c r="F126" s="165"/>
      <c r="G126" s="166">
        <f t="shared" si="11"/>
        <v>0</v>
      </c>
      <c r="H126" s="167"/>
      <c r="I126" s="165"/>
      <c r="J126" s="168"/>
      <c r="K126" s="169"/>
      <c r="L126" s="170"/>
    </row>
    <row r="127" spans="2:12" ht="15.6" x14ac:dyDescent="0.3">
      <c r="B127" s="163" t="s">
        <v>120</v>
      </c>
      <c r="C127" s="171"/>
      <c r="D127" s="168"/>
      <c r="E127" s="168"/>
      <c r="F127" s="168"/>
      <c r="G127" s="166">
        <f t="shared" si="11"/>
        <v>0</v>
      </c>
      <c r="H127" s="172"/>
      <c r="I127" s="168"/>
      <c r="J127" s="168"/>
      <c r="K127" s="173"/>
      <c r="L127" s="170"/>
    </row>
    <row r="128" spans="2:12" ht="15.6" x14ac:dyDescent="0.3">
      <c r="B128" s="163" t="s">
        <v>121</v>
      </c>
      <c r="C128" s="171"/>
      <c r="D128" s="168"/>
      <c r="E128" s="168"/>
      <c r="F128" s="168"/>
      <c r="G128" s="166">
        <f t="shared" si="11"/>
        <v>0</v>
      </c>
      <c r="H128" s="172"/>
      <c r="I128" s="168"/>
      <c r="J128" s="168"/>
      <c r="K128" s="173"/>
      <c r="L128" s="170"/>
    </row>
    <row r="129" spans="2:12" ht="15.6" x14ac:dyDescent="0.3">
      <c r="C129" s="57" t="s">
        <v>20</v>
      </c>
      <c r="D129" s="10">
        <f>SUM(D121:D128)</f>
        <v>0</v>
      </c>
      <c r="E129" s="10">
        <f>SUM(E121:E128)</f>
        <v>0</v>
      </c>
      <c r="F129" s="10">
        <f>SUM(F121:F128)</f>
        <v>0</v>
      </c>
      <c r="G129" s="10">
        <f>SUM(G121:G128)</f>
        <v>0</v>
      </c>
      <c r="H129" s="10">
        <f>(H121*G121)+(H122*G122)+(H123*G123)+(H124*G124)+(H125*G125)+(H126*G126)+(H127*G127)+(H128*G128)</f>
        <v>0</v>
      </c>
      <c r="I129" s="101">
        <f>SUM(I121:I128)</f>
        <v>0</v>
      </c>
      <c r="J129" s="117"/>
      <c r="K129" s="173"/>
      <c r="L129" s="29"/>
    </row>
    <row r="130" spans="2:12" ht="15.75" customHeight="1" x14ac:dyDescent="0.3">
      <c r="B130" s="4"/>
      <c r="C130" s="174"/>
      <c r="D130" s="177"/>
      <c r="E130" s="177"/>
      <c r="F130" s="177"/>
      <c r="G130" s="177"/>
      <c r="H130" s="177"/>
      <c r="I130" s="177"/>
      <c r="J130" s="177"/>
      <c r="K130" s="178"/>
      <c r="L130" s="2"/>
    </row>
    <row r="131" spans="2:12" ht="51" customHeight="1" x14ac:dyDescent="0.3">
      <c r="B131" s="57" t="s">
        <v>122</v>
      </c>
      <c r="C131" s="282"/>
      <c r="D131" s="283"/>
      <c r="E131" s="283"/>
      <c r="F131" s="283"/>
      <c r="G131" s="283"/>
      <c r="H131" s="283"/>
      <c r="I131" s="283"/>
      <c r="J131" s="283"/>
      <c r="K131" s="284"/>
      <c r="L131" s="9"/>
    </row>
    <row r="132" spans="2:12" ht="51" customHeight="1" x14ac:dyDescent="0.3">
      <c r="B132" s="57" t="s">
        <v>123</v>
      </c>
      <c r="C132" s="249"/>
      <c r="D132" s="250"/>
      <c r="E132" s="250"/>
      <c r="F132" s="250"/>
      <c r="G132" s="250"/>
      <c r="H132" s="250"/>
      <c r="I132" s="250"/>
      <c r="J132" s="250"/>
      <c r="K132" s="251"/>
      <c r="L132" s="28"/>
    </row>
    <row r="133" spans="2:12" ht="15.6" x14ac:dyDescent="0.3">
      <c r="B133" s="163" t="s">
        <v>124</v>
      </c>
      <c r="C133" s="164"/>
      <c r="D133" s="165"/>
      <c r="E133" s="165"/>
      <c r="F133" s="165"/>
      <c r="G133" s="166">
        <f>SUM(D133:F133)</f>
        <v>0</v>
      </c>
      <c r="H133" s="167"/>
      <c r="I133" s="165"/>
      <c r="J133" s="168"/>
      <c r="K133" s="169"/>
      <c r="L133" s="170"/>
    </row>
    <row r="134" spans="2:12" ht="15.6" x14ac:dyDescent="0.3">
      <c r="B134" s="163" t="s">
        <v>125</v>
      </c>
      <c r="C134" s="164"/>
      <c r="D134" s="165"/>
      <c r="E134" s="165"/>
      <c r="F134" s="165"/>
      <c r="G134" s="166">
        <f t="shared" ref="G134:G140" si="12">SUM(D134:F134)</f>
        <v>0</v>
      </c>
      <c r="H134" s="167"/>
      <c r="I134" s="165"/>
      <c r="J134" s="168"/>
      <c r="K134" s="169"/>
      <c r="L134" s="170"/>
    </row>
    <row r="135" spans="2:12" ht="15.6" x14ac:dyDescent="0.3">
      <c r="B135" s="163" t="s">
        <v>126</v>
      </c>
      <c r="C135" s="164"/>
      <c r="D135" s="165"/>
      <c r="E135" s="165"/>
      <c r="F135" s="165"/>
      <c r="G135" s="166">
        <f t="shared" si="12"/>
        <v>0</v>
      </c>
      <c r="H135" s="167"/>
      <c r="I135" s="165"/>
      <c r="J135" s="168"/>
      <c r="K135" s="169"/>
      <c r="L135" s="170"/>
    </row>
    <row r="136" spans="2:12" ht="15.6" x14ac:dyDescent="0.3">
      <c r="B136" s="163" t="s">
        <v>127</v>
      </c>
      <c r="C136" s="164"/>
      <c r="D136" s="165"/>
      <c r="E136" s="165"/>
      <c r="F136" s="165"/>
      <c r="G136" s="166">
        <f t="shared" si="12"/>
        <v>0</v>
      </c>
      <c r="H136" s="167"/>
      <c r="I136" s="165"/>
      <c r="J136" s="168"/>
      <c r="K136" s="169"/>
      <c r="L136" s="170"/>
    </row>
    <row r="137" spans="2:12" ht="15.6" x14ac:dyDescent="0.3">
      <c r="B137" s="163" t="s">
        <v>128</v>
      </c>
      <c r="C137" s="164"/>
      <c r="D137" s="165"/>
      <c r="E137" s="165"/>
      <c r="F137" s="165"/>
      <c r="G137" s="166">
        <f t="shared" si="12"/>
        <v>0</v>
      </c>
      <c r="H137" s="167"/>
      <c r="I137" s="165"/>
      <c r="J137" s="168"/>
      <c r="K137" s="169"/>
      <c r="L137" s="170"/>
    </row>
    <row r="138" spans="2:12" ht="15.6" x14ac:dyDescent="0.3">
      <c r="B138" s="163" t="s">
        <v>129</v>
      </c>
      <c r="C138" s="164"/>
      <c r="D138" s="165"/>
      <c r="E138" s="165"/>
      <c r="F138" s="165"/>
      <c r="G138" s="166">
        <f t="shared" si="12"/>
        <v>0</v>
      </c>
      <c r="H138" s="167"/>
      <c r="I138" s="165"/>
      <c r="J138" s="168"/>
      <c r="K138" s="169"/>
      <c r="L138" s="170"/>
    </row>
    <row r="139" spans="2:12" ht="15.6" x14ac:dyDescent="0.3">
      <c r="B139" s="163" t="s">
        <v>130</v>
      </c>
      <c r="C139" s="171"/>
      <c r="D139" s="168"/>
      <c r="E139" s="168"/>
      <c r="F139" s="168"/>
      <c r="G139" s="166">
        <f t="shared" si="12"/>
        <v>0</v>
      </c>
      <c r="H139" s="172"/>
      <c r="I139" s="168"/>
      <c r="J139" s="168"/>
      <c r="K139" s="173"/>
      <c r="L139" s="170"/>
    </row>
    <row r="140" spans="2:12" ht="15.6" x14ac:dyDescent="0.3">
      <c r="B140" s="163" t="s">
        <v>131</v>
      </c>
      <c r="C140" s="171"/>
      <c r="D140" s="168"/>
      <c r="E140" s="168"/>
      <c r="F140" s="168"/>
      <c r="G140" s="166">
        <f t="shared" si="12"/>
        <v>0</v>
      </c>
      <c r="H140" s="172"/>
      <c r="I140" s="168"/>
      <c r="J140" s="168"/>
      <c r="K140" s="173"/>
      <c r="L140" s="170"/>
    </row>
    <row r="141" spans="2:12" ht="15.6" x14ac:dyDescent="0.3">
      <c r="C141" s="57" t="s">
        <v>20</v>
      </c>
      <c r="D141" s="10">
        <f>SUM(D133:D140)</f>
        <v>0</v>
      </c>
      <c r="E141" s="10">
        <f>SUM(E133:E140)</f>
        <v>0</v>
      </c>
      <c r="F141" s="10">
        <f>SUM(F133:F140)</f>
        <v>0</v>
      </c>
      <c r="G141" s="13">
        <f>SUM(G133:G140)</f>
        <v>0</v>
      </c>
      <c r="H141" s="10">
        <f>(H133*G133)+(H134*G134)+(H135*G135)+(H136*G136)+(H137*G137)+(H138*G138)+(H139*G139)+(H140*G140)</f>
        <v>0</v>
      </c>
      <c r="I141" s="101">
        <f>SUM(I133:I140)</f>
        <v>0</v>
      </c>
      <c r="J141" s="117"/>
      <c r="K141" s="173"/>
      <c r="L141" s="29"/>
    </row>
    <row r="142" spans="2:12" ht="51" customHeight="1" x14ac:dyDescent="0.3">
      <c r="B142" s="57" t="s">
        <v>132</v>
      </c>
      <c r="C142" s="249"/>
      <c r="D142" s="250"/>
      <c r="E142" s="250"/>
      <c r="F142" s="250"/>
      <c r="G142" s="250"/>
      <c r="H142" s="250"/>
      <c r="I142" s="250"/>
      <c r="J142" s="250"/>
      <c r="K142" s="251"/>
      <c r="L142" s="28"/>
    </row>
    <row r="143" spans="2:12" ht="15.6" x14ac:dyDescent="0.3">
      <c r="B143" s="163" t="s">
        <v>133</v>
      </c>
      <c r="C143" s="164"/>
      <c r="D143" s="165"/>
      <c r="E143" s="165"/>
      <c r="F143" s="165"/>
      <c r="G143" s="166">
        <f>SUM(D143:F143)</f>
        <v>0</v>
      </c>
      <c r="H143" s="167"/>
      <c r="I143" s="165"/>
      <c r="J143" s="168"/>
      <c r="K143" s="169"/>
      <c r="L143" s="170"/>
    </row>
    <row r="144" spans="2:12" ht="15.6" x14ac:dyDescent="0.3">
      <c r="B144" s="163" t="s">
        <v>134</v>
      </c>
      <c r="C144" s="164"/>
      <c r="D144" s="165"/>
      <c r="E144" s="165"/>
      <c r="F144" s="165"/>
      <c r="G144" s="166">
        <f t="shared" ref="G144:G150" si="13">SUM(D144:F144)</f>
        <v>0</v>
      </c>
      <c r="H144" s="167"/>
      <c r="I144" s="165"/>
      <c r="J144" s="168"/>
      <c r="K144" s="169"/>
      <c r="L144" s="170"/>
    </row>
    <row r="145" spans="2:12" ht="15.6" x14ac:dyDescent="0.3">
      <c r="B145" s="163" t="s">
        <v>135</v>
      </c>
      <c r="C145" s="164"/>
      <c r="D145" s="165"/>
      <c r="E145" s="165"/>
      <c r="F145" s="165"/>
      <c r="G145" s="166">
        <f t="shared" si="13"/>
        <v>0</v>
      </c>
      <c r="H145" s="167"/>
      <c r="I145" s="165"/>
      <c r="J145" s="168"/>
      <c r="K145" s="169"/>
      <c r="L145" s="170"/>
    </row>
    <row r="146" spans="2:12" ht="15.6" x14ac:dyDescent="0.3">
      <c r="B146" s="163" t="s">
        <v>136</v>
      </c>
      <c r="C146" s="164"/>
      <c r="D146" s="165"/>
      <c r="E146" s="165"/>
      <c r="F146" s="165"/>
      <c r="G146" s="166">
        <f t="shared" si="13"/>
        <v>0</v>
      </c>
      <c r="H146" s="167"/>
      <c r="I146" s="165"/>
      <c r="J146" s="168"/>
      <c r="K146" s="169"/>
      <c r="L146" s="170"/>
    </row>
    <row r="147" spans="2:12" ht="15.6" x14ac:dyDescent="0.3">
      <c r="B147" s="163" t="s">
        <v>137</v>
      </c>
      <c r="C147" s="164"/>
      <c r="D147" s="165"/>
      <c r="E147" s="165"/>
      <c r="F147" s="165"/>
      <c r="G147" s="166">
        <f t="shared" si="13"/>
        <v>0</v>
      </c>
      <c r="H147" s="167"/>
      <c r="I147" s="165"/>
      <c r="J147" s="168"/>
      <c r="K147" s="169"/>
      <c r="L147" s="170"/>
    </row>
    <row r="148" spans="2:12" ht="15.6" x14ac:dyDescent="0.3">
      <c r="B148" s="163" t="s">
        <v>138</v>
      </c>
      <c r="C148" s="164"/>
      <c r="D148" s="165"/>
      <c r="E148" s="165"/>
      <c r="F148" s="165"/>
      <c r="G148" s="166">
        <f t="shared" si="13"/>
        <v>0</v>
      </c>
      <c r="H148" s="167"/>
      <c r="I148" s="165"/>
      <c r="J148" s="168"/>
      <c r="K148" s="169"/>
      <c r="L148" s="170"/>
    </row>
    <row r="149" spans="2:12" ht="15.6" x14ac:dyDescent="0.3">
      <c r="B149" s="163" t="s">
        <v>139</v>
      </c>
      <c r="C149" s="171"/>
      <c r="D149" s="168"/>
      <c r="E149" s="168"/>
      <c r="F149" s="168"/>
      <c r="G149" s="166">
        <f t="shared" si="13"/>
        <v>0</v>
      </c>
      <c r="H149" s="172"/>
      <c r="I149" s="168"/>
      <c r="J149" s="168"/>
      <c r="K149" s="173"/>
      <c r="L149" s="170"/>
    </row>
    <row r="150" spans="2:12" ht="15.6" x14ac:dyDescent="0.3">
      <c r="B150" s="163" t="s">
        <v>140</v>
      </c>
      <c r="C150" s="171"/>
      <c r="D150" s="168"/>
      <c r="E150" s="168"/>
      <c r="F150" s="168"/>
      <c r="G150" s="166">
        <f t="shared" si="13"/>
        <v>0</v>
      </c>
      <c r="H150" s="172"/>
      <c r="I150" s="168"/>
      <c r="J150" s="168"/>
      <c r="K150" s="173"/>
      <c r="L150" s="170"/>
    </row>
    <row r="151" spans="2:12" ht="15.6" x14ac:dyDescent="0.3">
      <c r="C151" s="57" t="s">
        <v>20</v>
      </c>
      <c r="D151" s="13">
        <f>SUM(D143:D150)</f>
        <v>0</v>
      </c>
      <c r="E151" s="13">
        <f>SUM(E143:E150)</f>
        <v>0</v>
      </c>
      <c r="F151" s="13">
        <f>SUM(F143:F150)</f>
        <v>0</v>
      </c>
      <c r="G151" s="13">
        <f>SUM(G143:G150)</f>
        <v>0</v>
      </c>
      <c r="H151" s="10">
        <f>(H143*G143)+(H144*G144)+(H145*G145)+(H146*G146)+(H147*G147)+(H148*G148)+(H149*G149)+(H150*G150)</f>
        <v>0</v>
      </c>
      <c r="I151" s="101">
        <f>SUM(I143:I150)</f>
        <v>0</v>
      </c>
      <c r="J151" s="117"/>
      <c r="K151" s="173"/>
      <c r="L151" s="29"/>
    </row>
    <row r="152" spans="2:12" ht="51" customHeight="1" x14ac:dyDescent="0.3">
      <c r="B152" s="57" t="s">
        <v>141</v>
      </c>
      <c r="C152" s="249"/>
      <c r="D152" s="250"/>
      <c r="E152" s="250"/>
      <c r="F152" s="250"/>
      <c r="G152" s="250"/>
      <c r="H152" s="250"/>
      <c r="I152" s="250"/>
      <c r="J152" s="250"/>
      <c r="K152" s="251"/>
      <c r="L152" s="28"/>
    </row>
    <row r="153" spans="2:12" ht="15.6" x14ac:dyDescent="0.3">
      <c r="B153" s="163" t="s">
        <v>142</v>
      </c>
      <c r="C153" s="164"/>
      <c r="D153" s="165"/>
      <c r="E153" s="165"/>
      <c r="F153" s="165"/>
      <c r="G153" s="166">
        <f>SUM(D153:F153)</f>
        <v>0</v>
      </c>
      <c r="H153" s="167"/>
      <c r="I153" s="165"/>
      <c r="J153" s="168"/>
      <c r="K153" s="169"/>
      <c r="L153" s="170"/>
    </row>
    <row r="154" spans="2:12" ht="15.6" x14ac:dyDescent="0.3">
      <c r="B154" s="163" t="s">
        <v>143</v>
      </c>
      <c r="C154" s="164"/>
      <c r="D154" s="165"/>
      <c r="E154" s="165"/>
      <c r="F154" s="165"/>
      <c r="G154" s="166">
        <f t="shared" ref="G154:G160" si="14">SUM(D154:F154)</f>
        <v>0</v>
      </c>
      <c r="H154" s="167"/>
      <c r="I154" s="165"/>
      <c r="J154" s="168"/>
      <c r="K154" s="169"/>
      <c r="L154" s="170"/>
    </row>
    <row r="155" spans="2:12" ht="15.6" x14ac:dyDescent="0.3">
      <c r="B155" s="163" t="s">
        <v>144</v>
      </c>
      <c r="C155" s="164"/>
      <c r="D155" s="165"/>
      <c r="E155" s="165"/>
      <c r="F155" s="165"/>
      <c r="G155" s="166">
        <f t="shared" si="14"/>
        <v>0</v>
      </c>
      <c r="H155" s="167"/>
      <c r="I155" s="165"/>
      <c r="J155" s="168"/>
      <c r="K155" s="169"/>
      <c r="L155" s="170"/>
    </row>
    <row r="156" spans="2:12" ht="15.6" x14ac:dyDescent="0.3">
      <c r="B156" s="163" t="s">
        <v>145</v>
      </c>
      <c r="C156" s="164"/>
      <c r="D156" s="165"/>
      <c r="E156" s="165"/>
      <c r="F156" s="165"/>
      <c r="G156" s="166">
        <f t="shared" si="14"/>
        <v>0</v>
      </c>
      <c r="H156" s="167"/>
      <c r="I156" s="165"/>
      <c r="J156" s="168"/>
      <c r="K156" s="169"/>
      <c r="L156" s="170"/>
    </row>
    <row r="157" spans="2:12" ht="15.6" x14ac:dyDescent="0.3">
      <c r="B157" s="163" t="s">
        <v>146</v>
      </c>
      <c r="C157" s="164"/>
      <c r="D157" s="165"/>
      <c r="E157" s="165"/>
      <c r="F157" s="165"/>
      <c r="G157" s="166">
        <f t="shared" si="14"/>
        <v>0</v>
      </c>
      <c r="H157" s="167"/>
      <c r="I157" s="165"/>
      <c r="J157" s="168"/>
      <c r="K157" s="169"/>
      <c r="L157" s="170"/>
    </row>
    <row r="158" spans="2:12" ht="15.6" x14ac:dyDescent="0.3">
      <c r="B158" s="163" t="s">
        <v>147</v>
      </c>
      <c r="C158" s="164"/>
      <c r="D158" s="165"/>
      <c r="E158" s="165"/>
      <c r="F158" s="165"/>
      <c r="G158" s="166">
        <f t="shared" si="14"/>
        <v>0</v>
      </c>
      <c r="H158" s="167"/>
      <c r="I158" s="165"/>
      <c r="J158" s="168"/>
      <c r="K158" s="169"/>
      <c r="L158" s="170"/>
    </row>
    <row r="159" spans="2:12" ht="15.6" x14ac:dyDescent="0.3">
      <c r="B159" s="163" t="s">
        <v>148</v>
      </c>
      <c r="C159" s="171"/>
      <c r="D159" s="168"/>
      <c r="E159" s="168"/>
      <c r="F159" s="168"/>
      <c r="G159" s="166">
        <f t="shared" si="14"/>
        <v>0</v>
      </c>
      <c r="H159" s="172"/>
      <c r="I159" s="168"/>
      <c r="J159" s="168"/>
      <c r="K159" s="173"/>
      <c r="L159" s="170"/>
    </row>
    <row r="160" spans="2:12" ht="15.6" x14ac:dyDescent="0.3">
      <c r="B160" s="163" t="s">
        <v>149</v>
      </c>
      <c r="C160" s="171"/>
      <c r="D160" s="168"/>
      <c r="E160" s="168"/>
      <c r="F160" s="168"/>
      <c r="G160" s="166">
        <f t="shared" si="14"/>
        <v>0</v>
      </c>
      <c r="H160" s="172"/>
      <c r="I160" s="168"/>
      <c r="J160" s="168"/>
      <c r="K160" s="173"/>
      <c r="L160" s="170"/>
    </row>
    <row r="161" spans="2:12" ht="15.6" x14ac:dyDescent="0.3">
      <c r="C161" s="57" t="s">
        <v>20</v>
      </c>
      <c r="D161" s="13">
        <f>SUM(D153:D160)</f>
        <v>0</v>
      </c>
      <c r="E161" s="13">
        <f>SUM(E153:E160)</f>
        <v>0</v>
      </c>
      <c r="F161" s="13">
        <f>SUM(F153:F160)</f>
        <v>0</v>
      </c>
      <c r="G161" s="13">
        <f>SUM(G153:G160)</f>
        <v>0</v>
      </c>
      <c r="H161" s="10">
        <f>(H153*G153)+(H154*G154)+(H155*G155)+(H156*G156)+(H157*G157)+(H158*G158)+(H159*G159)+(H160*G160)</f>
        <v>0</v>
      </c>
      <c r="I161" s="101">
        <f>SUM(I153:I160)</f>
        <v>0</v>
      </c>
      <c r="J161" s="117"/>
      <c r="K161" s="173"/>
      <c r="L161" s="29"/>
    </row>
    <row r="162" spans="2:12" ht="51" customHeight="1" x14ac:dyDescent="0.3">
      <c r="B162" s="57" t="s">
        <v>150</v>
      </c>
      <c r="C162" s="249"/>
      <c r="D162" s="250"/>
      <c r="E162" s="250"/>
      <c r="F162" s="250"/>
      <c r="G162" s="250"/>
      <c r="H162" s="250"/>
      <c r="I162" s="250"/>
      <c r="J162" s="250"/>
      <c r="K162" s="251"/>
      <c r="L162" s="28"/>
    </row>
    <row r="163" spans="2:12" ht="15.6" x14ac:dyDescent="0.3">
      <c r="B163" s="163" t="s">
        <v>151</v>
      </c>
      <c r="C163" s="164"/>
      <c r="D163" s="165"/>
      <c r="E163" s="165"/>
      <c r="F163" s="165"/>
      <c r="G163" s="166">
        <f>SUM(D163:F163)</f>
        <v>0</v>
      </c>
      <c r="H163" s="167"/>
      <c r="I163" s="165"/>
      <c r="J163" s="168"/>
      <c r="K163" s="169"/>
      <c r="L163" s="170"/>
    </row>
    <row r="164" spans="2:12" ht="15.6" x14ac:dyDescent="0.3">
      <c r="B164" s="163" t="s">
        <v>152</v>
      </c>
      <c r="C164" s="164"/>
      <c r="D164" s="165"/>
      <c r="E164" s="165"/>
      <c r="F164" s="165"/>
      <c r="G164" s="166">
        <f t="shared" ref="G164:G170" si="15">SUM(D164:F164)</f>
        <v>0</v>
      </c>
      <c r="H164" s="167"/>
      <c r="I164" s="165"/>
      <c r="J164" s="168"/>
      <c r="K164" s="169"/>
      <c r="L164" s="170"/>
    </row>
    <row r="165" spans="2:12" ht="15.6" x14ac:dyDescent="0.3">
      <c r="B165" s="163" t="s">
        <v>153</v>
      </c>
      <c r="C165" s="164"/>
      <c r="D165" s="165"/>
      <c r="E165" s="165"/>
      <c r="F165" s="165"/>
      <c r="G165" s="166">
        <f t="shared" si="15"/>
        <v>0</v>
      </c>
      <c r="H165" s="167"/>
      <c r="I165" s="165"/>
      <c r="J165" s="168"/>
      <c r="K165" s="169"/>
      <c r="L165" s="170"/>
    </row>
    <row r="166" spans="2:12" ht="15.6" x14ac:dyDescent="0.3">
      <c r="B166" s="163" t="s">
        <v>154</v>
      </c>
      <c r="C166" s="164"/>
      <c r="D166" s="165"/>
      <c r="E166" s="165"/>
      <c r="F166" s="165"/>
      <c r="G166" s="166">
        <f t="shared" si="15"/>
        <v>0</v>
      </c>
      <c r="H166" s="167"/>
      <c r="I166" s="165"/>
      <c r="J166" s="168"/>
      <c r="K166" s="169"/>
      <c r="L166" s="170"/>
    </row>
    <row r="167" spans="2:12" ht="15.6" x14ac:dyDescent="0.3">
      <c r="B167" s="163" t="s">
        <v>155</v>
      </c>
      <c r="C167" s="164"/>
      <c r="D167" s="165"/>
      <c r="E167" s="165"/>
      <c r="F167" s="165"/>
      <c r="G167" s="166">
        <f>SUM(D167:F167)</f>
        <v>0</v>
      </c>
      <c r="H167" s="167"/>
      <c r="I167" s="165"/>
      <c r="J167" s="168"/>
      <c r="K167" s="169"/>
      <c r="L167" s="170"/>
    </row>
    <row r="168" spans="2:12" ht="15.6" x14ac:dyDescent="0.3">
      <c r="B168" s="163" t="s">
        <v>156</v>
      </c>
      <c r="C168" s="164"/>
      <c r="D168" s="165"/>
      <c r="E168" s="165"/>
      <c r="F168" s="165"/>
      <c r="G168" s="166">
        <f t="shared" si="15"/>
        <v>0</v>
      </c>
      <c r="H168" s="167"/>
      <c r="I168" s="165"/>
      <c r="J168" s="168"/>
      <c r="K168" s="169"/>
      <c r="L168" s="170"/>
    </row>
    <row r="169" spans="2:12" ht="15.6" x14ac:dyDescent="0.3">
      <c r="B169" s="163" t="s">
        <v>157</v>
      </c>
      <c r="C169" s="171"/>
      <c r="D169" s="168"/>
      <c r="E169" s="168"/>
      <c r="F169" s="168"/>
      <c r="G169" s="166">
        <f t="shared" si="15"/>
        <v>0</v>
      </c>
      <c r="H169" s="172"/>
      <c r="I169" s="168"/>
      <c r="J169" s="168"/>
      <c r="K169" s="173"/>
      <c r="L169" s="170"/>
    </row>
    <row r="170" spans="2:12" ht="15.6" x14ac:dyDescent="0.3">
      <c r="B170" s="163" t="s">
        <v>158</v>
      </c>
      <c r="C170" s="171"/>
      <c r="D170" s="168"/>
      <c r="E170" s="168"/>
      <c r="F170" s="168"/>
      <c r="G170" s="166">
        <f t="shared" si="15"/>
        <v>0</v>
      </c>
      <c r="H170" s="172"/>
      <c r="I170" s="168"/>
      <c r="J170" s="168"/>
      <c r="K170" s="173"/>
      <c r="L170" s="170"/>
    </row>
    <row r="171" spans="2:12" ht="15.6" x14ac:dyDescent="0.3">
      <c r="C171" s="57" t="s">
        <v>20</v>
      </c>
      <c r="D171" s="10">
        <f>SUM(D163:D170)</f>
        <v>0</v>
      </c>
      <c r="E171" s="10">
        <f>SUM(E163:E170)</f>
        <v>0</v>
      </c>
      <c r="F171" s="10">
        <f>SUM(F163:F170)</f>
        <v>0</v>
      </c>
      <c r="G171" s="10">
        <f>SUM(G163:G170)</f>
        <v>0</v>
      </c>
      <c r="H171" s="10">
        <f>(H163*G163)+(H164*G164)+(H165*G165)+(H166*G166)+(H167*G167)+(H168*G168)+(H169*G169)+(H170*G170)</f>
        <v>0</v>
      </c>
      <c r="I171" s="101">
        <f>SUM(I163:I170)</f>
        <v>0</v>
      </c>
      <c r="J171" s="117"/>
      <c r="K171" s="173"/>
      <c r="L171" s="29"/>
    </row>
    <row r="172" spans="2:12" ht="15.75" customHeight="1" x14ac:dyDescent="0.3">
      <c r="B172" s="4"/>
      <c r="C172" s="174"/>
      <c r="D172" s="177"/>
      <c r="E172" s="177"/>
      <c r="F172" s="177"/>
      <c r="G172" s="177"/>
      <c r="H172" s="177"/>
      <c r="I172" s="177"/>
      <c r="J172" s="177"/>
      <c r="K172" s="174"/>
      <c r="L172" s="2"/>
    </row>
    <row r="173" spans="2:12" ht="15.75" customHeight="1" x14ac:dyDescent="0.3">
      <c r="B173" s="4"/>
      <c r="C173" s="174"/>
      <c r="D173" s="177"/>
      <c r="E173" s="177"/>
      <c r="F173" s="177"/>
      <c r="G173" s="177"/>
      <c r="H173" s="177"/>
      <c r="I173" s="177"/>
      <c r="J173" s="177"/>
      <c r="K173" s="174"/>
      <c r="L173" s="2"/>
    </row>
    <row r="174" spans="2:12" ht="63.75" customHeight="1" x14ac:dyDescent="0.3">
      <c r="B174" s="57" t="s">
        <v>159</v>
      </c>
      <c r="C174" s="179"/>
      <c r="D174" s="183">
        <v>286171.71999999997</v>
      </c>
      <c r="E174" s="180">
        <v>93658</v>
      </c>
      <c r="F174" s="180">
        <v>87460</v>
      </c>
      <c r="G174" s="181">
        <f>SUM(D174:F174)</f>
        <v>467289.72</v>
      </c>
      <c r="H174" s="182">
        <v>0.15</v>
      </c>
      <c r="I174" s="247">
        <f>87460+284763.94+72953.76</f>
        <v>445177.7</v>
      </c>
      <c r="J174" s="183"/>
      <c r="K174" s="184"/>
      <c r="L174" s="29"/>
    </row>
    <row r="175" spans="2:12" ht="69.75" customHeight="1" x14ac:dyDescent="0.3">
      <c r="B175" s="57" t="s">
        <v>160</v>
      </c>
      <c r="C175" s="179"/>
      <c r="D175" s="180"/>
      <c r="E175" s="180"/>
      <c r="F175" s="180"/>
      <c r="G175" s="181">
        <f>SUM(D175:F175)</f>
        <v>0</v>
      </c>
      <c r="H175" s="182"/>
      <c r="I175" s="180">
        <v>0</v>
      </c>
      <c r="J175" s="183"/>
      <c r="K175" s="184"/>
      <c r="L175" s="29"/>
    </row>
    <row r="176" spans="2:12" ht="57" customHeight="1" x14ac:dyDescent="0.3">
      <c r="B176" s="57" t="s">
        <v>161</v>
      </c>
      <c r="C176" s="185"/>
      <c r="D176" s="180">
        <v>116822</v>
      </c>
      <c r="E176" s="180"/>
      <c r="F176" s="180"/>
      <c r="G176" s="181">
        <f>SUM(D176:F176)</f>
        <v>116822</v>
      </c>
      <c r="H176" s="182">
        <v>0.4</v>
      </c>
      <c r="I176" s="180">
        <f>189.1+30679.94</f>
        <v>30869.039999999997</v>
      </c>
      <c r="J176" s="183"/>
      <c r="K176" s="184"/>
      <c r="L176" s="29"/>
    </row>
    <row r="177" spans="2:12" ht="65.25" customHeight="1" x14ac:dyDescent="0.3">
      <c r="B177" s="69" t="s">
        <v>162</v>
      </c>
      <c r="C177" s="179"/>
      <c r="D177" s="183">
        <v>27200</v>
      </c>
      <c r="E177" s="180"/>
      <c r="F177" s="180"/>
      <c r="G177" s="181">
        <f>SUM(D177:F177)</f>
        <v>27200</v>
      </c>
      <c r="H177" s="182"/>
      <c r="I177" s="180">
        <v>0</v>
      </c>
      <c r="J177" s="183"/>
      <c r="K177" s="184"/>
      <c r="L177" s="29"/>
    </row>
    <row r="178" spans="2:12" ht="21.75" customHeight="1" x14ac:dyDescent="0.3">
      <c r="B178" s="4"/>
      <c r="C178" s="70" t="s">
        <v>163</v>
      </c>
      <c r="D178" s="73">
        <f>SUM(D174:D177)</f>
        <v>430193.72</v>
      </c>
      <c r="E178" s="73">
        <f>SUM(E174:E177)</f>
        <v>93658</v>
      </c>
      <c r="F178" s="73">
        <f>SUM(F174:F177)</f>
        <v>87460</v>
      </c>
      <c r="G178" s="73">
        <f>SUM(G174:G177)</f>
        <v>611311.72</v>
      </c>
      <c r="H178" s="10">
        <f>(H174*G174)+(H175*G175)+(H176*G176)+(H177*G177)</f>
        <v>116822.258</v>
      </c>
      <c r="I178" s="101">
        <f>SUM(I174:I177)</f>
        <v>476046.74</v>
      </c>
      <c r="J178" s="117"/>
      <c r="K178" s="179"/>
      <c r="L178" s="8"/>
    </row>
    <row r="179" spans="2:12" ht="15.75" customHeight="1" x14ac:dyDescent="0.3">
      <c r="B179" s="4"/>
      <c r="C179" s="174"/>
      <c r="D179" s="177"/>
      <c r="E179" s="177"/>
      <c r="F179" s="177"/>
      <c r="G179" s="177"/>
      <c r="H179" s="177"/>
      <c r="I179" s="177"/>
      <c r="J179" s="177"/>
      <c r="K179" s="174"/>
      <c r="L179" s="8"/>
    </row>
    <row r="180" spans="2:12" ht="15.75" customHeight="1" x14ac:dyDescent="0.3">
      <c r="B180" s="4"/>
      <c r="C180" s="174"/>
      <c r="D180" s="177"/>
      <c r="E180" s="177"/>
      <c r="F180" s="177"/>
      <c r="G180" s="177"/>
      <c r="H180" s="177"/>
      <c r="I180" s="177"/>
      <c r="J180" s="177"/>
      <c r="K180" s="174"/>
      <c r="L180" s="8"/>
    </row>
    <row r="181" spans="2:12" ht="15.75" customHeight="1" x14ac:dyDescent="0.3">
      <c r="B181" s="4"/>
      <c r="C181" s="174"/>
      <c r="D181" s="177"/>
      <c r="E181" s="177"/>
      <c r="F181" s="177"/>
      <c r="G181" s="177"/>
      <c r="H181" s="177"/>
      <c r="I181" s="177"/>
      <c r="J181" s="177"/>
      <c r="K181" s="174"/>
      <c r="L181" s="8"/>
    </row>
    <row r="182" spans="2:12" ht="15.75" customHeight="1" x14ac:dyDescent="0.3">
      <c r="B182" s="4"/>
      <c r="C182" s="174"/>
      <c r="D182" s="177"/>
      <c r="E182" s="177"/>
      <c r="F182" s="177"/>
      <c r="G182" s="177"/>
      <c r="H182" s="177"/>
      <c r="I182" s="177"/>
      <c r="J182" s="177"/>
      <c r="K182" s="174"/>
      <c r="L182" s="8"/>
    </row>
    <row r="183" spans="2:12" ht="15.75" customHeight="1" x14ac:dyDescent="0.3">
      <c r="B183" s="4"/>
      <c r="C183" s="174"/>
      <c r="D183" s="177"/>
      <c r="E183" s="177"/>
      <c r="F183" s="177"/>
      <c r="G183" s="177"/>
      <c r="H183" s="177"/>
      <c r="I183" s="177"/>
      <c r="J183" s="177"/>
      <c r="K183" s="174"/>
      <c r="L183" s="8"/>
    </row>
    <row r="184" spans="2:12" ht="15.75" customHeight="1" x14ac:dyDescent="0.3">
      <c r="B184" s="4"/>
      <c r="C184" s="174"/>
      <c r="D184" s="177"/>
      <c r="E184" s="177"/>
      <c r="F184" s="177"/>
      <c r="G184" s="177"/>
      <c r="H184" s="177"/>
      <c r="I184" s="177"/>
      <c r="J184" s="177"/>
      <c r="K184" s="174"/>
      <c r="L184" s="8"/>
    </row>
    <row r="185" spans="2:12" ht="15.75" customHeight="1" thickBot="1" x14ac:dyDescent="0.35">
      <c r="B185" s="4"/>
      <c r="C185" s="174"/>
      <c r="D185" s="177"/>
      <c r="E185" s="177"/>
      <c r="F185" s="177"/>
      <c r="G185" s="177"/>
      <c r="H185" s="177"/>
      <c r="I185" s="177"/>
      <c r="J185" s="177"/>
      <c r="K185" s="174"/>
      <c r="L185" s="8"/>
    </row>
    <row r="186" spans="2:12" ht="15.6" x14ac:dyDescent="0.3">
      <c r="B186" s="4"/>
      <c r="C186" s="268" t="s">
        <v>164</v>
      </c>
      <c r="D186" s="269"/>
      <c r="E186" s="269"/>
      <c r="F186" s="269"/>
      <c r="G186" s="270"/>
      <c r="H186" s="8"/>
      <c r="I186" s="177"/>
      <c r="J186" s="177"/>
      <c r="K186" s="8"/>
    </row>
    <row r="187" spans="2:12" ht="40.5" customHeight="1" x14ac:dyDescent="0.3">
      <c r="B187" s="4"/>
      <c r="C187" s="258"/>
      <c r="D187" s="271" t="str">
        <f>D4</f>
        <v>PNUD</v>
      </c>
      <c r="E187" s="271" t="str">
        <f>E4</f>
        <v>UNODC</v>
      </c>
      <c r="F187" s="271" t="str">
        <f>F4</f>
        <v>OACNUDH</v>
      </c>
      <c r="G187" s="260" t="s">
        <v>5</v>
      </c>
      <c r="H187" s="174"/>
      <c r="I187" s="177"/>
      <c r="J187" s="177"/>
      <c r="K187" s="8"/>
    </row>
    <row r="188" spans="2:12" ht="24.75" customHeight="1" x14ac:dyDescent="0.3">
      <c r="B188" s="4"/>
      <c r="C188" s="259"/>
      <c r="D188" s="272"/>
      <c r="E188" s="272"/>
      <c r="F188" s="272"/>
      <c r="G188" s="261"/>
      <c r="H188" s="174"/>
      <c r="I188" s="177"/>
      <c r="J188" s="177"/>
      <c r="K188" s="8"/>
    </row>
    <row r="189" spans="2:12" ht="41.25" customHeight="1" x14ac:dyDescent="0.3">
      <c r="B189" s="186"/>
      <c r="C189" s="187" t="s">
        <v>165</v>
      </c>
      <c r="D189" s="188">
        <f>SUM(D15,D25,D35,D45,D57,D67,D77,D87,D99,D109,D119,D129,D141,D151,D161,D171,D174,D175,D176,D177)</f>
        <v>1430857.94</v>
      </c>
      <c r="E189" s="188">
        <f>SUM(E15,E25,E35,E45,E57,E67,E77,E87,E99,E109,E119,E129,E141,E151,E161,E171,E174,E175,E176,E177)</f>
        <v>468290</v>
      </c>
      <c r="F189" s="188">
        <f>SUM(F15,F25,F35,F45,F57,F67,F77,F87,F99,F109,F119,F129,F141,F151,F161,F171,F174,F175,F176,F177)</f>
        <v>437300.66000000003</v>
      </c>
      <c r="G189" s="189">
        <f>SUM(D189:F189)</f>
        <v>2336448.6</v>
      </c>
      <c r="H189" s="174"/>
      <c r="I189" s="190"/>
      <c r="J189" s="177"/>
      <c r="K189" s="186"/>
    </row>
    <row r="190" spans="2:12" ht="51.75" customHeight="1" x14ac:dyDescent="0.3">
      <c r="B190" s="191"/>
      <c r="C190" s="187" t="s">
        <v>166</v>
      </c>
      <c r="D190" s="188">
        <f>D189*0.07</f>
        <v>100160.0558</v>
      </c>
      <c r="E190" s="188">
        <f>E189*0.07</f>
        <v>32780.300000000003</v>
      </c>
      <c r="F190" s="188">
        <f>F189*0.07</f>
        <v>30611.046200000004</v>
      </c>
      <c r="G190" s="189">
        <f>G189*0.07</f>
        <v>163551.40200000003</v>
      </c>
      <c r="H190" s="191"/>
      <c r="I190" s="190"/>
      <c r="J190" s="177"/>
      <c r="K190" s="192"/>
    </row>
    <row r="191" spans="2:12" ht="51.75" customHeight="1" thickBot="1" x14ac:dyDescent="0.35">
      <c r="B191" s="191"/>
      <c r="C191" s="7" t="s">
        <v>5</v>
      </c>
      <c r="D191" s="62">
        <f>SUM(D189:D190)</f>
        <v>1531017.9957999999</v>
      </c>
      <c r="E191" s="62">
        <f>SUM(E189:E190)</f>
        <v>501070.3</v>
      </c>
      <c r="F191" s="62">
        <f>SUM(F189:F190)</f>
        <v>467911.70620000002</v>
      </c>
      <c r="G191" s="68">
        <f>SUM(G189:G190)</f>
        <v>2500000.0020000003</v>
      </c>
      <c r="H191" s="191"/>
      <c r="K191" s="192"/>
    </row>
    <row r="192" spans="2:12" ht="42" customHeight="1" x14ac:dyDescent="0.3">
      <c r="B192" s="191"/>
      <c r="I192" s="98"/>
      <c r="J192" s="98"/>
      <c r="K192" s="2"/>
      <c r="L192" s="192"/>
    </row>
    <row r="193" spans="2:12" s="21" customFormat="1" ht="29.25" customHeight="1" thickBot="1" x14ac:dyDescent="0.35">
      <c r="B193" s="174"/>
      <c r="C193" s="4"/>
      <c r="D193" s="16"/>
      <c r="E193" s="16"/>
      <c r="F193" s="16"/>
      <c r="G193" s="16"/>
      <c r="H193" s="16"/>
      <c r="I193" s="102"/>
      <c r="J193" s="102"/>
      <c r="K193" s="8"/>
      <c r="L193" s="186"/>
    </row>
    <row r="194" spans="2:12" ht="23.25" customHeight="1" x14ac:dyDescent="0.3">
      <c r="B194" s="192"/>
      <c r="C194" s="253" t="s">
        <v>167</v>
      </c>
      <c r="D194" s="254"/>
      <c r="E194" s="254"/>
      <c r="F194" s="254"/>
      <c r="G194" s="254"/>
      <c r="H194" s="255"/>
      <c r="I194" s="102"/>
      <c r="J194" s="102"/>
      <c r="K194" s="192"/>
    </row>
    <row r="195" spans="2:12" ht="41.25" customHeight="1" x14ac:dyDescent="0.3">
      <c r="B195" s="192"/>
      <c r="C195" s="58"/>
      <c r="D195" s="273" t="str">
        <f>D4</f>
        <v>PNUD</v>
      </c>
      <c r="E195" s="273" t="str">
        <f>E4</f>
        <v>UNODC</v>
      </c>
      <c r="F195" s="273" t="str">
        <f>F4</f>
        <v>OACNUDH</v>
      </c>
      <c r="G195" s="262" t="s">
        <v>5</v>
      </c>
      <c r="H195" s="264" t="s">
        <v>168</v>
      </c>
      <c r="I195" s="102"/>
      <c r="J195" s="102"/>
      <c r="K195" s="192"/>
    </row>
    <row r="196" spans="2:12" ht="27.75" customHeight="1" x14ac:dyDescent="0.3">
      <c r="B196" s="192"/>
      <c r="C196" s="58"/>
      <c r="D196" s="274"/>
      <c r="E196" s="274"/>
      <c r="F196" s="274"/>
      <c r="G196" s="263"/>
      <c r="H196" s="265"/>
      <c r="I196" s="97"/>
      <c r="J196" s="97"/>
      <c r="K196" s="192"/>
    </row>
    <row r="197" spans="2:12" ht="55.5" customHeight="1" x14ac:dyDescent="0.3">
      <c r="B197" s="192"/>
      <c r="C197" s="14" t="s">
        <v>169</v>
      </c>
      <c r="D197" s="60">
        <f>$D$191*H197</f>
        <v>1071712.5970599998</v>
      </c>
      <c r="E197" s="61">
        <f>$E$191*H197</f>
        <v>350749.20999999996</v>
      </c>
      <c r="F197" s="61">
        <f>$F$191*H197</f>
        <v>327538.19433999999</v>
      </c>
      <c r="G197" s="61">
        <f>SUM(D197:F197)</f>
        <v>1750000.0013999997</v>
      </c>
      <c r="H197" s="78">
        <v>0.7</v>
      </c>
      <c r="I197" s="97"/>
      <c r="J197" s="97"/>
      <c r="K197" s="192"/>
    </row>
    <row r="198" spans="2:12" ht="57.75" customHeight="1" x14ac:dyDescent="0.3">
      <c r="B198" s="252"/>
      <c r="C198" s="71" t="s">
        <v>170</v>
      </c>
      <c r="D198" s="60">
        <f>$D$191*H198</f>
        <v>459305.39873999998</v>
      </c>
      <c r="E198" s="61">
        <f>$E$191*H198</f>
        <v>150321.09</v>
      </c>
      <c r="F198" s="61">
        <f>$F$191*H198</f>
        <v>140373.51186</v>
      </c>
      <c r="G198" s="72">
        <f>SUM(D198:F198)</f>
        <v>750000.00059999991</v>
      </c>
      <c r="H198" s="79">
        <v>0.3</v>
      </c>
      <c r="I198" s="99"/>
      <c r="J198" s="99"/>
    </row>
    <row r="199" spans="2:12" ht="57.75" customHeight="1" x14ac:dyDescent="0.3">
      <c r="B199" s="252"/>
      <c r="C199" s="71" t="s">
        <v>171</v>
      </c>
      <c r="D199" s="60">
        <f>$D$191*H199</f>
        <v>0</v>
      </c>
      <c r="E199" s="61">
        <f>$E$191*H199</f>
        <v>0</v>
      </c>
      <c r="F199" s="61">
        <f>$F$191*H199</f>
        <v>0</v>
      </c>
      <c r="G199" s="72">
        <f>SUM(D199:F199)</f>
        <v>0</v>
      </c>
      <c r="H199" s="80">
        <v>0</v>
      </c>
      <c r="I199" s="103"/>
      <c r="J199" s="103"/>
    </row>
    <row r="200" spans="2:12" ht="38.25" customHeight="1" thickBot="1" x14ac:dyDescent="0.35">
      <c r="B200" s="252"/>
      <c r="C200" s="7" t="s">
        <v>172</v>
      </c>
      <c r="D200" s="62">
        <f>SUM(D197:D199)</f>
        <v>1531017.9957999997</v>
      </c>
      <c r="E200" s="62">
        <f>SUM(E197:E199)</f>
        <v>501070.29999999993</v>
      </c>
      <c r="F200" s="62">
        <f>SUM(F197:F199)</f>
        <v>467911.70620000002</v>
      </c>
      <c r="G200" s="62">
        <f>SUM(G197:G199)</f>
        <v>2500000.0019999994</v>
      </c>
      <c r="H200" s="63">
        <f>SUM(H197:H199)</f>
        <v>1</v>
      </c>
      <c r="I200" s="100"/>
      <c r="J200" s="98"/>
    </row>
    <row r="201" spans="2:12" ht="21.75" customHeight="1" thickBot="1" x14ac:dyDescent="0.35">
      <c r="B201" s="252"/>
      <c r="C201" s="1"/>
      <c r="D201" s="5"/>
      <c r="E201" s="5"/>
      <c r="F201" s="5"/>
      <c r="G201" s="5"/>
      <c r="H201" s="5"/>
      <c r="I201" s="100"/>
      <c r="J201" s="98"/>
    </row>
    <row r="202" spans="2:12" ht="49.5" customHeight="1" x14ac:dyDescent="0.3">
      <c r="B202" s="252"/>
      <c r="C202" s="64" t="s">
        <v>173</v>
      </c>
      <c r="D202" s="65">
        <f>SUM(H15,H25,H35,H45,H57,H67,H77,H87,H99,H109,H119,H129,H141,H151,H161,H171,H178)*1.07</f>
        <v>801732.33919999993</v>
      </c>
      <c r="E202" s="16"/>
      <c r="F202" s="16"/>
      <c r="G202" s="16"/>
      <c r="H202" s="105" t="s">
        <v>174</v>
      </c>
      <c r="I202" s="106">
        <f>SUM(I178,I171,I161,I151,I141,I129,I119,I109,I99,I87,I77,I67,I57,I45,I35,I25,I15)</f>
        <v>1114996.96</v>
      </c>
      <c r="J202" s="118"/>
    </row>
    <row r="203" spans="2:12" ht="28.5" customHeight="1" thickBot="1" x14ac:dyDescent="0.35">
      <c r="B203" s="252"/>
      <c r="C203" s="66" t="s">
        <v>175</v>
      </c>
      <c r="D203" s="93">
        <f>D202/G191</f>
        <v>0.32069293542344557</v>
      </c>
      <c r="E203" s="23"/>
      <c r="F203" s="23"/>
      <c r="G203" s="23"/>
      <c r="H203" s="107" t="s">
        <v>176</v>
      </c>
      <c r="I203" s="108">
        <f>I202/G189</f>
        <v>0.47721869849822501</v>
      </c>
      <c r="J203" s="119"/>
    </row>
    <row r="204" spans="2:12" ht="28.5" customHeight="1" x14ac:dyDescent="0.3">
      <c r="B204" s="252"/>
      <c r="C204" s="266"/>
      <c r="D204" s="267"/>
      <c r="E204" s="24"/>
      <c r="F204" s="24"/>
      <c r="G204" s="24"/>
    </row>
    <row r="205" spans="2:12" ht="32.25" customHeight="1" x14ac:dyDescent="0.3">
      <c r="B205" s="252"/>
      <c r="C205" s="66" t="s">
        <v>177</v>
      </c>
      <c r="D205" s="67">
        <f>SUM(D176:F177)*1.07</f>
        <v>154103.54</v>
      </c>
      <c r="E205" s="25"/>
      <c r="F205" s="25"/>
      <c r="G205" s="25"/>
    </row>
    <row r="206" spans="2:12" ht="23.25" customHeight="1" x14ac:dyDescent="0.3">
      <c r="B206" s="252"/>
      <c r="C206" s="66" t="s">
        <v>178</v>
      </c>
      <c r="D206" s="93">
        <f>D205/G191</f>
        <v>6.1641415950686861E-2</v>
      </c>
      <c r="E206" s="25"/>
      <c r="F206" s="25"/>
      <c r="G206" s="25"/>
      <c r="I206" s="96"/>
    </row>
    <row r="207" spans="2:12" ht="66.75" customHeight="1" thickBot="1" x14ac:dyDescent="0.35">
      <c r="B207" s="252"/>
      <c r="C207" s="256" t="s">
        <v>179</v>
      </c>
      <c r="D207" s="257"/>
      <c r="E207" s="17"/>
      <c r="F207" s="17"/>
      <c r="G207" s="17"/>
    </row>
    <row r="208" spans="2:12" ht="55.5" customHeight="1" x14ac:dyDescent="0.3">
      <c r="B208" s="252"/>
      <c r="L208" s="21"/>
    </row>
    <row r="209" spans="2:2" ht="42.75" customHeight="1" x14ac:dyDescent="0.3">
      <c r="B209" s="252"/>
    </row>
    <row r="210" spans="2:2" ht="21.75" customHeight="1" x14ac:dyDescent="0.3">
      <c r="B210" s="252"/>
    </row>
    <row r="211" spans="2:2" ht="21.75" customHeight="1" x14ac:dyDescent="0.3">
      <c r="B211" s="252"/>
    </row>
    <row r="212" spans="2:2" ht="23.25" customHeight="1" x14ac:dyDescent="0.3">
      <c r="B212" s="252"/>
    </row>
    <row r="213" spans="2:2" ht="23.25" customHeight="1" x14ac:dyDescent="0.3"/>
    <row r="214" spans="2:2" ht="21.75" customHeight="1" x14ac:dyDescent="0.3"/>
    <row r="215" spans="2:2" ht="16.5" customHeight="1" x14ac:dyDescent="0.3"/>
    <row r="216" spans="2:2" ht="29.25" customHeight="1" x14ac:dyDescent="0.3"/>
    <row r="217" spans="2:2" ht="24.75" customHeight="1" x14ac:dyDescent="0.3"/>
    <row r="218" spans="2:2" ht="33" customHeight="1" x14ac:dyDescent="0.3"/>
    <row r="220" spans="2:2" ht="15" customHeight="1" x14ac:dyDescent="0.3"/>
    <row r="221" spans="2:2" ht="25.5" customHeight="1" x14ac:dyDescent="0.3"/>
  </sheetData>
  <sheetProtection sheet="1" formatCells="0" formatColumns="0" formatRows="0"/>
  <mergeCells count="37">
    <mergeCell ref="F195:F196"/>
    <mergeCell ref="B2:E2"/>
    <mergeCell ref="C100:K100"/>
    <mergeCell ref="C110:K110"/>
    <mergeCell ref="C131:K131"/>
    <mergeCell ref="C120:K120"/>
    <mergeCell ref="C142:K142"/>
    <mergeCell ref="C132:K132"/>
    <mergeCell ref="C58:K58"/>
    <mergeCell ref="C68:K68"/>
    <mergeCell ref="C78:K78"/>
    <mergeCell ref="C89:K89"/>
    <mergeCell ref="C90:K90"/>
    <mergeCell ref="C36:K36"/>
    <mergeCell ref="C5:K5"/>
    <mergeCell ref="C47:K47"/>
    <mergeCell ref="C48:K48"/>
    <mergeCell ref="B1:E1"/>
    <mergeCell ref="C16:K16"/>
    <mergeCell ref="C6:K6"/>
    <mergeCell ref="C26:K26"/>
    <mergeCell ref="C152:K152"/>
    <mergeCell ref="C162:K162"/>
    <mergeCell ref="B198:B212"/>
    <mergeCell ref="C194:H194"/>
    <mergeCell ref="C207:D207"/>
    <mergeCell ref="C187:C188"/>
    <mergeCell ref="G187:G188"/>
    <mergeCell ref="G195:G196"/>
    <mergeCell ref="H195:H196"/>
    <mergeCell ref="C204:D204"/>
    <mergeCell ref="C186:G186"/>
    <mergeCell ref="D187:D188"/>
    <mergeCell ref="E187:E188"/>
    <mergeCell ref="F187:F188"/>
    <mergeCell ref="D195:D196"/>
    <mergeCell ref="E195:E196"/>
  </mergeCells>
  <conditionalFormatting sqref="D203">
    <cfRule type="cellIs" dxfId="29" priority="46" operator="lessThan">
      <formula>0.15</formula>
    </cfRule>
  </conditionalFormatting>
  <conditionalFormatting sqref="D206">
    <cfRule type="cellIs" dxfId="28" priority="44" operator="lessThan">
      <formula>0.05</formula>
    </cfRule>
  </conditionalFormatting>
  <conditionalFormatting sqref="I199:J199 H200">
    <cfRule type="cellIs" dxfId="27" priority="1" operator="greaterThan">
      <formula>1</formula>
    </cfRule>
  </conditionalFormatting>
  <dataValidations xWindow="431" yWindow="475" count="6">
    <dataValidation allowBlank="1" showInputMessage="1" showErrorMessage="1" prompt="% Towards Gender Equality and Women's Empowerment Must be Higher than 15%_x000a_" sqref="D203:G203" xr:uid="{E72508C7-C8DD-46A5-878C-E4FA07CAB6AF}"/>
    <dataValidation allowBlank="1" showInputMessage="1" showErrorMessage="1" prompt="M&amp;E Budget Cannot be Less than 5%_x000a_" sqref="D206:G206" xr:uid="{53928C0A-D548-4B6B-97FC-07D38B0E5FA7}"/>
    <dataValidation allowBlank="1" showInputMessage="1" showErrorMessage="1" prompt="Insert *text* description of Outcome here" sqref="C5:K5 C47:K47 C89:K89 C131:K131" xr:uid="{89ACADD6-F982-42D9-AC8D-CCF9750605B2}"/>
    <dataValidation allowBlank="1" showInputMessage="1" showErrorMessage="1" prompt="Insert *text* description of Output here" sqref="C6 C16 C26 C36 C48 C58 C68 C78 C90 C100 C110 C120 C132 C142 C152 C162" xr:uid="{31AC9CA6-D499-4711-A99F-BECD0A64F3A8}"/>
    <dataValidation allowBlank="1" showInputMessage="1" showErrorMessage="1" prompt="Insert *text* description of Activity here" sqref="C7 C17 C27 C37 C49 C59 C69 C79 C91 C101 C111 C121 C133 C143 C153 C163" xr:uid="{E7A390F5-03DD-4A67-B842-17326B4F2DA4}"/>
    <dataValidation allowBlank="1" showErrorMessage="1" prompt="% Towards Gender Equality and Women's Empowerment Must be Higher than 15%_x000a_" sqref="D205:G205" xr:uid="{8C6643DA-1D03-44FB-AC1F-C4CB706ED3AA}"/>
  </dataValidations>
  <pageMargins left="0.7" right="0.7" top="0.75" bottom="0.75" header="0.3" footer="0.3"/>
  <pageSetup scale="74" orientation="landscape" r:id="rId1"/>
  <rowBreaks count="1" manualBreakCount="1">
    <brk id="58" max="16383" man="1"/>
  </rowBreaks>
  <ignoredErrors>
    <ignoredError sqref="D187:F188 D195:F196"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89B91-DE06-467F-8EA8-3D1E1CFD21DE}">
  <sheetPr>
    <tabColor theme="0"/>
  </sheetPr>
  <dimension ref="B1:N245"/>
  <sheetViews>
    <sheetView showGridLines="0" showZeros="0" zoomScale="80" zoomScaleNormal="80" workbookViewId="0">
      <pane ySplit="4" topLeftCell="A199" activePane="bottomLeft" state="frozen"/>
      <selection pane="bottomLeft" activeCell="G18" sqref="G18"/>
    </sheetView>
  </sheetViews>
  <sheetFormatPr defaultColWidth="9.21875" defaultRowHeight="15.6" x14ac:dyDescent="0.3"/>
  <cols>
    <col min="1" max="1" width="4.44140625" style="32" customWidth="1"/>
    <col min="2" max="2" width="3.21875" style="32" customWidth="1"/>
    <col min="3" max="3" width="51.44140625" style="32" customWidth="1"/>
    <col min="4" max="4" width="34.21875" style="33" customWidth="1"/>
    <col min="5" max="5" width="35" style="33" customWidth="1"/>
    <col min="6" max="6" width="36.5546875" style="33" customWidth="1"/>
    <col min="7" max="7" width="25.77734375" style="32" customWidth="1"/>
    <col min="8" max="8" width="21.44140625" style="32" customWidth="1"/>
    <col min="9" max="9" width="16.77734375" style="32" customWidth="1"/>
    <col min="10" max="10" width="19.44140625" style="32" customWidth="1"/>
    <col min="11" max="11" width="19" style="32" customWidth="1"/>
    <col min="12" max="12" width="26" style="32" customWidth="1"/>
    <col min="13" max="13" width="21.21875" style="32" customWidth="1"/>
    <col min="14" max="14" width="7" style="32" customWidth="1"/>
    <col min="15" max="15" width="24.21875" style="32" customWidth="1"/>
    <col min="16" max="16" width="26.44140625" style="32" customWidth="1"/>
    <col min="17" max="17" width="30.21875" style="32" customWidth="1"/>
    <col min="18" max="18" width="33" style="32" customWidth="1"/>
    <col min="19" max="20" width="22.77734375" style="32" customWidth="1"/>
    <col min="21" max="21" width="23.44140625" style="32" customWidth="1"/>
    <col min="22" max="22" width="32.21875" style="32" customWidth="1"/>
    <col min="23" max="23" width="9.21875" style="32"/>
    <col min="24" max="24" width="17.77734375" style="32" customWidth="1"/>
    <col min="25" max="25" width="26.44140625" style="32" customWidth="1"/>
    <col min="26" max="26" width="22.44140625" style="32" customWidth="1"/>
    <col min="27" max="27" width="29.77734375" style="32" customWidth="1"/>
    <col min="28" max="28" width="23.44140625" style="32" customWidth="1"/>
    <col min="29" max="29" width="18.44140625" style="32" customWidth="1"/>
    <col min="30" max="30" width="17.44140625" style="32" customWidth="1"/>
    <col min="31" max="31" width="25.21875" style="32" customWidth="1"/>
    <col min="32" max="16384" width="9.21875" style="32"/>
  </cols>
  <sheetData>
    <row r="1" spans="2:13" ht="31.5" customHeight="1" x14ac:dyDescent="0.85">
      <c r="B1" s="193"/>
      <c r="C1" s="248" t="s">
        <v>0</v>
      </c>
      <c r="D1" s="248"/>
      <c r="E1" s="248"/>
      <c r="F1" s="248"/>
      <c r="G1" s="18"/>
      <c r="H1" s="19"/>
      <c r="I1" s="19"/>
      <c r="J1" s="193"/>
      <c r="K1" s="193"/>
      <c r="L1" s="12"/>
      <c r="M1" s="3"/>
    </row>
    <row r="2" spans="2:13" ht="24" customHeight="1" x14ac:dyDescent="0.35">
      <c r="B2" s="193"/>
      <c r="C2" s="281" t="s">
        <v>180</v>
      </c>
      <c r="D2" s="281"/>
      <c r="E2" s="281"/>
      <c r="F2" s="124"/>
      <c r="G2" s="193"/>
      <c r="H2" s="193"/>
      <c r="I2" s="193"/>
      <c r="J2" s="193"/>
      <c r="K2" s="193"/>
      <c r="L2" s="12"/>
      <c r="M2" s="3"/>
    </row>
    <row r="3" spans="2:13" ht="24" customHeight="1" x14ac:dyDescent="0.3">
      <c r="B3" s="193"/>
      <c r="C3" s="27"/>
      <c r="D3" s="27"/>
      <c r="E3" s="27"/>
      <c r="F3" s="27"/>
      <c r="G3" s="193"/>
      <c r="H3" s="193"/>
      <c r="I3" s="193"/>
      <c r="J3" s="193"/>
      <c r="K3" s="193"/>
      <c r="L3" s="12"/>
      <c r="M3" s="3"/>
    </row>
    <row r="4" spans="2:13" ht="24" customHeight="1" x14ac:dyDescent="0.3">
      <c r="B4" s="193"/>
      <c r="C4" s="27"/>
      <c r="D4" s="121" t="str">
        <f>'1) Budget Table'!D4</f>
        <v>PNUD</v>
      </c>
      <c r="E4" s="121" t="str">
        <f>'1) Budget Table'!E4</f>
        <v>UNODC</v>
      </c>
      <c r="F4" s="121" t="str">
        <f>'1) Budget Table'!F4</f>
        <v>OACNUDH</v>
      </c>
      <c r="G4" s="113" t="s">
        <v>5</v>
      </c>
      <c r="H4" s="193"/>
      <c r="I4" s="193"/>
      <c r="J4" s="193"/>
      <c r="K4" s="193"/>
      <c r="L4" s="12"/>
      <c r="M4" s="3"/>
    </row>
    <row r="5" spans="2:13" ht="24" customHeight="1" x14ac:dyDescent="0.3">
      <c r="B5" s="288" t="s">
        <v>181</v>
      </c>
      <c r="C5" s="289"/>
      <c r="D5" s="289"/>
      <c r="E5" s="289"/>
      <c r="F5" s="289"/>
      <c r="G5" s="290"/>
      <c r="H5" s="193"/>
      <c r="I5" s="193"/>
      <c r="J5" s="193"/>
      <c r="K5" s="193"/>
      <c r="L5" s="12"/>
      <c r="M5" s="3"/>
    </row>
    <row r="6" spans="2:13" ht="22.5" customHeight="1" x14ac:dyDescent="0.3">
      <c r="B6" s="193"/>
      <c r="C6" s="288" t="s">
        <v>182</v>
      </c>
      <c r="D6" s="289"/>
      <c r="E6" s="289"/>
      <c r="F6" s="289"/>
      <c r="G6" s="290"/>
      <c r="H6" s="193"/>
      <c r="I6" s="193"/>
      <c r="J6" s="193"/>
      <c r="K6" s="193"/>
      <c r="L6" s="12"/>
      <c r="M6" s="3"/>
    </row>
    <row r="7" spans="2:13" ht="24.75" customHeight="1" thickBot="1" x14ac:dyDescent="0.35">
      <c r="B7" s="193"/>
      <c r="C7" s="40" t="s">
        <v>183</v>
      </c>
      <c r="D7" s="41">
        <f>'1) Budget Table'!D15</f>
        <v>150000</v>
      </c>
      <c r="E7" s="41">
        <f>'1) Budget Table'!E15</f>
        <v>45000</v>
      </c>
      <c r="F7" s="41">
        <f>'1) Budget Table'!F15</f>
        <v>102500</v>
      </c>
      <c r="G7" s="42">
        <f>SUM(D7:F7)</f>
        <v>297500</v>
      </c>
      <c r="H7" s="193"/>
      <c r="I7" s="193"/>
      <c r="J7" s="193"/>
      <c r="K7" s="193"/>
      <c r="L7" s="12"/>
      <c r="M7" s="3"/>
    </row>
    <row r="8" spans="2:13" ht="21.75" customHeight="1" x14ac:dyDescent="0.3">
      <c r="B8" s="193"/>
      <c r="C8" s="38" t="s">
        <v>184</v>
      </c>
      <c r="D8" s="194"/>
      <c r="E8" s="195">
        <v>0</v>
      </c>
      <c r="F8" s="195"/>
      <c r="G8" s="39">
        <f t="shared" ref="G8:G15" si="0">SUM(D8:F8)</f>
        <v>0</v>
      </c>
      <c r="H8" s="193"/>
      <c r="I8" s="193"/>
      <c r="J8" s="193"/>
      <c r="K8" s="193"/>
      <c r="L8" s="193"/>
      <c r="M8" s="193"/>
    </row>
    <row r="9" spans="2:13" x14ac:dyDescent="0.3">
      <c r="B9" s="193"/>
      <c r="C9" s="30" t="s">
        <v>185</v>
      </c>
      <c r="D9" s="196">
        <v>28500</v>
      </c>
      <c r="E9" s="168">
        <v>5000</v>
      </c>
      <c r="F9" s="168">
        <v>52500</v>
      </c>
      <c r="G9" s="37">
        <f t="shared" si="0"/>
        <v>86000</v>
      </c>
      <c r="H9" s="193"/>
      <c r="I9" s="193"/>
      <c r="J9" s="193"/>
      <c r="K9" s="193"/>
      <c r="L9" s="193"/>
      <c r="M9" s="193"/>
    </row>
    <row r="10" spans="2:13" ht="15.75" customHeight="1" x14ac:dyDescent="0.3">
      <c r="B10" s="193"/>
      <c r="C10" s="30" t="s">
        <v>186</v>
      </c>
      <c r="D10" s="196">
        <v>45000</v>
      </c>
      <c r="E10" s="196">
        <v>14098.28</v>
      </c>
      <c r="F10" s="196"/>
      <c r="G10" s="37">
        <f t="shared" si="0"/>
        <v>59098.28</v>
      </c>
      <c r="H10" s="193"/>
      <c r="I10" s="193"/>
      <c r="J10" s="193"/>
      <c r="K10" s="193"/>
      <c r="L10" s="193"/>
      <c r="M10" s="193"/>
    </row>
    <row r="11" spans="2:13" x14ac:dyDescent="0.3">
      <c r="B11" s="193"/>
      <c r="C11" s="31" t="s">
        <v>187</v>
      </c>
      <c r="D11" s="196">
        <v>56000</v>
      </c>
      <c r="E11" s="196">
        <v>20901.72</v>
      </c>
      <c r="F11" s="196">
        <f>30000+20000</f>
        <v>50000</v>
      </c>
      <c r="G11" s="37">
        <f t="shared" si="0"/>
        <v>126901.72</v>
      </c>
      <c r="H11" s="193"/>
      <c r="I11" s="193"/>
      <c r="J11" s="193"/>
      <c r="K11" s="193"/>
      <c r="L11" s="193"/>
      <c r="M11" s="193"/>
    </row>
    <row r="12" spans="2:13" x14ac:dyDescent="0.3">
      <c r="B12" s="193"/>
      <c r="C12" s="30" t="s">
        <v>188</v>
      </c>
      <c r="D12" s="196"/>
      <c r="E12" s="196"/>
      <c r="F12" s="196"/>
      <c r="G12" s="37">
        <f t="shared" si="0"/>
        <v>0</v>
      </c>
      <c r="H12" s="193"/>
      <c r="I12" s="193"/>
      <c r="J12" s="193"/>
      <c r="K12" s="193"/>
      <c r="L12" s="193"/>
      <c r="M12" s="193"/>
    </row>
    <row r="13" spans="2:13" ht="21.75" customHeight="1" x14ac:dyDescent="0.3">
      <c r="B13" s="193"/>
      <c r="C13" s="30" t="s">
        <v>189</v>
      </c>
      <c r="D13" s="196"/>
      <c r="E13" s="196"/>
      <c r="F13" s="196"/>
      <c r="G13" s="37">
        <f t="shared" si="0"/>
        <v>0</v>
      </c>
      <c r="H13" s="193"/>
      <c r="I13" s="193"/>
      <c r="J13" s="193"/>
      <c r="K13" s="193"/>
      <c r="L13" s="193"/>
      <c r="M13" s="193"/>
    </row>
    <row r="14" spans="2:13" ht="21.75" customHeight="1" x14ac:dyDescent="0.3">
      <c r="B14" s="193"/>
      <c r="C14" s="30" t="s">
        <v>190</v>
      </c>
      <c r="D14" s="196">
        <v>20500</v>
      </c>
      <c r="E14" s="196">
        <v>5000</v>
      </c>
      <c r="F14" s="196"/>
      <c r="G14" s="37">
        <f t="shared" si="0"/>
        <v>25500</v>
      </c>
      <c r="H14" s="193"/>
      <c r="I14" s="193"/>
      <c r="J14" s="193"/>
      <c r="K14" s="193"/>
      <c r="L14" s="193"/>
      <c r="M14" s="193"/>
    </row>
    <row r="15" spans="2:13" ht="15.75" customHeight="1" x14ac:dyDescent="0.3">
      <c r="B15" s="193"/>
      <c r="C15" s="34" t="s">
        <v>191</v>
      </c>
      <c r="D15" s="43">
        <f>SUM(D8:D14)</f>
        <v>150000</v>
      </c>
      <c r="E15" s="43">
        <f>SUM(E8:E14)</f>
        <v>45000</v>
      </c>
      <c r="F15" s="43">
        <f>SUM(F8:F14)</f>
        <v>102500</v>
      </c>
      <c r="G15" s="74">
        <f t="shared" si="0"/>
        <v>297500</v>
      </c>
      <c r="H15" s="193"/>
      <c r="I15" s="193"/>
      <c r="J15" s="193"/>
      <c r="K15" s="193"/>
      <c r="L15" s="193"/>
      <c r="M15" s="193"/>
    </row>
    <row r="16" spans="2:13" s="33" customFormat="1" x14ac:dyDescent="0.3">
      <c r="B16" s="197"/>
      <c r="C16" s="47"/>
      <c r="D16" s="48"/>
      <c r="E16" s="48"/>
      <c r="F16" s="48"/>
      <c r="G16" s="75"/>
      <c r="H16" s="197"/>
      <c r="I16" s="197"/>
      <c r="J16" s="197"/>
      <c r="K16" s="197"/>
      <c r="L16" s="197"/>
      <c r="M16" s="197"/>
    </row>
    <row r="17" spans="3:7" x14ac:dyDescent="0.3">
      <c r="C17" s="288" t="s">
        <v>192</v>
      </c>
      <c r="D17" s="289"/>
      <c r="E17" s="289"/>
      <c r="F17" s="289"/>
      <c r="G17" s="290"/>
    </row>
    <row r="18" spans="3:7" ht="27" customHeight="1" thickBot="1" x14ac:dyDescent="0.35">
      <c r="C18" s="40" t="s">
        <v>183</v>
      </c>
      <c r="D18" s="41">
        <f>'1) Budget Table'!D25</f>
        <v>132182.6</v>
      </c>
      <c r="E18" s="41">
        <f>'1) Budget Table'!E25</f>
        <v>59000</v>
      </c>
      <c r="F18" s="41">
        <f>'1) Budget Table'!F25</f>
        <v>0</v>
      </c>
      <c r="G18" s="42">
        <f t="shared" ref="G18:G26" si="1">SUM(D18:F18)</f>
        <v>191182.6</v>
      </c>
    </row>
    <row r="19" spans="3:7" x14ac:dyDescent="0.3">
      <c r="C19" s="38" t="s">
        <v>184</v>
      </c>
      <c r="D19" s="194"/>
      <c r="E19" s="195">
        <v>0</v>
      </c>
      <c r="F19" s="195"/>
      <c r="G19" s="39">
        <f t="shared" si="1"/>
        <v>0</v>
      </c>
    </row>
    <row r="20" spans="3:7" x14ac:dyDescent="0.3">
      <c r="C20" s="30" t="s">
        <v>185</v>
      </c>
      <c r="D20" s="196">
        <v>10000</v>
      </c>
      <c r="E20" s="168">
        <v>10000</v>
      </c>
      <c r="F20" s="168"/>
      <c r="G20" s="37">
        <f t="shared" si="1"/>
        <v>20000</v>
      </c>
    </row>
    <row r="21" spans="3:7" ht="31.2" x14ac:dyDescent="0.3">
      <c r="C21" s="30" t="s">
        <v>186</v>
      </c>
      <c r="D21" s="196">
        <v>19000</v>
      </c>
      <c r="E21" s="196">
        <v>12000</v>
      </c>
      <c r="F21" s="196"/>
      <c r="G21" s="37">
        <f t="shared" si="1"/>
        <v>31000</v>
      </c>
    </row>
    <row r="22" spans="3:7" x14ac:dyDescent="0.3">
      <c r="C22" s="31" t="s">
        <v>187</v>
      </c>
      <c r="D22" s="196">
        <v>99682.6</v>
      </c>
      <c r="E22" s="196">
        <v>35000</v>
      </c>
      <c r="F22" s="196"/>
      <c r="G22" s="37">
        <f t="shared" si="1"/>
        <v>134682.6</v>
      </c>
    </row>
    <row r="23" spans="3:7" x14ac:dyDescent="0.3">
      <c r="C23" s="30" t="s">
        <v>188</v>
      </c>
      <c r="D23" s="196"/>
      <c r="E23" s="196">
        <v>2000</v>
      </c>
      <c r="F23" s="196"/>
      <c r="G23" s="37">
        <f t="shared" si="1"/>
        <v>2000</v>
      </c>
    </row>
    <row r="24" spans="3:7" x14ac:dyDescent="0.3">
      <c r="C24" s="30" t="s">
        <v>189</v>
      </c>
      <c r="D24" s="196"/>
      <c r="E24" s="196"/>
      <c r="F24" s="196"/>
      <c r="G24" s="37">
        <f t="shared" si="1"/>
        <v>0</v>
      </c>
    </row>
    <row r="25" spans="3:7" x14ac:dyDescent="0.3">
      <c r="C25" s="30" t="s">
        <v>190</v>
      </c>
      <c r="D25" s="196">
        <v>3500</v>
      </c>
      <c r="E25" s="196"/>
      <c r="F25" s="196"/>
      <c r="G25" s="37">
        <f t="shared" si="1"/>
        <v>3500</v>
      </c>
    </row>
    <row r="26" spans="3:7" x14ac:dyDescent="0.3">
      <c r="C26" s="34" t="s">
        <v>191</v>
      </c>
      <c r="D26" s="43">
        <f>SUM(D19:D25)</f>
        <v>132182.6</v>
      </c>
      <c r="E26" s="43">
        <f>SUM(E19:E25)</f>
        <v>59000</v>
      </c>
      <c r="F26" s="43">
        <f>SUM(F19:F25)</f>
        <v>0</v>
      </c>
      <c r="G26" s="37">
        <f t="shared" si="1"/>
        <v>191182.6</v>
      </c>
    </row>
    <row r="27" spans="3:7" s="33" customFormat="1" x14ac:dyDescent="0.3">
      <c r="C27" s="47"/>
      <c r="D27" s="48"/>
      <c r="E27" s="48"/>
      <c r="F27" s="48"/>
      <c r="G27" s="49"/>
    </row>
    <row r="28" spans="3:7" x14ac:dyDescent="0.3">
      <c r="C28" s="288" t="s">
        <v>193</v>
      </c>
      <c r="D28" s="289"/>
      <c r="E28" s="289"/>
      <c r="F28" s="289"/>
      <c r="G28" s="290"/>
    </row>
    <row r="29" spans="3:7" ht="21.75" customHeight="1" thickBot="1" x14ac:dyDescent="0.35">
      <c r="C29" s="40" t="s">
        <v>183</v>
      </c>
      <c r="D29" s="41">
        <f>'1) Budget Table'!D35</f>
        <v>65025</v>
      </c>
      <c r="E29" s="41">
        <f>'1) Budget Table'!E35</f>
        <v>92790</v>
      </c>
      <c r="F29" s="41">
        <f>'1) Budget Table'!F35</f>
        <v>0</v>
      </c>
      <c r="G29" s="42">
        <f t="shared" ref="G29:G37" si="2">SUM(D29:F29)</f>
        <v>157815</v>
      </c>
    </row>
    <row r="30" spans="3:7" x14ac:dyDescent="0.3">
      <c r="C30" s="38" t="s">
        <v>184</v>
      </c>
      <c r="D30" s="194"/>
      <c r="E30" s="195">
        <v>0</v>
      </c>
      <c r="F30" s="195"/>
      <c r="G30" s="39">
        <f t="shared" si="2"/>
        <v>0</v>
      </c>
    </row>
    <row r="31" spans="3:7" s="33" customFormat="1" ht="15.75" customHeight="1" x14ac:dyDescent="0.3">
      <c r="C31" s="30" t="s">
        <v>185</v>
      </c>
      <c r="D31" s="196">
        <v>10000</v>
      </c>
      <c r="E31" s="168">
        <v>9790</v>
      </c>
      <c r="F31" s="168"/>
      <c r="G31" s="37">
        <f t="shared" si="2"/>
        <v>19790</v>
      </c>
    </row>
    <row r="32" spans="3:7" s="33" customFormat="1" ht="31.2" x14ac:dyDescent="0.3">
      <c r="C32" s="30" t="s">
        <v>186</v>
      </c>
      <c r="D32" s="196">
        <v>20025</v>
      </c>
      <c r="E32" s="196">
        <v>0</v>
      </c>
      <c r="F32" s="196"/>
      <c r="G32" s="37">
        <f t="shared" si="2"/>
        <v>20025</v>
      </c>
    </row>
    <row r="33" spans="3:7" s="33" customFormat="1" x14ac:dyDescent="0.3">
      <c r="C33" s="31" t="s">
        <v>187</v>
      </c>
      <c r="D33" s="196">
        <v>35000</v>
      </c>
      <c r="E33" s="196">
        <f>68000+15000</f>
        <v>83000</v>
      </c>
      <c r="F33" s="196"/>
      <c r="G33" s="37">
        <f t="shared" si="2"/>
        <v>118000</v>
      </c>
    </row>
    <row r="34" spans="3:7" x14ac:dyDescent="0.3">
      <c r="C34" s="30" t="s">
        <v>188</v>
      </c>
      <c r="D34" s="196">
        <v>0</v>
      </c>
      <c r="E34" s="196"/>
      <c r="F34" s="196"/>
      <c r="G34" s="37">
        <f t="shared" si="2"/>
        <v>0</v>
      </c>
    </row>
    <row r="35" spans="3:7" x14ac:dyDescent="0.3">
      <c r="C35" s="30" t="s">
        <v>189</v>
      </c>
      <c r="D35" s="196"/>
      <c r="E35" s="196"/>
      <c r="F35" s="196"/>
      <c r="G35" s="37">
        <f t="shared" si="2"/>
        <v>0</v>
      </c>
    </row>
    <row r="36" spans="3:7" x14ac:dyDescent="0.3">
      <c r="C36" s="30" t="s">
        <v>190</v>
      </c>
      <c r="D36" s="196"/>
      <c r="E36" s="196"/>
      <c r="F36" s="196"/>
      <c r="G36" s="37">
        <f t="shared" si="2"/>
        <v>0</v>
      </c>
    </row>
    <row r="37" spans="3:7" x14ac:dyDescent="0.3">
      <c r="C37" s="34" t="s">
        <v>191</v>
      </c>
      <c r="D37" s="43">
        <f>SUM(D30:D36)</f>
        <v>65025</v>
      </c>
      <c r="E37" s="43">
        <f>SUM(E30:E36)</f>
        <v>92790</v>
      </c>
      <c r="F37" s="43">
        <f>SUM(F30:F36)</f>
        <v>0</v>
      </c>
      <c r="G37" s="37">
        <f t="shared" si="2"/>
        <v>157815</v>
      </c>
    </row>
    <row r="38" spans="3:7" x14ac:dyDescent="0.3">
      <c r="C38" s="288" t="s">
        <v>194</v>
      </c>
      <c r="D38" s="289"/>
      <c r="E38" s="289"/>
      <c r="F38" s="289"/>
      <c r="G38" s="290"/>
    </row>
    <row r="39" spans="3:7" s="33" customFormat="1" x14ac:dyDescent="0.3">
      <c r="C39" s="44"/>
      <c r="D39" s="45"/>
      <c r="E39" s="45"/>
      <c r="F39" s="45"/>
      <c r="G39" s="46"/>
    </row>
    <row r="40" spans="3:7" ht="20.25" customHeight="1" thickBot="1" x14ac:dyDescent="0.35">
      <c r="C40" s="40" t="s">
        <v>183</v>
      </c>
      <c r="D40" s="41">
        <f>'1) Budget Table'!D45</f>
        <v>0</v>
      </c>
      <c r="E40" s="41">
        <f>'1) Budget Table'!E45</f>
        <v>0</v>
      </c>
      <c r="F40" s="41">
        <f>'1) Budget Table'!F45</f>
        <v>0</v>
      </c>
      <c r="G40" s="42">
        <f t="shared" ref="G40:G48" si="3">SUM(D40:F40)</f>
        <v>0</v>
      </c>
    </row>
    <row r="41" spans="3:7" x14ac:dyDescent="0.3">
      <c r="C41" s="38" t="s">
        <v>184</v>
      </c>
      <c r="D41" s="194"/>
      <c r="E41" s="195"/>
      <c r="F41" s="195"/>
      <c r="G41" s="39">
        <f t="shared" si="3"/>
        <v>0</v>
      </c>
    </row>
    <row r="42" spans="3:7" ht="15.75" customHeight="1" x14ac:dyDescent="0.3">
      <c r="C42" s="30" t="s">
        <v>185</v>
      </c>
      <c r="D42" s="196"/>
      <c r="E42" s="168"/>
      <c r="F42" s="168"/>
      <c r="G42" s="37">
        <f t="shared" si="3"/>
        <v>0</v>
      </c>
    </row>
    <row r="43" spans="3:7" ht="32.25" customHeight="1" x14ac:dyDescent="0.3">
      <c r="C43" s="30" t="s">
        <v>186</v>
      </c>
      <c r="D43" s="196"/>
      <c r="E43" s="196"/>
      <c r="F43" s="196"/>
      <c r="G43" s="37">
        <f t="shared" si="3"/>
        <v>0</v>
      </c>
    </row>
    <row r="44" spans="3:7" s="33" customFormat="1" x14ac:dyDescent="0.3">
      <c r="C44" s="31" t="s">
        <v>187</v>
      </c>
      <c r="D44" s="196"/>
      <c r="E44" s="196"/>
      <c r="F44" s="196"/>
      <c r="G44" s="37">
        <f t="shared" si="3"/>
        <v>0</v>
      </c>
    </row>
    <row r="45" spans="3:7" x14ac:dyDescent="0.3">
      <c r="C45" s="30" t="s">
        <v>188</v>
      </c>
      <c r="D45" s="196"/>
      <c r="E45" s="196"/>
      <c r="F45" s="196"/>
      <c r="G45" s="37">
        <f t="shared" si="3"/>
        <v>0</v>
      </c>
    </row>
    <row r="46" spans="3:7" x14ac:dyDescent="0.3">
      <c r="C46" s="30" t="s">
        <v>189</v>
      </c>
      <c r="D46" s="196"/>
      <c r="E46" s="196"/>
      <c r="F46" s="196"/>
      <c r="G46" s="37">
        <f t="shared" si="3"/>
        <v>0</v>
      </c>
    </row>
    <row r="47" spans="3:7" x14ac:dyDescent="0.3">
      <c r="C47" s="30" t="s">
        <v>190</v>
      </c>
      <c r="D47" s="196"/>
      <c r="E47" s="196"/>
      <c r="F47" s="196"/>
      <c r="G47" s="37">
        <f t="shared" si="3"/>
        <v>0</v>
      </c>
    </row>
    <row r="48" spans="3:7" ht="21" customHeight="1" x14ac:dyDescent="0.3">
      <c r="C48" s="34" t="s">
        <v>191</v>
      </c>
      <c r="D48" s="43">
        <f>SUM(D41:D47)</f>
        <v>0</v>
      </c>
      <c r="E48" s="43">
        <f>SUM(E41:E47)</f>
        <v>0</v>
      </c>
      <c r="F48" s="43">
        <f>SUM(F41:F47)</f>
        <v>0</v>
      </c>
      <c r="G48" s="37">
        <f t="shared" si="3"/>
        <v>0</v>
      </c>
    </row>
    <row r="49" spans="2:7" s="33" customFormat="1" ht="22.5" customHeight="1" x14ac:dyDescent="0.3">
      <c r="B49" s="197"/>
      <c r="C49" s="50"/>
      <c r="D49" s="48"/>
      <c r="E49" s="48"/>
      <c r="F49" s="48"/>
      <c r="G49" s="49"/>
    </row>
    <row r="50" spans="2:7" x14ac:dyDescent="0.3">
      <c r="B50" s="288" t="s">
        <v>195</v>
      </c>
      <c r="C50" s="289"/>
      <c r="D50" s="289"/>
      <c r="E50" s="289"/>
      <c r="F50" s="289"/>
      <c r="G50" s="290"/>
    </row>
    <row r="51" spans="2:7" x14ac:dyDescent="0.3">
      <c r="B51" s="193"/>
      <c r="C51" s="288" t="s">
        <v>196</v>
      </c>
      <c r="D51" s="289"/>
      <c r="E51" s="289"/>
      <c r="F51" s="289"/>
      <c r="G51" s="290"/>
    </row>
    <row r="52" spans="2:7" ht="24" customHeight="1" thickBot="1" x14ac:dyDescent="0.35">
      <c r="B52" s="193"/>
      <c r="C52" s="40" t="s">
        <v>183</v>
      </c>
      <c r="D52" s="41">
        <f>'1) Budget Table'!D57</f>
        <v>0</v>
      </c>
      <c r="E52" s="41">
        <f>'1) Budget Table'!E57</f>
        <v>0</v>
      </c>
      <c r="F52" s="41">
        <f>'1) Budget Table'!F57</f>
        <v>0</v>
      </c>
      <c r="G52" s="42">
        <f>SUM(D52:F52)</f>
        <v>0</v>
      </c>
    </row>
    <row r="53" spans="2:7" ht="15.75" customHeight="1" x14ac:dyDescent="0.3">
      <c r="B53" s="193"/>
      <c r="C53" s="38" t="s">
        <v>184</v>
      </c>
      <c r="D53" s="194"/>
      <c r="E53" s="195"/>
      <c r="F53" s="195"/>
      <c r="G53" s="39">
        <f t="shared" ref="G53:G60" si="4">SUM(D53:F53)</f>
        <v>0</v>
      </c>
    </row>
    <row r="54" spans="2:7" ht="15.75" customHeight="1" x14ac:dyDescent="0.3">
      <c r="B54" s="193"/>
      <c r="C54" s="30" t="s">
        <v>185</v>
      </c>
      <c r="D54" s="196"/>
      <c r="E54" s="168"/>
      <c r="F54" s="168"/>
      <c r="G54" s="37">
        <f t="shared" si="4"/>
        <v>0</v>
      </c>
    </row>
    <row r="55" spans="2:7" ht="15.75" customHeight="1" x14ac:dyDescent="0.3">
      <c r="B55" s="193"/>
      <c r="C55" s="30" t="s">
        <v>186</v>
      </c>
      <c r="D55" s="196"/>
      <c r="E55" s="196"/>
      <c r="F55" s="196"/>
      <c r="G55" s="37">
        <f t="shared" si="4"/>
        <v>0</v>
      </c>
    </row>
    <row r="56" spans="2:7" ht="18.75" customHeight="1" x14ac:dyDescent="0.3">
      <c r="B56" s="193"/>
      <c r="C56" s="31" t="s">
        <v>187</v>
      </c>
      <c r="D56" s="196"/>
      <c r="E56" s="196"/>
      <c r="F56" s="196"/>
      <c r="G56" s="37">
        <f t="shared" si="4"/>
        <v>0</v>
      </c>
    </row>
    <row r="57" spans="2:7" x14ac:dyDescent="0.3">
      <c r="B57" s="193"/>
      <c r="C57" s="30" t="s">
        <v>188</v>
      </c>
      <c r="D57" s="196"/>
      <c r="E57" s="196"/>
      <c r="F57" s="196"/>
      <c r="G57" s="37">
        <f t="shared" si="4"/>
        <v>0</v>
      </c>
    </row>
    <row r="58" spans="2:7" s="33" customFormat="1" ht="21.75" customHeight="1" x14ac:dyDescent="0.3">
      <c r="B58" s="193"/>
      <c r="C58" s="30" t="s">
        <v>189</v>
      </c>
      <c r="D58" s="196"/>
      <c r="E58" s="196"/>
      <c r="F58" s="196"/>
      <c r="G58" s="37">
        <f t="shared" si="4"/>
        <v>0</v>
      </c>
    </row>
    <row r="59" spans="2:7" s="33" customFormat="1" x14ac:dyDescent="0.3">
      <c r="B59" s="193"/>
      <c r="C59" s="30" t="s">
        <v>190</v>
      </c>
      <c r="D59" s="196"/>
      <c r="E59" s="196"/>
      <c r="F59" s="196"/>
      <c r="G59" s="37">
        <f t="shared" si="4"/>
        <v>0</v>
      </c>
    </row>
    <row r="60" spans="2:7" x14ac:dyDescent="0.3">
      <c r="B60" s="193"/>
      <c r="C60" s="34" t="s">
        <v>191</v>
      </c>
      <c r="D60" s="43">
        <f>SUM(D53:D59)</f>
        <v>0</v>
      </c>
      <c r="E60" s="43">
        <f>SUM(E53:E59)</f>
        <v>0</v>
      </c>
      <c r="F60" s="43">
        <f>SUM(F53:F59)</f>
        <v>0</v>
      </c>
      <c r="G60" s="37">
        <f t="shared" si="4"/>
        <v>0</v>
      </c>
    </row>
    <row r="61" spans="2:7" s="33" customFormat="1" x14ac:dyDescent="0.3">
      <c r="B61" s="197"/>
      <c r="C61" s="47"/>
      <c r="D61" s="48"/>
      <c r="E61" s="48"/>
      <c r="F61" s="48"/>
      <c r="G61" s="49"/>
    </row>
    <row r="62" spans="2:7" x14ac:dyDescent="0.3">
      <c r="B62" s="197"/>
      <c r="C62" s="288" t="s">
        <v>58</v>
      </c>
      <c r="D62" s="289"/>
      <c r="E62" s="289"/>
      <c r="F62" s="289"/>
      <c r="G62" s="290"/>
    </row>
    <row r="63" spans="2:7" ht="21.75" customHeight="1" thickBot="1" x14ac:dyDescent="0.35">
      <c r="B63" s="193"/>
      <c r="C63" s="40" t="s">
        <v>183</v>
      </c>
      <c r="D63" s="41">
        <f>'1) Budget Table'!D67</f>
        <v>0</v>
      </c>
      <c r="E63" s="41">
        <f>'1) Budget Table'!E67</f>
        <v>148842</v>
      </c>
      <c r="F63" s="41">
        <f>'1) Budget Table'!F67</f>
        <v>110900</v>
      </c>
      <c r="G63" s="42">
        <f t="shared" ref="G63:G71" si="5">SUM(D63:F63)</f>
        <v>259742</v>
      </c>
    </row>
    <row r="64" spans="2:7" ht="15.75" customHeight="1" x14ac:dyDescent="0.3">
      <c r="B64" s="193"/>
      <c r="C64" s="38" t="s">
        <v>184</v>
      </c>
      <c r="D64" s="194"/>
      <c r="E64" s="195">
        <v>0</v>
      </c>
      <c r="F64" s="195">
        <v>0</v>
      </c>
      <c r="G64" s="39">
        <f t="shared" si="5"/>
        <v>0</v>
      </c>
    </row>
    <row r="65" spans="2:7" ht="15.75" customHeight="1" x14ac:dyDescent="0.3">
      <c r="B65" s="193"/>
      <c r="C65" s="30" t="s">
        <v>185</v>
      </c>
      <c r="D65" s="196"/>
      <c r="E65" s="168">
        <v>43342</v>
      </c>
      <c r="F65" s="168">
        <v>15000</v>
      </c>
      <c r="G65" s="37">
        <f t="shared" si="5"/>
        <v>58342</v>
      </c>
    </row>
    <row r="66" spans="2:7" ht="15.75" customHeight="1" x14ac:dyDescent="0.3">
      <c r="B66" s="193"/>
      <c r="C66" s="30" t="s">
        <v>186</v>
      </c>
      <c r="D66" s="196"/>
      <c r="E66" s="196">
        <v>45500</v>
      </c>
      <c r="F66" s="196" t="s">
        <v>911</v>
      </c>
      <c r="G66" s="37">
        <f t="shared" si="5"/>
        <v>45500</v>
      </c>
    </row>
    <row r="67" spans="2:7" x14ac:dyDescent="0.3">
      <c r="B67" s="193"/>
      <c r="C67" s="31" t="s">
        <v>187</v>
      </c>
      <c r="D67" s="196"/>
      <c r="E67" s="196">
        <v>55000</v>
      </c>
      <c r="F67" s="196">
        <v>34000</v>
      </c>
      <c r="G67" s="37">
        <f t="shared" si="5"/>
        <v>89000</v>
      </c>
    </row>
    <row r="68" spans="2:7" x14ac:dyDescent="0.3">
      <c r="B68" s="193"/>
      <c r="C68" s="30" t="s">
        <v>188</v>
      </c>
      <c r="D68" s="196"/>
      <c r="E68" s="196">
        <v>5000</v>
      </c>
      <c r="F68" s="196">
        <v>10000</v>
      </c>
      <c r="G68" s="37">
        <f t="shared" si="5"/>
        <v>15000</v>
      </c>
    </row>
    <row r="69" spans="2:7" x14ac:dyDescent="0.3">
      <c r="B69" s="193"/>
      <c r="C69" s="30" t="s">
        <v>189</v>
      </c>
      <c r="D69" s="196"/>
      <c r="E69" s="196"/>
      <c r="F69" s="196">
        <v>41900</v>
      </c>
      <c r="G69" s="37">
        <f t="shared" si="5"/>
        <v>41900</v>
      </c>
    </row>
    <row r="70" spans="2:7" x14ac:dyDescent="0.3">
      <c r="B70" s="193"/>
      <c r="C70" s="30" t="s">
        <v>190</v>
      </c>
      <c r="D70" s="196"/>
      <c r="E70" s="196"/>
      <c r="F70" s="196">
        <v>10000</v>
      </c>
      <c r="G70" s="37">
        <f t="shared" si="5"/>
        <v>10000</v>
      </c>
    </row>
    <row r="71" spans="2:7" x14ac:dyDescent="0.3">
      <c r="B71" s="193"/>
      <c r="C71" s="34" t="s">
        <v>191</v>
      </c>
      <c r="D71" s="43">
        <f>SUM(D64:D70)</f>
        <v>0</v>
      </c>
      <c r="E71" s="43">
        <f>SUM(E64:E70)</f>
        <v>148842</v>
      </c>
      <c r="F71" s="43">
        <f>SUM(F64:F70)</f>
        <v>110900</v>
      </c>
      <c r="G71" s="37">
        <f t="shared" si="5"/>
        <v>259742</v>
      </c>
    </row>
    <row r="72" spans="2:7" s="33" customFormat="1" x14ac:dyDescent="0.3">
      <c r="B72" s="197"/>
      <c r="C72" s="47"/>
      <c r="D72" s="48"/>
      <c r="E72" s="48"/>
      <c r="F72" s="48"/>
      <c r="G72" s="49"/>
    </row>
    <row r="73" spans="2:7" x14ac:dyDescent="0.3">
      <c r="B73" s="193"/>
      <c r="C73" s="288" t="s">
        <v>67</v>
      </c>
      <c r="D73" s="289"/>
      <c r="E73" s="289"/>
      <c r="F73" s="289"/>
      <c r="G73" s="290"/>
    </row>
    <row r="74" spans="2:7" ht="21.75" customHeight="1" thickBot="1" x14ac:dyDescent="0.35">
      <c r="B74" s="197"/>
      <c r="C74" s="40" t="s">
        <v>183</v>
      </c>
      <c r="D74" s="41">
        <f>'1) Budget Table'!D77</f>
        <v>0</v>
      </c>
      <c r="E74" s="41">
        <f>'1) Budget Table'!E77</f>
        <v>0</v>
      </c>
      <c r="F74" s="41">
        <f>'1) Budget Table'!F77</f>
        <v>0</v>
      </c>
      <c r="G74" s="42">
        <f t="shared" ref="G74:G82" si="6">SUM(D74:F74)</f>
        <v>0</v>
      </c>
    </row>
    <row r="75" spans="2:7" ht="18" customHeight="1" x14ac:dyDescent="0.3">
      <c r="B75" s="193"/>
      <c r="C75" s="38" t="s">
        <v>184</v>
      </c>
      <c r="D75" s="194"/>
      <c r="E75" s="195"/>
      <c r="F75" s="195"/>
      <c r="G75" s="39">
        <f t="shared" si="6"/>
        <v>0</v>
      </c>
    </row>
    <row r="76" spans="2:7" ht="15.75" customHeight="1" x14ac:dyDescent="0.3">
      <c r="B76" s="193"/>
      <c r="C76" s="30" t="s">
        <v>185</v>
      </c>
      <c r="D76" s="196"/>
      <c r="E76" s="168"/>
      <c r="F76" s="168"/>
      <c r="G76" s="37">
        <f t="shared" si="6"/>
        <v>0</v>
      </c>
    </row>
    <row r="77" spans="2:7" s="33" customFormat="1" ht="15.75" customHeight="1" x14ac:dyDescent="0.3">
      <c r="B77" s="193"/>
      <c r="C77" s="30" t="s">
        <v>186</v>
      </c>
      <c r="D77" s="196"/>
      <c r="E77" s="196"/>
      <c r="F77" s="196"/>
      <c r="G77" s="37">
        <f t="shared" si="6"/>
        <v>0</v>
      </c>
    </row>
    <row r="78" spans="2:7" x14ac:dyDescent="0.3">
      <c r="B78" s="197"/>
      <c r="C78" s="31" t="s">
        <v>187</v>
      </c>
      <c r="D78" s="196"/>
      <c r="E78" s="196"/>
      <c r="F78" s="196"/>
      <c r="G78" s="37">
        <f t="shared" si="6"/>
        <v>0</v>
      </c>
    </row>
    <row r="79" spans="2:7" x14ac:dyDescent="0.3">
      <c r="B79" s="197"/>
      <c r="C79" s="30" t="s">
        <v>188</v>
      </c>
      <c r="D79" s="196"/>
      <c r="E79" s="196"/>
      <c r="F79" s="196"/>
      <c r="G79" s="37">
        <f t="shared" si="6"/>
        <v>0</v>
      </c>
    </row>
    <row r="80" spans="2:7" x14ac:dyDescent="0.3">
      <c r="B80" s="197"/>
      <c r="C80" s="30" t="s">
        <v>189</v>
      </c>
      <c r="D80" s="196"/>
      <c r="E80" s="196"/>
      <c r="F80" s="196"/>
      <c r="G80" s="37">
        <f t="shared" si="6"/>
        <v>0</v>
      </c>
    </row>
    <row r="81" spans="2:7" x14ac:dyDescent="0.3">
      <c r="B81" s="193"/>
      <c r="C81" s="30" t="s">
        <v>190</v>
      </c>
      <c r="D81" s="196"/>
      <c r="E81" s="196"/>
      <c r="F81" s="196"/>
      <c r="G81" s="37">
        <f t="shared" si="6"/>
        <v>0</v>
      </c>
    </row>
    <row r="82" spans="2:7" x14ac:dyDescent="0.3">
      <c r="B82" s="193"/>
      <c r="C82" s="34" t="s">
        <v>191</v>
      </c>
      <c r="D82" s="43">
        <f>SUM(D75:D81)</f>
        <v>0</v>
      </c>
      <c r="E82" s="43">
        <f>SUM(E75:E81)</f>
        <v>0</v>
      </c>
      <c r="F82" s="43">
        <f>SUM(F75:F81)</f>
        <v>0</v>
      </c>
      <c r="G82" s="37">
        <f t="shared" si="6"/>
        <v>0</v>
      </c>
    </row>
    <row r="83" spans="2:7" s="33" customFormat="1" x14ac:dyDescent="0.3">
      <c r="B83" s="197"/>
      <c r="C83" s="47"/>
      <c r="D83" s="48"/>
      <c r="E83" s="48"/>
      <c r="F83" s="48"/>
      <c r="G83" s="49"/>
    </row>
    <row r="84" spans="2:7" x14ac:dyDescent="0.3">
      <c r="B84" s="193"/>
      <c r="C84" s="288" t="s">
        <v>76</v>
      </c>
      <c r="D84" s="289"/>
      <c r="E84" s="289"/>
      <c r="F84" s="289"/>
      <c r="G84" s="290"/>
    </row>
    <row r="85" spans="2:7" ht="21.75" customHeight="1" thickBot="1" x14ac:dyDescent="0.35">
      <c r="B85" s="193"/>
      <c r="C85" s="40" t="s">
        <v>183</v>
      </c>
      <c r="D85" s="41">
        <f>'1) Budget Table'!D87</f>
        <v>0</v>
      </c>
      <c r="E85" s="41">
        <f>'1) Budget Table'!E87</f>
        <v>0</v>
      </c>
      <c r="F85" s="41">
        <f>'1) Budget Table'!F87</f>
        <v>0</v>
      </c>
      <c r="G85" s="42">
        <f t="shared" ref="G85:G93" si="7">SUM(D85:F85)</f>
        <v>0</v>
      </c>
    </row>
    <row r="86" spans="2:7" ht="15.75" customHeight="1" x14ac:dyDescent="0.3">
      <c r="B86" s="193"/>
      <c r="C86" s="38" t="s">
        <v>184</v>
      </c>
      <c r="D86" s="194"/>
      <c r="E86" s="195"/>
      <c r="F86" s="195"/>
      <c r="G86" s="39">
        <f t="shared" si="7"/>
        <v>0</v>
      </c>
    </row>
    <row r="87" spans="2:7" ht="15.75" customHeight="1" x14ac:dyDescent="0.3">
      <c r="B87" s="197"/>
      <c r="C87" s="30" t="s">
        <v>185</v>
      </c>
      <c r="D87" s="196"/>
      <c r="E87" s="168"/>
      <c r="F87" s="168"/>
      <c r="G87" s="37">
        <f t="shared" si="7"/>
        <v>0</v>
      </c>
    </row>
    <row r="88" spans="2:7" ht="15.75" customHeight="1" x14ac:dyDescent="0.3">
      <c r="B88" s="193"/>
      <c r="C88" s="30" t="s">
        <v>186</v>
      </c>
      <c r="D88" s="196"/>
      <c r="E88" s="196"/>
      <c r="F88" s="196"/>
      <c r="G88" s="37">
        <f t="shared" si="7"/>
        <v>0</v>
      </c>
    </row>
    <row r="89" spans="2:7" x14ac:dyDescent="0.3">
      <c r="B89" s="193"/>
      <c r="C89" s="31" t="s">
        <v>187</v>
      </c>
      <c r="D89" s="196"/>
      <c r="E89" s="196"/>
      <c r="F89" s="196"/>
      <c r="G89" s="37">
        <f t="shared" si="7"/>
        <v>0</v>
      </c>
    </row>
    <row r="90" spans="2:7" x14ac:dyDescent="0.3">
      <c r="B90" s="193"/>
      <c r="C90" s="30" t="s">
        <v>188</v>
      </c>
      <c r="D90" s="196"/>
      <c r="E90" s="196"/>
      <c r="F90" s="196"/>
      <c r="G90" s="37">
        <f t="shared" si="7"/>
        <v>0</v>
      </c>
    </row>
    <row r="91" spans="2:7" ht="25.5" customHeight="1" x14ac:dyDescent="0.3">
      <c r="B91" s="193"/>
      <c r="C91" s="30" t="s">
        <v>189</v>
      </c>
      <c r="D91" s="196"/>
      <c r="E91" s="196"/>
      <c r="F91" s="196"/>
      <c r="G91" s="37">
        <f t="shared" si="7"/>
        <v>0</v>
      </c>
    </row>
    <row r="92" spans="2:7" x14ac:dyDescent="0.3">
      <c r="B92" s="197"/>
      <c r="C92" s="30" t="s">
        <v>190</v>
      </c>
      <c r="D92" s="196"/>
      <c r="E92" s="196"/>
      <c r="F92" s="196"/>
      <c r="G92" s="37">
        <f t="shared" si="7"/>
        <v>0</v>
      </c>
    </row>
    <row r="93" spans="2:7" ht="15.75" customHeight="1" x14ac:dyDescent="0.3">
      <c r="B93" s="193"/>
      <c r="C93" s="34" t="s">
        <v>191</v>
      </c>
      <c r="D93" s="43">
        <f>SUM(D86:D92)</f>
        <v>0</v>
      </c>
      <c r="E93" s="43">
        <f>SUM(E86:E92)</f>
        <v>0</v>
      </c>
      <c r="F93" s="43">
        <f>SUM(F86:F92)</f>
        <v>0</v>
      </c>
      <c r="G93" s="37">
        <f t="shared" si="7"/>
        <v>0</v>
      </c>
    </row>
    <row r="94" spans="2:7" ht="25.5" customHeight="1" x14ac:dyDescent="0.3">
      <c r="B94" s="193"/>
      <c r="C94" s="193"/>
      <c r="D94" s="193"/>
      <c r="E94" s="193"/>
      <c r="F94" s="193"/>
      <c r="G94" s="193"/>
    </row>
    <row r="95" spans="2:7" x14ac:dyDescent="0.3">
      <c r="B95" s="288" t="s">
        <v>197</v>
      </c>
      <c r="C95" s="289"/>
      <c r="D95" s="289"/>
      <c r="E95" s="289"/>
      <c r="F95" s="289"/>
      <c r="G95" s="290"/>
    </row>
    <row r="96" spans="2:7" x14ac:dyDescent="0.3">
      <c r="B96" s="193"/>
      <c r="C96" s="288" t="s">
        <v>86</v>
      </c>
      <c r="D96" s="289"/>
      <c r="E96" s="289"/>
      <c r="F96" s="289"/>
      <c r="G96" s="290"/>
    </row>
    <row r="97" spans="3:7" ht="22.5" customHeight="1" thickBot="1" x14ac:dyDescent="0.35">
      <c r="C97" s="40" t="s">
        <v>183</v>
      </c>
      <c r="D97" s="41">
        <f>'1) Budget Table'!D99</f>
        <v>257000</v>
      </c>
      <c r="E97" s="41">
        <f>'1) Budget Table'!E99</f>
        <v>0</v>
      </c>
      <c r="F97" s="41">
        <f>'1) Budget Table'!F99</f>
        <v>0</v>
      </c>
      <c r="G97" s="42">
        <f>SUM(D97:F97)</f>
        <v>257000</v>
      </c>
    </row>
    <row r="98" spans="3:7" x14ac:dyDescent="0.3">
      <c r="C98" s="38" t="s">
        <v>184</v>
      </c>
      <c r="D98" s="194"/>
      <c r="E98" s="195"/>
      <c r="F98" s="195"/>
      <c r="G98" s="39">
        <f t="shared" ref="G98:G105" si="8">SUM(D98:F98)</f>
        <v>0</v>
      </c>
    </row>
    <row r="99" spans="3:7" x14ac:dyDescent="0.3">
      <c r="C99" s="30" t="s">
        <v>185</v>
      </c>
      <c r="D99" s="196">
        <v>10500</v>
      </c>
      <c r="E99" s="168"/>
      <c r="F99" s="168"/>
      <c r="G99" s="37">
        <f t="shared" si="8"/>
        <v>10500</v>
      </c>
    </row>
    <row r="100" spans="3:7" ht="15.75" customHeight="1" x14ac:dyDescent="0.3">
      <c r="C100" s="30" t="s">
        <v>186</v>
      </c>
      <c r="D100" s="196"/>
      <c r="E100" s="196"/>
      <c r="F100" s="196"/>
      <c r="G100" s="37">
        <f t="shared" si="8"/>
        <v>0</v>
      </c>
    </row>
    <row r="101" spans="3:7" x14ac:dyDescent="0.3">
      <c r="C101" s="31" t="s">
        <v>187</v>
      </c>
      <c r="D101" s="196">
        <v>87000</v>
      </c>
      <c r="E101" s="196"/>
      <c r="F101" s="196"/>
      <c r="G101" s="37">
        <f t="shared" si="8"/>
        <v>87000</v>
      </c>
    </row>
    <row r="102" spans="3:7" x14ac:dyDescent="0.3">
      <c r="C102" s="30" t="s">
        <v>188</v>
      </c>
      <c r="D102" s="196"/>
      <c r="E102" s="196"/>
      <c r="F102" s="196"/>
      <c r="G102" s="37">
        <f t="shared" si="8"/>
        <v>0</v>
      </c>
    </row>
    <row r="103" spans="3:7" x14ac:dyDescent="0.3">
      <c r="C103" s="30" t="s">
        <v>189</v>
      </c>
      <c r="D103" s="196">
        <v>150000</v>
      </c>
      <c r="E103" s="196"/>
      <c r="F103" s="196"/>
      <c r="G103" s="37">
        <f t="shared" si="8"/>
        <v>150000</v>
      </c>
    </row>
    <row r="104" spans="3:7" x14ac:dyDescent="0.3">
      <c r="C104" s="30" t="s">
        <v>190</v>
      </c>
      <c r="D104" s="196">
        <v>9500</v>
      </c>
      <c r="E104" s="196"/>
      <c r="F104" s="196"/>
      <c r="G104" s="37">
        <f t="shared" si="8"/>
        <v>9500</v>
      </c>
    </row>
    <row r="105" spans="3:7" x14ac:dyDescent="0.3">
      <c r="C105" s="34" t="s">
        <v>191</v>
      </c>
      <c r="D105" s="43">
        <f>SUM(D98:D104)</f>
        <v>257000</v>
      </c>
      <c r="E105" s="43">
        <f>SUM(E98:E104)</f>
        <v>0</v>
      </c>
      <c r="F105" s="43">
        <f>SUM(F98:F104)</f>
        <v>0</v>
      </c>
      <c r="G105" s="37">
        <f t="shared" si="8"/>
        <v>257000</v>
      </c>
    </row>
    <row r="106" spans="3:7" s="33" customFormat="1" x14ac:dyDescent="0.3">
      <c r="C106" s="47"/>
      <c r="D106" s="48"/>
      <c r="E106" s="48"/>
      <c r="F106" s="48"/>
      <c r="G106" s="49"/>
    </row>
    <row r="107" spans="3:7" ht="15.75" customHeight="1" x14ac:dyDescent="0.3">
      <c r="C107" s="288" t="s">
        <v>198</v>
      </c>
      <c r="D107" s="289"/>
      <c r="E107" s="289"/>
      <c r="F107" s="289"/>
      <c r="G107" s="290"/>
    </row>
    <row r="108" spans="3:7" ht="21.75" customHeight="1" thickBot="1" x14ac:dyDescent="0.35">
      <c r="C108" s="40" t="s">
        <v>183</v>
      </c>
      <c r="D108" s="41">
        <f>'1) Budget Table'!D109</f>
        <v>396456.62</v>
      </c>
      <c r="E108" s="41">
        <f>'1) Budget Table'!E109</f>
        <v>29000</v>
      </c>
      <c r="F108" s="41">
        <f>'1) Budget Table'!F109</f>
        <v>136440.66</v>
      </c>
      <c r="G108" s="42">
        <f t="shared" ref="G108:G116" si="9">SUM(D108:F108)</f>
        <v>561897.28</v>
      </c>
    </row>
    <row r="109" spans="3:7" x14ac:dyDescent="0.3">
      <c r="C109" s="38" t="s">
        <v>184</v>
      </c>
      <c r="D109" s="194"/>
      <c r="E109" s="195"/>
      <c r="F109" s="195">
        <v>0</v>
      </c>
      <c r="G109" s="39">
        <f t="shared" si="9"/>
        <v>0</v>
      </c>
    </row>
    <row r="110" spans="3:7" x14ac:dyDescent="0.3">
      <c r="C110" s="30" t="s">
        <v>185</v>
      </c>
      <c r="D110" s="196"/>
      <c r="E110" s="168"/>
      <c r="F110" s="168">
        <v>25000</v>
      </c>
      <c r="G110" s="37">
        <f t="shared" si="9"/>
        <v>25000</v>
      </c>
    </row>
    <row r="111" spans="3:7" ht="31.2" x14ac:dyDescent="0.3">
      <c r="C111" s="30" t="s">
        <v>186</v>
      </c>
      <c r="D111" s="196"/>
      <c r="E111" s="196"/>
      <c r="F111" s="196">
        <v>5540.5</v>
      </c>
      <c r="G111" s="37">
        <f t="shared" si="9"/>
        <v>5540.5</v>
      </c>
    </row>
    <row r="112" spans="3:7" x14ac:dyDescent="0.3">
      <c r="C112" s="31" t="s">
        <v>187</v>
      </c>
      <c r="D112" s="196">
        <v>100000</v>
      </c>
      <c r="E112" s="196">
        <v>24000</v>
      </c>
      <c r="F112" s="196">
        <v>92900.160000000003</v>
      </c>
      <c r="G112" s="37">
        <f t="shared" si="9"/>
        <v>216900.16</v>
      </c>
    </row>
    <row r="113" spans="3:7" x14ac:dyDescent="0.3">
      <c r="C113" s="30" t="s">
        <v>188</v>
      </c>
      <c r="D113" s="196"/>
      <c r="E113" s="196">
        <v>5000</v>
      </c>
      <c r="F113" s="196">
        <v>13000</v>
      </c>
      <c r="G113" s="37">
        <f t="shared" si="9"/>
        <v>18000</v>
      </c>
    </row>
    <row r="114" spans="3:7" x14ac:dyDescent="0.3">
      <c r="C114" s="30" t="s">
        <v>189</v>
      </c>
      <c r="D114" s="196">
        <v>296456.62</v>
      </c>
      <c r="E114" s="196"/>
      <c r="F114" s="196" t="s">
        <v>911</v>
      </c>
      <c r="G114" s="37">
        <f t="shared" si="9"/>
        <v>296456.62</v>
      </c>
    </row>
    <row r="115" spans="3:7" x14ac:dyDescent="0.3">
      <c r="C115" s="30" t="s">
        <v>190</v>
      </c>
      <c r="D115" s="196"/>
      <c r="E115" s="196"/>
      <c r="F115" s="196" t="s">
        <v>911</v>
      </c>
      <c r="G115" s="37">
        <f t="shared" si="9"/>
        <v>0</v>
      </c>
    </row>
    <row r="116" spans="3:7" x14ac:dyDescent="0.3">
      <c r="C116" s="34" t="s">
        <v>191</v>
      </c>
      <c r="D116" s="43">
        <f>SUM(D109:D115)</f>
        <v>396456.62</v>
      </c>
      <c r="E116" s="43">
        <f>SUM(E109:E115)</f>
        <v>29000</v>
      </c>
      <c r="F116" s="43">
        <f>SUM(F109:F115)</f>
        <v>136440.66</v>
      </c>
      <c r="G116" s="37">
        <f t="shared" si="9"/>
        <v>561897.28</v>
      </c>
    </row>
    <row r="117" spans="3:7" s="33" customFormat="1" x14ac:dyDescent="0.3">
      <c r="C117" s="47"/>
      <c r="D117" s="48"/>
      <c r="E117" s="48"/>
      <c r="F117" s="48"/>
      <c r="G117" s="49"/>
    </row>
    <row r="118" spans="3:7" x14ac:dyDescent="0.3">
      <c r="C118" s="288" t="s">
        <v>104</v>
      </c>
      <c r="D118" s="289"/>
      <c r="E118" s="289"/>
      <c r="F118" s="289"/>
      <c r="G118" s="290"/>
    </row>
    <row r="119" spans="3:7" ht="21" customHeight="1" thickBot="1" x14ac:dyDescent="0.35">
      <c r="C119" s="40" t="s">
        <v>183</v>
      </c>
      <c r="D119" s="41">
        <f>'1) Budget Table'!D119</f>
        <v>0</v>
      </c>
      <c r="E119" s="41">
        <f>'1) Budget Table'!E119</f>
        <v>0</v>
      </c>
      <c r="F119" s="41">
        <f>'1) Budget Table'!F119</f>
        <v>0</v>
      </c>
      <c r="G119" s="42">
        <f t="shared" ref="G119:G127" si="10">SUM(D119:F119)</f>
        <v>0</v>
      </c>
    </row>
    <row r="120" spans="3:7" x14ac:dyDescent="0.3">
      <c r="C120" s="38" t="s">
        <v>184</v>
      </c>
      <c r="D120" s="194"/>
      <c r="E120" s="195"/>
      <c r="F120" s="195"/>
      <c r="G120" s="39">
        <f t="shared" si="10"/>
        <v>0</v>
      </c>
    </row>
    <row r="121" spans="3:7" x14ac:dyDescent="0.3">
      <c r="C121" s="30" t="s">
        <v>185</v>
      </c>
      <c r="D121" s="196"/>
      <c r="E121" s="168"/>
      <c r="F121" s="168"/>
      <c r="G121" s="37">
        <f t="shared" si="10"/>
        <v>0</v>
      </c>
    </row>
    <row r="122" spans="3:7" ht="31.2" x14ac:dyDescent="0.3">
      <c r="C122" s="30" t="s">
        <v>186</v>
      </c>
      <c r="D122" s="196"/>
      <c r="E122" s="196"/>
      <c r="F122" s="196"/>
      <c r="G122" s="37">
        <f t="shared" si="10"/>
        <v>0</v>
      </c>
    </row>
    <row r="123" spans="3:7" x14ac:dyDescent="0.3">
      <c r="C123" s="31" t="s">
        <v>187</v>
      </c>
      <c r="D123" s="196"/>
      <c r="E123" s="196"/>
      <c r="F123" s="196"/>
      <c r="G123" s="37">
        <f t="shared" si="10"/>
        <v>0</v>
      </c>
    </row>
    <row r="124" spans="3:7" x14ac:dyDescent="0.3">
      <c r="C124" s="30" t="s">
        <v>188</v>
      </c>
      <c r="D124" s="196"/>
      <c r="E124" s="196"/>
      <c r="F124" s="196"/>
      <c r="G124" s="37">
        <f t="shared" si="10"/>
        <v>0</v>
      </c>
    </row>
    <row r="125" spans="3:7" x14ac:dyDescent="0.3">
      <c r="C125" s="30" t="s">
        <v>189</v>
      </c>
      <c r="D125" s="196"/>
      <c r="E125" s="196"/>
      <c r="F125" s="196"/>
      <c r="G125" s="37">
        <f t="shared" si="10"/>
        <v>0</v>
      </c>
    </row>
    <row r="126" spans="3:7" x14ac:dyDescent="0.3">
      <c r="C126" s="30" t="s">
        <v>190</v>
      </c>
      <c r="D126" s="196"/>
      <c r="E126" s="196"/>
      <c r="F126" s="196"/>
      <c r="G126" s="37">
        <f t="shared" si="10"/>
        <v>0</v>
      </c>
    </row>
    <row r="127" spans="3:7" x14ac:dyDescent="0.3">
      <c r="C127" s="34" t="s">
        <v>191</v>
      </c>
      <c r="D127" s="43">
        <f>SUM(D120:D126)</f>
        <v>0</v>
      </c>
      <c r="E127" s="43">
        <f>SUM(E120:E126)</f>
        <v>0</v>
      </c>
      <c r="F127" s="43">
        <f>SUM(F120:F126)</f>
        <v>0</v>
      </c>
      <c r="G127" s="37">
        <f t="shared" si="10"/>
        <v>0</v>
      </c>
    </row>
    <row r="128" spans="3:7" s="33" customFormat="1" x14ac:dyDescent="0.3">
      <c r="C128" s="47"/>
      <c r="D128" s="48"/>
      <c r="E128" s="48"/>
      <c r="F128" s="48"/>
      <c r="G128" s="49"/>
    </row>
    <row r="129" spans="2:7" x14ac:dyDescent="0.3">
      <c r="B129" s="193"/>
      <c r="C129" s="288" t="s">
        <v>113</v>
      </c>
      <c r="D129" s="289"/>
      <c r="E129" s="289"/>
      <c r="F129" s="289"/>
      <c r="G129" s="290"/>
    </row>
    <row r="130" spans="2:7" ht="24" customHeight="1" thickBot="1" x14ac:dyDescent="0.35">
      <c r="B130" s="193"/>
      <c r="C130" s="40" t="s">
        <v>183</v>
      </c>
      <c r="D130" s="41">
        <f>'1) Budget Table'!D129</f>
        <v>0</v>
      </c>
      <c r="E130" s="41">
        <f>'1) Budget Table'!E129</f>
        <v>0</v>
      </c>
      <c r="F130" s="41">
        <f>'1) Budget Table'!F129</f>
        <v>0</v>
      </c>
      <c r="G130" s="42">
        <f t="shared" ref="G130:G138" si="11">SUM(D130:F130)</f>
        <v>0</v>
      </c>
    </row>
    <row r="131" spans="2:7" ht="15.75" customHeight="1" x14ac:dyDescent="0.3">
      <c r="B131" s="193"/>
      <c r="C131" s="38" t="s">
        <v>184</v>
      </c>
      <c r="D131" s="194"/>
      <c r="E131" s="195"/>
      <c r="F131" s="195"/>
      <c r="G131" s="39">
        <f t="shared" si="11"/>
        <v>0</v>
      </c>
    </row>
    <row r="132" spans="2:7" x14ac:dyDescent="0.3">
      <c r="B132" s="193"/>
      <c r="C132" s="30" t="s">
        <v>185</v>
      </c>
      <c r="D132" s="196"/>
      <c r="E132" s="168"/>
      <c r="F132" s="168"/>
      <c r="G132" s="37">
        <f t="shared" si="11"/>
        <v>0</v>
      </c>
    </row>
    <row r="133" spans="2:7" ht="15.75" customHeight="1" x14ac:dyDescent="0.3">
      <c r="B133" s="193"/>
      <c r="C133" s="30" t="s">
        <v>186</v>
      </c>
      <c r="D133" s="196"/>
      <c r="E133" s="196"/>
      <c r="F133" s="196"/>
      <c r="G133" s="37">
        <f t="shared" si="11"/>
        <v>0</v>
      </c>
    </row>
    <row r="134" spans="2:7" x14ac:dyDescent="0.3">
      <c r="B134" s="193"/>
      <c r="C134" s="31" t="s">
        <v>187</v>
      </c>
      <c r="D134" s="196"/>
      <c r="E134" s="196"/>
      <c r="F134" s="196"/>
      <c r="G134" s="37">
        <f t="shared" si="11"/>
        <v>0</v>
      </c>
    </row>
    <row r="135" spans="2:7" x14ac:dyDescent="0.3">
      <c r="B135" s="193"/>
      <c r="C135" s="30" t="s">
        <v>188</v>
      </c>
      <c r="D135" s="196"/>
      <c r="E135" s="196"/>
      <c r="F135" s="196"/>
      <c r="G135" s="37">
        <f t="shared" si="11"/>
        <v>0</v>
      </c>
    </row>
    <row r="136" spans="2:7" ht="15.75" customHeight="1" x14ac:dyDescent="0.3">
      <c r="B136" s="193"/>
      <c r="C136" s="30" t="s">
        <v>189</v>
      </c>
      <c r="D136" s="196"/>
      <c r="E136" s="196"/>
      <c r="F136" s="196"/>
      <c r="G136" s="37">
        <f t="shared" si="11"/>
        <v>0</v>
      </c>
    </row>
    <row r="137" spans="2:7" x14ac:dyDescent="0.3">
      <c r="B137" s="193"/>
      <c r="C137" s="30" t="s">
        <v>190</v>
      </c>
      <c r="D137" s="196"/>
      <c r="E137" s="196"/>
      <c r="F137" s="196"/>
      <c r="G137" s="37">
        <f t="shared" si="11"/>
        <v>0</v>
      </c>
    </row>
    <row r="138" spans="2:7" x14ac:dyDescent="0.3">
      <c r="B138" s="193"/>
      <c r="C138" s="34" t="s">
        <v>191</v>
      </c>
      <c r="D138" s="43">
        <f>SUM(D131:D137)</f>
        <v>0</v>
      </c>
      <c r="E138" s="43">
        <f>SUM(E131:E137)</f>
        <v>0</v>
      </c>
      <c r="F138" s="43">
        <f>SUM(F131:F137)</f>
        <v>0</v>
      </c>
      <c r="G138" s="37">
        <f t="shared" si="11"/>
        <v>0</v>
      </c>
    </row>
    <row r="140" spans="2:7" x14ac:dyDescent="0.3">
      <c r="B140" s="288" t="s">
        <v>199</v>
      </c>
      <c r="C140" s="289"/>
      <c r="D140" s="289"/>
      <c r="E140" s="289"/>
      <c r="F140" s="289"/>
      <c r="G140" s="290"/>
    </row>
    <row r="141" spans="2:7" x14ac:dyDescent="0.3">
      <c r="B141" s="193"/>
      <c r="C141" s="288" t="s">
        <v>123</v>
      </c>
      <c r="D141" s="289"/>
      <c r="E141" s="289"/>
      <c r="F141" s="289"/>
      <c r="G141" s="290"/>
    </row>
    <row r="142" spans="2:7" ht="24" customHeight="1" thickBot="1" x14ac:dyDescent="0.35">
      <c r="B142" s="193"/>
      <c r="C142" s="40" t="s">
        <v>183</v>
      </c>
      <c r="D142" s="41">
        <f>'1) Budget Table'!D141</f>
        <v>0</v>
      </c>
      <c r="E142" s="41">
        <f>'1) Budget Table'!E141</f>
        <v>0</v>
      </c>
      <c r="F142" s="41">
        <f>'1) Budget Table'!F141</f>
        <v>0</v>
      </c>
      <c r="G142" s="42">
        <f>SUM(D142:F142)</f>
        <v>0</v>
      </c>
    </row>
    <row r="143" spans="2:7" ht="24.75" customHeight="1" x14ac:dyDescent="0.3">
      <c r="B143" s="193"/>
      <c r="C143" s="38" t="s">
        <v>184</v>
      </c>
      <c r="D143" s="194"/>
      <c r="E143" s="195"/>
      <c r="F143" s="195"/>
      <c r="G143" s="39">
        <f t="shared" ref="G143:G150" si="12">SUM(D143:F143)</f>
        <v>0</v>
      </c>
    </row>
    <row r="144" spans="2:7" ht="15.75" customHeight="1" x14ac:dyDescent="0.3">
      <c r="B144" s="193"/>
      <c r="C144" s="30" t="s">
        <v>185</v>
      </c>
      <c r="D144" s="196"/>
      <c r="E144" s="168"/>
      <c r="F144" s="168"/>
      <c r="G144" s="37">
        <f t="shared" si="12"/>
        <v>0</v>
      </c>
    </row>
    <row r="145" spans="3:7" ht="15.75" customHeight="1" x14ac:dyDescent="0.3">
      <c r="C145" s="30" t="s">
        <v>186</v>
      </c>
      <c r="D145" s="196"/>
      <c r="E145" s="196"/>
      <c r="F145" s="196"/>
      <c r="G145" s="37">
        <f t="shared" si="12"/>
        <v>0</v>
      </c>
    </row>
    <row r="146" spans="3:7" ht="15.75" customHeight="1" x14ac:dyDescent="0.3">
      <c r="C146" s="31" t="s">
        <v>187</v>
      </c>
      <c r="D146" s="196"/>
      <c r="E146" s="196"/>
      <c r="F146" s="196"/>
      <c r="G146" s="37">
        <f t="shared" si="12"/>
        <v>0</v>
      </c>
    </row>
    <row r="147" spans="3:7" ht="15.75" customHeight="1" x14ac:dyDescent="0.3">
      <c r="C147" s="30" t="s">
        <v>188</v>
      </c>
      <c r="D147" s="196"/>
      <c r="E147" s="196"/>
      <c r="F147" s="196"/>
      <c r="G147" s="37">
        <f t="shared" si="12"/>
        <v>0</v>
      </c>
    </row>
    <row r="148" spans="3:7" ht="15.75" customHeight="1" x14ac:dyDescent="0.3">
      <c r="C148" s="30" t="s">
        <v>189</v>
      </c>
      <c r="D148" s="196"/>
      <c r="E148" s="196"/>
      <c r="F148" s="196"/>
      <c r="G148" s="37">
        <f t="shared" si="12"/>
        <v>0</v>
      </c>
    </row>
    <row r="149" spans="3:7" ht="15.75" customHeight="1" x14ac:dyDescent="0.3">
      <c r="C149" s="30" t="s">
        <v>190</v>
      </c>
      <c r="D149" s="196"/>
      <c r="E149" s="196"/>
      <c r="F149" s="196"/>
      <c r="G149" s="37">
        <f t="shared" si="12"/>
        <v>0</v>
      </c>
    </row>
    <row r="150" spans="3:7" ht="15.75" customHeight="1" x14ac:dyDescent="0.3">
      <c r="C150" s="34" t="s">
        <v>191</v>
      </c>
      <c r="D150" s="43">
        <f>SUM(D143:D149)</f>
        <v>0</v>
      </c>
      <c r="E150" s="43">
        <f>SUM(E143:E149)</f>
        <v>0</v>
      </c>
      <c r="F150" s="43">
        <f>SUM(F143:F149)</f>
        <v>0</v>
      </c>
      <c r="G150" s="37">
        <f t="shared" si="12"/>
        <v>0</v>
      </c>
    </row>
    <row r="151" spans="3:7" s="33" customFormat="1" ht="15.75" customHeight="1" x14ac:dyDescent="0.3">
      <c r="C151" s="47"/>
      <c r="D151" s="48"/>
      <c r="E151" s="48"/>
      <c r="F151" s="48"/>
      <c r="G151" s="49"/>
    </row>
    <row r="152" spans="3:7" ht="15.75" customHeight="1" x14ac:dyDescent="0.3">
      <c r="C152" s="288" t="s">
        <v>132</v>
      </c>
      <c r="D152" s="289"/>
      <c r="E152" s="289"/>
      <c r="F152" s="289"/>
      <c r="G152" s="290"/>
    </row>
    <row r="153" spans="3:7" ht="21" customHeight="1" thickBot="1" x14ac:dyDescent="0.35">
      <c r="C153" s="40" t="s">
        <v>183</v>
      </c>
      <c r="D153" s="41">
        <f>'1) Budget Table'!D151</f>
        <v>0</v>
      </c>
      <c r="E153" s="41">
        <f>'1) Budget Table'!E151</f>
        <v>0</v>
      </c>
      <c r="F153" s="41">
        <f>'1) Budget Table'!F151</f>
        <v>0</v>
      </c>
      <c r="G153" s="42">
        <f t="shared" ref="G153:G161" si="13">SUM(D153:F153)</f>
        <v>0</v>
      </c>
    </row>
    <row r="154" spans="3:7" ht="15.75" customHeight="1" x14ac:dyDescent="0.3">
      <c r="C154" s="38" t="s">
        <v>184</v>
      </c>
      <c r="D154" s="194"/>
      <c r="E154" s="195"/>
      <c r="F154" s="195"/>
      <c r="G154" s="39">
        <f t="shared" si="13"/>
        <v>0</v>
      </c>
    </row>
    <row r="155" spans="3:7" ht="15.75" customHeight="1" x14ac:dyDescent="0.3">
      <c r="C155" s="30" t="s">
        <v>185</v>
      </c>
      <c r="D155" s="196"/>
      <c r="E155" s="168"/>
      <c r="F155" s="168"/>
      <c r="G155" s="37">
        <f t="shared" si="13"/>
        <v>0</v>
      </c>
    </row>
    <row r="156" spans="3:7" ht="15.75" customHeight="1" x14ac:dyDescent="0.3">
      <c r="C156" s="30" t="s">
        <v>186</v>
      </c>
      <c r="D156" s="196"/>
      <c r="E156" s="196"/>
      <c r="F156" s="196"/>
      <c r="G156" s="37">
        <f t="shared" si="13"/>
        <v>0</v>
      </c>
    </row>
    <row r="157" spans="3:7" ht="15.75" customHeight="1" x14ac:dyDescent="0.3">
      <c r="C157" s="31" t="s">
        <v>187</v>
      </c>
      <c r="D157" s="196"/>
      <c r="E157" s="196"/>
      <c r="F157" s="196"/>
      <c r="G157" s="37">
        <f t="shared" si="13"/>
        <v>0</v>
      </c>
    </row>
    <row r="158" spans="3:7" ht="15.75" customHeight="1" x14ac:dyDescent="0.3">
      <c r="C158" s="30" t="s">
        <v>188</v>
      </c>
      <c r="D158" s="196"/>
      <c r="E158" s="196"/>
      <c r="F158" s="196"/>
      <c r="G158" s="37">
        <f t="shared" si="13"/>
        <v>0</v>
      </c>
    </row>
    <row r="159" spans="3:7" ht="15.75" customHeight="1" x14ac:dyDescent="0.3">
      <c r="C159" s="30" t="s">
        <v>189</v>
      </c>
      <c r="D159" s="196"/>
      <c r="E159" s="196"/>
      <c r="F159" s="196"/>
      <c r="G159" s="37">
        <f t="shared" si="13"/>
        <v>0</v>
      </c>
    </row>
    <row r="160" spans="3:7" ht="15.75" customHeight="1" x14ac:dyDescent="0.3">
      <c r="C160" s="30" t="s">
        <v>190</v>
      </c>
      <c r="D160" s="196"/>
      <c r="E160" s="196"/>
      <c r="F160" s="196"/>
      <c r="G160" s="37">
        <f t="shared" si="13"/>
        <v>0</v>
      </c>
    </row>
    <row r="161" spans="3:7" ht="15.75" customHeight="1" x14ac:dyDescent="0.3">
      <c r="C161" s="34" t="s">
        <v>191</v>
      </c>
      <c r="D161" s="43">
        <f>SUM(D154:D160)</f>
        <v>0</v>
      </c>
      <c r="E161" s="43">
        <f>SUM(E154:E160)</f>
        <v>0</v>
      </c>
      <c r="F161" s="43">
        <f>SUM(F154:F160)</f>
        <v>0</v>
      </c>
      <c r="G161" s="37">
        <f t="shared" si="13"/>
        <v>0</v>
      </c>
    </row>
    <row r="162" spans="3:7" s="33" customFormat="1" ht="15.75" customHeight="1" x14ac:dyDescent="0.3">
      <c r="C162" s="47"/>
      <c r="D162" s="48"/>
      <c r="E162" s="48"/>
      <c r="F162" s="48"/>
      <c r="G162" s="49"/>
    </row>
    <row r="163" spans="3:7" ht="15.75" customHeight="1" x14ac:dyDescent="0.3">
      <c r="C163" s="288" t="s">
        <v>141</v>
      </c>
      <c r="D163" s="289"/>
      <c r="E163" s="289"/>
      <c r="F163" s="289"/>
      <c r="G163" s="290"/>
    </row>
    <row r="164" spans="3:7" ht="19.5" customHeight="1" thickBot="1" x14ac:dyDescent="0.35">
      <c r="C164" s="40" t="s">
        <v>183</v>
      </c>
      <c r="D164" s="41">
        <f>'1) Budget Table'!D161</f>
        <v>0</v>
      </c>
      <c r="E164" s="41">
        <f>'1) Budget Table'!E161</f>
        <v>0</v>
      </c>
      <c r="F164" s="41">
        <f>'1) Budget Table'!F161</f>
        <v>0</v>
      </c>
      <c r="G164" s="42">
        <f t="shared" ref="G164:G172" si="14">SUM(D164:F164)</f>
        <v>0</v>
      </c>
    </row>
    <row r="165" spans="3:7" ht="15.75" customHeight="1" x14ac:dyDescent="0.3">
      <c r="C165" s="38" t="s">
        <v>184</v>
      </c>
      <c r="D165" s="194"/>
      <c r="E165" s="195"/>
      <c r="F165" s="195"/>
      <c r="G165" s="39">
        <f t="shared" si="14"/>
        <v>0</v>
      </c>
    </row>
    <row r="166" spans="3:7" ht="15.75" customHeight="1" x14ac:dyDescent="0.3">
      <c r="C166" s="30" t="s">
        <v>185</v>
      </c>
      <c r="D166" s="196"/>
      <c r="E166" s="168"/>
      <c r="F166" s="168"/>
      <c r="G166" s="37">
        <f t="shared" si="14"/>
        <v>0</v>
      </c>
    </row>
    <row r="167" spans="3:7" ht="15.75" customHeight="1" x14ac:dyDescent="0.3">
      <c r="C167" s="30" t="s">
        <v>186</v>
      </c>
      <c r="D167" s="196"/>
      <c r="E167" s="196"/>
      <c r="F167" s="196"/>
      <c r="G167" s="37">
        <f t="shared" si="14"/>
        <v>0</v>
      </c>
    </row>
    <row r="168" spans="3:7" ht="15.75" customHeight="1" x14ac:dyDescent="0.3">
      <c r="C168" s="31" t="s">
        <v>187</v>
      </c>
      <c r="D168" s="196"/>
      <c r="E168" s="196"/>
      <c r="F168" s="196"/>
      <c r="G168" s="37">
        <f t="shared" si="14"/>
        <v>0</v>
      </c>
    </row>
    <row r="169" spans="3:7" ht="15.75" customHeight="1" x14ac:dyDescent="0.3">
      <c r="C169" s="30" t="s">
        <v>188</v>
      </c>
      <c r="D169" s="196"/>
      <c r="E169" s="196"/>
      <c r="F169" s="196"/>
      <c r="G169" s="37">
        <f t="shared" si="14"/>
        <v>0</v>
      </c>
    </row>
    <row r="170" spans="3:7" ht="15.75" customHeight="1" x14ac:dyDescent="0.3">
      <c r="C170" s="30" t="s">
        <v>189</v>
      </c>
      <c r="D170" s="196"/>
      <c r="E170" s="196"/>
      <c r="F170" s="196"/>
      <c r="G170" s="37">
        <f t="shared" si="14"/>
        <v>0</v>
      </c>
    </row>
    <row r="171" spans="3:7" ht="15.75" customHeight="1" x14ac:dyDescent="0.3">
      <c r="C171" s="30" t="s">
        <v>190</v>
      </c>
      <c r="D171" s="196"/>
      <c r="E171" s="196"/>
      <c r="F171" s="196"/>
      <c r="G171" s="37">
        <f t="shared" si="14"/>
        <v>0</v>
      </c>
    </row>
    <row r="172" spans="3:7" ht="15.75" customHeight="1" x14ac:dyDescent="0.3">
      <c r="C172" s="34" t="s">
        <v>191</v>
      </c>
      <c r="D172" s="43">
        <f>SUM(D165:D171)</f>
        <v>0</v>
      </c>
      <c r="E172" s="43">
        <f>SUM(E165:E171)</f>
        <v>0</v>
      </c>
      <c r="F172" s="43">
        <f>SUM(F165:F171)</f>
        <v>0</v>
      </c>
      <c r="G172" s="37">
        <f t="shared" si="14"/>
        <v>0</v>
      </c>
    </row>
    <row r="173" spans="3:7" s="33" customFormat="1" ht="15.75" customHeight="1" x14ac:dyDescent="0.3">
      <c r="C173" s="47"/>
      <c r="D173" s="48"/>
      <c r="E173" s="48"/>
      <c r="F173" s="48"/>
      <c r="G173" s="49"/>
    </row>
    <row r="174" spans="3:7" ht="15.75" customHeight="1" x14ac:dyDescent="0.3">
      <c r="C174" s="288" t="s">
        <v>150</v>
      </c>
      <c r="D174" s="289"/>
      <c r="E174" s="289"/>
      <c r="F174" s="289"/>
      <c r="G174" s="290"/>
    </row>
    <row r="175" spans="3:7" ht="22.5" customHeight="1" thickBot="1" x14ac:dyDescent="0.35">
      <c r="C175" s="40" t="s">
        <v>183</v>
      </c>
      <c r="D175" s="41">
        <f>'1) Budget Table'!D171</f>
        <v>0</v>
      </c>
      <c r="E175" s="41">
        <f>'1) Budget Table'!E171</f>
        <v>0</v>
      </c>
      <c r="F175" s="41">
        <f>'1) Budget Table'!F171</f>
        <v>0</v>
      </c>
      <c r="G175" s="42">
        <f t="shared" ref="G175:G183" si="15">SUM(D175:F175)</f>
        <v>0</v>
      </c>
    </row>
    <row r="176" spans="3:7" ht="15.75" customHeight="1" x14ac:dyDescent="0.3">
      <c r="C176" s="38" t="s">
        <v>184</v>
      </c>
      <c r="D176" s="194"/>
      <c r="E176" s="195"/>
      <c r="F176" s="195"/>
      <c r="G176" s="39">
        <f t="shared" si="15"/>
        <v>0</v>
      </c>
    </row>
    <row r="177" spans="3:7" ht="15.75" customHeight="1" x14ac:dyDescent="0.3">
      <c r="C177" s="30" t="s">
        <v>185</v>
      </c>
      <c r="D177" s="196"/>
      <c r="E177" s="168"/>
      <c r="F177" s="168"/>
      <c r="G177" s="37">
        <f t="shared" si="15"/>
        <v>0</v>
      </c>
    </row>
    <row r="178" spans="3:7" ht="15.75" customHeight="1" x14ac:dyDescent="0.3">
      <c r="C178" s="30" t="s">
        <v>186</v>
      </c>
      <c r="D178" s="196"/>
      <c r="E178" s="196"/>
      <c r="F178" s="196"/>
      <c r="G178" s="37">
        <f t="shared" si="15"/>
        <v>0</v>
      </c>
    </row>
    <row r="179" spans="3:7" ht="15.75" customHeight="1" x14ac:dyDescent="0.3">
      <c r="C179" s="31" t="s">
        <v>187</v>
      </c>
      <c r="D179" s="196"/>
      <c r="E179" s="196"/>
      <c r="F179" s="196"/>
      <c r="G179" s="37">
        <f t="shared" si="15"/>
        <v>0</v>
      </c>
    </row>
    <row r="180" spans="3:7" ht="15.75" customHeight="1" x14ac:dyDescent="0.3">
      <c r="C180" s="30" t="s">
        <v>188</v>
      </c>
      <c r="D180" s="196"/>
      <c r="E180" s="196"/>
      <c r="F180" s="196"/>
      <c r="G180" s="37">
        <f t="shared" si="15"/>
        <v>0</v>
      </c>
    </row>
    <row r="181" spans="3:7" ht="15.75" customHeight="1" x14ac:dyDescent="0.3">
      <c r="C181" s="30" t="s">
        <v>189</v>
      </c>
      <c r="D181" s="196"/>
      <c r="E181" s="196"/>
      <c r="F181" s="196"/>
      <c r="G181" s="37">
        <f t="shared" si="15"/>
        <v>0</v>
      </c>
    </row>
    <row r="182" spans="3:7" ht="15.75" customHeight="1" x14ac:dyDescent="0.3">
      <c r="C182" s="30" t="s">
        <v>190</v>
      </c>
      <c r="D182" s="196"/>
      <c r="E182" s="196"/>
      <c r="F182" s="196"/>
      <c r="G182" s="37">
        <f t="shared" si="15"/>
        <v>0</v>
      </c>
    </row>
    <row r="183" spans="3:7" ht="15.75" customHeight="1" x14ac:dyDescent="0.3">
      <c r="C183" s="34" t="s">
        <v>191</v>
      </c>
      <c r="D183" s="43">
        <f>SUM(D176:D182)</f>
        <v>0</v>
      </c>
      <c r="E183" s="43">
        <f>SUM(E176:E182)</f>
        <v>0</v>
      </c>
      <c r="F183" s="43">
        <f>SUM(F176:F182)</f>
        <v>0</v>
      </c>
      <c r="G183" s="37">
        <f t="shared" si="15"/>
        <v>0</v>
      </c>
    </row>
    <row r="184" spans="3:7" ht="15.75" customHeight="1" x14ac:dyDescent="0.3">
      <c r="C184" s="193"/>
      <c r="D184" s="197"/>
      <c r="E184" s="197"/>
      <c r="F184" s="197"/>
      <c r="G184" s="193"/>
    </row>
    <row r="185" spans="3:7" ht="15.75" customHeight="1" x14ac:dyDescent="0.3">
      <c r="C185" s="288" t="s">
        <v>200</v>
      </c>
      <c r="D185" s="289"/>
      <c r="E185" s="289"/>
      <c r="F185" s="289"/>
      <c r="G185" s="290"/>
    </row>
    <row r="186" spans="3:7" ht="19.5" customHeight="1" thickBot="1" x14ac:dyDescent="0.35">
      <c r="C186" s="40" t="s">
        <v>201</v>
      </c>
      <c r="D186" s="41">
        <f>'1) Budget Table'!D178</f>
        <v>430193.72</v>
      </c>
      <c r="E186" s="41">
        <f>'1) Budget Table'!E178</f>
        <v>93658</v>
      </c>
      <c r="F186" s="41">
        <f>'1) Budget Table'!F178</f>
        <v>87460</v>
      </c>
      <c r="G186" s="42">
        <f t="shared" ref="G186:G194" si="16">SUM(D186:F186)</f>
        <v>611311.72</v>
      </c>
    </row>
    <row r="187" spans="3:7" ht="15.75" customHeight="1" x14ac:dyDescent="0.3">
      <c r="C187" s="38" t="s">
        <v>184</v>
      </c>
      <c r="D187" s="194">
        <f>'[1]1) Budget Table'!D174</f>
        <v>286171.71999999997</v>
      </c>
      <c r="E187" s="195">
        <v>93658</v>
      </c>
      <c r="F187" s="195">
        <v>87460</v>
      </c>
      <c r="G187" s="39">
        <f t="shared" si="16"/>
        <v>467289.72</v>
      </c>
    </row>
    <row r="188" spans="3:7" ht="15.75" customHeight="1" x14ac:dyDescent="0.3">
      <c r="C188" s="30" t="s">
        <v>185</v>
      </c>
      <c r="D188" s="196">
        <v>40887.85</v>
      </c>
      <c r="E188" s="168"/>
      <c r="F188" s="168"/>
      <c r="G188" s="37">
        <f t="shared" si="16"/>
        <v>40887.85</v>
      </c>
    </row>
    <row r="189" spans="3:7" ht="15.75" customHeight="1" x14ac:dyDescent="0.3">
      <c r="C189" s="30" t="s">
        <v>186</v>
      </c>
      <c r="D189" s="196"/>
      <c r="E189" s="196"/>
      <c r="F189" s="196"/>
      <c r="G189" s="37">
        <f t="shared" si="16"/>
        <v>0</v>
      </c>
    </row>
    <row r="190" spans="3:7" ht="15.75" customHeight="1" x14ac:dyDescent="0.3">
      <c r="C190" s="31" t="s">
        <v>187</v>
      </c>
      <c r="D190" s="196">
        <v>79770.09</v>
      </c>
      <c r="E190" s="196"/>
      <c r="F190" s="196"/>
      <c r="G190" s="37">
        <f t="shared" si="16"/>
        <v>79770.09</v>
      </c>
    </row>
    <row r="191" spans="3:7" ht="15.75" customHeight="1" x14ac:dyDescent="0.3">
      <c r="C191" s="30" t="s">
        <v>188</v>
      </c>
      <c r="D191" s="196">
        <v>23364.06</v>
      </c>
      <c r="E191" s="196"/>
      <c r="F191" s="196"/>
      <c r="G191" s="37">
        <f t="shared" si="16"/>
        <v>23364.06</v>
      </c>
    </row>
    <row r="192" spans="3:7" ht="15.75" customHeight="1" x14ac:dyDescent="0.3">
      <c r="C192" s="30" t="s">
        <v>189</v>
      </c>
      <c r="D192" s="196"/>
      <c r="E192" s="196"/>
      <c r="F192" s="196"/>
      <c r="G192" s="37">
        <f t="shared" si="16"/>
        <v>0</v>
      </c>
    </row>
    <row r="193" spans="3:13" ht="15.75" customHeight="1" x14ac:dyDescent="0.3">
      <c r="C193" s="30" t="s">
        <v>190</v>
      </c>
      <c r="D193" s="196"/>
      <c r="E193" s="196"/>
      <c r="F193" s="196"/>
      <c r="G193" s="37">
        <f t="shared" si="16"/>
        <v>0</v>
      </c>
      <c r="H193" s="193"/>
      <c r="I193" s="193"/>
      <c r="J193" s="193"/>
      <c r="K193" s="193"/>
      <c r="L193" s="193"/>
      <c r="M193" s="193"/>
    </row>
    <row r="194" spans="3:13" ht="15.75" customHeight="1" x14ac:dyDescent="0.3">
      <c r="C194" s="34" t="s">
        <v>191</v>
      </c>
      <c r="D194" s="43">
        <f>SUM(D187:D193)</f>
        <v>430193.71999999991</v>
      </c>
      <c r="E194" s="43">
        <f>SUM(E187:E193)</f>
        <v>93658</v>
      </c>
      <c r="F194" s="43">
        <f>SUM(F187:F193)</f>
        <v>87460</v>
      </c>
      <c r="G194" s="37">
        <f t="shared" si="16"/>
        <v>611311.72</v>
      </c>
      <c r="H194" s="193"/>
      <c r="I194" s="193"/>
      <c r="J194" s="193"/>
      <c r="K194" s="193"/>
      <c r="L194" s="193"/>
      <c r="M194" s="193"/>
    </row>
    <row r="195" spans="3:13" ht="15.75" customHeight="1" thickBot="1" x14ac:dyDescent="0.35">
      <c r="C195" s="193"/>
      <c r="D195" s="197"/>
      <c r="E195" s="197"/>
      <c r="F195" s="197"/>
      <c r="G195" s="193"/>
      <c r="H195" s="193"/>
      <c r="I195" s="193"/>
      <c r="J195" s="193"/>
      <c r="K195" s="193"/>
      <c r="L195" s="193"/>
      <c r="M195" s="193"/>
    </row>
    <row r="196" spans="3:13" ht="19.5" customHeight="1" thickBot="1" x14ac:dyDescent="0.35">
      <c r="C196" s="294" t="s">
        <v>164</v>
      </c>
      <c r="D196" s="295"/>
      <c r="E196" s="295"/>
      <c r="F196" s="295"/>
      <c r="G196" s="296"/>
      <c r="H196" s="193"/>
      <c r="I196" s="193"/>
      <c r="J196" s="193"/>
      <c r="K196" s="193"/>
      <c r="L196" s="193"/>
      <c r="M196" s="193"/>
    </row>
    <row r="197" spans="3:13" ht="19.5" customHeight="1" x14ac:dyDescent="0.3">
      <c r="C197" s="54"/>
      <c r="D197" s="291" t="str">
        <f>'1) Budget Table'!D4</f>
        <v>PNUD</v>
      </c>
      <c r="E197" s="291" t="str">
        <f>'1) Budget Table'!E4</f>
        <v>UNODC</v>
      </c>
      <c r="F197" s="291" t="str">
        <f>'1) Budget Table'!F4</f>
        <v>OACNUDH</v>
      </c>
      <c r="G197" s="293" t="s">
        <v>164</v>
      </c>
      <c r="H197" s="193"/>
      <c r="I197" s="193"/>
      <c r="J197" s="193"/>
      <c r="K197" s="193"/>
      <c r="L197" s="193"/>
      <c r="M197" s="193"/>
    </row>
    <row r="198" spans="3:13" ht="19.5" customHeight="1" x14ac:dyDescent="0.3">
      <c r="C198" s="54"/>
      <c r="D198" s="292"/>
      <c r="E198" s="292"/>
      <c r="F198" s="292"/>
      <c r="G198" s="265"/>
      <c r="H198" s="193"/>
      <c r="I198" s="193"/>
      <c r="J198" s="193"/>
      <c r="K198" s="193"/>
      <c r="L198" s="193"/>
      <c r="M198" s="193"/>
    </row>
    <row r="199" spans="3:13" ht="19.5" customHeight="1" x14ac:dyDescent="0.3">
      <c r="C199" s="11" t="s">
        <v>184</v>
      </c>
      <c r="D199" s="198">
        <f>SUM(D176,D165,D154,D143,D131,D120,D109,D98,D86,D75,D64,D53,D41,D30,D19,D8,D187)</f>
        <v>286171.71999999997</v>
      </c>
      <c r="E199" s="198">
        <f>SUM(E176,E165,E154,E143,E131,E120,E109,E98,E86,E75,E64,E53,E41,E30,E19,E8,E187)</f>
        <v>93658</v>
      </c>
      <c r="F199" s="198">
        <f t="shared" ref="F199" si="17">SUM(F176,F165,F154,F143,F131,F120,F109,F98,F86,F75,F64,F53,F41,F30,F19,F8,F187)</f>
        <v>87460</v>
      </c>
      <c r="G199" s="52">
        <f t="shared" ref="G199:G206" si="18">SUM(D199:F199)</f>
        <v>467289.72</v>
      </c>
      <c r="H199" s="193"/>
      <c r="I199" s="193"/>
      <c r="J199" s="193"/>
      <c r="K199" s="193"/>
      <c r="L199" s="193"/>
      <c r="M199" s="193"/>
    </row>
    <row r="200" spans="3:13" ht="34.5" customHeight="1" x14ac:dyDescent="0.3">
      <c r="C200" s="11" t="s">
        <v>185</v>
      </c>
      <c r="D200" s="198">
        <f>SUM(D177,D166,D155,D144,D132,D121,D110,D99,D87,D76,D65,D54,D42,D31,D20,D9,D188)</f>
        <v>99887.85</v>
      </c>
      <c r="E200" s="198">
        <f t="shared" ref="E200:F200" si="19">SUM(E177,E166,E155,E144,E132,E121,E110,E99,E87,E76,E65,E54,E42,E31,E20,E9,E188)</f>
        <v>68132</v>
      </c>
      <c r="F200" s="198">
        <f t="shared" si="19"/>
        <v>92500</v>
      </c>
      <c r="G200" s="53">
        <f t="shared" si="18"/>
        <v>260519.85</v>
      </c>
      <c r="H200" s="193"/>
      <c r="I200" s="193"/>
      <c r="J200" s="193"/>
      <c r="K200" s="193"/>
      <c r="L200" s="193"/>
      <c r="M200" s="193"/>
    </row>
    <row r="201" spans="3:13" ht="48" customHeight="1" x14ac:dyDescent="0.3">
      <c r="C201" s="11" t="s">
        <v>186</v>
      </c>
      <c r="D201" s="198">
        <f t="shared" ref="D201:F205" si="20">SUM(D178,D167,D156,D145,D133,D122,D111,D100,D88,D77,D66,D55,D43,D32,D21,D10,D189)</f>
        <v>84025</v>
      </c>
      <c r="E201" s="198">
        <f t="shared" si="20"/>
        <v>71598.28</v>
      </c>
      <c r="F201" s="198">
        <f t="shared" si="20"/>
        <v>5540.5</v>
      </c>
      <c r="G201" s="53">
        <f t="shared" si="18"/>
        <v>161163.78</v>
      </c>
      <c r="H201" s="193"/>
      <c r="I201" s="193"/>
      <c r="J201" s="193"/>
      <c r="K201" s="193"/>
      <c r="L201" s="193"/>
      <c r="M201" s="193"/>
    </row>
    <row r="202" spans="3:13" ht="33" customHeight="1" x14ac:dyDescent="0.3">
      <c r="C202" s="15" t="s">
        <v>187</v>
      </c>
      <c r="D202" s="198">
        <f t="shared" si="20"/>
        <v>457452.68999999994</v>
      </c>
      <c r="E202" s="198">
        <f t="shared" si="20"/>
        <v>217901.72</v>
      </c>
      <c r="F202" s="198">
        <f t="shared" si="20"/>
        <v>176900.16</v>
      </c>
      <c r="G202" s="53">
        <f t="shared" si="18"/>
        <v>852254.57</v>
      </c>
      <c r="H202" s="193"/>
      <c r="I202" s="193"/>
      <c r="J202" s="193"/>
      <c r="K202" s="193"/>
      <c r="L202" s="193"/>
      <c r="M202" s="193"/>
    </row>
    <row r="203" spans="3:13" ht="21" customHeight="1" x14ac:dyDescent="0.3">
      <c r="C203" s="11" t="s">
        <v>188</v>
      </c>
      <c r="D203" s="198">
        <f t="shared" si="20"/>
        <v>23364.06</v>
      </c>
      <c r="E203" s="198">
        <f t="shared" si="20"/>
        <v>12000</v>
      </c>
      <c r="F203" s="198">
        <f t="shared" si="20"/>
        <v>23000</v>
      </c>
      <c r="G203" s="53">
        <f t="shared" si="18"/>
        <v>58364.06</v>
      </c>
      <c r="H203" s="177"/>
      <c r="I203" s="177"/>
      <c r="J203" s="177"/>
      <c r="K203" s="177"/>
      <c r="L203" s="177"/>
      <c r="M203" s="199"/>
    </row>
    <row r="204" spans="3:13" ht="39.75" customHeight="1" x14ac:dyDescent="0.3">
      <c r="C204" s="11" t="s">
        <v>189</v>
      </c>
      <c r="D204" s="198">
        <f t="shared" si="20"/>
        <v>446456.62</v>
      </c>
      <c r="E204" s="198">
        <f t="shared" si="20"/>
        <v>0</v>
      </c>
      <c r="F204" s="198">
        <f t="shared" si="20"/>
        <v>41900</v>
      </c>
      <c r="G204" s="53">
        <f t="shared" si="18"/>
        <v>488356.62</v>
      </c>
      <c r="H204" s="177"/>
      <c r="I204" s="177"/>
      <c r="J204" s="177"/>
      <c r="K204" s="177"/>
      <c r="L204" s="177"/>
      <c r="M204" s="199"/>
    </row>
    <row r="205" spans="3:13" ht="23.25" customHeight="1" x14ac:dyDescent="0.3">
      <c r="C205" s="11" t="s">
        <v>190</v>
      </c>
      <c r="D205" s="200">
        <f t="shared" si="20"/>
        <v>33500</v>
      </c>
      <c r="E205" s="200">
        <f t="shared" si="20"/>
        <v>5000</v>
      </c>
      <c r="F205" s="200">
        <f t="shared" si="20"/>
        <v>10000</v>
      </c>
      <c r="G205" s="53">
        <f t="shared" si="18"/>
        <v>48500</v>
      </c>
      <c r="H205" s="177"/>
      <c r="I205" s="177"/>
      <c r="J205" s="177"/>
      <c r="K205" s="177"/>
      <c r="L205" s="177"/>
      <c r="M205" s="199"/>
    </row>
    <row r="206" spans="3:13" ht="22.5" customHeight="1" x14ac:dyDescent="0.3">
      <c r="C206" s="201" t="s">
        <v>202</v>
      </c>
      <c r="D206" s="202">
        <f>SUM(D199:D205)</f>
        <v>1430857.94</v>
      </c>
      <c r="E206" s="202">
        <f>SUM(E199:E205)</f>
        <v>468290</v>
      </c>
      <c r="F206" s="202">
        <f>SUM(F199:F205)</f>
        <v>437300.66000000003</v>
      </c>
      <c r="G206" s="203">
        <f t="shared" si="18"/>
        <v>2336448.6</v>
      </c>
      <c r="H206" s="177"/>
      <c r="I206" s="177"/>
      <c r="J206" s="177"/>
      <c r="K206" s="177"/>
      <c r="L206" s="177"/>
      <c r="M206" s="199"/>
    </row>
    <row r="207" spans="3:13" ht="26.25" customHeight="1" thickBot="1" x14ac:dyDescent="0.35">
      <c r="C207" s="204" t="s">
        <v>203</v>
      </c>
      <c r="D207" s="205">
        <f>D206*0.07</f>
        <v>100160.0558</v>
      </c>
      <c r="E207" s="205">
        <f t="shared" ref="E207:G207" si="21">E206*0.07</f>
        <v>32780.300000000003</v>
      </c>
      <c r="F207" s="205">
        <f t="shared" si="21"/>
        <v>30611.046200000004</v>
      </c>
      <c r="G207" s="206">
        <f t="shared" si="21"/>
        <v>163551.40200000003</v>
      </c>
      <c r="H207" s="16"/>
      <c r="I207" s="16"/>
      <c r="J207" s="16"/>
      <c r="K207" s="16"/>
      <c r="L207" s="207"/>
      <c r="M207" s="197"/>
    </row>
    <row r="208" spans="3:13" ht="23.25" customHeight="1" thickBot="1" x14ac:dyDescent="0.35">
      <c r="C208" s="76" t="s">
        <v>204</v>
      </c>
      <c r="D208" s="77">
        <f>SUM(D206:D207)</f>
        <v>1531017.9957999999</v>
      </c>
      <c r="E208" s="77">
        <f t="shared" ref="E208:G208" si="22">SUM(E206:E207)</f>
        <v>501070.3</v>
      </c>
      <c r="F208" s="77">
        <f t="shared" si="22"/>
        <v>467911.70620000002</v>
      </c>
      <c r="G208" s="55">
        <f t="shared" si="22"/>
        <v>2500000.0020000003</v>
      </c>
      <c r="H208" s="16"/>
      <c r="I208" s="16"/>
      <c r="J208" s="16"/>
      <c r="K208" s="16"/>
      <c r="L208" s="207"/>
      <c r="M208" s="197"/>
    </row>
    <row r="209" spans="3:13" ht="15.75" customHeight="1" x14ac:dyDescent="0.3">
      <c r="C209" s="193"/>
      <c r="D209" s="197"/>
      <c r="E209" s="197"/>
      <c r="F209" s="197"/>
      <c r="G209" s="193"/>
      <c r="H209" s="193"/>
      <c r="I209" s="193"/>
      <c r="J209" s="193"/>
      <c r="K209" s="193"/>
      <c r="L209" s="35"/>
      <c r="M209" s="193"/>
    </row>
    <row r="210" spans="3:13" ht="15.75" customHeight="1" x14ac:dyDescent="0.3">
      <c r="C210" s="193"/>
      <c r="D210" s="197"/>
      <c r="E210" s="197"/>
      <c r="F210" s="197"/>
      <c r="G210" s="193"/>
      <c r="H210" s="22"/>
      <c r="I210" s="22"/>
      <c r="J210" s="193"/>
      <c r="K210" s="193"/>
      <c r="L210" s="35"/>
      <c r="M210" s="193"/>
    </row>
    <row r="211" spans="3:13" ht="15.75" customHeight="1" x14ac:dyDescent="0.3">
      <c r="C211" s="193"/>
      <c r="D211" s="197"/>
      <c r="E211" s="197"/>
      <c r="F211" s="197"/>
      <c r="G211" s="193"/>
      <c r="H211" s="22"/>
      <c r="I211" s="22"/>
      <c r="J211" s="193"/>
      <c r="K211" s="193"/>
      <c r="L211" s="193"/>
      <c r="M211" s="193"/>
    </row>
    <row r="212" spans="3:13" ht="40.5" customHeight="1" x14ac:dyDescent="0.3">
      <c r="C212" s="193"/>
      <c r="D212" s="197"/>
      <c r="E212" s="197"/>
      <c r="F212" s="197"/>
      <c r="G212" s="193"/>
      <c r="H212" s="22"/>
      <c r="I212" s="22"/>
      <c r="J212" s="193"/>
      <c r="K212" s="193"/>
      <c r="L212" s="36"/>
      <c r="M212" s="193"/>
    </row>
    <row r="213" spans="3:13" ht="24.75" customHeight="1" x14ac:dyDescent="0.3">
      <c r="C213" s="193"/>
      <c r="D213" s="197"/>
      <c r="E213" s="197"/>
      <c r="F213" s="197"/>
      <c r="G213" s="193"/>
      <c r="H213" s="22"/>
      <c r="I213" s="22"/>
      <c r="J213" s="193"/>
      <c r="K213" s="193"/>
      <c r="L213" s="36"/>
      <c r="M213" s="193"/>
    </row>
    <row r="214" spans="3:13" ht="41.25" customHeight="1" x14ac:dyDescent="0.3">
      <c r="C214" s="193"/>
      <c r="D214" s="197"/>
      <c r="E214" s="197"/>
      <c r="F214" s="197"/>
      <c r="G214" s="193"/>
      <c r="H214" s="208"/>
      <c r="I214" s="22"/>
      <c r="J214" s="193"/>
      <c r="K214" s="193"/>
      <c r="L214" s="36"/>
      <c r="M214" s="193"/>
    </row>
    <row r="215" spans="3:13" ht="51.75" customHeight="1" x14ac:dyDescent="0.3">
      <c r="C215" s="193"/>
      <c r="D215" s="197"/>
      <c r="E215" s="197"/>
      <c r="F215" s="197"/>
      <c r="G215" s="193"/>
      <c r="H215" s="208"/>
      <c r="I215" s="22"/>
      <c r="J215" s="193"/>
      <c r="K215" s="193"/>
      <c r="L215" s="36"/>
      <c r="M215" s="193"/>
    </row>
    <row r="216" spans="3:13" ht="42" customHeight="1" x14ac:dyDescent="0.3">
      <c r="C216" s="193"/>
      <c r="D216" s="197"/>
      <c r="E216" s="197"/>
      <c r="F216" s="197"/>
      <c r="G216" s="193"/>
      <c r="H216" s="22"/>
      <c r="I216" s="22"/>
      <c r="J216" s="193"/>
      <c r="K216" s="193"/>
      <c r="L216" s="36"/>
      <c r="M216" s="193"/>
    </row>
    <row r="217" spans="3:13" s="33" customFormat="1" ht="42" customHeight="1" x14ac:dyDescent="0.3">
      <c r="C217" s="193"/>
      <c r="D217" s="197"/>
      <c r="E217" s="197"/>
      <c r="F217" s="197"/>
      <c r="G217" s="193"/>
      <c r="H217" s="193"/>
      <c r="I217" s="22"/>
      <c r="J217" s="193"/>
      <c r="K217" s="193"/>
      <c r="L217" s="36"/>
      <c r="M217" s="193"/>
    </row>
    <row r="218" spans="3:13" s="33" customFormat="1" ht="42" customHeight="1" x14ac:dyDescent="0.3">
      <c r="C218" s="193"/>
      <c r="D218" s="197"/>
      <c r="E218" s="197"/>
      <c r="F218" s="197"/>
      <c r="G218" s="193"/>
      <c r="H218" s="193"/>
      <c r="I218" s="22"/>
      <c r="J218" s="193"/>
      <c r="K218" s="193"/>
      <c r="L218" s="193"/>
      <c r="M218" s="193"/>
    </row>
    <row r="219" spans="3:13" s="33" customFormat="1" ht="63.75" customHeight="1" x14ac:dyDescent="0.3">
      <c r="C219" s="193"/>
      <c r="D219" s="197"/>
      <c r="E219" s="197"/>
      <c r="F219" s="197"/>
      <c r="G219" s="193"/>
      <c r="H219" s="193"/>
      <c r="I219" s="35"/>
      <c r="J219" s="193"/>
      <c r="K219" s="193"/>
      <c r="L219" s="193"/>
      <c r="M219" s="193"/>
    </row>
    <row r="220" spans="3:13" s="33" customFormat="1" ht="42" customHeight="1" x14ac:dyDescent="0.3">
      <c r="C220" s="193"/>
      <c r="D220" s="197"/>
      <c r="E220" s="197"/>
      <c r="F220" s="197"/>
      <c r="G220" s="193"/>
      <c r="H220" s="193"/>
      <c r="I220" s="193"/>
      <c r="J220" s="193"/>
      <c r="K220" s="193"/>
      <c r="L220" s="193"/>
      <c r="M220" s="35"/>
    </row>
    <row r="221" spans="3:13" ht="23.25" customHeight="1" x14ac:dyDescent="0.3">
      <c r="C221" s="193"/>
      <c r="D221" s="197"/>
      <c r="E221" s="197"/>
      <c r="F221" s="197"/>
      <c r="G221" s="193"/>
      <c r="H221" s="193"/>
      <c r="I221" s="193"/>
      <c r="J221" s="193"/>
      <c r="K221" s="193"/>
      <c r="L221" s="193"/>
      <c r="M221" s="193"/>
    </row>
    <row r="222" spans="3:13" ht="27.75" customHeight="1" x14ac:dyDescent="0.3">
      <c r="C222" s="193"/>
      <c r="D222" s="197"/>
      <c r="E222" s="197"/>
      <c r="F222" s="197"/>
      <c r="G222" s="193"/>
      <c r="H222" s="193"/>
      <c r="I222" s="193"/>
      <c r="J222" s="193"/>
      <c r="K222" s="193"/>
      <c r="L222" s="193"/>
      <c r="M222" s="193"/>
    </row>
    <row r="223" spans="3:13" ht="55.5" customHeight="1" x14ac:dyDescent="0.3">
      <c r="C223" s="193"/>
      <c r="D223" s="197"/>
      <c r="E223" s="197"/>
      <c r="F223" s="197"/>
      <c r="G223" s="193"/>
      <c r="H223" s="193"/>
      <c r="I223" s="193"/>
      <c r="J223" s="193"/>
      <c r="K223" s="193"/>
      <c r="L223" s="193"/>
      <c r="M223" s="193"/>
    </row>
    <row r="224" spans="3:13" ht="57.75" customHeight="1" x14ac:dyDescent="0.3">
      <c r="C224" s="193"/>
      <c r="D224" s="197"/>
      <c r="E224" s="197"/>
      <c r="F224" s="197"/>
      <c r="G224" s="193"/>
      <c r="H224" s="193"/>
      <c r="I224" s="193"/>
      <c r="J224" s="193"/>
      <c r="K224" s="193"/>
      <c r="L224" s="193"/>
      <c r="M224" s="193"/>
    </row>
    <row r="225" spans="14:14" ht="21.75" customHeight="1" x14ac:dyDescent="0.3">
      <c r="N225" s="193"/>
    </row>
    <row r="226" spans="14:14" ht="49.5" customHeight="1" x14ac:dyDescent="0.3">
      <c r="N226" s="193"/>
    </row>
    <row r="227" spans="14:14" ht="28.5" customHeight="1" x14ac:dyDescent="0.3">
      <c r="N227" s="193"/>
    </row>
    <row r="228" spans="14:14" ht="28.5" customHeight="1" x14ac:dyDescent="0.3">
      <c r="N228" s="193"/>
    </row>
    <row r="229" spans="14:14" ht="28.5" customHeight="1" x14ac:dyDescent="0.3">
      <c r="N229" s="193"/>
    </row>
    <row r="230" spans="14:14" ht="23.25" customHeight="1" x14ac:dyDescent="0.3">
      <c r="N230" s="35"/>
    </row>
    <row r="231" spans="14:14" ht="43.5" customHeight="1" x14ac:dyDescent="0.3">
      <c r="N231" s="35"/>
    </row>
    <row r="232" spans="14:14" ht="55.5" customHeight="1" x14ac:dyDescent="0.3">
      <c r="N232" s="193"/>
    </row>
    <row r="233" spans="14:14" ht="42.75" customHeight="1" x14ac:dyDescent="0.3">
      <c r="N233" s="35"/>
    </row>
    <row r="234" spans="14:14" ht="21.75" customHeight="1" x14ac:dyDescent="0.3">
      <c r="N234" s="35"/>
    </row>
    <row r="235" spans="14:14" ht="21.75" customHeight="1" x14ac:dyDescent="0.3">
      <c r="N235" s="35"/>
    </row>
    <row r="236" spans="14:14" ht="23.25" customHeight="1" x14ac:dyDescent="0.3">
      <c r="N236" s="193"/>
    </row>
    <row r="237" spans="14:14" ht="23.25" customHeight="1" x14ac:dyDescent="0.3">
      <c r="N237" s="193"/>
    </row>
    <row r="238" spans="14:14" ht="21.75" customHeight="1" x14ac:dyDescent="0.3">
      <c r="N238" s="193"/>
    </row>
    <row r="239" spans="14:14" ht="16.5" customHeight="1" x14ac:dyDescent="0.3">
      <c r="N239" s="193"/>
    </row>
    <row r="240" spans="14:14" ht="29.25" customHeight="1" x14ac:dyDescent="0.3">
      <c r="N240" s="193"/>
    </row>
    <row r="241" ht="24.75" customHeight="1" x14ac:dyDescent="0.3"/>
    <row r="242" ht="33" customHeight="1" x14ac:dyDescent="0.3"/>
    <row r="244" ht="15" customHeight="1" x14ac:dyDescent="0.3"/>
    <row r="245" ht="25.5" customHeight="1" x14ac:dyDescent="0.3"/>
  </sheetData>
  <sheetProtection sheet="1" insertColumns="0" insertRows="0" deleteRows="0"/>
  <mergeCells count="28">
    <mergeCell ref="D197:D198"/>
    <mergeCell ref="E197:E198"/>
    <mergeCell ref="F197:F198"/>
    <mergeCell ref="C2:E2"/>
    <mergeCell ref="C84:G84"/>
    <mergeCell ref="B95:G95"/>
    <mergeCell ref="C185:G185"/>
    <mergeCell ref="G197:G198"/>
    <mergeCell ref="C163:G163"/>
    <mergeCell ref="C174:G174"/>
    <mergeCell ref="C152:G152"/>
    <mergeCell ref="C51:G51"/>
    <mergeCell ref="C96:G96"/>
    <mergeCell ref="C107:G107"/>
    <mergeCell ref="C118:G118"/>
    <mergeCell ref="C196:G196"/>
    <mergeCell ref="C1:F1"/>
    <mergeCell ref="B5:G5"/>
    <mergeCell ref="C6:G6"/>
    <mergeCell ref="B50:G50"/>
    <mergeCell ref="C17:G17"/>
    <mergeCell ref="C28:G28"/>
    <mergeCell ref="C38:G38"/>
    <mergeCell ref="C129:G129"/>
    <mergeCell ref="B140:G140"/>
    <mergeCell ref="C141:G141"/>
    <mergeCell ref="C62:G62"/>
    <mergeCell ref="C73:G73"/>
  </mergeCells>
  <conditionalFormatting sqref="G15">
    <cfRule type="cellIs" dxfId="26" priority="18" operator="notEqual">
      <formula>$G$7</formula>
    </cfRule>
  </conditionalFormatting>
  <conditionalFormatting sqref="G26">
    <cfRule type="cellIs" dxfId="25" priority="17" operator="notEqual">
      <formula>$G$18</formula>
    </cfRule>
  </conditionalFormatting>
  <conditionalFormatting sqref="G37">
    <cfRule type="cellIs" dxfId="24" priority="16" operator="notEqual">
      <formula>$G$29</formula>
    </cfRule>
  </conditionalFormatting>
  <conditionalFormatting sqref="G48">
    <cfRule type="cellIs" dxfId="23" priority="15" operator="notEqual">
      <formula>$G$40</formula>
    </cfRule>
  </conditionalFormatting>
  <conditionalFormatting sqref="G60">
    <cfRule type="cellIs" dxfId="22" priority="14" operator="notEqual">
      <formula>$G$52</formula>
    </cfRule>
  </conditionalFormatting>
  <conditionalFormatting sqref="G71">
    <cfRule type="cellIs" dxfId="21" priority="13" operator="notEqual">
      <formula>$G$63</formula>
    </cfRule>
  </conditionalFormatting>
  <conditionalFormatting sqref="G82">
    <cfRule type="cellIs" dxfId="20" priority="12" operator="notEqual">
      <formula>$G$74</formula>
    </cfRule>
  </conditionalFormatting>
  <conditionalFormatting sqref="G93">
    <cfRule type="cellIs" dxfId="19" priority="11" operator="notEqual">
      <formula>$G$85</formula>
    </cfRule>
  </conditionalFormatting>
  <conditionalFormatting sqref="G105">
    <cfRule type="cellIs" dxfId="18" priority="10" operator="notEqual">
      <formula>$G$97</formula>
    </cfRule>
  </conditionalFormatting>
  <conditionalFormatting sqref="G116">
    <cfRule type="cellIs" dxfId="17" priority="9" operator="notEqual">
      <formula>$G$108</formula>
    </cfRule>
  </conditionalFormatting>
  <conditionalFormatting sqref="G127">
    <cfRule type="cellIs" dxfId="16" priority="8" operator="notEqual">
      <formula>$G$119</formula>
    </cfRule>
  </conditionalFormatting>
  <conditionalFormatting sqref="G138">
    <cfRule type="cellIs" dxfId="15" priority="7" operator="notEqual">
      <formula>$G$130</formula>
    </cfRule>
  </conditionalFormatting>
  <conditionalFormatting sqref="G150">
    <cfRule type="cellIs" dxfId="14" priority="6" operator="notEqual">
      <formula>$G$142</formula>
    </cfRule>
  </conditionalFormatting>
  <conditionalFormatting sqref="G161">
    <cfRule type="cellIs" dxfId="13" priority="5" operator="notEqual">
      <formula>$G$153</formula>
    </cfRule>
  </conditionalFormatting>
  <conditionalFormatting sqref="G172">
    <cfRule type="cellIs" dxfId="12" priority="4" operator="notEqual">
      <formula>$G$153</formula>
    </cfRule>
  </conditionalFormatting>
  <conditionalFormatting sqref="G183">
    <cfRule type="cellIs" dxfId="11" priority="3" operator="notEqual">
      <formula>$G$175</formula>
    </cfRule>
  </conditionalFormatting>
  <conditionalFormatting sqref="G194">
    <cfRule type="cellIs" dxfId="10" priority="2" operator="notEqual">
      <formula>$G$186</formula>
    </cfRule>
  </conditionalFormatting>
  <dataValidations count="8">
    <dataValidation allowBlank="1" showInputMessage="1" showErrorMessage="1" prompt=" Includes all general operating costs for running an office. Examples include telecommunication, rents, finance charges and other costs which cannot be mapped to other expense categories." sqref="C14 C25 C36 C47 C59 C70 C81 C92 C104 C115 C126 C137 C149 C160 C171 C182 C205 C193" xr:uid="{53748C35-115E-4395-B10C-50CE2F13DC2F}"/>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C13 C24 C35 C46 C58 C69 C80 C91 C103 C114 C125 C136 C148 C159 C170 C181 C204 C192" xr:uid="{9DD30DAD-252C-43C8-B2D2-D70E24558917}"/>
    <dataValidation allowBlank="1" showInputMessage="1" showErrorMessage="1" prompt="Services contracted by an organization which follow the normal procurement processes." sqref="C11 C22 C33 C44 C56 C67 C78 C89 C101 C112 C123 C134 C146 C157 C168 C179 C202 C190" xr:uid="{D2D4883A-DF6E-4599-89E1-C25704DD6B71}"/>
    <dataValidation allowBlank="1" showInputMessage="1" showErrorMessage="1" prompt="Includes staff and non-staff travel paid for by the organization directly related to a project." sqref="C12 C23 C34 C45 C57 C68 C79 C90 C102 C113 C124 C135 C147 C158 C169 C180 C203 C191" xr:uid="{F27DF7D7-7F10-4851-B4D7-4F92CEE88467}"/>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C10 C21 C32 C43 C55 C66 C77 C88 C100 C111 C122 C133 C145 C156 C167 C178 C201 C189" xr:uid="{28FB34E1-B486-4509-82E8-BD76BC77C499}"/>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C9 C20 C31 C42 C54 C65 C76 C87 C99 C110 C121 C132 C144 C155 C166 C177 C200 C188" xr:uid="{F098AF50-6738-49DD-B927-47F3EEE74261}"/>
    <dataValidation allowBlank="1" showInputMessage="1" showErrorMessage="1" prompt="Includes all related staff and temporary staff costs including base salary, post adjustment and all staff entitlements." sqref="C8 C19 C30 C41 C53 C64 C75 C86 C98 C109 C120 C131 C143 C154 C165 C176 C199 C187" xr:uid="{340B5EBB-3C3E-458C-BC5F-57C720FFB61A}"/>
    <dataValidation allowBlank="1" showInputMessage="1" showErrorMessage="1" prompt="Output totals must match the original total from Table 1, and will show as red if not. " sqref="G15" xr:uid="{CB4E1972-F42E-40FE-9670-1760DDE11E59}"/>
  </dataValidations>
  <pageMargins left="0.7" right="0.7" top="0.75" bottom="0.75" header="0.3" footer="0.3"/>
  <pageSetup scale="74" orientation="landscape" r:id="rId1"/>
  <rowBreaks count="1" manualBreakCount="1">
    <brk id="61" max="16383" man="1"/>
  </rowBreaks>
  <ignoredErrors>
    <ignoredError sqref="D4:F4 D197:F198"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BB3355D-65E3-41AD-A658-41150B167F0C}">
            <xm:f>'1) Budget Table'!$G$191</xm:f>
            <x14:dxf>
              <font>
                <color rgb="FF9C0006"/>
              </font>
              <fill>
                <patternFill>
                  <bgColor rgb="FFFFC7CE"/>
                </patternFill>
              </fill>
            </x14:dxf>
          </x14:cfRule>
          <xm:sqref>G208</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F97206-DF8F-4C09-A3F6-6A5B9323F72F}">
  <sheetPr>
    <tabColor theme="2" tint="-0.499984740745262"/>
  </sheetPr>
  <dimension ref="B1:B16"/>
  <sheetViews>
    <sheetView showGridLines="0" workbookViewId="0"/>
  </sheetViews>
  <sheetFormatPr defaultColWidth="8.77734375" defaultRowHeight="14.4" x14ac:dyDescent="0.3"/>
  <cols>
    <col min="2" max="2" width="73.21875" customWidth="1"/>
  </cols>
  <sheetData>
    <row r="1" spans="2:2" ht="15" thickBot="1" x14ac:dyDescent="0.35"/>
    <row r="2" spans="2:2" ht="15" thickBot="1" x14ac:dyDescent="0.35">
      <c r="B2" s="82" t="s">
        <v>205</v>
      </c>
    </row>
    <row r="3" spans="2:2" x14ac:dyDescent="0.3">
      <c r="B3" s="83"/>
    </row>
    <row r="4" spans="2:2" ht="30.75" customHeight="1" x14ac:dyDescent="0.3">
      <c r="B4" s="84" t="s">
        <v>206</v>
      </c>
    </row>
    <row r="5" spans="2:2" ht="30.75" customHeight="1" x14ac:dyDescent="0.3">
      <c r="B5" s="84"/>
    </row>
    <row r="6" spans="2:2" ht="43.2" x14ac:dyDescent="0.3">
      <c r="B6" s="84" t="s">
        <v>207</v>
      </c>
    </row>
    <row r="7" spans="2:2" x14ac:dyDescent="0.3">
      <c r="B7" s="84"/>
    </row>
    <row r="8" spans="2:2" ht="57.6" x14ac:dyDescent="0.3">
      <c r="B8" s="84" t="s">
        <v>208</v>
      </c>
    </row>
    <row r="9" spans="2:2" x14ac:dyDescent="0.3">
      <c r="B9" s="84"/>
    </row>
    <row r="10" spans="2:2" ht="57.6" x14ac:dyDescent="0.3">
      <c r="B10" s="84" t="s">
        <v>209</v>
      </c>
    </row>
    <row r="11" spans="2:2" x14ac:dyDescent="0.3">
      <c r="B11" s="84"/>
    </row>
    <row r="12" spans="2:2" ht="28.8" x14ac:dyDescent="0.3">
      <c r="B12" s="84" t="s">
        <v>210</v>
      </c>
    </row>
    <row r="13" spans="2:2" x14ac:dyDescent="0.3">
      <c r="B13" s="84"/>
    </row>
    <row r="14" spans="2:2" ht="57.6" x14ac:dyDescent="0.3">
      <c r="B14" s="84" t="s">
        <v>211</v>
      </c>
    </row>
    <row r="15" spans="2:2" x14ac:dyDescent="0.3">
      <c r="B15" s="84"/>
    </row>
    <row r="16" spans="2:2" ht="43.8" thickBot="1" x14ac:dyDescent="0.35">
      <c r="B16" s="85" t="s">
        <v>212</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AB4F5-934D-4955-B89C-92351ADA92DB}">
  <sheetPr>
    <tabColor theme="2" tint="-0.499984740745262"/>
  </sheetPr>
  <dimension ref="B1:H39"/>
  <sheetViews>
    <sheetView showGridLines="0" showZeros="0" zoomScale="80" zoomScaleNormal="80" zoomScaleSheetLayoutView="70" workbookViewId="0">
      <selection activeCell="C7" sqref="C7:D7"/>
    </sheetView>
  </sheetViews>
  <sheetFormatPr defaultColWidth="8.77734375" defaultRowHeight="14.4" x14ac:dyDescent="0.3"/>
  <cols>
    <col min="2" max="2" width="61.77734375" customWidth="1"/>
    <col min="4" max="4" width="22.77734375" customWidth="1"/>
    <col min="6" max="6" width="61.77734375" customWidth="1"/>
    <col min="8" max="8" width="22.77734375" customWidth="1"/>
  </cols>
  <sheetData>
    <row r="1" spans="2:8" ht="15" thickBot="1" x14ac:dyDescent="0.35"/>
    <row r="2" spans="2:8" x14ac:dyDescent="0.3">
      <c r="B2" s="310" t="s">
        <v>856</v>
      </c>
      <c r="C2" s="311"/>
      <c r="D2" s="312"/>
    </row>
    <row r="3" spans="2:8" ht="15" thickBot="1" x14ac:dyDescent="0.35">
      <c r="B3" s="313"/>
      <c r="C3" s="314"/>
      <c r="D3" s="315"/>
    </row>
    <row r="4" spans="2:8" ht="15" thickBot="1" x14ac:dyDescent="0.35"/>
    <row r="5" spans="2:8" x14ac:dyDescent="0.3">
      <c r="B5" s="301" t="s">
        <v>213</v>
      </c>
      <c r="C5" s="302"/>
      <c r="D5" s="303"/>
      <c r="E5" s="219"/>
      <c r="F5" s="301" t="s">
        <v>213</v>
      </c>
      <c r="G5" s="302"/>
      <c r="H5" s="303"/>
    </row>
    <row r="6" spans="2:8" ht="15" thickBot="1" x14ac:dyDescent="0.35">
      <c r="B6" s="304"/>
      <c r="C6" s="305"/>
      <c r="D6" s="306"/>
      <c r="E6" s="219"/>
      <c r="F6" s="304"/>
      <c r="G6" s="305"/>
      <c r="H6" s="306"/>
    </row>
    <row r="7" spans="2:8" x14ac:dyDescent="0.3">
      <c r="B7" s="220" t="s">
        <v>214</v>
      </c>
      <c r="C7" s="299">
        <f>SUM('1) Budget Table'!D15:F15,'1) Budget Table'!D25:F25,'1) Budget Table'!D35:F35,'1) Budget Table'!D45:F45)</f>
        <v>646497.6</v>
      </c>
      <c r="D7" s="300"/>
      <c r="E7" s="219"/>
      <c r="F7" s="220" t="s">
        <v>214</v>
      </c>
      <c r="G7" s="299">
        <f>SUM('1) Budget Table'!D15:F15,'1) Budget Table'!D25:F25,'1) Budget Table'!D35:F35,'1) Budget Table'!D45:F45)</f>
        <v>646497.6</v>
      </c>
      <c r="H7" s="300"/>
    </row>
    <row r="8" spans="2:8" x14ac:dyDescent="0.3">
      <c r="B8" s="220" t="s">
        <v>215</v>
      </c>
      <c r="C8" s="297">
        <f>SUM(D10:D12)</f>
        <v>0</v>
      </c>
      <c r="D8" s="298"/>
      <c r="E8" s="219"/>
      <c r="F8" s="220" t="s">
        <v>216</v>
      </c>
      <c r="G8" s="297">
        <f>SUM(H10:H12)</f>
        <v>0</v>
      </c>
      <c r="H8" s="298"/>
    </row>
    <row r="9" spans="2:8" ht="28.8" x14ac:dyDescent="0.3">
      <c r="B9" s="233" t="s">
        <v>217</v>
      </c>
      <c r="C9" s="221" t="s">
        <v>218</v>
      </c>
      <c r="D9" s="222" t="s">
        <v>219</v>
      </c>
      <c r="E9" s="219"/>
      <c r="F9" s="236" t="s">
        <v>220</v>
      </c>
      <c r="G9" s="221" t="s">
        <v>221</v>
      </c>
      <c r="H9" s="222" t="s">
        <v>222</v>
      </c>
    </row>
    <row r="10" spans="2:8" ht="35.1" customHeight="1" x14ac:dyDescent="0.3">
      <c r="B10" s="231" t="s">
        <v>433</v>
      </c>
      <c r="C10" s="215">
        <v>0</v>
      </c>
      <c r="D10" s="216">
        <f>$C$7*C10</f>
        <v>0</v>
      </c>
      <c r="E10" s="219"/>
      <c r="F10" s="231"/>
      <c r="G10" s="215"/>
      <c r="H10" s="216">
        <f>$G$7*G10</f>
        <v>0</v>
      </c>
    </row>
    <row r="11" spans="2:8" ht="35.1" customHeight="1" x14ac:dyDescent="0.3">
      <c r="B11" s="231"/>
      <c r="C11" s="215"/>
      <c r="D11" s="216">
        <f>C7*C11</f>
        <v>0</v>
      </c>
      <c r="E11" s="219"/>
      <c r="F11" s="231"/>
      <c r="G11" s="215"/>
      <c r="H11" s="216">
        <f>G7*G11</f>
        <v>0</v>
      </c>
    </row>
    <row r="12" spans="2:8" ht="35.1" customHeight="1" thickBot="1" x14ac:dyDescent="0.35">
      <c r="B12" s="232"/>
      <c r="C12" s="217"/>
      <c r="D12" s="218">
        <f>C7*C12</f>
        <v>0</v>
      </c>
      <c r="E12" s="219"/>
      <c r="F12" s="232"/>
      <c r="G12" s="217"/>
      <c r="H12" s="218">
        <f>G7*G12</f>
        <v>0</v>
      </c>
    </row>
    <row r="13" spans="2:8" ht="15" thickBot="1" x14ac:dyDescent="0.35">
      <c r="B13" s="219"/>
      <c r="C13" s="219"/>
      <c r="D13" s="219"/>
      <c r="E13" s="219"/>
      <c r="F13" s="219"/>
      <c r="G13" s="219"/>
      <c r="H13" s="219"/>
    </row>
    <row r="14" spans="2:8" x14ac:dyDescent="0.3">
      <c r="B14" s="301" t="s">
        <v>223</v>
      </c>
      <c r="C14" s="302"/>
      <c r="D14" s="303"/>
      <c r="E14" s="219"/>
      <c r="F14" s="301" t="s">
        <v>223</v>
      </c>
      <c r="G14" s="302"/>
      <c r="H14" s="303"/>
    </row>
    <row r="15" spans="2:8" ht="15" thickBot="1" x14ac:dyDescent="0.35">
      <c r="B15" s="307"/>
      <c r="C15" s="308"/>
      <c r="D15" s="309"/>
      <c r="E15" s="219"/>
      <c r="F15" s="307"/>
      <c r="G15" s="308"/>
      <c r="H15" s="309"/>
    </row>
    <row r="16" spans="2:8" x14ac:dyDescent="0.3">
      <c r="B16" s="220" t="s">
        <v>214</v>
      </c>
      <c r="C16" s="299">
        <f>SUM('1) Budget Table'!D57:F57,'1) Budget Table'!D67:F67,'1) Budget Table'!D77:F77,'1) Budget Table'!D87:F87)</f>
        <v>259742</v>
      </c>
      <c r="D16" s="300"/>
      <c r="E16" s="219"/>
      <c r="F16" s="220" t="s">
        <v>214</v>
      </c>
      <c r="G16" s="299">
        <f>SUM('1) Budget Table'!D57:F57,'1) Budget Table'!D67:F67,'1) Budget Table'!D77:F77,'1) Budget Table'!D87:F87)</f>
        <v>259742</v>
      </c>
      <c r="H16" s="300"/>
    </row>
    <row r="17" spans="2:8" x14ac:dyDescent="0.3">
      <c r="B17" s="220" t="s">
        <v>215</v>
      </c>
      <c r="C17" s="297">
        <f>SUM(D19:D21)</f>
        <v>0</v>
      </c>
      <c r="D17" s="298"/>
      <c r="E17" s="219"/>
      <c r="F17" s="220" t="s">
        <v>216</v>
      </c>
      <c r="G17" s="297">
        <f>SUM(H19:H21)</f>
        <v>0</v>
      </c>
      <c r="H17" s="298"/>
    </row>
    <row r="18" spans="2:8" ht="28.8" x14ac:dyDescent="0.3">
      <c r="B18" s="233" t="s">
        <v>217</v>
      </c>
      <c r="C18" s="221" t="s">
        <v>218</v>
      </c>
      <c r="D18" s="222" t="s">
        <v>219</v>
      </c>
      <c r="E18" s="219"/>
      <c r="F18" s="235" t="s">
        <v>220</v>
      </c>
      <c r="G18" s="221" t="s">
        <v>221</v>
      </c>
      <c r="H18" s="222" t="s">
        <v>222</v>
      </c>
    </row>
    <row r="19" spans="2:8" ht="35.1" customHeight="1" x14ac:dyDescent="0.3">
      <c r="B19" s="231"/>
      <c r="C19" s="215"/>
      <c r="D19" s="216">
        <f>$C$16*C19</f>
        <v>0</v>
      </c>
      <c r="E19" s="219"/>
      <c r="F19" s="231"/>
      <c r="G19" s="215"/>
      <c r="H19" s="216">
        <f>$G$16*G19</f>
        <v>0</v>
      </c>
    </row>
    <row r="20" spans="2:8" ht="35.1" customHeight="1" x14ac:dyDescent="0.3">
      <c r="B20" s="231"/>
      <c r="C20" s="215"/>
      <c r="D20" s="216">
        <f>$C$16*C20</f>
        <v>0</v>
      </c>
      <c r="E20" s="219"/>
      <c r="F20" s="231"/>
      <c r="G20" s="215"/>
      <c r="H20" s="216">
        <f>$G$16*G20</f>
        <v>0</v>
      </c>
    </row>
    <row r="21" spans="2:8" ht="35.1" customHeight="1" thickBot="1" x14ac:dyDescent="0.35">
      <c r="B21" s="232"/>
      <c r="C21" s="217"/>
      <c r="D21" s="218">
        <f>$C$16*C21</f>
        <v>0</v>
      </c>
      <c r="E21" s="219"/>
      <c r="F21" s="232"/>
      <c r="G21" s="217"/>
      <c r="H21" s="218">
        <f>$G$16*G21</f>
        <v>0</v>
      </c>
    </row>
    <row r="22" spans="2:8" ht="15" thickBot="1" x14ac:dyDescent="0.35">
      <c r="B22" s="219"/>
      <c r="C22" s="219"/>
      <c r="D22" s="219"/>
      <c r="E22" s="219"/>
      <c r="F22" s="219"/>
      <c r="G22" s="219"/>
      <c r="H22" s="219"/>
    </row>
    <row r="23" spans="2:8" x14ac:dyDescent="0.3">
      <c r="B23" s="301" t="s">
        <v>224</v>
      </c>
      <c r="C23" s="302"/>
      <c r="D23" s="303"/>
      <c r="E23" s="219"/>
      <c r="F23" s="301" t="s">
        <v>224</v>
      </c>
      <c r="G23" s="302"/>
      <c r="H23" s="303"/>
    </row>
    <row r="24" spans="2:8" ht="15" thickBot="1" x14ac:dyDescent="0.35">
      <c r="B24" s="304"/>
      <c r="C24" s="305"/>
      <c r="D24" s="306"/>
      <c r="E24" s="219"/>
      <c r="F24" s="304"/>
      <c r="G24" s="305"/>
      <c r="H24" s="306"/>
    </row>
    <row r="25" spans="2:8" x14ac:dyDescent="0.3">
      <c r="B25" s="220" t="s">
        <v>214</v>
      </c>
      <c r="C25" s="299">
        <f>SUM('1) Budget Table'!D99:F99,'1) Budget Table'!D109:F109,'1) Budget Table'!D119:F119,'1) Budget Table'!D129:F129)</f>
        <v>818897.28</v>
      </c>
      <c r="D25" s="300"/>
      <c r="E25" s="219"/>
      <c r="F25" s="220" t="s">
        <v>214</v>
      </c>
      <c r="G25" s="299">
        <f>SUM('1) Budget Table'!D99:F99,'1) Budget Table'!D109:F109,'1) Budget Table'!D119:F119,'1) Budget Table'!D129:F129)</f>
        <v>818897.28</v>
      </c>
      <c r="H25" s="300"/>
    </row>
    <row r="26" spans="2:8" x14ac:dyDescent="0.3">
      <c r="B26" s="220" t="s">
        <v>215</v>
      </c>
      <c r="C26" s="297">
        <f>SUM(D28:D30)</f>
        <v>0</v>
      </c>
      <c r="D26" s="298"/>
      <c r="E26" s="219"/>
      <c r="F26" s="220" t="s">
        <v>216</v>
      </c>
      <c r="G26" s="297">
        <f>SUM(H28:H30)</f>
        <v>0</v>
      </c>
      <c r="H26" s="298"/>
    </row>
    <row r="27" spans="2:8" ht="28.8" x14ac:dyDescent="0.3">
      <c r="B27" s="233" t="s">
        <v>217</v>
      </c>
      <c r="C27" s="221" t="s">
        <v>218</v>
      </c>
      <c r="D27" s="222" t="s">
        <v>219</v>
      </c>
      <c r="E27" s="219"/>
      <c r="F27" s="235" t="s">
        <v>220</v>
      </c>
      <c r="G27" s="221" t="s">
        <v>221</v>
      </c>
      <c r="H27" s="222" t="s">
        <v>222</v>
      </c>
    </row>
    <row r="28" spans="2:8" ht="35.1" customHeight="1" x14ac:dyDescent="0.3">
      <c r="B28" s="231"/>
      <c r="C28" s="215"/>
      <c r="D28" s="216">
        <f>$C$25*C28</f>
        <v>0</v>
      </c>
      <c r="E28" s="219"/>
      <c r="F28" s="231"/>
      <c r="G28" s="215"/>
      <c r="H28" s="216">
        <f>$G$25*G28</f>
        <v>0</v>
      </c>
    </row>
    <row r="29" spans="2:8" ht="35.1" customHeight="1" x14ac:dyDescent="0.3">
      <c r="B29" s="231"/>
      <c r="C29" s="215"/>
      <c r="D29" s="216">
        <f>$C$25*C29</f>
        <v>0</v>
      </c>
      <c r="E29" s="219"/>
      <c r="F29" s="231"/>
      <c r="G29" s="215"/>
      <c r="H29" s="216">
        <f>$G$25*G29</f>
        <v>0</v>
      </c>
    </row>
    <row r="30" spans="2:8" ht="35.1" customHeight="1" thickBot="1" x14ac:dyDescent="0.35">
      <c r="B30" s="232"/>
      <c r="C30" s="217"/>
      <c r="D30" s="218">
        <f>$C$25*C30</f>
        <v>0</v>
      </c>
      <c r="E30" s="219"/>
      <c r="F30" s="232"/>
      <c r="G30" s="217"/>
      <c r="H30" s="218">
        <f>$G$25*G30</f>
        <v>0</v>
      </c>
    </row>
    <row r="31" spans="2:8" ht="15" thickBot="1" x14ac:dyDescent="0.35">
      <c r="B31" s="219"/>
      <c r="C31" s="219"/>
      <c r="D31" s="219"/>
      <c r="E31" s="219"/>
      <c r="F31" s="219"/>
      <c r="G31" s="219"/>
      <c r="H31" s="219"/>
    </row>
    <row r="32" spans="2:8" x14ac:dyDescent="0.3">
      <c r="B32" s="301" t="s">
        <v>225</v>
      </c>
      <c r="C32" s="302"/>
      <c r="D32" s="303"/>
      <c r="E32" s="219"/>
      <c r="F32" s="301" t="s">
        <v>225</v>
      </c>
      <c r="G32" s="302"/>
      <c r="H32" s="303"/>
    </row>
    <row r="33" spans="2:8" ht="15" thickBot="1" x14ac:dyDescent="0.35">
      <c r="B33" s="304"/>
      <c r="C33" s="305"/>
      <c r="D33" s="306"/>
      <c r="E33" s="219"/>
      <c r="F33" s="304"/>
      <c r="G33" s="305"/>
      <c r="H33" s="306"/>
    </row>
    <row r="34" spans="2:8" x14ac:dyDescent="0.3">
      <c r="B34" s="220" t="s">
        <v>214</v>
      </c>
      <c r="C34" s="299">
        <f>SUM('1) Budget Table'!D141:F141,'1) Budget Table'!D151:F151,'1) Budget Table'!D161:F161,'1) Budget Table'!D171:F171)</f>
        <v>0</v>
      </c>
      <c r="D34" s="300"/>
      <c r="E34" s="219"/>
      <c r="F34" s="220" t="s">
        <v>214</v>
      </c>
      <c r="G34" s="299">
        <f>SUM('1) Budget Table'!D141:F141,'1) Budget Table'!D151:F151,'1) Budget Table'!D161:F161,'1) Budget Table'!D171:F171)</f>
        <v>0</v>
      </c>
      <c r="H34" s="300"/>
    </row>
    <row r="35" spans="2:8" x14ac:dyDescent="0.3">
      <c r="B35" s="220" t="s">
        <v>215</v>
      </c>
      <c r="C35" s="297">
        <f>SUM(D37:D39)</f>
        <v>0</v>
      </c>
      <c r="D35" s="298"/>
      <c r="E35" s="219"/>
      <c r="F35" s="220" t="s">
        <v>216</v>
      </c>
      <c r="G35" s="297">
        <f>SUM(H37:H39)</f>
        <v>0</v>
      </c>
      <c r="H35" s="298"/>
    </row>
    <row r="36" spans="2:8" ht="28.8" x14ac:dyDescent="0.3">
      <c r="B36" s="233" t="s">
        <v>217</v>
      </c>
      <c r="C36" s="221" t="s">
        <v>218</v>
      </c>
      <c r="D36" s="222" t="s">
        <v>219</v>
      </c>
      <c r="E36" s="219"/>
      <c r="F36" s="234" t="s">
        <v>226</v>
      </c>
      <c r="G36" s="221" t="s">
        <v>221</v>
      </c>
      <c r="H36" s="222" t="s">
        <v>222</v>
      </c>
    </row>
    <row r="37" spans="2:8" ht="35.1" customHeight="1" x14ac:dyDescent="0.3">
      <c r="B37" s="231"/>
      <c r="C37" s="215"/>
      <c r="D37" s="216">
        <f>$C$34*C37</f>
        <v>0</v>
      </c>
      <c r="E37" s="219"/>
      <c r="F37" s="231"/>
      <c r="G37" s="215"/>
      <c r="H37" s="216">
        <f>$G$34*G37</f>
        <v>0</v>
      </c>
    </row>
    <row r="38" spans="2:8" ht="35.1" customHeight="1" x14ac:dyDescent="0.3">
      <c r="B38" s="231"/>
      <c r="C38" s="215"/>
      <c r="D38" s="216">
        <f>$C$34*C38</f>
        <v>0</v>
      </c>
      <c r="E38" s="219"/>
      <c r="F38" s="231"/>
      <c r="G38" s="215"/>
      <c r="H38" s="216">
        <f>$G$34*G38</f>
        <v>0</v>
      </c>
    </row>
    <row r="39" spans="2:8" ht="35.1" customHeight="1" thickBot="1" x14ac:dyDescent="0.35">
      <c r="B39" s="232"/>
      <c r="C39" s="217"/>
      <c r="D39" s="218">
        <f>$C$34*C39</f>
        <v>0</v>
      </c>
      <c r="E39" s="219"/>
      <c r="F39" s="232"/>
      <c r="G39" s="217"/>
      <c r="H39" s="218">
        <f>$G$34*G39</f>
        <v>0</v>
      </c>
    </row>
  </sheetData>
  <sheetProtection sheet="1" formatCells="0" formatColumns="0" formatRows="0"/>
  <mergeCells count="33">
    <mergeCell ref="C35:D35"/>
    <mergeCell ref="C25:D25"/>
    <mergeCell ref="B32:D32"/>
    <mergeCell ref="B33:D33"/>
    <mergeCell ref="C34:D34"/>
    <mergeCell ref="C17:D17"/>
    <mergeCell ref="C26:D26"/>
    <mergeCell ref="B14:D14"/>
    <mergeCell ref="B15:D15"/>
    <mergeCell ref="C16:D16"/>
    <mergeCell ref="B23:D23"/>
    <mergeCell ref="B24:D24"/>
    <mergeCell ref="B2:D3"/>
    <mergeCell ref="C7:D7"/>
    <mergeCell ref="B6:D6"/>
    <mergeCell ref="B5:D5"/>
    <mergeCell ref="C8:D8"/>
    <mergeCell ref="F5:H5"/>
    <mergeCell ref="F6:H6"/>
    <mergeCell ref="G7:H7"/>
    <mergeCell ref="G8:H8"/>
    <mergeCell ref="F14:H14"/>
    <mergeCell ref="F15:H15"/>
    <mergeCell ref="G16:H16"/>
    <mergeCell ref="G17:H17"/>
    <mergeCell ref="F23:H23"/>
    <mergeCell ref="F24:H24"/>
    <mergeCell ref="G35:H35"/>
    <mergeCell ref="G25:H25"/>
    <mergeCell ref="G26:H26"/>
    <mergeCell ref="F32:H32"/>
    <mergeCell ref="F33:H33"/>
    <mergeCell ref="G34:H34"/>
  </mergeCells>
  <conditionalFormatting sqref="C8:D8">
    <cfRule type="cellIs" dxfId="8" priority="8" operator="greaterThan">
      <formula>$C$7</formula>
    </cfRule>
  </conditionalFormatting>
  <conditionalFormatting sqref="C17:D17">
    <cfRule type="cellIs" dxfId="7" priority="7" operator="greaterThan">
      <formula>$C$16</formula>
    </cfRule>
  </conditionalFormatting>
  <conditionalFormatting sqref="C26:D26">
    <cfRule type="cellIs" dxfId="6" priority="6" operator="greaterThan">
      <formula>$C$25</formula>
    </cfRule>
  </conditionalFormatting>
  <conditionalFormatting sqref="C35:D35">
    <cfRule type="cellIs" dxfId="5" priority="5" operator="greaterThan">
      <formula>$C$34</formula>
    </cfRule>
  </conditionalFormatting>
  <conditionalFormatting sqref="G8:H8">
    <cfRule type="cellIs" dxfId="4" priority="4" operator="greaterThan">
      <formula>$C$7</formula>
    </cfRule>
  </conditionalFormatting>
  <conditionalFormatting sqref="G17:H17">
    <cfRule type="cellIs" dxfId="3" priority="3" operator="greaterThan">
      <formula>$C$16</formula>
    </cfRule>
  </conditionalFormatting>
  <conditionalFormatting sqref="G26:H26">
    <cfRule type="cellIs" dxfId="2" priority="2" operator="greaterThan">
      <formula>$C$25</formula>
    </cfRule>
  </conditionalFormatting>
  <conditionalFormatting sqref="G35:H35">
    <cfRule type="cellIs" dxfId="1" priority="1" operator="greaterThan">
      <formula>$C$34</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777CB22-5B10-42BE-9A12-0810C4C8B0D2}">
          <x14:formula1>
            <xm:f>Dropdowns!$A$1:$A$11</xm:f>
          </x14:formula1>
          <xm:sqref>C37:C39 C28:C30 G28:G30 C19:C21 G19:G21 C10:C12 G10:G12 G37:G39</xm:sqref>
        </x14:dataValidation>
        <x14:dataValidation type="list" allowBlank="1" showInputMessage="1" showErrorMessage="1" xr:uid="{AF6A96E7-E880-4FB0-AC65-3AA49173D699}">
          <x14:formula1>
            <xm:f>Sheet2!$A$1:$A$171</xm:f>
          </x14:formula1>
          <xm:sqref>B10:B12 B19:B21 B28:B30 B37:B39</xm:sqref>
        </x14:dataValidation>
        <x14:dataValidation type="list" allowBlank="1" showInputMessage="1" showErrorMessage="1" xr:uid="{0B1EA44C-58BF-4502-92DA-C9810DD40E31}">
          <x14:formula1>
            <xm:f>Sheet2!$C$1:$C$81</xm:f>
          </x14:formula1>
          <xm:sqref>F10:F12 F19:F21 F28:F30 F37:F39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19E72-9397-4BCC-83F4-43F2243DC8B8}">
  <sheetPr>
    <tabColor theme="2" tint="-0.499984740745262"/>
  </sheetPr>
  <dimension ref="A1:D70"/>
  <sheetViews>
    <sheetView zoomScale="64" zoomScaleNormal="85" workbookViewId="0">
      <selection activeCell="Q18" sqref="Q18"/>
    </sheetView>
  </sheetViews>
  <sheetFormatPr defaultColWidth="8.77734375" defaultRowHeight="14.4" x14ac:dyDescent="0.3"/>
  <cols>
    <col min="1" max="1" width="6.44140625" customWidth="1"/>
    <col min="2" max="2" width="57.21875" customWidth="1"/>
    <col min="3" max="3" width="71.77734375" customWidth="1"/>
    <col min="4" max="4" width="54.77734375" customWidth="1"/>
  </cols>
  <sheetData>
    <row r="1" spans="1:4" x14ac:dyDescent="0.3">
      <c r="A1" s="316" t="s">
        <v>227</v>
      </c>
      <c r="B1" s="317"/>
      <c r="C1" s="125" t="s">
        <v>228</v>
      </c>
      <c r="D1" s="126" t="s">
        <v>229</v>
      </c>
    </row>
    <row r="2" spans="1:4" x14ac:dyDescent="0.3">
      <c r="A2" s="127" t="s">
        <v>230</v>
      </c>
      <c r="B2" s="127" t="s">
        <v>231</v>
      </c>
      <c r="C2" s="128"/>
      <c r="D2" s="129"/>
    </row>
    <row r="3" spans="1:4" x14ac:dyDescent="0.3">
      <c r="A3" s="130">
        <v>1.1000000000000001</v>
      </c>
      <c r="B3" s="131" t="s">
        <v>232</v>
      </c>
      <c r="C3" s="132" t="s">
        <v>233</v>
      </c>
      <c r="D3" s="133" t="s">
        <v>234</v>
      </c>
    </row>
    <row r="4" spans="1:4" x14ac:dyDescent="0.3">
      <c r="A4" s="130">
        <v>1.2</v>
      </c>
      <c r="B4" s="134" t="s">
        <v>235</v>
      </c>
      <c r="C4" s="132" t="s">
        <v>236</v>
      </c>
      <c r="D4" s="133" t="s">
        <v>237</v>
      </c>
    </row>
    <row r="5" spans="1:4" x14ac:dyDescent="0.3">
      <c r="A5" s="130">
        <v>1.3</v>
      </c>
      <c r="B5" s="131" t="s">
        <v>238</v>
      </c>
      <c r="C5" s="132" t="s">
        <v>239</v>
      </c>
      <c r="D5" s="133" t="s">
        <v>237</v>
      </c>
    </row>
    <row r="6" spans="1:4" ht="28.8" x14ac:dyDescent="0.3">
      <c r="A6" s="135">
        <v>1.4</v>
      </c>
      <c r="B6" s="136" t="s">
        <v>240</v>
      </c>
      <c r="C6" s="132" t="s">
        <v>241</v>
      </c>
      <c r="D6" s="133" t="s">
        <v>237</v>
      </c>
    </row>
    <row r="7" spans="1:4" x14ac:dyDescent="0.3">
      <c r="A7" s="137" t="s">
        <v>242</v>
      </c>
      <c r="B7" s="138" t="s">
        <v>243</v>
      </c>
      <c r="C7" s="139" t="s">
        <v>244</v>
      </c>
      <c r="D7" s="140" t="s">
        <v>237</v>
      </c>
    </row>
    <row r="8" spans="1:4" x14ac:dyDescent="0.3">
      <c r="A8" s="141" t="s">
        <v>245</v>
      </c>
      <c r="B8" s="142" t="s">
        <v>246</v>
      </c>
      <c r="C8" s="139" t="s">
        <v>247</v>
      </c>
      <c r="D8" s="140" t="s">
        <v>237</v>
      </c>
    </row>
    <row r="9" spans="1:4" x14ac:dyDescent="0.3">
      <c r="A9" s="141" t="s">
        <v>248</v>
      </c>
      <c r="B9" s="142" t="s">
        <v>249</v>
      </c>
      <c r="C9" s="139" t="s">
        <v>250</v>
      </c>
      <c r="D9" s="140" t="s">
        <v>237</v>
      </c>
    </row>
    <row r="10" spans="1:4" x14ac:dyDescent="0.3">
      <c r="A10" s="141" t="s">
        <v>251</v>
      </c>
      <c r="B10" s="142" t="s">
        <v>252</v>
      </c>
      <c r="C10" s="139" t="s">
        <v>250</v>
      </c>
      <c r="D10" s="140" t="s">
        <v>237</v>
      </c>
    </row>
    <row r="11" spans="1:4" x14ac:dyDescent="0.3">
      <c r="A11" s="143" t="s">
        <v>253</v>
      </c>
      <c r="B11" s="144" t="s">
        <v>254</v>
      </c>
      <c r="C11" s="139" t="s">
        <v>255</v>
      </c>
      <c r="D11" s="140" t="s">
        <v>237</v>
      </c>
    </row>
    <row r="12" spans="1:4" x14ac:dyDescent="0.3">
      <c r="A12" s="145">
        <v>1.5</v>
      </c>
      <c r="B12" s="146" t="s">
        <v>256</v>
      </c>
      <c r="C12" s="132" t="s">
        <v>257</v>
      </c>
      <c r="D12" s="133" t="s">
        <v>258</v>
      </c>
    </row>
    <row r="13" spans="1:4" x14ac:dyDescent="0.3">
      <c r="A13" s="130">
        <v>1.6</v>
      </c>
      <c r="B13" s="131" t="s">
        <v>259</v>
      </c>
      <c r="C13" s="132" t="s">
        <v>260</v>
      </c>
      <c r="D13" s="133" t="s">
        <v>261</v>
      </c>
    </row>
    <row r="14" spans="1:4" x14ac:dyDescent="0.3">
      <c r="A14" s="135">
        <v>1.7</v>
      </c>
      <c r="B14" s="136" t="s">
        <v>262</v>
      </c>
      <c r="C14" s="132" t="s">
        <v>263</v>
      </c>
      <c r="D14" s="133" t="s">
        <v>261</v>
      </c>
    </row>
    <row r="15" spans="1:4" x14ac:dyDescent="0.3">
      <c r="A15" s="137" t="s">
        <v>264</v>
      </c>
      <c r="B15" s="138" t="s">
        <v>265</v>
      </c>
      <c r="C15" s="139" t="s">
        <v>266</v>
      </c>
      <c r="D15" s="140" t="s">
        <v>261</v>
      </c>
    </row>
    <row r="16" spans="1:4" x14ac:dyDescent="0.3">
      <c r="A16" s="143" t="s">
        <v>267</v>
      </c>
      <c r="B16" s="144" t="s">
        <v>268</v>
      </c>
      <c r="C16" s="139" t="s">
        <v>269</v>
      </c>
      <c r="D16" s="140" t="s">
        <v>261</v>
      </c>
    </row>
    <row r="17" spans="1:4" ht="28.8" x14ac:dyDescent="0.3">
      <c r="A17" s="145">
        <v>1.8</v>
      </c>
      <c r="B17" s="146" t="s">
        <v>270</v>
      </c>
      <c r="C17" s="132" t="s">
        <v>271</v>
      </c>
      <c r="D17" s="133" t="s">
        <v>272</v>
      </c>
    </row>
    <row r="18" spans="1:4" ht="43.2" x14ac:dyDescent="0.3">
      <c r="A18" s="130">
        <v>1.9</v>
      </c>
      <c r="B18" s="131" t="s">
        <v>273</v>
      </c>
      <c r="C18" s="132" t="s">
        <v>274</v>
      </c>
      <c r="D18" s="133" t="s">
        <v>275</v>
      </c>
    </row>
    <row r="19" spans="1:4" x14ac:dyDescent="0.3">
      <c r="A19" s="147">
        <v>1.1000000000000001</v>
      </c>
      <c r="B19" s="131" t="s">
        <v>276</v>
      </c>
      <c r="C19" s="132" t="s">
        <v>277</v>
      </c>
      <c r="D19" s="133" t="s">
        <v>278</v>
      </c>
    </row>
    <row r="20" spans="1:4" x14ac:dyDescent="0.3">
      <c r="A20" s="213">
        <v>1.1100000000000001</v>
      </c>
      <c r="B20" s="214" t="s">
        <v>279</v>
      </c>
      <c r="C20" s="132"/>
      <c r="D20" s="133"/>
    </row>
    <row r="21" spans="1:4" x14ac:dyDescent="0.3">
      <c r="A21" s="148" t="s">
        <v>280</v>
      </c>
      <c r="B21" s="127" t="s">
        <v>281</v>
      </c>
      <c r="C21" s="128"/>
      <c r="D21" s="129"/>
    </row>
    <row r="22" spans="1:4" x14ac:dyDescent="0.3">
      <c r="A22" s="130">
        <v>2.1</v>
      </c>
      <c r="B22" s="131" t="s">
        <v>282</v>
      </c>
      <c r="C22" s="132" t="s">
        <v>283</v>
      </c>
      <c r="D22" s="133" t="s">
        <v>284</v>
      </c>
    </row>
    <row r="23" spans="1:4" x14ac:dyDescent="0.3">
      <c r="A23" s="130">
        <v>2.2000000000000002</v>
      </c>
      <c r="B23" s="131" t="s">
        <v>285</v>
      </c>
      <c r="C23" s="132" t="s">
        <v>286</v>
      </c>
      <c r="D23" s="133" t="s">
        <v>287</v>
      </c>
    </row>
    <row r="24" spans="1:4" ht="273.60000000000002" x14ac:dyDescent="0.3">
      <c r="A24" s="130">
        <v>2.2999999999999998</v>
      </c>
      <c r="B24" s="131" t="s">
        <v>288</v>
      </c>
      <c r="C24" s="149" t="s">
        <v>289</v>
      </c>
      <c r="D24" s="133" t="s">
        <v>290</v>
      </c>
    </row>
    <row r="25" spans="1:4" x14ac:dyDescent="0.3">
      <c r="A25" s="130">
        <v>2.4</v>
      </c>
      <c r="B25" s="131" t="s">
        <v>291</v>
      </c>
      <c r="C25" s="132" t="s">
        <v>292</v>
      </c>
      <c r="D25" s="133" t="s">
        <v>293</v>
      </c>
    </row>
    <row r="26" spans="1:4" x14ac:dyDescent="0.3">
      <c r="A26" s="130">
        <v>2.5</v>
      </c>
      <c r="B26" s="131" t="s">
        <v>294</v>
      </c>
      <c r="C26" s="132" t="s">
        <v>295</v>
      </c>
      <c r="D26" s="133" t="s">
        <v>287</v>
      </c>
    </row>
    <row r="27" spans="1:4" x14ac:dyDescent="0.3">
      <c r="A27" s="130">
        <v>2.6</v>
      </c>
      <c r="B27" s="131" t="s">
        <v>296</v>
      </c>
      <c r="C27" s="132" t="s">
        <v>297</v>
      </c>
      <c r="D27" s="133" t="s">
        <v>298</v>
      </c>
    </row>
    <row r="28" spans="1:4" ht="129.6" x14ac:dyDescent="0.3">
      <c r="A28" s="130">
        <v>2.7</v>
      </c>
      <c r="B28" s="131" t="s">
        <v>299</v>
      </c>
      <c r="C28" s="149" t="s">
        <v>300</v>
      </c>
      <c r="D28" s="133" t="s">
        <v>301</v>
      </c>
    </row>
    <row r="29" spans="1:4" ht="28.8" x14ac:dyDescent="0.3">
      <c r="A29" s="150" t="s">
        <v>302</v>
      </c>
      <c r="B29" s="151" t="s">
        <v>303</v>
      </c>
      <c r="C29" s="139" t="s">
        <v>304</v>
      </c>
      <c r="D29" s="140" t="s">
        <v>305</v>
      </c>
    </row>
    <row r="30" spans="1:4" x14ac:dyDescent="0.3">
      <c r="A30" s="152" t="s">
        <v>306</v>
      </c>
      <c r="B30" s="127" t="s">
        <v>307</v>
      </c>
      <c r="C30" s="128"/>
      <c r="D30" s="129"/>
    </row>
    <row r="31" spans="1:4" x14ac:dyDescent="0.3">
      <c r="A31" s="130">
        <v>3.1</v>
      </c>
      <c r="B31" s="131" t="s">
        <v>308</v>
      </c>
      <c r="C31" s="132" t="s">
        <v>309</v>
      </c>
      <c r="D31" s="133" t="str">
        <f>B30</f>
        <v>Rule of Law and Human Rights</v>
      </c>
    </row>
    <row r="32" spans="1:4" x14ac:dyDescent="0.3">
      <c r="A32" s="150" t="s">
        <v>310</v>
      </c>
      <c r="B32" s="153" t="s">
        <v>311</v>
      </c>
      <c r="C32" s="139" t="s">
        <v>312</v>
      </c>
      <c r="D32" s="140" t="s">
        <v>313</v>
      </c>
    </row>
    <row r="33" spans="1:4" x14ac:dyDescent="0.3">
      <c r="A33" s="130">
        <v>3.2</v>
      </c>
      <c r="B33" s="131" t="s">
        <v>314</v>
      </c>
      <c r="C33" s="132" t="s">
        <v>315</v>
      </c>
      <c r="D33" s="133" t="s">
        <v>313</v>
      </c>
    </row>
    <row r="34" spans="1:4" x14ac:dyDescent="0.3">
      <c r="A34" s="130">
        <v>3.3</v>
      </c>
      <c r="B34" s="131" t="s">
        <v>316</v>
      </c>
      <c r="C34" s="132" t="s">
        <v>317</v>
      </c>
      <c r="D34" s="133" t="s">
        <v>313</v>
      </c>
    </row>
    <row r="35" spans="1:4" x14ac:dyDescent="0.3">
      <c r="A35" s="130">
        <v>3.4</v>
      </c>
      <c r="B35" s="131" t="s">
        <v>318</v>
      </c>
      <c r="C35" s="132" t="s">
        <v>319</v>
      </c>
      <c r="D35" s="133" t="s">
        <v>320</v>
      </c>
    </row>
    <row r="36" spans="1:4" x14ac:dyDescent="0.3">
      <c r="A36" s="150" t="s">
        <v>321</v>
      </c>
      <c r="B36" s="151" t="s">
        <v>322</v>
      </c>
      <c r="C36" s="139" t="s">
        <v>323</v>
      </c>
      <c r="D36" s="140" t="s">
        <v>320</v>
      </c>
    </row>
    <row r="37" spans="1:4" ht="28.8" x14ac:dyDescent="0.3">
      <c r="A37" s="130">
        <v>3.5</v>
      </c>
      <c r="B37" s="131" t="s">
        <v>324</v>
      </c>
      <c r="C37" s="132" t="s">
        <v>325</v>
      </c>
      <c r="D37" s="133" t="s">
        <v>326</v>
      </c>
    </row>
    <row r="38" spans="1:4" ht="43.2" x14ac:dyDescent="0.3">
      <c r="A38" s="130">
        <v>3.6</v>
      </c>
      <c r="B38" s="131" t="s">
        <v>327</v>
      </c>
      <c r="C38" s="132" t="s">
        <v>328</v>
      </c>
      <c r="D38" s="133" t="s">
        <v>329</v>
      </c>
    </row>
    <row r="39" spans="1:4" x14ac:dyDescent="0.3">
      <c r="A39" s="130">
        <v>3.7</v>
      </c>
      <c r="B39" s="134" t="s">
        <v>330</v>
      </c>
      <c r="C39" s="132" t="s">
        <v>331</v>
      </c>
      <c r="D39" s="133" t="s">
        <v>332</v>
      </c>
    </row>
    <row r="40" spans="1:4" x14ac:dyDescent="0.3">
      <c r="A40" s="150" t="s">
        <v>333</v>
      </c>
      <c r="B40" s="151" t="s">
        <v>334</v>
      </c>
      <c r="C40" s="139" t="s">
        <v>335</v>
      </c>
      <c r="D40" s="140" t="s">
        <v>332</v>
      </c>
    </row>
    <row r="41" spans="1:4" x14ac:dyDescent="0.3">
      <c r="A41" s="150" t="s">
        <v>336</v>
      </c>
      <c r="B41" s="151" t="s">
        <v>337</v>
      </c>
      <c r="C41" s="139" t="s">
        <v>338</v>
      </c>
      <c r="D41" s="140" t="s">
        <v>332</v>
      </c>
    </row>
    <row r="42" spans="1:4" x14ac:dyDescent="0.3">
      <c r="A42" s="152" t="s">
        <v>339</v>
      </c>
      <c r="B42" s="127" t="s">
        <v>340</v>
      </c>
      <c r="C42" s="128"/>
      <c r="D42" s="129"/>
    </row>
    <row r="43" spans="1:4" x14ac:dyDescent="0.3">
      <c r="A43" s="130">
        <v>4.0999999999999996</v>
      </c>
      <c r="B43" s="131" t="s">
        <v>341</v>
      </c>
      <c r="C43" s="132" t="s">
        <v>342</v>
      </c>
      <c r="D43" s="133" t="s">
        <v>343</v>
      </c>
    </row>
    <row r="44" spans="1:4" x14ac:dyDescent="0.3">
      <c r="A44" s="130">
        <v>4.2</v>
      </c>
      <c r="B44" s="131" t="s">
        <v>344</v>
      </c>
      <c r="C44" s="132" t="s">
        <v>345</v>
      </c>
      <c r="D44" s="133" t="s">
        <v>346</v>
      </c>
    </row>
    <row r="45" spans="1:4" ht="28.8" x14ac:dyDescent="0.3">
      <c r="A45" s="130">
        <v>4.3</v>
      </c>
      <c r="B45" s="131" t="s">
        <v>347</v>
      </c>
      <c r="C45" s="154" t="s">
        <v>348</v>
      </c>
      <c r="D45" s="133" t="s">
        <v>349</v>
      </c>
    </row>
    <row r="46" spans="1:4" ht="28.8" x14ac:dyDescent="0.3">
      <c r="A46" s="130">
        <v>4.4000000000000004</v>
      </c>
      <c r="B46" s="131" t="s">
        <v>350</v>
      </c>
      <c r="C46" s="154" t="s">
        <v>351</v>
      </c>
      <c r="D46" s="133" t="s">
        <v>352</v>
      </c>
    </row>
    <row r="47" spans="1:4" x14ac:dyDescent="0.3">
      <c r="A47" s="150" t="s">
        <v>353</v>
      </c>
      <c r="B47" s="151" t="s">
        <v>354</v>
      </c>
      <c r="C47" s="139" t="s">
        <v>355</v>
      </c>
      <c r="D47" s="140" t="s">
        <v>352</v>
      </c>
    </row>
    <row r="48" spans="1:4" x14ac:dyDescent="0.3">
      <c r="A48" s="130">
        <v>4.5</v>
      </c>
      <c r="B48" s="131" t="s">
        <v>356</v>
      </c>
      <c r="C48" s="154" t="s">
        <v>357</v>
      </c>
      <c r="D48" s="133" t="s">
        <v>346</v>
      </c>
    </row>
    <row r="49" spans="1:4" x14ac:dyDescent="0.3">
      <c r="A49" s="130">
        <v>4.5999999999999996</v>
      </c>
      <c r="B49" s="131" t="s">
        <v>358</v>
      </c>
      <c r="C49" s="155" t="s">
        <v>359</v>
      </c>
      <c r="D49" s="133" t="s">
        <v>360</v>
      </c>
    </row>
    <row r="50" spans="1:4" x14ac:dyDescent="0.3">
      <c r="A50" s="130">
        <v>4.7</v>
      </c>
      <c r="B50" s="131" t="s">
        <v>361</v>
      </c>
      <c r="C50" s="155" t="s">
        <v>362</v>
      </c>
      <c r="D50" s="133" t="s">
        <v>363</v>
      </c>
    </row>
    <row r="51" spans="1:4" x14ac:dyDescent="0.3">
      <c r="A51" s="152" t="s">
        <v>364</v>
      </c>
      <c r="B51" s="127" t="s">
        <v>365</v>
      </c>
      <c r="C51" s="156"/>
      <c r="D51" s="129"/>
    </row>
    <row r="52" spans="1:4" x14ac:dyDescent="0.3">
      <c r="A52" s="130">
        <v>5.0999999999999996</v>
      </c>
      <c r="B52" s="131" t="s">
        <v>366</v>
      </c>
      <c r="C52" s="155" t="s">
        <v>367</v>
      </c>
      <c r="D52" s="157" t="s">
        <v>368</v>
      </c>
    </row>
    <row r="53" spans="1:4" ht="28.8" x14ac:dyDescent="0.3">
      <c r="A53" s="132">
        <v>5.2</v>
      </c>
      <c r="B53" s="149" t="s">
        <v>369</v>
      </c>
      <c r="C53" s="132" t="s">
        <v>370</v>
      </c>
      <c r="D53" s="133" t="s">
        <v>371</v>
      </c>
    </row>
    <row r="54" spans="1:4" x14ac:dyDescent="0.3">
      <c r="A54" s="150" t="s">
        <v>372</v>
      </c>
      <c r="B54" s="153" t="s">
        <v>373</v>
      </c>
      <c r="C54" s="139" t="s">
        <v>374</v>
      </c>
      <c r="D54" s="140" t="s">
        <v>375</v>
      </c>
    </row>
    <row r="55" spans="1:4" x14ac:dyDescent="0.3">
      <c r="A55" s="130">
        <v>5.3</v>
      </c>
      <c r="B55" s="131" t="s">
        <v>376</v>
      </c>
      <c r="C55" s="132" t="s">
        <v>377</v>
      </c>
      <c r="D55" s="133" t="s">
        <v>378</v>
      </c>
    </row>
    <row r="56" spans="1:4" ht="57.6" x14ac:dyDescent="0.3">
      <c r="A56" s="130">
        <v>5.4</v>
      </c>
      <c r="B56" s="131" t="s">
        <v>379</v>
      </c>
      <c r="C56" s="132" t="s">
        <v>380</v>
      </c>
      <c r="D56" s="133" t="s">
        <v>381</v>
      </c>
    </row>
    <row r="57" spans="1:4" ht="28.8" x14ac:dyDescent="0.3">
      <c r="A57" s="130">
        <v>5.5</v>
      </c>
      <c r="B57" s="131" t="s">
        <v>382</v>
      </c>
      <c r="C57" s="132" t="s">
        <v>383</v>
      </c>
      <c r="D57" s="133" t="s">
        <v>384</v>
      </c>
    </row>
    <row r="58" spans="1:4" x14ac:dyDescent="0.3">
      <c r="A58" s="152" t="s">
        <v>385</v>
      </c>
      <c r="B58" s="127" t="s">
        <v>386</v>
      </c>
      <c r="C58" s="128"/>
      <c r="D58" s="129"/>
    </row>
    <row r="59" spans="1:4" ht="28.8" x14ac:dyDescent="0.3">
      <c r="A59" s="130">
        <v>6.1</v>
      </c>
      <c r="B59" s="131" t="s">
        <v>387</v>
      </c>
      <c r="C59" s="132" t="s">
        <v>388</v>
      </c>
      <c r="D59" s="133" t="s">
        <v>389</v>
      </c>
    </row>
    <row r="60" spans="1:4" ht="28.8" x14ac:dyDescent="0.3">
      <c r="A60" s="150" t="s">
        <v>390</v>
      </c>
      <c r="B60" s="151" t="s">
        <v>391</v>
      </c>
      <c r="C60" s="158" t="s">
        <v>392</v>
      </c>
      <c r="D60" s="140" t="s">
        <v>389</v>
      </c>
    </row>
    <row r="61" spans="1:4" ht="28.8" x14ac:dyDescent="0.3">
      <c r="A61" s="130">
        <v>6.2</v>
      </c>
      <c r="B61" s="131" t="s">
        <v>393</v>
      </c>
      <c r="C61" s="132" t="s">
        <v>394</v>
      </c>
      <c r="D61" s="133" t="s">
        <v>395</v>
      </c>
    </row>
    <row r="62" spans="1:4" x14ac:dyDescent="0.3">
      <c r="A62" s="150" t="s">
        <v>396</v>
      </c>
      <c r="B62" s="153" t="s">
        <v>397</v>
      </c>
      <c r="C62" s="159" t="s">
        <v>398</v>
      </c>
      <c r="D62" s="140" t="s">
        <v>399</v>
      </c>
    </row>
    <row r="63" spans="1:4" ht="28.8" x14ac:dyDescent="0.3">
      <c r="A63" s="150" t="s">
        <v>400</v>
      </c>
      <c r="B63" s="153" t="s">
        <v>401</v>
      </c>
      <c r="C63" s="159" t="s">
        <v>402</v>
      </c>
      <c r="D63" s="140" t="s">
        <v>395</v>
      </c>
    </row>
    <row r="64" spans="1:4" ht="43.2" x14ac:dyDescent="0.3">
      <c r="A64" s="130">
        <v>6.3</v>
      </c>
      <c r="B64" s="131" t="s">
        <v>403</v>
      </c>
      <c r="C64" s="132" t="s">
        <v>404</v>
      </c>
      <c r="D64" s="133" t="s">
        <v>405</v>
      </c>
    </row>
    <row r="65" spans="1:4" ht="72" x14ac:dyDescent="0.3">
      <c r="A65" s="150" t="s">
        <v>406</v>
      </c>
      <c r="B65" s="153" t="s">
        <v>407</v>
      </c>
      <c r="C65" s="158" t="s">
        <v>408</v>
      </c>
      <c r="D65" s="140" t="s">
        <v>409</v>
      </c>
    </row>
    <row r="66" spans="1:4" ht="43.2" x14ac:dyDescent="0.3">
      <c r="A66" s="160" t="s">
        <v>410</v>
      </c>
      <c r="B66" s="161" t="s">
        <v>411</v>
      </c>
      <c r="C66" s="139" t="s">
        <v>412</v>
      </c>
      <c r="D66" s="140" t="s">
        <v>405</v>
      </c>
    </row>
    <row r="67" spans="1:4" ht="86.4" x14ac:dyDescent="0.3">
      <c r="A67" s="160" t="s">
        <v>413</v>
      </c>
      <c r="B67" s="161" t="s">
        <v>414</v>
      </c>
      <c r="C67" s="158" t="s">
        <v>415</v>
      </c>
      <c r="D67" s="140" t="s">
        <v>416</v>
      </c>
    </row>
    <row r="68" spans="1:4" ht="100.8" x14ac:dyDescent="0.3">
      <c r="A68" s="160" t="s">
        <v>417</v>
      </c>
      <c r="B68" s="161" t="s">
        <v>418</v>
      </c>
      <c r="C68" s="158" t="s">
        <v>419</v>
      </c>
      <c r="D68" s="140" t="s">
        <v>420</v>
      </c>
    </row>
    <row r="69" spans="1:4" ht="86.4" x14ac:dyDescent="0.3">
      <c r="A69" s="160" t="s">
        <v>421</v>
      </c>
      <c r="B69" s="161" t="s">
        <v>422</v>
      </c>
      <c r="C69" s="158" t="s">
        <v>423</v>
      </c>
      <c r="D69" s="140" t="s">
        <v>424</v>
      </c>
    </row>
    <row r="70" spans="1:4" ht="28.8" x14ac:dyDescent="0.3">
      <c r="A70" s="130">
        <v>6.4</v>
      </c>
      <c r="B70" s="131" t="s">
        <v>425</v>
      </c>
      <c r="C70" s="132" t="s">
        <v>426</v>
      </c>
      <c r="D70" s="133" t="s">
        <v>427</v>
      </c>
    </row>
  </sheetData>
  <mergeCells count="1">
    <mergeCell ref="A1:B1"/>
  </mergeCells>
  <hyperlinks>
    <hyperlink ref="D1" r:id="rId1" display="OECD DAC CRS Code" xr:uid="{5560F433-4008-4B31-BCF8-D9A5CCE6808F}"/>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777D0F-866A-4EFE-9FA3-9BBB9DEE4E64}">
  <sheetPr>
    <tabColor theme="2" tint="-0.499984740745262"/>
  </sheetPr>
  <dimension ref="B1:G25"/>
  <sheetViews>
    <sheetView showGridLines="0" zoomScale="80" zoomScaleNormal="80" workbookViewId="0">
      <selection activeCell="H20" sqref="H20"/>
    </sheetView>
  </sheetViews>
  <sheetFormatPr defaultColWidth="8.77734375" defaultRowHeight="14.4" x14ac:dyDescent="0.3"/>
  <cols>
    <col min="1" max="1" width="12.44140625" customWidth="1"/>
    <col min="2" max="2" width="20.44140625" customWidth="1"/>
    <col min="3" max="5" width="25.44140625" customWidth="1"/>
    <col min="6" max="6" width="24.44140625" customWidth="1"/>
    <col min="7" max="7" width="18.44140625" customWidth="1"/>
    <col min="8" max="8" width="21.77734375" customWidth="1"/>
    <col min="9" max="10" width="15.77734375" bestFit="1" customWidth="1"/>
    <col min="11" max="11" width="11.21875" bestFit="1" customWidth="1"/>
  </cols>
  <sheetData>
    <row r="1" spans="2:6" ht="15" thickBot="1" x14ac:dyDescent="0.35"/>
    <row r="2" spans="2:6" s="56" customFormat="1" ht="15.6" x14ac:dyDescent="0.3">
      <c r="B2" s="318" t="s">
        <v>428</v>
      </c>
      <c r="C2" s="319"/>
      <c r="D2" s="319"/>
      <c r="E2" s="319"/>
      <c r="F2" s="320"/>
    </row>
    <row r="3" spans="2:6" s="56" customFormat="1" ht="16.2" thickBot="1" x14ac:dyDescent="0.35">
      <c r="B3" s="321"/>
      <c r="C3" s="322"/>
      <c r="D3" s="322"/>
      <c r="E3" s="322"/>
      <c r="F3" s="323"/>
    </row>
    <row r="4" spans="2:6" s="56" customFormat="1" ht="16.2" thickBot="1" x14ac:dyDescent="0.35">
      <c r="B4" s="209"/>
      <c r="C4" s="209"/>
      <c r="D4" s="209"/>
      <c r="E4" s="209"/>
      <c r="F4" s="209"/>
    </row>
    <row r="5" spans="2:6" s="56" customFormat="1" ht="16.2" thickBot="1" x14ac:dyDescent="0.35">
      <c r="B5" s="294" t="s">
        <v>164</v>
      </c>
      <c r="C5" s="295"/>
      <c r="D5" s="295"/>
      <c r="E5" s="295"/>
      <c r="F5" s="296"/>
    </row>
    <row r="6" spans="2:6" s="56" customFormat="1" ht="15.6" x14ac:dyDescent="0.3">
      <c r="B6" s="54"/>
      <c r="C6" s="324" t="str">
        <f>'1) Budget Table'!D4</f>
        <v>PNUD</v>
      </c>
      <c r="D6" s="324" t="str">
        <f>'1) Budget Table'!E4</f>
        <v>UNODC</v>
      </c>
      <c r="E6" s="324" t="str">
        <f>'1) Budget Table'!F4</f>
        <v>OACNUDH</v>
      </c>
      <c r="F6" s="293" t="s">
        <v>164</v>
      </c>
    </row>
    <row r="7" spans="2:6" s="56" customFormat="1" ht="15.6" x14ac:dyDescent="0.3">
      <c r="B7" s="54"/>
      <c r="C7" s="325"/>
      <c r="D7" s="325"/>
      <c r="E7" s="325"/>
      <c r="F7" s="265"/>
    </row>
    <row r="8" spans="2:6" s="56" customFormat="1" ht="31.2" x14ac:dyDescent="0.3">
      <c r="B8" s="11" t="s">
        <v>184</v>
      </c>
      <c r="C8" s="198">
        <f>'2) By Category'!D199</f>
        <v>286171.71999999997</v>
      </c>
      <c r="D8" s="198">
        <f>'2) By Category'!E199</f>
        <v>93658</v>
      </c>
      <c r="E8" s="198">
        <f>'2) By Category'!F199</f>
        <v>87460</v>
      </c>
      <c r="F8" s="52">
        <f t="shared" ref="F8:F15" si="0">SUM(C8:E8)</f>
        <v>467289.72</v>
      </c>
    </row>
    <row r="9" spans="2:6" s="56" customFormat="1" ht="46.8" x14ac:dyDescent="0.3">
      <c r="B9" s="11" t="s">
        <v>185</v>
      </c>
      <c r="C9" s="198">
        <f>'2) By Category'!D200</f>
        <v>99887.85</v>
      </c>
      <c r="D9" s="198">
        <f>'2) By Category'!E200</f>
        <v>68132</v>
      </c>
      <c r="E9" s="198">
        <f>'2) By Category'!F200</f>
        <v>92500</v>
      </c>
      <c r="F9" s="53">
        <f t="shared" si="0"/>
        <v>260519.85</v>
      </c>
    </row>
    <row r="10" spans="2:6" s="56" customFormat="1" ht="62.4" x14ac:dyDescent="0.3">
      <c r="B10" s="11" t="s">
        <v>186</v>
      </c>
      <c r="C10" s="198">
        <f>'2) By Category'!D201</f>
        <v>84025</v>
      </c>
      <c r="D10" s="198">
        <f>'2) By Category'!E201</f>
        <v>71598.28</v>
      </c>
      <c r="E10" s="198">
        <f>'2) By Category'!F201</f>
        <v>5540.5</v>
      </c>
      <c r="F10" s="53">
        <f t="shared" si="0"/>
        <v>161163.78</v>
      </c>
    </row>
    <row r="11" spans="2:6" s="56" customFormat="1" ht="31.2" x14ac:dyDescent="0.3">
      <c r="B11" s="15" t="s">
        <v>187</v>
      </c>
      <c r="C11" s="198">
        <f>'2) By Category'!D202</f>
        <v>457452.68999999994</v>
      </c>
      <c r="D11" s="198">
        <f>'2) By Category'!E202</f>
        <v>217901.72</v>
      </c>
      <c r="E11" s="198">
        <f>'2) By Category'!F202</f>
        <v>176900.16</v>
      </c>
      <c r="F11" s="53">
        <f t="shared" si="0"/>
        <v>852254.57</v>
      </c>
    </row>
    <row r="12" spans="2:6" s="56" customFormat="1" ht="15.6" x14ac:dyDescent="0.3">
      <c r="B12" s="11" t="s">
        <v>188</v>
      </c>
      <c r="C12" s="198">
        <f>'2) By Category'!D203</f>
        <v>23364.06</v>
      </c>
      <c r="D12" s="198">
        <f>'2) By Category'!E203</f>
        <v>12000</v>
      </c>
      <c r="E12" s="198">
        <f>'2) By Category'!F203</f>
        <v>23000</v>
      </c>
      <c r="F12" s="53">
        <f t="shared" si="0"/>
        <v>58364.06</v>
      </c>
    </row>
    <row r="13" spans="2:6" s="56" customFormat="1" ht="46.8" x14ac:dyDescent="0.3">
      <c r="B13" s="11" t="s">
        <v>189</v>
      </c>
      <c r="C13" s="198">
        <f>'2) By Category'!D204</f>
        <v>446456.62</v>
      </c>
      <c r="D13" s="198">
        <f>'2) By Category'!E204</f>
        <v>0</v>
      </c>
      <c r="E13" s="198">
        <f>'2) By Category'!F204</f>
        <v>41900</v>
      </c>
      <c r="F13" s="53">
        <f t="shared" si="0"/>
        <v>488356.62</v>
      </c>
    </row>
    <row r="14" spans="2:6" s="56" customFormat="1" ht="47.4" thickBot="1" x14ac:dyDescent="0.35">
      <c r="B14" s="86" t="s">
        <v>190</v>
      </c>
      <c r="C14" s="205">
        <f>'2) By Category'!D205</f>
        <v>33500</v>
      </c>
      <c r="D14" s="205">
        <f>'2) By Category'!E205</f>
        <v>5000</v>
      </c>
      <c r="E14" s="205">
        <f>'2) By Category'!F205</f>
        <v>10000</v>
      </c>
      <c r="F14" s="87">
        <f t="shared" si="0"/>
        <v>48500</v>
      </c>
    </row>
    <row r="15" spans="2:6" s="56" customFormat="1" ht="30" customHeight="1" x14ac:dyDescent="0.3">
      <c r="B15" s="210" t="s">
        <v>429</v>
      </c>
      <c r="C15" s="88">
        <f>SUM(C8:C14)</f>
        <v>1430857.94</v>
      </c>
      <c r="D15" s="88">
        <f>SUM(D8:D14)</f>
        <v>468290</v>
      </c>
      <c r="E15" s="88">
        <f>SUM(E8:E14)</f>
        <v>437300.66000000003</v>
      </c>
      <c r="F15" s="89">
        <f t="shared" si="0"/>
        <v>2336448.6</v>
      </c>
    </row>
    <row r="16" spans="2:6" s="56" customFormat="1" ht="19.5" customHeight="1" x14ac:dyDescent="0.3">
      <c r="B16" s="201" t="s">
        <v>203</v>
      </c>
      <c r="C16" s="90">
        <f>C15*0.07</f>
        <v>100160.0558</v>
      </c>
      <c r="D16" s="90">
        <f t="shared" ref="D16:F16" si="1">D15*0.07</f>
        <v>32780.300000000003</v>
      </c>
      <c r="E16" s="90">
        <f t="shared" si="1"/>
        <v>30611.046200000004</v>
      </c>
      <c r="F16" s="90">
        <f t="shared" si="1"/>
        <v>163551.40200000003</v>
      </c>
    </row>
    <row r="17" spans="2:7" s="56" customFormat="1" ht="25.5" customHeight="1" thickBot="1" x14ac:dyDescent="0.35">
      <c r="B17" s="91" t="s">
        <v>5</v>
      </c>
      <c r="C17" s="92">
        <f>C15+C16</f>
        <v>1531017.9957999999</v>
      </c>
      <c r="D17" s="92">
        <f t="shared" ref="D17:F17" si="2">D15+D16</f>
        <v>501070.3</v>
      </c>
      <c r="E17" s="92">
        <f t="shared" si="2"/>
        <v>467911.70620000002</v>
      </c>
      <c r="F17" s="92">
        <f t="shared" si="2"/>
        <v>2500000.0020000003</v>
      </c>
      <c r="G17" s="209"/>
    </row>
    <row r="18" spans="2:7" s="56" customFormat="1" ht="16.2" thickBot="1" x14ac:dyDescent="0.35">
      <c r="B18" s="209"/>
      <c r="C18" s="209"/>
      <c r="D18" s="209"/>
      <c r="E18" s="209"/>
      <c r="F18" s="209"/>
      <c r="G18" s="209"/>
    </row>
    <row r="19" spans="2:7" s="56" customFormat="1" ht="15.75" customHeight="1" x14ac:dyDescent="0.3">
      <c r="B19" s="326" t="s">
        <v>167</v>
      </c>
      <c r="C19" s="327"/>
      <c r="D19" s="327"/>
      <c r="E19" s="327"/>
      <c r="F19" s="328"/>
      <c r="G19" s="211"/>
    </row>
    <row r="20" spans="2:7" ht="15.75" customHeight="1" x14ac:dyDescent="0.3">
      <c r="B20" s="329"/>
      <c r="C20" s="262" t="str">
        <f>'1) Budget Table'!D4</f>
        <v>PNUD</v>
      </c>
      <c r="D20" s="262" t="str">
        <f>'1) Budget Table'!E4</f>
        <v>UNODC</v>
      </c>
      <c r="E20" s="262" t="str">
        <f>'1) Budget Table'!F4</f>
        <v>OACNUDH</v>
      </c>
      <c r="F20" s="262" t="s">
        <v>204</v>
      </c>
      <c r="G20" s="264" t="s">
        <v>168</v>
      </c>
    </row>
    <row r="21" spans="2:7" ht="15.75" customHeight="1" x14ac:dyDescent="0.3">
      <c r="B21" s="330"/>
      <c r="C21" s="263"/>
      <c r="D21" s="263"/>
      <c r="E21" s="263"/>
      <c r="F21" s="263"/>
      <c r="G21" s="265"/>
    </row>
    <row r="22" spans="2:7" ht="23.25" customHeight="1" x14ac:dyDescent="0.3">
      <c r="B22" s="14" t="s">
        <v>169</v>
      </c>
      <c r="C22" s="212">
        <f>'1) Budget Table'!D197</f>
        <v>1071712.5970599998</v>
      </c>
      <c r="D22" s="212">
        <f>'1) Budget Table'!E197</f>
        <v>350749.20999999996</v>
      </c>
      <c r="E22" s="212">
        <f>'1) Budget Table'!F197</f>
        <v>327538.19433999999</v>
      </c>
      <c r="F22" s="110">
        <f>'1) Budget Table'!G197</f>
        <v>1750000.0013999997</v>
      </c>
      <c r="G22" s="6">
        <f>'1) Budget Table'!H197</f>
        <v>0.7</v>
      </c>
    </row>
    <row r="23" spans="2:7" ht="24.75" customHeight="1" x14ac:dyDescent="0.3">
      <c r="B23" s="14" t="s">
        <v>170</v>
      </c>
      <c r="C23" s="212">
        <f>'1) Budget Table'!D198</f>
        <v>459305.39873999998</v>
      </c>
      <c r="D23" s="212">
        <f>'1) Budget Table'!E198</f>
        <v>150321.09</v>
      </c>
      <c r="E23" s="212">
        <f>'1) Budget Table'!F198</f>
        <v>140373.51186</v>
      </c>
      <c r="F23" s="110">
        <f>'1) Budget Table'!G198</f>
        <v>750000.00059999991</v>
      </c>
      <c r="G23" s="6">
        <f>'1) Budget Table'!H198</f>
        <v>0.3</v>
      </c>
    </row>
    <row r="24" spans="2:7" ht="24.75" customHeight="1" x14ac:dyDescent="0.3">
      <c r="B24" s="14" t="s">
        <v>430</v>
      </c>
      <c r="C24" s="212">
        <f>'1) Budget Table'!D199</f>
        <v>0</v>
      </c>
      <c r="D24" s="212">
        <f>'1) Budget Table'!E199</f>
        <v>0</v>
      </c>
      <c r="E24" s="212">
        <f>'1) Budget Table'!F199</f>
        <v>0</v>
      </c>
      <c r="F24" s="110">
        <f>'1) Budget Table'!G199</f>
        <v>0</v>
      </c>
      <c r="G24" s="6">
        <f>'1) Budget Table'!H199</f>
        <v>0</v>
      </c>
    </row>
    <row r="25" spans="2:7" ht="16.2" thickBot="1" x14ac:dyDescent="0.35">
      <c r="B25" s="7" t="s">
        <v>204</v>
      </c>
      <c r="C25" s="109">
        <f>'1) Budget Table'!D200</f>
        <v>1531017.9957999997</v>
      </c>
      <c r="D25" s="109">
        <f>'1) Budget Table'!E200</f>
        <v>501070.29999999993</v>
      </c>
      <c r="E25" s="109">
        <f>'1) Budget Table'!F200</f>
        <v>467911.70620000002</v>
      </c>
      <c r="F25" s="111">
        <f>'1) Budget Table'!G200</f>
        <v>2500000.0019999994</v>
      </c>
      <c r="G25" s="112"/>
    </row>
  </sheetData>
  <sheetProtection sheet="1" objects="1" scenarios="1" formatCells="0" formatColumns="0" formatRows="0"/>
  <mergeCells count="13">
    <mergeCell ref="G20:G21"/>
    <mergeCell ref="B2:F3"/>
    <mergeCell ref="C6:C7"/>
    <mergeCell ref="D6:D7"/>
    <mergeCell ref="E6:E7"/>
    <mergeCell ref="C20:C21"/>
    <mergeCell ref="D20:D21"/>
    <mergeCell ref="E20:E21"/>
    <mergeCell ref="B19:F19"/>
    <mergeCell ref="B5:F5"/>
    <mergeCell ref="F6:F7"/>
    <mergeCell ref="B20:B21"/>
    <mergeCell ref="F20:F21"/>
  </mergeCells>
  <dataValidations count="7">
    <dataValidation allowBlank="1" showInputMessage="1" showErrorMessage="1" prompt="Includes all related staff and temporary staff costs including base salary, post adjustment and all staff entitlements." sqref="B8" xr:uid="{685C32D9-A29E-4AB3-A589-E17EED1B2D70}"/>
    <dataValidation allowBlank="1" showInputMessage="1" showErrorMessage="1" prompt="Includes all direct and indirect costs (e.g. freight, transport, delivery, distribution) associated with procurement of supplies, commodities and materials. Office supplies should be reported as &quot;General Operating&quot;." sqref="B9" xr:uid="{E9DDC0AE-2185-45F7-BFCB-FDA525A480C6}"/>
    <dataValidation allowBlank="1" showInputMessage="1" showErrorMessage="1" prompt="For those reporting assets on UNSAS or modified UNSAS basis (i.e. expense up front) this would relate to all costs to put asset into service. For those who do donor reports according to IPSAS this would equal depreciation for period." sqref="B10" xr:uid="{77711502-57BE-4DB4-AF61-EF9806395508}"/>
    <dataValidation allowBlank="1" showInputMessage="1" showErrorMessage="1" prompt="Includes staff and non-staff travel paid for by the organization directly related to a project." sqref="B12" xr:uid="{7599ADEE-72AD-45B4-93A0-EDFAEB4D5077}"/>
    <dataValidation allowBlank="1" showInputMessage="1" showErrorMessage="1" prompt="Services contracted by an organization which follow the normal procurement processes." sqref="B11" xr:uid="{E0DB3F96-9659-4639-AF80-B798EAC818A8}"/>
    <dataValidation allowBlank="1" showInputMessage="1" showErrorMessage="1" prompt="Includes transfers to national counterparts and any other transfers given to an implementing partner (e.g. NGO) which is not similar to a commercial service contract as per above. In IPSAS terms this would be more similar to non-exchange transactions." sqref="B13" xr:uid="{2F0DD795-5EC8-483B-85A0-4555258DC886}"/>
    <dataValidation allowBlank="1" showInputMessage="1" showErrorMessage="1" prompt=" Includes all general operating costs for running an office. Examples include telecommunication, rents, finance charges and other costs which cannot be mapped to other expense categories." sqref="B14" xr:uid="{D281C19F-1EF8-4A9D-BA14-51718AA1EA2B}"/>
  </dataValidations>
  <pageMargins left="0.7" right="0.7" top="0.75" bottom="0.75" header="0.3" footer="0.3"/>
  <pageSetup orientation="portrait" r:id="rId1"/>
  <ignoredErrors>
    <ignoredError sqref="C6:E7 C20:E21" unlockedFormula="1"/>
  </ignoredErrors>
  <extLst>
    <ext xmlns:x14="http://schemas.microsoft.com/office/spreadsheetml/2009/9/main" uri="{78C0D931-6437-407d-A8EE-F0AAD7539E65}">
      <x14:conditionalFormattings>
        <x14:conditionalFormatting xmlns:xm="http://schemas.microsoft.com/office/excel/2006/main">
          <x14:cfRule type="cellIs" priority="1" operator="notEqual" id="{9FB9F449-C4BB-4C52-B0C3-287653B4F981}">
            <xm:f>'1) Budget Table'!$G$191</xm:f>
            <x14:dxf>
              <font>
                <color rgb="FF9C0006"/>
              </font>
              <fill>
                <patternFill>
                  <bgColor rgb="FFFFC7CE"/>
                </patternFill>
              </fill>
            </x14:dxf>
          </x14:cfRule>
          <xm:sqref>F17</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885465-8CD8-428B-8440-C6A70E3F1392}">
  <sheetPr>
    <tabColor theme="2" tint="-0.499984740745262"/>
  </sheetPr>
  <dimension ref="A1:A11"/>
  <sheetViews>
    <sheetView workbookViewId="0">
      <selection sqref="A1:A11"/>
    </sheetView>
  </sheetViews>
  <sheetFormatPr defaultColWidth="8.77734375" defaultRowHeight="14.4" x14ac:dyDescent="0.3"/>
  <sheetData>
    <row r="1" spans="1:1" x14ac:dyDescent="0.3">
      <c r="A1" s="81">
        <v>0</v>
      </c>
    </row>
    <row r="2" spans="1:1" x14ac:dyDescent="0.3">
      <c r="A2" s="162">
        <v>0.1</v>
      </c>
    </row>
    <row r="3" spans="1:1" x14ac:dyDescent="0.3">
      <c r="A3" s="81">
        <v>0.2</v>
      </c>
    </row>
    <row r="4" spans="1:1" x14ac:dyDescent="0.3">
      <c r="A4" s="162">
        <v>0.3</v>
      </c>
    </row>
    <row r="5" spans="1:1" x14ac:dyDescent="0.3">
      <c r="A5" s="81">
        <v>0.4</v>
      </c>
    </row>
    <row r="6" spans="1:1" x14ac:dyDescent="0.3">
      <c r="A6" s="162">
        <v>0.5</v>
      </c>
    </row>
    <row r="7" spans="1:1" x14ac:dyDescent="0.3">
      <c r="A7" s="81">
        <v>0.6</v>
      </c>
    </row>
    <row r="8" spans="1:1" x14ac:dyDescent="0.3">
      <c r="A8" s="162">
        <v>0.7</v>
      </c>
    </row>
    <row r="9" spans="1:1" x14ac:dyDescent="0.3">
      <c r="A9" s="81">
        <v>0.8</v>
      </c>
    </row>
    <row r="10" spans="1:1" x14ac:dyDescent="0.3">
      <c r="A10" s="162">
        <v>0.9</v>
      </c>
    </row>
    <row r="11" spans="1:1" x14ac:dyDescent="0.3">
      <c r="A11" s="81">
        <v>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0AD6C3-7045-4784-9A71-26257C808563}">
  <dimension ref="A1:E171"/>
  <sheetViews>
    <sheetView topLeftCell="A2" workbookViewId="0">
      <selection activeCell="A2" sqref="A1:E1048576"/>
    </sheetView>
  </sheetViews>
  <sheetFormatPr defaultColWidth="8.77734375" defaultRowHeight="14.4" x14ac:dyDescent="0.3"/>
  <cols>
    <col min="1" max="1" width="10" style="223" customWidth="1"/>
    <col min="2" max="5" width="8.77734375" style="223"/>
  </cols>
  <sheetData>
    <row r="1" spans="1:4" x14ac:dyDescent="0.3">
      <c r="A1" s="223">
        <v>0</v>
      </c>
      <c r="B1" s="223">
        <v>0</v>
      </c>
      <c r="C1" s="223">
        <v>0</v>
      </c>
      <c r="D1" s="223">
        <v>0</v>
      </c>
    </row>
    <row r="2" spans="1:4" x14ac:dyDescent="0.3">
      <c r="A2" s="224" t="s">
        <v>431</v>
      </c>
      <c r="B2" s="225" t="s">
        <v>279</v>
      </c>
      <c r="C2" s="226" t="s">
        <v>432</v>
      </c>
      <c r="D2" s="225" t="s">
        <v>279</v>
      </c>
    </row>
    <row r="3" spans="1:4" x14ac:dyDescent="0.3">
      <c r="A3" s="224" t="s">
        <v>433</v>
      </c>
      <c r="B3" s="227" t="s">
        <v>434</v>
      </c>
      <c r="C3" s="228" t="s">
        <v>435</v>
      </c>
      <c r="D3" s="229" t="s">
        <v>436</v>
      </c>
    </row>
    <row r="4" spans="1:4" x14ac:dyDescent="0.3">
      <c r="A4" s="224" t="s">
        <v>437</v>
      </c>
      <c r="B4" s="227" t="s">
        <v>438</v>
      </c>
      <c r="C4" s="228" t="s">
        <v>439</v>
      </c>
      <c r="D4" s="229" t="s">
        <v>436</v>
      </c>
    </row>
    <row r="5" spans="1:4" x14ac:dyDescent="0.3">
      <c r="A5" s="224" t="s">
        <v>440</v>
      </c>
      <c r="B5" s="227" t="s">
        <v>441</v>
      </c>
      <c r="C5" s="228" t="s">
        <v>442</v>
      </c>
      <c r="D5" s="229" t="s">
        <v>436</v>
      </c>
    </row>
    <row r="6" spans="1:4" x14ac:dyDescent="0.3">
      <c r="A6" s="224" t="s">
        <v>443</v>
      </c>
      <c r="B6" s="227" t="s">
        <v>444</v>
      </c>
      <c r="C6" s="228" t="s">
        <v>445</v>
      </c>
      <c r="D6" s="229" t="s">
        <v>436</v>
      </c>
    </row>
    <row r="7" spans="1:4" x14ac:dyDescent="0.3">
      <c r="A7" s="224" t="s">
        <v>446</v>
      </c>
      <c r="B7" s="227" t="s">
        <v>447</v>
      </c>
      <c r="C7" s="223" t="s">
        <v>448</v>
      </c>
      <c r="D7" s="229" t="s">
        <v>436</v>
      </c>
    </row>
    <row r="8" spans="1:4" x14ac:dyDescent="0.3">
      <c r="A8" s="224" t="s">
        <v>449</v>
      </c>
      <c r="B8" s="227" t="s">
        <v>450</v>
      </c>
      <c r="C8" s="223" t="s">
        <v>451</v>
      </c>
      <c r="D8" s="229" t="s">
        <v>436</v>
      </c>
    </row>
    <row r="9" spans="1:4" x14ac:dyDescent="0.3">
      <c r="A9" s="224" t="s">
        <v>452</v>
      </c>
      <c r="B9" s="227" t="s">
        <v>453</v>
      </c>
      <c r="C9" s="223" t="s">
        <v>454</v>
      </c>
      <c r="D9" s="229" t="s">
        <v>436</v>
      </c>
    </row>
    <row r="10" spans="1:4" x14ac:dyDescent="0.3">
      <c r="A10" s="224" t="s">
        <v>455</v>
      </c>
      <c r="B10" s="227" t="s">
        <v>456</v>
      </c>
      <c r="C10" s="223" t="s">
        <v>457</v>
      </c>
      <c r="D10" s="229" t="s">
        <v>436</v>
      </c>
    </row>
    <row r="11" spans="1:4" x14ac:dyDescent="0.3">
      <c r="A11" s="224" t="s">
        <v>458</v>
      </c>
      <c r="B11" s="227" t="s">
        <v>459</v>
      </c>
      <c r="C11" s="223" t="s">
        <v>460</v>
      </c>
      <c r="D11" s="229" t="s">
        <v>436</v>
      </c>
    </row>
    <row r="12" spans="1:4" x14ac:dyDescent="0.3">
      <c r="A12" s="224" t="s">
        <v>461</v>
      </c>
      <c r="B12" s="227" t="s">
        <v>462</v>
      </c>
      <c r="C12" s="223" t="s">
        <v>463</v>
      </c>
      <c r="D12" s="229" t="s">
        <v>436</v>
      </c>
    </row>
    <row r="13" spans="1:4" x14ac:dyDescent="0.3">
      <c r="A13" s="224" t="s">
        <v>464</v>
      </c>
      <c r="B13" s="227" t="s">
        <v>465</v>
      </c>
      <c r="C13" s="228" t="s">
        <v>466</v>
      </c>
      <c r="D13" s="229" t="s">
        <v>436</v>
      </c>
    </row>
    <row r="14" spans="1:4" x14ac:dyDescent="0.3">
      <c r="A14" s="224" t="s">
        <v>467</v>
      </c>
      <c r="B14" s="227" t="s">
        <v>468</v>
      </c>
      <c r="C14" s="228" t="s">
        <v>469</v>
      </c>
      <c r="D14" s="229" t="s">
        <v>436</v>
      </c>
    </row>
    <row r="15" spans="1:4" x14ac:dyDescent="0.3">
      <c r="A15" s="224" t="s">
        <v>470</v>
      </c>
      <c r="B15" s="227" t="s">
        <v>471</v>
      </c>
      <c r="C15" s="228" t="s">
        <v>472</v>
      </c>
      <c r="D15" s="229" t="s">
        <v>436</v>
      </c>
    </row>
    <row r="16" spans="1:4" x14ac:dyDescent="0.3">
      <c r="A16" s="224" t="s">
        <v>473</v>
      </c>
      <c r="B16" s="227" t="s">
        <v>474</v>
      </c>
      <c r="C16" s="223" t="s">
        <v>475</v>
      </c>
      <c r="D16" s="229" t="s">
        <v>436</v>
      </c>
    </row>
    <row r="17" spans="1:4" x14ac:dyDescent="0.3">
      <c r="A17" s="224" t="s">
        <v>476</v>
      </c>
      <c r="B17" s="227" t="s">
        <v>477</v>
      </c>
      <c r="C17" s="223" t="s">
        <v>478</v>
      </c>
      <c r="D17" s="229" t="s">
        <v>436</v>
      </c>
    </row>
    <row r="18" spans="1:4" x14ac:dyDescent="0.3">
      <c r="A18" s="224" t="s">
        <v>479</v>
      </c>
      <c r="B18" s="227" t="s">
        <v>480</v>
      </c>
      <c r="C18" s="223" t="s">
        <v>481</v>
      </c>
      <c r="D18" s="229" t="s">
        <v>436</v>
      </c>
    </row>
    <row r="19" spans="1:4" x14ac:dyDescent="0.3">
      <c r="A19" s="224" t="s">
        <v>482</v>
      </c>
      <c r="B19" s="227" t="s">
        <v>483</v>
      </c>
      <c r="C19" s="228" t="s">
        <v>484</v>
      </c>
      <c r="D19" s="229" t="s">
        <v>436</v>
      </c>
    </row>
    <row r="20" spans="1:4" x14ac:dyDescent="0.3">
      <c r="A20" s="224" t="s">
        <v>485</v>
      </c>
      <c r="B20" s="227" t="s">
        <v>486</v>
      </c>
      <c r="C20" s="228" t="s">
        <v>487</v>
      </c>
      <c r="D20" s="229" t="s">
        <v>436</v>
      </c>
    </row>
    <row r="21" spans="1:4" x14ac:dyDescent="0.3">
      <c r="A21" s="224" t="s">
        <v>488</v>
      </c>
      <c r="B21" s="227" t="s">
        <v>489</v>
      </c>
      <c r="C21" s="228" t="s">
        <v>490</v>
      </c>
      <c r="D21" s="229" t="s">
        <v>436</v>
      </c>
    </row>
    <row r="22" spans="1:4" x14ac:dyDescent="0.3">
      <c r="A22" s="224" t="s">
        <v>491</v>
      </c>
      <c r="B22" s="227" t="s">
        <v>492</v>
      </c>
      <c r="C22" s="228" t="s">
        <v>493</v>
      </c>
      <c r="D22" s="229" t="s">
        <v>436</v>
      </c>
    </row>
    <row r="23" spans="1:4" x14ac:dyDescent="0.3">
      <c r="A23" s="224" t="s">
        <v>494</v>
      </c>
      <c r="B23" s="227" t="s">
        <v>495</v>
      </c>
      <c r="C23" s="228" t="s">
        <v>496</v>
      </c>
      <c r="D23" s="229" t="s">
        <v>497</v>
      </c>
    </row>
    <row r="24" spans="1:4" x14ac:dyDescent="0.3">
      <c r="A24" s="224" t="s">
        <v>498</v>
      </c>
      <c r="B24" s="227" t="s">
        <v>499</v>
      </c>
      <c r="C24" s="228" t="s">
        <v>500</v>
      </c>
      <c r="D24" s="229" t="s">
        <v>497</v>
      </c>
    </row>
    <row r="25" spans="1:4" x14ac:dyDescent="0.3">
      <c r="A25" s="224" t="s">
        <v>501</v>
      </c>
      <c r="B25" s="227" t="s">
        <v>502</v>
      </c>
      <c r="C25" s="228" t="s">
        <v>503</v>
      </c>
      <c r="D25" s="229" t="s">
        <v>497</v>
      </c>
    </row>
    <row r="26" spans="1:4" x14ac:dyDescent="0.3">
      <c r="A26" s="224" t="s">
        <v>504</v>
      </c>
      <c r="B26" s="227" t="s">
        <v>505</v>
      </c>
      <c r="C26" s="228" t="s">
        <v>506</v>
      </c>
      <c r="D26" s="229" t="s">
        <v>497</v>
      </c>
    </row>
    <row r="27" spans="1:4" x14ac:dyDescent="0.3">
      <c r="A27" s="224" t="s">
        <v>507</v>
      </c>
      <c r="B27" s="227" t="s">
        <v>508</v>
      </c>
      <c r="C27" s="228" t="s">
        <v>509</v>
      </c>
      <c r="D27" s="229" t="s">
        <v>497</v>
      </c>
    </row>
    <row r="28" spans="1:4" x14ac:dyDescent="0.3">
      <c r="A28" s="224" t="s">
        <v>510</v>
      </c>
      <c r="B28" s="227" t="s">
        <v>511</v>
      </c>
      <c r="C28" s="228" t="s">
        <v>512</v>
      </c>
      <c r="D28" s="229" t="s">
        <v>497</v>
      </c>
    </row>
    <row r="29" spans="1:4" x14ac:dyDescent="0.3">
      <c r="A29" s="224" t="s">
        <v>513</v>
      </c>
      <c r="B29" s="227" t="s">
        <v>514</v>
      </c>
      <c r="C29" s="228" t="s">
        <v>515</v>
      </c>
      <c r="D29" s="229" t="s">
        <v>497</v>
      </c>
    </row>
    <row r="30" spans="1:4" x14ac:dyDescent="0.3">
      <c r="A30" s="224" t="s">
        <v>516</v>
      </c>
      <c r="B30" s="227" t="s">
        <v>517</v>
      </c>
      <c r="C30" s="223" t="s">
        <v>518</v>
      </c>
      <c r="D30" s="229" t="s">
        <v>497</v>
      </c>
    </row>
    <row r="31" spans="1:4" x14ac:dyDescent="0.3">
      <c r="A31" s="224" t="s">
        <v>519</v>
      </c>
      <c r="B31" s="227" t="s">
        <v>520</v>
      </c>
      <c r="C31" s="223" t="s">
        <v>521</v>
      </c>
      <c r="D31" s="229" t="s">
        <v>497</v>
      </c>
    </row>
    <row r="32" spans="1:4" x14ac:dyDescent="0.3">
      <c r="A32" s="224" t="s">
        <v>522</v>
      </c>
      <c r="B32" s="227" t="s">
        <v>523</v>
      </c>
      <c r="C32" s="228" t="s">
        <v>524</v>
      </c>
      <c r="D32" s="229" t="s">
        <v>497</v>
      </c>
    </row>
    <row r="33" spans="1:4" x14ac:dyDescent="0.3">
      <c r="A33" s="224" t="s">
        <v>525</v>
      </c>
      <c r="B33" s="227" t="s">
        <v>526</v>
      </c>
      <c r="C33" s="228" t="s">
        <v>527</v>
      </c>
      <c r="D33" s="229" t="s">
        <v>528</v>
      </c>
    </row>
    <row r="34" spans="1:4" x14ac:dyDescent="0.3">
      <c r="A34" s="224" t="s">
        <v>529</v>
      </c>
      <c r="B34" s="227" t="s">
        <v>530</v>
      </c>
      <c r="C34" s="223" t="s">
        <v>531</v>
      </c>
      <c r="D34" s="229" t="s">
        <v>528</v>
      </c>
    </row>
    <row r="35" spans="1:4" x14ac:dyDescent="0.3">
      <c r="A35" s="224" t="s">
        <v>532</v>
      </c>
      <c r="B35" s="227" t="s">
        <v>533</v>
      </c>
      <c r="C35" s="223" t="s">
        <v>534</v>
      </c>
      <c r="D35" s="229" t="s">
        <v>528</v>
      </c>
    </row>
    <row r="36" spans="1:4" x14ac:dyDescent="0.3">
      <c r="A36" s="224" t="s">
        <v>535</v>
      </c>
      <c r="B36" s="227" t="s">
        <v>536</v>
      </c>
      <c r="C36" s="228" t="s">
        <v>537</v>
      </c>
      <c r="D36" s="229" t="s">
        <v>528</v>
      </c>
    </row>
    <row r="37" spans="1:4" x14ac:dyDescent="0.3">
      <c r="A37" s="224" t="s">
        <v>538</v>
      </c>
      <c r="B37" s="227" t="s">
        <v>539</v>
      </c>
      <c r="C37" s="228" t="s">
        <v>540</v>
      </c>
      <c r="D37" s="229" t="s">
        <v>528</v>
      </c>
    </row>
    <row r="38" spans="1:4" x14ac:dyDescent="0.3">
      <c r="A38" s="224" t="s">
        <v>541</v>
      </c>
      <c r="B38" s="227" t="s">
        <v>542</v>
      </c>
      <c r="C38" s="228" t="s">
        <v>543</v>
      </c>
      <c r="D38" s="229" t="s">
        <v>528</v>
      </c>
    </row>
    <row r="39" spans="1:4" x14ac:dyDescent="0.3">
      <c r="A39" s="224" t="s">
        <v>544</v>
      </c>
      <c r="B39" s="227" t="s">
        <v>545</v>
      </c>
      <c r="C39" s="223" t="s">
        <v>546</v>
      </c>
      <c r="D39" s="229" t="s">
        <v>528</v>
      </c>
    </row>
    <row r="40" spans="1:4" x14ac:dyDescent="0.3">
      <c r="A40" s="224" t="s">
        <v>547</v>
      </c>
      <c r="B40" s="227" t="s">
        <v>548</v>
      </c>
      <c r="C40" s="223" t="s">
        <v>549</v>
      </c>
      <c r="D40" s="229" t="s">
        <v>528</v>
      </c>
    </row>
    <row r="41" spans="1:4" x14ac:dyDescent="0.3">
      <c r="A41" s="224" t="s">
        <v>550</v>
      </c>
      <c r="B41" s="227" t="s">
        <v>551</v>
      </c>
      <c r="C41" s="228" t="s">
        <v>552</v>
      </c>
      <c r="D41" s="229" t="s">
        <v>528</v>
      </c>
    </row>
    <row r="42" spans="1:4" x14ac:dyDescent="0.3">
      <c r="A42" s="224" t="s">
        <v>553</v>
      </c>
      <c r="B42" s="227" t="s">
        <v>554</v>
      </c>
      <c r="C42" s="228" t="s">
        <v>555</v>
      </c>
      <c r="D42" s="229" t="s">
        <v>528</v>
      </c>
    </row>
    <row r="43" spans="1:4" x14ac:dyDescent="0.3">
      <c r="A43" s="224" t="s">
        <v>556</v>
      </c>
      <c r="B43" s="227" t="s">
        <v>557</v>
      </c>
      <c r="C43" s="228" t="s">
        <v>558</v>
      </c>
      <c r="D43" s="229" t="s">
        <v>528</v>
      </c>
    </row>
    <row r="44" spans="1:4" x14ac:dyDescent="0.3">
      <c r="A44" s="224" t="s">
        <v>559</v>
      </c>
      <c r="B44" s="227" t="s">
        <v>560</v>
      </c>
      <c r="C44" s="223" t="s">
        <v>561</v>
      </c>
      <c r="D44" s="229" t="s">
        <v>528</v>
      </c>
    </row>
    <row r="45" spans="1:4" x14ac:dyDescent="0.3">
      <c r="A45" s="224" t="s">
        <v>562</v>
      </c>
      <c r="B45" s="227" t="s">
        <v>563</v>
      </c>
      <c r="C45" s="223" t="s">
        <v>564</v>
      </c>
      <c r="D45" s="229" t="s">
        <v>528</v>
      </c>
    </row>
    <row r="46" spans="1:4" x14ac:dyDescent="0.3">
      <c r="A46" s="224" t="s">
        <v>565</v>
      </c>
      <c r="B46" s="227" t="s">
        <v>566</v>
      </c>
      <c r="C46" s="223" t="s">
        <v>567</v>
      </c>
      <c r="D46" s="229" t="s">
        <v>528</v>
      </c>
    </row>
    <row r="47" spans="1:4" x14ac:dyDescent="0.3">
      <c r="A47" s="224" t="s">
        <v>568</v>
      </c>
      <c r="B47" s="227" t="s">
        <v>569</v>
      </c>
      <c r="C47" s="228" t="s">
        <v>570</v>
      </c>
      <c r="D47" s="229" t="s">
        <v>528</v>
      </c>
    </row>
    <row r="48" spans="1:4" x14ac:dyDescent="0.3">
      <c r="A48" s="224" t="s">
        <v>571</v>
      </c>
      <c r="B48" s="227" t="s">
        <v>572</v>
      </c>
      <c r="C48" s="228" t="s">
        <v>573</v>
      </c>
      <c r="D48" s="229" t="s">
        <v>574</v>
      </c>
    </row>
    <row r="49" spans="1:4" x14ac:dyDescent="0.3">
      <c r="A49" s="224" t="s">
        <v>575</v>
      </c>
      <c r="B49" s="227" t="s">
        <v>576</v>
      </c>
      <c r="C49" s="228" t="s">
        <v>577</v>
      </c>
      <c r="D49" s="229" t="s">
        <v>574</v>
      </c>
    </row>
    <row r="50" spans="1:4" x14ac:dyDescent="0.3">
      <c r="A50" s="224" t="s">
        <v>578</v>
      </c>
      <c r="B50" s="227" t="s">
        <v>579</v>
      </c>
      <c r="C50" s="228" t="s">
        <v>580</v>
      </c>
      <c r="D50" s="229" t="s">
        <v>574</v>
      </c>
    </row>
    <row r="51" spans="1:4" x14ac:dyDescent="0.3">
      <c r="A51" s="224" t="s">
        <v>581</v>
      </c>
      <c r="B51" s="227" t="s">
        <v>582</v>
      </c>
      <c r="C51" s="228" t="s">
        <v>583</v>
      </c>
      <c r="D51" s="229" t="s">
        <v>574</v>
      </c>
    </row>
    <row r="52" spans="1:4" x14ac:dyDescent="0.3">
      <c r="A52" s="224" t="s">
        <v>584</v>
      </c>
      <c r="B52" s="227" t="s">
        <v>585</v>
      </c>
      <c r="C52" s="223" t="s">
        <v>586</v>
      </c>
      <c r="D52" s="229" t="s">
        <v>574</v>
      </c>
    </row>
    <row r="53" spans="1:4" x14ac:dyDescent="0.3">
      <c r="A53" s="224" t="s">
        <v>587</v>
      </c>
      <c r="B53" s="227" t="s">
        <v>588</v>
      </c>
      <c r="C53" s="223" t="s">
        <v>589</v>
      </c>
      <c r="D53" s="229" t="s">
        <v>574</v>
      </c>
    </row>
    <row r="54" spans="1:4" x14ac:dyDescent="0.3">
      <c r="A54" s="224" t="s">
        <v>590</v>
      </c>
      <c r="B54" s="227" t="s">
        <v>591</v>
      </c>
      <c r="C54" s="228" t="s">
        <v>592</v>
      </c>
      <c r="D54" s="229" t="s">
        <v>574</v>
      </c>
    </row>
    <row r="55" spans="1:4" x14ac:dyDescent="0.3">
      <c r="A55" s="224" t="s">
        <v>593</v>
      </c>
      <c r="B55" s="227" t="s">
        <v>594</v>
      </c>
      <c r="C55" s="228" t="s">
        <v>595</v>
      </c>
      <c r="D55" s="229" t="s">
        <v>574</v>
      </c>
    </row>
    <row r="56" spans="1:4" x14ac:dyDescent="0.3">
      <c r="A56" s="224" t="s">
        <v>596</v>
      </c>
      <c r="B56" s="227" t="s">
        <v>597</v>
      </c>
      <c r="C56" s="228" t="s">
        <v>598</v>
      </c>
      <c r="D56" s="229" t="s">
        <v>574</v>
      </c>
    </row>
    <row r="57" spans="1:4" x14ac:dyDescent="0.3">
      <c r="A57" s="224" t="s">
        <v>599</v>
      </c>
      <c r="B57" s="227" t="s">
        <v>600</v>
      </c>
      <c r="C57" s="228" t="s">
        <v>601</v>
      </c>
      <c r="D57" s="229" t="s">
        <v>574</v>
      </c>
    </row>
    <row r="58" spans="1:4" x14ac:dyDescent="0.3">
      <c r="A58" s="224" t="s">
        <v>602</v>
      </c>
      <c r="B58" s="227" t="s">
        <v>603</v>
      </c>
      <c r="C58" s="228" t="s">
        <v>604</v>
      </c>
      <c r="D58" s="229" t="s">
        <v>605</v>
      </c>
    </row>
    <row r="59" spans="1:4" x14ac:dyDescent="0.3">
      <c r="A59" s="224" t="s">
        <v>606</v>
      </c>
      <c r="B59" s="227" t="s">
        <v>607</v>
      </c>
      <c r="C59" s="228" t="s">
        <v>608</v>
      </c>
      <c r="D59" s="229" t="s">
        <v>605</v>
      </c>
    </row>
    <row r="60" spans="1:4" x14ac:dyDescent="0.3">
      <c r="A60" s="224" t="s">
        <v>609</v>
      </c>
      <c r="B60" s="227" t="s">
        <v>610</v>
      </c>
      <c r="C60" s="223" t="s">
        <v>611</v>
      </c>
      <c r="D60" s="229" t="s">
        <v>605</v>
      </c>
    </row>
    <row r="61" spans="1:4" x14ac:dyDescent="0.3">
      <c r="A61" s="224" t="s">
        <v>612</v>
      </c>
      <c r="B61" s="227" t="s">
        <v>613</v>
      </c>
      <c r="C61" s="223" t="s">
        <v>614</v>
      </c>
      <c r="D61" s="229" t="s">
        <v>605</v>
      </c>
    </row>
    <row r="62" spans="1:4" x14ac:dyDescent="0.3">
      <c r="A62" s="224" t="s">
        <v>615</v>
      </c>
      <c r="B62" s="227" t="s">
        <v>616</v>
      </c>
      <c r="C62" s="228" t="s">
        <v>617</v>
      </c>
      <c r="D62" s="229" t="s">
        <v>605</v>
      </c>
    </row>
    <row r="63" spans="1:4" x14ac:dyDescent="0.3">
      <c r="A63" s="224" t="s">
        <v>618</v>
      </c>
      <c r="B63" s="227" t="s">
        <v>619</v>
      </c>
      <c r="C63" s="228" t="s">
        <v>620</v>
      </c>
      <c r="D63" s="229" t="s">
        <v>605</v>
      </c>
    </row>
    <row r="64" spans="1:4" x14ac:dyDescent="0.3">
      <c r="A64" s="224" t="s">
        <v>621</v>
      </c>
      <c r="B64" s="227" t="s">
        <v>622</v>
      </c>
      <c r="C64" s="228" t="s">
        <v>623</v>
      </c>
      <c r="D64" s="229" t="s">
        <v>605</v>
      </c>
    </row>
    <row r="65" spans="1:4" x14ac:dyDescent="0.3">
      <c r="A65" s="224" t="s">
        <v>624</v>
      </c>
      <c r="B65" s="227" t="s">
        <v>625</v>
      </c>
      <c r="C65" s="228" t="s">
        <v>626</v>
      </c>
      <c r="D65" s="229" t="s">
        <v>605</v>
      </c>
    </row>
    <row r="66" spans="1:4" x14ac:dyDescent="0.3">
      <c r="A66" s="224" t="s">
        <v>627</v>
      </c>
      <c r="B66" s="227" t="s">
        <v>628</v>
      </c>
      <c r="C66" s="228" t="s">
        <v>629</v>
      </c>
      <c r="D66" s="229" t="s">
        <v>630</v>
      </c>
    </row>
    <row r="67" spans="1:4" x14ac:dyDescent="0.3">
      <c r="A67" s="224" t="s">
        <v>631</v>
      </c>
      <c r="B67" s="227" t="s">
        <v>632</v>
      </c>
      <c r="C67" s="223" t="s">
        <v>633</v>
      </c>
      <c r="D67" s="229" t="s">
        <v>630</v>
      </c>
    </row>
    <row r="68" spans="1:4" x14ac:dyDescent="0.3">
      <c r="A68" s="224" t="s">
        <v>634</v>
      </c>
      <c r="B68" s="227" t="s">
        <v>635</v>
      </c>
      <c r="C68" s="223" t="s">
        <v>636</v>
      </c>
      <c r="D68" s="229" t="s">
        <v>630</v>
      </c>
    </row>
    <row r="69" spans="1:4" x14ac:dyDescent="0.3">
      <c r="A69" s="224" t="s">
        <v>637</v>
      </c>
      <c r="B69" s="227" t="s">
        <v>638</v>
      </c>
      <c r="C69" s="228" t="s">
        <v>639</v>
      </c>
      <c r="D69" s="229" t="s">
        <v>630</v>
      </c>
    </row>
    <row r="70" spans="1:4" x14ac:dyDescent="0.3">
      <c r="A70" s="224" t="s">
        <v>640</v>
      </c>
      <c r="B70" s="227" t="s">
        <v>641</v>
      </c>
      <c r="C70" s="223" t="s">
        <v>642</v>
      </c>
      <c r="D70" s="229" t="s">
        <v>630</v>
      </c>
    </row>
    <row r="71" spans="1:4" x14ac:dyDescent="0.3">
      <c r="A71" s="224" t="s">
        <v>643</v>
      </c>
      <c r="B71" s="227" t="s">
        <v>644</v>
      </c>
      <c r="C71" s="223" t="s">
        <v>645</v>
      </c>
      <c r="D71" s="229" t="s">
        <v>630</v>
      </c>
    </row>
    <row r="72" spans="1:4" x14ac:dyDescent="0.3">
      <c r="A72" s="224" t="s">
        <v>646</v>
      </c>
      <c r="B72" s="227" t="s">
        <v>647</v>
      </c>
      <c r="C72" s="223" t="s">
        <v>648</v>
      </c>
      <c r="D72" s="229" t="s">
        <v>630</v>
      </c>
    </row>
    <row r="73" spans="1:4" x14ac:dyDescent="0.3">
      <c r="A73" s="224" t="s">
        <v>649</v>
      </c>
      <c r="B73" s="227" t="s">
        <v>650</v>
      </c>
      <c r="C73" s="228" t="s">
        <v>651</v>
      </c>
      <c r="D73" s="229" t="s">
        <v>630</v>
      </c>
    </row>
    <row r="74" spans="1:4" x14ac:dyDescent="0.3">
      <c r="A74" s="224" t="s">
        <v>652</v>
      </c>
      <c r="B74" s="227" t="s">
        <v>653</v>
      </c>
      <c r="C74" s="223" t="s">
        <v>654</v>
      </c>
      <c r="D74" s="229" t="s">
        <v>630</v>
      </c>
    </row>
    <row r="75" spans="1:4" x14ac:dyDescent="0.3">
      <c r="A75" s="224" t="s">
        <v>655</v>
      </c>
      <c r="B75" s="227" t="s">
        <v>656</v>
      </c>
      <c r="C75" s="223" t="s">
        <v>657</v>
      </c>
      <c r="D75" s="229" t="s">
        <v>630</v>
      </c>
    </row>
    <row r="76" spans="1:4" x14ac:dyDescent="0.3">
      <c r="A76" s="224" t="s">
        <v>658</v>
      </c>
      <c r="B76" s="230" t="s">
        <v>659</v>
      </c>
      <c r="C76" s="223" t="s">
        <v>660</v>
      </c>
      <c r="D76" s="229" t="s">
        <v>630</v>
      </c>
    </row>
    <row r="77" spans="1:4" x14ac:dyDescent="0.3">
      <c r="A77" s="224" t="s">
        <v>661</v>
      </c>
      <c r="B77" s="230" t="s">
        <v>662</v>
      </c>
      <c r="C77" s="223" t="s">
        <v>663</v>
      </c>
      <c r="D77" s="229" t="s">
        <v>630</v>
      </c>
    </row>
    <row r="78" spans="1:4" x14ac:dyDescent="0.3">
      <c r="A78" s="224" t="s">
        <v>664</v>
      </c>
      <c r="B78" s="230" t="s">
        <v>665</v>
      </c>
      <c r="C78" s="223" t="s">
        <v>666</v>
      </c>
      <c r="D78" s="229" t="s">
        <v>630</v>
      </c>
    </row>
    <row r="79" spans="1:4" x14ac:dyDescent="0.3">
      <c r="A79" s="224" t="s">
        <v>667</v>
      </c>
      <c r="B79" s="230" t="s">
        <v>668</v>
      </c>
      <c r="C79" s="223" t="s">
        <v>669</v>
      </c>
      <c r="D79" s="229" t="s">
        <v>630</v>
      </c>
    </row>
    <row r="80" spans="1:4" x14ac:dyDescent="0.3">
      <c r="A80" s="224" t="s">
        <v>670</v>
      </c>
      <c r="B80" s="230" t="s">
        <v>671</v>
      </c>
      <c r="C80" s="228" t="s">
        <v>672</v>
      </c>
      <c r="D80" s="229" t="s">
        <v>630</v>
      </c>
    </row>
    <row r="81" spans="1:4" x14ac:dyDescent="0.3">
      <c r="A81" s="224" t="s">
        <v>673</v>
      </c>
      <c r="B81" s="230" t="s">
        <v>674</v>
      </c>
      <c r="C81" s="228" t="s">
        <v>675</v>
      </c>
      <c r="D81" s="229" t="s">
        <v>630</v>
      </c>
    </row>
    <row r="82" spans="1:4" x14ac:dyDescent="0.3">
      <c r="A82" s="224" t="s">
        <v>676</v>
      </c>
      <c r="B82" s="230" t="s">
        <v>677</v>
      </c>
    </row>
    <row r="83" spans="1:4" x14ac:dyDescent="0.3">
      <c r="A83" s="224" t="s">
        <v>678</v>
      </c>
      <c r="B83" s="230" t="s">
        <v>679</v>
      </c>
    </row>
    <row r="84" spans="1:4" x14ac:dyDescent="0.3">
      <c r="A84" s="224" t="s">
        <v>680</v>
      </c>
      <c r="B84" s="230" t="s">
        <v>681</v>
      </c>
    </row>
    <row r="85" spans="1:4" x14ac:dyDescent="0.3">
      <c r="A85" s="224" t="s">
        <v>682</v>
      </c>
      <c r="B85" s="230" t="s">
        <v>683</v>
      </c>
    </row>
    <row r="86" spans="1:4" x14ac:dyDescent="0.3">
      <c r="A86" s="224" t="s">
        <v>684</v>
      </c>
      <c r="B86" s="230" t="s">
        <v>685</v>
      </c>
    </row>
    <row r="87" spans="1:4" x14ac:dyDescent="0.3">
      <c r="A87" s="224" t="s">
        <v>686</v>
      </c>
      <c r="B87" s="230" t="s">
        <v>687</v>
      </c>
    </row>
    <row r="88" spans="1:4" x14ac:dyDescent="0.3">
      <c r="A88" s="224" t="s">
        <v>688</v>
      </c>
      <c r="B88" s="230" t="s">
        <v>689</v>
      </c>
    </row>
    <row r="89" spans="1:4" x14ac:dyDescent="0.3">
      <c r="A89" s="224" t="s">
        <v>690</v>
      </c>
      <c r="B89" s="230" t="s">
        <v>691</v>
      </c>
    </row>
    <row r="90" spans="1:4" x14ac:dyDescent="0.3">
      <c r="A90" s="224" t="s">
        <v>692</v>
      </c>
      <c r="B90" s="230" t="s">
        <v>693</v>
      </c>
    </row>
    <row r="91" spans="1:4" x14ac:dyDescent="0.3">
      <c r="A91" s="224" t="s">
        <v>694</v>
      </c>
      <c r="B91" s="230" t="s">
        <v>695</v>
      </c>
    </row>
    <row r="92" spans="1:4" x14ac:dyDescent="0.3">
      <c r="A92" s="224" t="s">
        <v>696</v>
      </c>
      <c r="B92" s="230" t="s">
        <v>697</v>
      </c>
    </row>
    <row r="93" spans="1:4" x14ac:dyDescent="0.3">
      <c r="A93" s="224" t="s">
        <v>698</v>
      </c>
      <c r="B93" s="230" t="s">
        <v>699</v>
      </c>
    </row>
    <row r="94" spans="1:4" x14ac:dyDescent="0.3">
      <c r="A94" s="224" t="s">
        <v>700</v>
      </c>
      <c r="B94" s="230" t="s">
        <v>701</v>
      </c>
    </row>
    <row r="95" spans="1:4" x14ac:dyDescent="0.3">
      <c r="A95" s="224" t="s">
        <v>702</v>
      </c>
      <c r="B95" s="230" t="s">
        <v>703</v>
      </c>
    </row>
    <row r="96" spans="1:4" x14ac:dyDescent="0.3">
      <c r="A96" s="224" t="s">
        <v>704</v>
      </c>
      <c r="B96" s="230" t="s">
        <v>705</v>
      </c>
    </row>
    <row r="97" spans="1:2" x14ac:dyDescent="0.3">
      <c r="A97" s="224" t="s">
        <v>706</v>
      </c>
      <c r="B97" s="230" t="s">
        <v>707</v>
      </c>
    </row>
    <row r="98" spans="1:2" x14ac:dyDescent="0.3">
      <c r="A98" s="224" t="s">
        <v>708</v>
      </c>
      <c r="B98" s="230" t="s">
        <v>709</v>
      </c>
    </row>
    <row r="99" spans="1:2" x14ac:dyDescent="0.3">
      <c r="A99" s="224" t="s">
        <v>710</v>
      </c>
      <c r="B99" s="230" t="s">
        <v>711</v>
      </c>
    </row>
    <row r="100" spans="1:2" x14ac:dyDescent="0.3">
      <c r="A100" s="224" t="s">
        <v>712</v>
      </c>
      <c r="B100" s="230" t="s">
        <v>713</v>
      </c>
    </row>
    <row r="101" spans="1:2" x14ac:dyDescent="0.3">
      <c r="A101" s="224" t="s">
        <v>714</v>
      </c>
      <c r="B101" s="230" t="s">
        <v>715</v>
      </c>
    </row>
    <row r="102" spans="1:2" x14ac:dyDescent="0.3">
      <c r="A102" s="224" t="s">
        <v>716</v>
      </c>
      <c r="B102" s="230" t="s">
        <v>717</v>
      </c>
    </row>
    <row r="103" spans="1:2" x14ac:dyDescent="0.3">
      <c r="A103" s="224" t="s">
        <v>718</v>
      </c>
      <c r="B103" s="230" t="s">
        <v>719</v>
      </c>
    </row>
    <row r="104" spans="1:2" x14ac:dyDescent="0.3">
      <c r="A104" s="224" t="s">
        <v>720</v>
      </c>
      <c r="B104" s="230" t="s">
        <v>721</v>
      </c>
    </row>
    <row r="105" spans="1:2" x14ac:dyDescent="0.3">
      <c r="A105" s="224" t="s">
        <v>722</v>
      </c>
      <c r="B105" s="230" t="s">
        <v>723</v>
      </c>
    </row>
    <row r="106" spans="1:2" x14ac:dyDescent="0.3">
      <c r="A106" s="224" t="s">
        <v>724</v>
      </c>
      <c r="B106" s="230" t="s">
        <v>725</v>
      </c>
    </row>
    <row r="107" spans="1:2" x14ac:dyDescent="0.3">
      <c r="A107" s="224" t="s">
        <v>726</v>
      </c>
      <c r="B107" s="230" t="s">
        <v>727</v>
      </c>
    </row>
    <row r="108" spans="1:2" x14ac:dyDescent="0.3">
      <c r="A108" s="224" t="s">
        <v>728</v>
      </c>
      <c r="B108" s="230" t="s">
        <v>729</v>
      </c>
    </row>
    <row r="109" spans="1:2" x14ac:dyDescent="0.3">
      <c r="A109" s="224" t="s">
        <v>730</v>
      </c>
      <c r="B109" s="230" t="s">
        <v>731</v>
      </c>
    </row>
    <row r="110" spans="1:2" x14ac:dyDescent="0.3">
      <c r="A110" s="224" t="s">
        <v>732</v>
      </c>
      <c r="B110" s="230" t="s">
        <v>733</v>
      </c>
    </row>
    <row r="111" spans="1:2" x14ac:dyDescent="0.3">
      <c r="A111" s="224" t="s">
        <v>734</v>
      </c>
      <c r="B111" s="230" t="s">
        <v>735</v>
      </c>
    </row>
    <row r="112" spans="1:2" x14ac:dyDescent="0.3">
      <c r="A112" s="224" t="s">
        <v>736</v>
      </c>
      <c r="B112" s="230" t="s">
        <v>737</v>
      </c>
    </row>
    <row r="113" spans="1:2" x14ac:dyDescent="0.3">
      <c r="A113" s="224" t="s">
        <v>738</v>
      </c>
      <c r="B113" s="230" t="s">
        <v>739</v>
      </c>
    </row>
    <row r="114" spans="1:2" x14ac:dyDescent="0.3">
      <c r="A114" s="224" t="s">
        <v>740</v>
      </c>
      <c r="B114" s="230" t="s">
        <v>741</v>
      </c>
    </row>
    <row r="115" spans="1:2" x14ac:dyDescent="0.3">
      <c r="A115" s="224" t="s">
        <v>742</v>
      </c>
      <c r="B115" s="230" t="s">
        <v>743</v>
      </c>
    </row>
    <row r="116" spans="1:2" x14ac:dyDescent="0.3">
      <c r="A116" s="224" t="s">
        <v>744</v>
      </c>
      <c r="B116" s="230" t="s">
        <v>745</v>
      </c>
    </row>
    <row r="117" spans="1:2" x14ac:dyDescent="0.3">
      <c r="A117" s="224" t="s">
        <v>746</v>
      </c>
      <c r="B117" s="230" t="s">
        <v>747</v>
      </c>
    </row>
    <row r="118" spans="1:2" x14ac:dyDescent="0.3">
      <c r="A118" s="224" t="s">
        <v>748</v>
      </c>
      <c r="B118" s="230" t="s">
        <v>749</v>
      </c>
    </row>
    <row r="119" spans="1:2" x14ac:dyDescent="0.3">
      <c r="A119" s="224" t="s">
        <v>750</v>
      </c>
      <c r="B119" s="230" t="s">
        <v>751</v>
      </c>
    </row>
    <row r="120" spans="1:2" x14ac:dyDescent="0.3">
      <c r="A120" s="224" t="s">
        <v>752</v>
      </c>
      <c r="B120" s="230" t="s">
        <v>753</v>
      </c>
    </row>
    <row r="121" spans="1:2" x14ac:dyDescent="0.3">
      <c r="A121" s="224" t="s">
        <v>754</v>
      </c>
      <c r="B121" s="230" t="s">
        <v>755</v>
      </c>
    </row>
    <row r="122" spans="1:2" x14ac:dyDescent="0.3">
      <c r="A122" s="224" t="s">
        <v>756</v>
      </c>
      <c r="B122" s="230" t="s">
        <v>757</v>
      </c>
    </row>
    <row r="123" spans="1:2" x14ac:dyDescent="0.3">
      <c r="A123" s="224" t="s">
        <v>758</v>
      </c>
      <c r="B123" s="230" t="s">
        <v>759</v>
      </c>
    </row>
    <row r="124" spans="1:2" x14ac:dyDescent="0.3">
      <c r="A124" s="224" t="s">
        <v>760</v>
      </c>
      <c r="B124" s="230" t="s">
        <v>761</v>
      </c>
    </row>
    <row r="125" spans="1:2" x14ac:dyDescent="0.3">
      <c r="A125" s="224" t="s">
        <v>762</v>
      </c>
      <c r="B125" s="230" t="s">
        <v>763</v>
      </c>
    </row>
    <row r="126" spans="1:2" x14ac:dyDescent="0.3">
      <c r="A126" s="224" t="s">
        <v>764</v>
      </c>
      <c r="B126" s="230" t="s">
        <v>765</v>
      </c>
    </row>
    <row r="127" spans="1:2" x14ac:dyDescent="0.3">
      <c r="A127" s="224" t="s">
        <v>766</v>
      </c>
      <c r="B127" s="230" t="s">
        <v>767</v>
      </c>
    </row>
    <row r="128" spans="1:2" x14ac:dyDescent="0.3">
      <c r="A128" s="224" t="s">
        <v>768</v>
      </c>
      <c r="B128" s="230" t="s">
        <v>769</v>
      </c>
    </row>
    <row r="129" spans="1:2" x14ac:dyDescent="0.3">
      <c r="A129" s="224" t="s">
        <v>770</v>
      </c>
      <c r="B129" s="230" t="s">
        <v>771</v>
      </c>
    </row>
    <row r="130" spans="1:2" x14ac:dyDescent="0.3">
      <c r="A130" s="224" t="s">
        <v>772</v>
      </c>
      <c r="B130" s="230" t="s">
        <v>773</v>
      </c>
    </row>
    <row r="131" spans="1:2" x14ac:dyDescent="0.3">
      <c r="A131" s="224" t="s">
        <v>774</v>
      </c>
      <c r="B131" s="230" t="s">
        <v>775</v>
      </c>
    </row>
    <row r="132" spans="1:2" x14ac:dyDescent="0.3">
      <c r="A132" s="224" t="s">
        <v>776</v>
      </c>
      <c r="B132" s="230" t="s">
        <v>777</v>
      </c>
    </row>
    <row r="133" spans="1:2" x14ac:dyDescent="0.3">
      <c r="A133" s="224" t="s">
        <v>778</v>
      </c>
      <c r="B133" s="230" t="s">
        <v>779</v>
      </c>
    </row>
    <row r="134" spans="1:2" x14ac:dyDescent="0.3">
      <c r="A134" s="224" t="s">
        <v>780</v>
      </c>
      <c r="B134" s="230" t="s">
        <v>781</v>
      </c>
    </row>
    <row r="135" spans="1:2" x14ac:dyDescent="0.3">
      <c r="A135" s="224" t="s">
        <v>782</v>
      </c>
      <c r="B135" s="230" t="s">
        <v>783</v>
      </c>
    </row>
    <row r="136" spans="1:2" x14ac:dyDescent="0.3">
      <c r="A136" s="224" t="s">
        <v>784</v>
      </c>
      <c r="B136" s="230" t="s">
        <v>785</v>
      </c>
    </row>
    <row r="137" spans="1:2" x14ac:dyDescent="0.3">
      <c r="A137" s="224" t="s">
        <v>786</v>
      </c>
      <c r="B137" s="230" t="s">
        <v>787</v>
      </c>
    </row>
    <row r="138" spans="1:2" x14ac:dyDescent="0.3">
      <c r="A138" s="224" t="s">
        <v>788</v>
      </c>
      <c r="B138" s="230" t="s">
        <v>789</v>
      </c>
    </row>
    <row r="139" spans="1:2" x14ac:dyDescent="0.3">
      <c r="A139" s="224" t="s">
        <v>790</v>
      </c>
      <c r="B139" s="230" t="s">
        <v>791</v>
      </c>
    </row>
    <row r="140" spans="1:2" x14ac:dyDescent="0.3">
      <c r="A140" s="224" t="s">
        <v>792</v>
      </c>
      <c r="B140" s="230" t="s">
        <v>793</v>
      </c>
    </row>
    <row r="141" spans="1:2" x14ac:dyDescent="0.3">
      <c r="A141" s="224" t="s">
        <v>794</v>
      </c>
      <c r="B141" s="230" t="s">
        <v>795</v>
      </c>
    </row>
    <row r="142" spans="1:2" x14ac:dyDescent="0.3">
      <c r="A142" s="224" t="s">
        <v>796</v>
      </c>
      <c r="B142" s="230" t="s">
        <v>797</v>
      </c>
    </row>
    <row r="143" spans="1:2" x14ac:dyDescent="0.3">
      <c r="A143" s="224" t="s">
        <v>798</v>
      </c>
      <c r="B143" s="230" t="s">
        <v>799</v>
      </c>
    </row>
    <row r="144" spans="1:2" x14ac:dyDescent="0.3">
      <c r="A144" s="224" t="s">
        <v>800</v>
      </c>
      <c r="B144" s="230" t="s">
        <v>801</v>
      </c>
    </row>
    <row r="145" spans="1:2" x14ac:dyDescent="0.3">
      <c r="A145" s="224" t="s">
        <v>802</v>
      </c>
      <c r="B145" s="230" t="s">
        <v>803</v>
      </c>
    </row>
    <row r="146" spans="1:2" x14ac:dyDescent="0.3">
      <c r="A146" s="224" t="s">
        <v>804</v>
      </c>
      <c r="B146" s="230" t="s">
        <v>805</v>
      </c>
    </row>
    <row r="147" spans="1:2" x14ac:dyDescent="0.3">
      <c r="A147" s="224" t="s">
        <v>806</v>
      </c>
      <c r="B147" s="230" t="s">
        <v>807</v>
      </c>
    </row>
    <row r="148" spans="1:2" x14ac:dyDescent="0.3">
      <c r="A148" s="224" t="s">
        <v>808</v>
      </c>
      <c r="B148" s="230" t="s">
        <v>809</v>
      </c>
    </row>
    <row r="149" spans="1:2" x14ac:dyDescent="0.3">
      <c r="A149" s="224" t="s">
        <v>810</v>
      </c>
      <c r="B149" s="230" t="s">
        <v>811</v>
      </c>
    </row>
    <row r="150" spans="1:2" x14ac:dyDescent="0.3">
      <c r="A150" s="224" t="s">
        <v>812</v>
      </c>
      <c r="B150" s="230" t="s">
        <v>813</v>
      </c>
    </row>
    <row r="151" spans="1:2" x14ac:dyDescent="0.3">
      <c r="A151" s="224" t="s">
        <v>814</v>
      </c>
      <c r="B151" s="230" t="s">
        <v>815</v>
      </c>
    </row>
    <row r="152" spans="1:2" x14ac:dyDescent="0.3">
      <c r="A152" s="224" t="s">
        <v>816</v>
      </c>
      <c r="B152" s="230" t="s">
        <v>817</v>
      </c>
    </row>
    <row r="153" spans="1:2" x14ac:dyDescent="0.3">
      <c r="A153" s="224" t="s">
        <v>818</v>
      </c>
      <c r="B153" s="230" t="s">
        <v>819</v>
      </c>
    </row>
    <row r="154" spans="1:2" x14ac:dyDescent="0.3">
      <c r="A154" s="224" t="s">
        <v>820</v>
      </c>
      <c r="B154" s="230" t="s">
        <v>821</v>
      </c>
    </row>
    <row r="155" spans="1:2" x14ac:dyDescent="0.3">
      <c r="A155" s="224" t="s">
        <v>822</v>
      </c>
      <c r="B155" s="230" t="s">
        <v>823</v>
      </c>
    </row>
    <row r="156" spans="1:2" x14ac:dyDescent="0.3">
      <c r="A156" s="224" t="s">
        <v>824</v>
      </c>
      <c r="B156" s="230" t="s">
        <v>825</v>
      </c>
    </row>
    <row r="157" spans="1:2" x14ac:dyDescent="0.3">
      <c r="A157" s="224" t="s">
        <v>826</v>
      </c>
      <c r="B157" s="230" t="s">
        <v>827</v>
      </c>
    </row>
    <row r="158" spans="1:2" x14ac:dyDescent="0.3">
      <c r="A158" s="224" t="s">
        <v>828</v>
      </c>
      <c r="B158" s="230" t="s">
        <v>829</v>
      </c>
    </row>
    <row r="159" spans="1:2" x14ac:dyDescent="0.3">
      <c r="A159" s="224" t="s">
        <v>830</v>
      </c>
      <c r="B159" s="230" t="s">
        <v>831</v>
      </c>
    </row>
    <row r="160" spans="1:2" x14ac:dyDescent="0.3">
      <c r="A160" s="224" t="s">
        <v>832</v>
      </c>
      <c r="B160" s="230" t="s">
        <v>833</v>
      </c>
    </row>
    <row r="161" spans="1:2" x14ac:dyDescent="0.3">
      <c r="A161" s="224" t="s">
        <v>834</v>
      </c>
      <c r="B161" s="230" t="s">
        <v>835</v>
      </c>
    </row>
    <row r="162" spans="1:2" x14ac:dyDescent="0.3">
      <c r="A162" s="224" t="s">
        <v>836</v>
      </c>
      <c r="B162" s="230" t="s">
        <v>837</v>
      </c>
    </row>
    <row r="163" spans="1:2" x14ac:dyDescent="0.3">
      <c r="A163" s="224" t="s">
        <v>838</v>
      </c>
      <c r="B163" s="230" t="s">
        <v>839</v>
      </c>
    </row>
    <row r="164" spans="1:2" x14ac:dyDescent="0.3">
      <c r="A164" s="224" t="s">
        <v>840</v>
      </c>
      <c r="B164" s="230" t="s">
        <v>841</v>
      </c>
    </row>
    <row r="165" spans="1:2" x14ac:dyDescent="0.3">
      <c r="A165" s="224" t="s">
        <v>842</v>
      </c>
      <c r="B165" s="230" t="s">
        <v>843</v>
      </c>
    </row>
    <row r="166" spans="1:2" x14ac:dyDescent="0.3">
      <c r="A166" s="224" t="s">
        <v>844</v>
      </c>
      <c r="B166" s="230" t="s">
        <v>845</v>
      </c>
    </row>
    <row r="167" spans="1:2" x14ac:dyDescent="0.3">
      <c r="A167" s="224" t="s">
        <v>846</v>
      </c>
      <c r="B167" s="230" t="s">
        <v>847</v>
      </c>
    </row>
    <row r="168" spans="1:2" x14ac:dyDescent="0.3">
      <c r="A168" s="224" t="s">
        <v>848</v>
      </c>
      <c r="B168" s="230" t="s">
        <v>849</v>
      </c>
    </row>
    <row r="169" spans="1:2" x14ac:dyDescent="0.3">
      <c r="A169" s="224" t="s">
        <v>850</v>
      </c>
      <c r="B169" s="230" t="s">
        <v>851</v>
      </c>
    </row>
    <row r="170" spans="1:2" x14ac:dyDescent="0.3">
      <c r="A170" s="224" t="s">
        <v>852</v>
      </c>
      <c r="B170" s="230" t="s">
        <v>853</v>
      </c>
    </row>
    <row r="171" spans="1:2" x14ac:dyDescent="0.3">
      <c r="A171" s="224" t="s">
        <v>854</v>
      </c>
      <c r="B171" s="230" t="s">
        <v>855</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0E1B0FB969FA4DB37D3562DA9CC146" ma:contentTypeVersion="33" ma:contentTypeDescription="Create a new document." ma:contentTypeScope="" ma:versionID="ab392a1d1dd7bc71460ca5b60b8d7c92">
  <xsd:schema xmlns:xsd="http://www.w3.org/2001/XMLSchema" xmlns:xs="http://www.w3.org/2001/XMLSchema" xmlns:p="http://schemas.microsoft.com/office/2006/metadata/properties" xmlns:ns2="f9695bc1-6109-4dcd-a27a-f8a0370b00e2" xmlns:ns3="b1528a4b-5ccb-40f7-a09e-43427183cd95" xmlns:ns4="cb759e4c-f0d7-4feb-bda3-ed2800574e06" targetNamespace="http://schemas.microsoft.com/office/2006/metadata/properties" ma:root="true" ma:fieldsID="9132508cc6b1f2ad4e2d62dffaf87b22" ns2:_="" ns3:_="" ns4:_="">
    <xsd:import namespace="f9695bc1-6109-4dcd-a27a-f8a0370b00e2"/>
    <xsd:import namespace="b1528a4b-5ccb-40f7-a09e-43427183cd95"/>
    <xsd:import namespace="cb759e4c-f0d7-4feb-bda3-ed2800574e06"/>
    <xsd:element name="properties">
      <xsd:complexType>
        <xsd:sequence>
          <xsd:element name="documentManagement">
            <xsd:complexType>
              <xsd:all>
                <xsd:element ref="ns2:FundId" minOccurs="0"/>
                <xsd:element ref="ns2:FundCode" minOccurs="0"/>
                <xsd:element ref="ns2:ProjectId" minOccurs="0"/>
                <xsd:element ref="ns2:ProjectType" minOccurs="0"/>
                <xsd:element ref="ns2:DocumentType" minOccurs="0"/>
                <xsd:element ref="ns2:Comments" minOccurs="0"/>
                <xsd:element ref="ns2:Active" minOccurs="0"/>
                <xsd:element ref="ns3:NarrativeCode" minOccurs="0"/>
                <xsd:element ref="ns3:DocumentOrigin" minOccurs="0"/>
                <xsd:element ref="ns3:UploadedBy"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Status" minOccurs="0"/>
                <xsd:element ref="ns3:DocumentDate" minOccurs="0"/>
                <xsd:element ref="ns3:DrupalDocId" minOccurs="0"/>
                <xsd:element ref="ns3:Classification" minOccurs="0"/>
                <xsd:element ref="ns3:Featured" minOccurs="0"/>
                <xsd:element ref="ns3:lcf76f155ced4ddcb4097134ff3c332f" minOccurs="0"/>
                <xsd:element ref="ns4:TaxCatchAll" minOccurs="0"/>
                <xsd:element ref="ns3:FormTypeCode" minOccurs="0"/>
                <xsd:element ref="ns3:FormCode" minOccurs="0"/>
                <xsd:element ref="ns3:DocModified" minOccurs="0"/>
                <xsd:element ref="ns3:MediaServiceObjectDetectorVersion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9695bc1-6109-4dcd-a27a-f8a0370b00e2" elementFormDefault="qualified">
    <xsd:import namespace="http://schemas.microsoft.com/office/2006/documentManagement/types"/>
    <xsd:import namespace="http://schemas.microsoft.com/office/infopath/2007/PartnerControls"/>
    <xsd:element name="FundId" ma:index="8" nillable="true" ma:displayName="FundId" ma:indexed="true" ma:internalName="FundId">
      <xsd:simpleType>
        <xsd:restriction base="dms:Number"/>
      </xsd:simpleType>
    </xsd:element>
    <xsd:element name="FundCode" ma:index="9" nillable="true" ma:displayName="FundCode" ma:description="Fund code" ma:indexed="true" ma:internalName="FundCode">
      <xsd:simpleType>
        <xsd:restriction base="dms:Text">
          <xsd:maxLength value="255"/>
        </xsd:restriction>
      </xsd:simpleType>
    </xsd:element>
    <xsd:element name="ProjectId" ma:index="10" nillable="true" ma:displayName="ProjectId" ma:description="Project number" ma:indexed="true" ma:internalName="ProjectId">
      <xsd:simpleType>
        <xsd:restriction base="dms:Text">
          <xsd:maxLength value="255"/>
        </xsd:restriction>
      </xsd:simpleType>
    </xsd:element>
    <xsd:element name="ProjectType" ma:index="11" nillable="true" ma:displayName="ProjectType" ma:description="Project type" ma:internalName="ProjectType">
      <xsd:simpleType>
        <xsd:restriction base="dms:Text">
          <xsd:maxLength value="255"/>
        </xsd:restriction>
      </xsd:simpleType>
    </xsd:element>
    <xsd:element name="DocumentType" ma:index="12" nillable="true" ma:displayName="DocumentType" ma:description="Document type" ma:indexed="true" ma:internalName="DocumentType">
      <xsd:simpleType>
        <xsd:restriction base="dms:Text">
          <xsd:maxLength value="255"/>
        </xsd:restriction>
      </xsd:simpleType>
    </xsd:element>
    <xsd:element name="Comments" ma:index="13" nillable="true" ma:displayName="Comments" ma:description="Comments" ma:internalName="Comments">
      <xsd:simpleType>
        <xsd:restriction base="dms:Note">
          <xsd:maxLength value="255"/>
        </xsd:restriction>
      </xsd:simpleType>
    </xsd:element>
    <xsd:element name="Active" ma:index="14" nillable="true" ma:displayName="Active" ma:default="Yes" ma:description="Active" ma:format="Dropdown" ma:indexed="true" ma:internalName="Active">
      <xsd:simpleType>
        <xsd:restriction base="dms:Choice">
          <xsd:enumeration value="Yes"/>
          <xsd:enumeration value="No"/>
        </xsd:restriction>
      </xsd:simpleType>
    </xsd:element>
  </xsd:schema>
  <xsd:schema xmlns:xsd="http://www.w3.org/2001/XMLSchema" xmlns:xs="http://www.w3.org/2001/XMLSchema" xmlns:dms="http://schemas.microsoft.com/office/2006/documentManagement/types" xmlns:pc="http://schemas.microsoft.com/office/infopath/2007/PartnerControls" targetNamespace="b1528a4b-5ccb-40f7-a09e-43427183cd95" elementFormDefault="qualified">
    <xsd:import namespace="http://schemas.microsoft.com/office/2006/documentManagement/types"/>
    <xsd:import namespace="http://schemas.microsoft.com/office/infopath/2007/PartnerControls"/>
    <xsd:element name="NarrativeCode" ma:index="15" nillable="true" ma:displayName="NarrativeCode" ma:description="Narrative Code" ma:indexed="true" ma:internalName="NarrativeCode">
      <xsd:simpleType>
        <xsd:restriction base="dms:Text">
          <xsd:maxLength value="255"/>
        </xsd:restriction>
      </xsd:simpleType>
    </xsd:element>
    <xsd:element name="DocumentOrigin" ma:index="16" nillable="true" ma:displayName="DocumentOrigin" ma:internalName="DocumentOrigin">
      <xsd:simpleType>
        <xsd:restriction base="dms:Text">
          <xsd:maxLength value="255"/>
        </xsd:restriction>
      </xsd:simpleType>
    </xsd:element>
    <xsd:element name="UploadedBy" ma:index="17" nillable="true" ma:displayName="UploadedBy" ma:internalName="UploadedBy">
      <xsd:simpleType>
        <xsd:restriction base="dms:Text">
          <xsd:maxLength value="255"/>
        </xsd:restriction>
      </xsd:simpleType>
    </xsd:element>
    <xsd:element name="MediaServiceMetadata" ma:index="18" nillable="true" ma:displayName="MediaServiceMetadata" ma:hidden="true" ma:internalName="MediaServiceMetadata" ma:readOnly="true">
      <xsd:simpleType>
        <xsd:restriction base="dms:Note"/>
      </xsd:simpleType>
    </xsd:element>
    <xsd:element name="MediaServiceFastMetadata" ma:index="19" nillable="true" ma:displayName="MediaServiceFastMetadata" ma:hidden="true" ma:internalName="MediaServiceFastMetadata" ma:readOnly="true">
      <xsd:simpleType>
        <xsd:restriction base="dms:Note"/>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AutoTags" ma:index="23" nillable="true" ma:displayName="Tags" ma:internalName="MediaServiceAutoTags" ma:readOnly="true">
      <xsd:simpleType>
        <xsd:restriction base="dms:Text"/>
      </xsd:simpleType>
    </xsd:element>
    <xsd:element name="MediaServiceOCR" ma:index="24" nillable="true" ma:displayName="Extracted Text" ma:internalName="MediaServiceOCR" ma:readOnly="true">
      <xsd:simpleType>
        <xsd:restriction base="dms:Note">
          <xsd:maxLength value="255"/>
        </xsd:restriction>
      </xsd:simpleType>
    </xsd:element>
    <xsd:element name="MediaServiceGenerationTime" ma:index="25" nillable="true" ma:displayName="MediaServiceGenerationTime" ma:hidden="true" ma:internalName="MediaServiceGenerationTime" ma:readOnly="true">
      <xsd:simpleType>
        <xsd:restriction base="dms:Text"/>
      </xsd:simpleType>
    </xsd:element>
    <xsd:element name="MediaServiceEventHashCode" ma:index="26" nillable="true" ma:displayName="MediaServiceEventHashCode" ma:hidden="true" ma:internalName="MediaServiceEventHashCode" ma:readOnly="true">
      <xsd:simpleType>
        <xsd:restriction base="dms:Text"/>
      </xsd:simpleType>
    </xsd:element>
    <xsd:element name="Status" ma:index="27" nillable="true" ma:displayName="Status" ma:default="Draft" ma:description="Document Status" ma:format="Dropdown" ma:indexed="true" ma:internalName="Status">
      <xsd:simpleType>
        <xsd:restriction base="dms:Choice">
          <xsd:enumeration value="Draft"/>
          <xsd:enumeration value="Archived"/>
          <xsd:enumeration value="Deleted"/>
          <xsd:enumeration value="Finalized"/>
          <xsd:enumeration value="Finalized - Signature Redacted"/>
          <xsd:enumeration value="Published"/>
        </xsd:restriction>
      </xsd:simpleType>
    </xsd:element>
    <xsd:element name="DocumentDate" ma:index="28" nillable="true" ma:displayName="DocumentDate" ma:description="Document Date" ma:format="DateOnly" ma:internalName="DocumentDate">
      <xsd:simpleType>
        <xsd:restriction base="dms:DateTime"/>
      </xsd:simpleType>
    </xsd:element>
    <xsd:element name="DrupalDocId" ma:index="29" nillable="true" ma:displayName="DrupalDocId" ma:description="Drupal Document Id" ma:internalName="DrupalDocId">
      <xsd:simpleType>
        <xsd:restriction base="dms:Text">
          <xsd:maxLength value="255"/>
        </xsd:restriction>
      </xsd:simpleType>
    </xsd:element>
    <xsd:element name="Classification" ma:index="30" nillable="true" ma:displayName="Classification" ma:default="Internal" ma:description="Document Classification" ma:format="Dropdown" ma:indexed="true" ma:internalName="Classification">
      <xsd:simpleType>
        <xsd:restriction base="dms:Choice">
          <xsd:enumeration value="External"/>
          <xsd:enumeration value="Internal"/>
          <xsd:enumeration value="Confidential"/>
          <xsd:enumeration value="Very Confidential"/>
        </xsd:restriction>
      </xsd:simpleType>
    </xsd:element>
    <xsd:element name="Featured" ma:index="31" nillable="true" ma:displayName="Featured" ma:default="0" ma:description="Document Featured" ma:format="Dropdown" ma:internalName="Featured">
      <xsd:simpleType>
        <xsd:restriction base="dms:Choice">
          <xsd:enumeration value="0"/>
          <xsd:enumeration value="1"/>
        </xsd:restriction>
      </xsd:simpleType>
    </xsd:element>
    <xsd:element name="lcf76f155ced4ddcb4097134ff3c332f" ma:index="33" nillable="true" ma:taxonomy="true" ma:internalName="lcf76f155ced4ddcb4097134ff3c332f" ma:taxonomyFieldName="MediaServiceImageTags" ma:displayName="Image Tags" ma:readOnly="false" ma:fieldId="{5cf76f15-5ced-4ddc-b409-7134ff3c332f}" ma:taxonomyMulti="true" ma:sspId="f8ebb0a5-c57d-4c3a-bec7-8a38252dd05c" ma:termSetId="09814cd3-568e-fe90-9814-8d621ff8fb84" ma:anchorId="fba54fb3-c3e1-fe81-a776-ca4b69148c4d" ma:open="true" ma:isKeyword="false">
      <xsd:complexType>
        <xsd:sequence>
          <xsd:element ref="pc:Terms" minOccurs="0" maxOccurs="1"/>
        </xsd:sequence>
      </xsd:complexType>
    </xsd:element>
    <xsd:element name="FormTypeCode" ma:index="35" nillable="true" ma:displayName="FormTypeCode" ma:description="Project form type code" ma:format="Dropdown" ma:indexed="true" ma:internalName="FormTypeCode">
      <xsd:simpleType>
        <xsd:restriction base="dms:Text">
          <xsd:maxLength value="255"/>
        </xsd:restriction>
      </xsd:simpleType>
    </xsd:element>
    <xsd:element name="FormCode" ma:index="36" nillable="true" ma:displayName="FormCode" ma:description="Project form code" ma:format="Dropdown" ma:indexed="true" ma:internalName="FormCode">
      <xsd:simpleType>
        <xsd:restriction base="dms:Text">
          <xsd:maxLength value="255"/>
        </xsd:restriction>
      </xsd:simpleType>
    </xsd:element>
    <xsd:element name="DocModified" ma:index="37" nillable="true" ma:displayName="DocModified" ma:default="No" ma:description="Document Modified" ma:format="Dropdown" ma:internalName="DocModified">
      <xsd:simpleType>
        <xsd:restriction base="dms:Choice">
          <xsd:enumeration value="Yes"/>
          <xsd:enumeration value="No"/>
        </xsd:restriction>
      </xsd:simpleType>
    </xsd:element>
    <xsd:element name="MediaServiceObjectDetectorVersions" ma:index="38" nillable="true" ma:displayName="MediaServiceObjectDetectorVersions" ma:hidden="true" ma:indexed="true" ma:internalName="MediaServiceObjectDetectorVersions" ma:readOnly="true">
      <xsd:simpleType>
        <xsd:restriction base="dms:Text"/>
      </xsd:simpleType>
    </xsd:element>
    <xsd:element name="MediaServiceSearchProperties" ma:index="39" nillable="true" ma:displayName="MediaServiceSearchProperties" ma:hidden="true" ma:internalName="MediaServiceSearchProperties" ma:readOnly="true">
      <xsd:simpleType>
        <xsd:restriction base="dms:Note"/>
      </xsd:simpleType>
    </xsd:element>
    <xsd:element name="MediaServiceLocation" ma:index="4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cb759e4c-f0d7-4feb-bda3-ed2800574e06" elementFormDefault="qualified">
    <xsd:import namespace="http://schemas.microsoft.com/office/2006/documentManagement/types"/>
    <xsd:import namespace="http://schemas.microsoft.com/office/infopath/2007/PartnerControls"/>
    <xsd:element name="TaxCatchAll" ma:index="34" nillable="true" ma:displayName="Taxonomy Catch All Column" ma:hidden="true" ma:list="{51d52f8b-6d40-4d16-91df-4b14ea0a2b7b}" ma:internalName="TaxCatchAll" ma:showField="CatchAllData" ma:web="cb759e4c-f0d7-4feb-bda3-ed2800574e0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759e4c-f0d7-4feb-bda3-ed2800574e06" xsi:nil="true"/>
    <lcf76f155ced4ddcb4097134ff3c332f xmlns="b1528a4b-5ccb-40f7-a09e-43427183cd95">
      <Terms xmlns="http://schemas.microsoft.com/office/infopath/2007/PartnerControls"/>
    </lcf76f155ced4ddcb4097134ff3c332f>
    <DocumentType xmlns="f9695bc1-6109-4dcd-a27a-f8a0370b00e2">Progress report</DocumentType>
    <UploadedBy xmlns="b1528a4b-5ccb-40f7-a09e-43427183cd95">carlos.paredes@un.org</UploadedBy>
    <Classification xmlns="b1528a4b-5ccb-40f7-a09e-43427183cd95">External</Classification>
    <FormCode xmlns="b1528a4b-5ccb-40f7-a09e-43427183cd95" xsi:nil="true"/>
    <FundId xmlns="f9695bc1-6109-4dcd-a27a-f8a0370b00e2">6</FundId>
    <ProjectType xmlns="f9695bc1-6109-4dcd-a27a-f8a0370b00e2">PROJECT</ProjectType>
    <DocModified xmlns="b1528a4b-5ccb-40f7-a09e-43427183cd95">No</DocModified>
    <NarrativeCode xmlns="b1528a4b-5ccb-40f7-a09e-43427183cd95" xsi:nil="true"/>
    <DocumentOrigin xmlns="b1528a4b-5ccb-40f7-a09e-43427183cd95">Project</DocumentOrigin>
    <DrupalDocId xmlns="b1528a4b-5ccb-40f7-a09e-43427183cd95" xsi:nil="true"/>
    <Status xmlns="b1528a4b-5ccb-40f7-a09e-43427183cd95">Finalized - Signature Redacted</Status>
    <ProjectId xmlns="f9695bc1-6109-4dcd-a27a-f8a0370b00e2">MPTF_00006_00854</ProjectId>
    <FundCode xmlns="f9695bc1-6109-4dcd-a27a-f8a0370b00e2">MPTF_00006</FundCode>
    <Comments xmlns="f9695bc1-6109-4dcd-a27a-f8a0370b00e2">Budget Semi-annual Report</Comments>
    <Active xmlns="f9695bc1-6109-4dcd-a27a-f8a0370b00e2">Yes</Active>
    <DocumentDate xmlns="b1528a4b-5ccb-40f7-a09e-43427183cd95">2025-06-15T07:00:00+00:00</DocumentDate>
    <Featured xmlns="b1528a4b-5ccb-40f7-a09e-43427183cd95">1</Featured>
    <FormTypeCode xmlns="b1528a4b-5ccb-40f7-a09e-43427183cd95" xsi:nil="true"/>
  </documentManagement>
</p:properties>
</file>

<file path=customXml/itemProps1.xml><?xml version="1.0" encoding="utf-8"?>
<ds:datastoreItem xmlns:ds="http://schemas.openxmlformats.org/officeDocument/2006/customXml" ds:itemID="{A8EA9A3B-84B1-4172-8595-ED454A1ADC51}"/>
</file>

<file path=customXml/itemProps2.xml><?xml version="1.0" encoding="utf-8"?>
<ds:datastoreItem xmlns:ds="http://schemas.openxmlformats.org/officeDocument/2006/customXml" ds:itemID="{704D02A0-2D3A-4F8D-9A49-583B07354C9A}">
  <ds:schemaRefs>
    <ds:schemaRef ds:uri="http://schemas.microsoft.com/sharepoint/v3/contenttype/forms"/>
  </ds:schemaRefs>
</ds:datastoreItem>
</file>

<file path=customXml/itemProps3.xml><?xml version="1.0" encoding="utf-8"?>
<ds:datastoreItem xmlns:ds="http://schemas.openxmlformats.org/officeDocument/2006/customXml" ds:itemID="{3710F683-3ED7-4623-ADFA-8921435CC572}">
  <ds:schemaRefs>
    <ds:schemaRef ds:uri="http://schemas.microsoft.com/office/2006/metadata/properties"/>
    <ds:schemaRef ds:uri="http://schemas.microsoft.com/office/infopath/2007/PartnerControls"/>
    <ds:schemaRef ds:uri="985ec44e-1bab-4c0b-9df0-6ba128686fc9"/>
    <ds:schemaRef ds:uri="9dc44b34-9e2b-42ea-86f7-9ee7f71036f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Instructions</vt:lpstr>
      <vt:lpstr>1) Budget Table</vt:lpstr>
      <vt:lpstr>2) By Category</vt:lpstr>
      <vt:lpstr>3) Explanatory Notes</vt:lpstr>
      <vt:lpstr> 4)PBP &amp; SDGs codes</vt:lpstr>
      <vt:lpstr>SG Dashboard Codes</vt:lpstr>
      <vt:lpstr>5) -For MPTF Use-</vt:lpstr>
      <vt:lpstr>Dropdowns</vt:lpstr>
      <vt:lpstr>Sheet2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Semi-Annual Report 2025 IP-Independencia 00129732 PBF-GTM-B4.xlsx</dc:title>
  <dc:subject/>
  <dc:creator>Jelena Zelenovic</dc:creator>
  <cp:keywords/>
  <dc:description/>
  <cp:lastModifiedBy>Egidio Roberto Orozco</cp:lastModifiedBy>
  <cp:revision/>
  <dcterms:created xsi:type="dcterms:W3CDTF">2017-11-15T21:17:43Z</dcterms:created>
  <dcterms:modified xsi:type="dcterms:W3CDTF">2025-05-21T18:04:56Z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0x010100A20E1B0FB969FA4DB37D3562DA9CC146</vt:lpwstr>
  </property>
  <property fmtid="{D5CDD505-2E9C-101B-9397-08002B2CF9AE}" pid="3" name="MediaServiceImageTags">
    <vt:lpwstr/>
  </property>
</Properties>
</file>