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Tony\Desktop\Dossiers-Haiti7\Documents_PBF_Agences\Projet_Extension_Etat\"/>
    </mc:Choice>
  </mc:AlternateContent>
  <xr:revisionPtr revIDLastSave="0" documentId="8_{2B8E9C59-4595-4713-97D4-CB3161B645B5}" xr6:coauthVersionLast="47" xr6:coauthVersionMax="47" xr10:uidLastSave="{00000000-0000-0000-0000-000000000000}"/>
  <bookViews>
    <workbookView xWindow="-108" yWindow="-108" windowWidth="23256" windowHeight="12456" activeTab="1" xr2:uid="{00000000-000D-0000-FFFF-FFFF00000000}"/>
  </bookViews>
  <sheets>
    <sheet name="Instructions" sheetId="9" r:id="rId1"/>
    <sheet name="1) Tableau budgétaire 1" sheetId="1" r:id="rId2"/>
    <sheet name="2) Tableau budgétaire 2" sheetId="5" r:id="rId3"/>
    <sheet name="3) Notes d'explication" sheetId="3" r:id="rId4"/>
    <sheet name="4) Pour utilisation par PBSO" sheetId="6" r:id="rId5"/>
    <sheet name="5) Pour utilisation par MPTFO" sheetId="4" r:id="rId6"/>
    <sheet name="Dropdowns" sheetId="8" state="hidden" r:id="rId7"/>
    <sheet name="Sheet2" sheetId="7" state="hidden"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03" i="1" l="1"/>
  <c r="K180" i="1"/>
  <c r="L180" i="1"/>
  <c r="K121" i="1"/>
  <c r="L121" i="1"/>
  <c r="K111" i="1"/>
  <c r="L111" i="1"/>
  <c r="K101" i="1"/>
  <c r="L101" i="1"/>
  <c r="K89" i="1"/>
  <c r="L89" i="1"/>
  <c r="K78" i="1"/>
  <c r="L78" i="1"/>
  <c r="K68" i="1"/>
  <c r="L68" i="1"/>
  <c r="K58" i="1"/>
  <c r="L58" i="1"/>
  <c r="L36" i="1"/>
  <c r="K26" i="1"/>
  <c r="L26" i="1"/>
  <c r="K16" i="1"/>
  <c r="L16" i="1"/>
  <c r="I180" i="1"/>
  <c r="I68" i="1"/>
  <c r="I58" i="1"/>
  <c r="I46" i="1"/>
  <c r="I36" i="1"/>
  <c r="I26" i="1"/>
  <c r="I16" i="1"/>
  <c r="H16" i="1"/>
  <c r="I190" i="1"/>
  <c r="I191" i="1" l="1"/>
  <c r="I192" i="1" s="1"/>
  <c r="E177" i="1" l="1"/>
  <c r="E115" i="1"/>
  <c r="E178" i="1"/>
  <c r="E176" i="1"/>
  <c r="F103" i="1" l="1"/>
  <c r="M191" i="1" l="1"/>
  <c r="M190" i="1"/>
  <c r="M192" i="1"/>
  <c r="L190" i="1"/>
  <c r="L191" i="1" s="1"/>
  <c r="J191" i="1"/>
  <c r="K190" i="1"/>
  <c r="K191" i="1" s="1"/>
  <c r="K36" i="1"/>
  <c r="H180" i="1"/>
  <c r="H111" i="1"/>
  <c r="H101" i="1"/>
  <c r="H89" i="1"/>
  <c r="H78" i="1"/>
  <c r="H68" i="1"/>
  <c r="H58" i="1"/>
  <c r="H46" i="1"/>
  <c r="H36" i="1"/>
  <c r="H26" i="1"/>
  <c r="E16" i="1"/>
  <c r="F16" i="1"/>
  <c r="E26" i="1"/>
  <c r="F26" i="1"/>
  <c r="E46" i="1"/>
  <c r="F46" i="1"/>
  <c r="E36" i="1"/>
  <c r="F36" i="1"/>
  <c r="E58" i="1"/>
  <c r="F58" i="1"/>
  <c r="E68" i="1"/>
  <c r="F68" i="1"/>
  <c r="E78" i="1"/>
  <c r="F78" i="1"/>
  <c r="E89" i="1"/>
  <c r="F89" i="1"/>
  <c r="F101" i="1"/>
  <c r="E101" i="1"/>
  <c r="F111" i="1"/>
  <c r="E111" i="1"/>
  <c r="F180" i="1"/>
  <c r="F121" i="1"/>
  <c r="E180" i="1"/>
  <c r="E121" i="1"/>
  <c r="L192" i="1" l="1"/>
  <c r="K192" i="1"/>
  <c r="H190" i="1"/>
  <c r="H191" i="1" s="1"/>
  <c r="H192" i="1" s="1"/>
  <c r="F190" i="1"/>
  <c r="F191" i="1" s="1"/>
  <c r="E190" i="1"/>
  <c r="E191" i="1" s="1"/>
  <c r="E192" i="1" s="1"/>
  <c r="J89" i="1"/>
  <c r="K193" i="1" l="1"/>
  <c r="H193" i="1"/>
  <c r="D121" i="1"/>
  <c r="D119" i="5" s="1"/>
  <c r="D50" i="1"/>
  <c r="M50" i="1" s="1"/>
  <c r="D104" i="1"/>
  <c r="M104" i="1" s="1"/>
  <c r="J28" i="1"/>
  <c r="M28" i="1" s="1"/>
  <c r="D189" i="1"/>
  <c r="D19" i="4"/>
  <c r="E19" i="4"/>
  <c r="C19" i="4"/>
  <c r="D6" i="4"/>
  <c r="E6" i="4"/>
  <c r="C6" i="4"/>
  <c r="E197" i="5"/>
  <c r="F197" i="5"/>
  <c r="D197" i="5"/>
  <c r="E4" i="5"/>
  <c r="F4" i="5"/>
  <c r="D4" i="5"/>
  <c r="G189" i="1"/>
  <c r="J189" i="1"/>
  <c r="G196" i="1"/>
  <c r="J196" i="1"/>
  <c r="D196" i="1"/>
  <c r="G22" i="4"/>
  <c r="G21" i="4"/>
  <c r="G20" i="4"/>
  <c r="O180" i="1"/>
  <c r="O173" i="1"/>
  <c r="O163" i="1"/>
  <c r="O153" i="1"/>
  <c r="O143" i="1"/>
  <c r="O131" i="1"/>
  <c r="O121" i="1"/>
  <c r="O111" i="1"/>
  <c r="O101" i="1"/>
  <c r="O89" i="1"/>
  <c r="O78" i="1"/>
  <c r="O68" i="1"/>
  <c r="O58" i="1"/>
  <c r="O46" i="1"/>
  <c r="O36" i="1"/>
  <c r="O26" i="1"/>
  <c r="O16" i="1"/>
  <c r="F203" i="5"/>
  <c r="E12" i="4" s="1"/>
  <c r="D205" i="1"/>
  <c r="N200" i="1"/>
  <c r="D198" i="5"/>
  <c r="C7" i="4" s="1"/>
  <c r="E204" i="5"/>
  <c r="F204" i="5"/>
  <c r="E13" i="4" s="1"/>
  <c r="E203" i="5"/>
  <c r="D12" i="4" s="1"/>
  <c r="E202" i="5"/>
  <c r="F202" i="5"/>
  <c r="E11" i="4" s="1"/>
  <c r="E201" i="5"/>
  <c r="D10" i="4" s="1"/>
  <c r="F201" i="5"/>
  <c r="E10" i="4" s="1"/>
  <c r="E200" i="5"/>
  <c r="D9" i="4" s="1"/>
  <c r="F200" i="5"/>
  <c r="E9" i="4" s="1"/>
  <c r="E199" i="5"/>
  <c r="D8" i="4" s="1"/>
  <c r="F199" i="5"/>
  <c r="E8" i="4" s="1"/>
  <c r="D200" i="5"/>
  <c r="C9" i="4" s="1"/>
  <c r="D201" i="5"/>
  <c r="C10" i="4" s="1"/>
  <c r="D202" i="5"/>
  <c r="C11" i="4" s="1"/>
  <c r="D203" i="5"/>
  <c r="D204" i="5"/>
  <c r="C13" i="4" s="1"/>
  <c r="D199" i="5"/>
  <c r="C8" i="4" s="1"/>
  <c r="E198" i="5"/>
  <c r="D7" i="4" s="1"/>
  <c r="F198" i="5"/>
  <c r="E7" i="4" s="1"/>
  <c r="D153" i="1"/>
  <c r="D153" i="5" s="1"/>
  <c r="G153" i="1"/>
  <c r="E153" i="5" s="1"/>
  <c r="M177" i="1"/>
  <c r="M178" i="1"/>
  <c r="M179" i="1"/>
  <c r="M176" i="1"/>
  <c r="M169" i="1"/>
  <c r="M172" i="1"/>
  <c r="M171" i="1"/>
  <c r="M170" i="1"/>
  <c r="M168" i="1"/>
  <c r="M167" i="1"/>
  <c r="M166" i="1"/>
  <c r="M165" i="1"/>
  <c r="M162" i="1"/>
  <c r="M161" i="1"/>
  <c r="M160" i="1"/>
  <c r="M159" i="1"/>
  <c r="M158" i="1"/>
  <c r="M157" i="1"/>
  <c r="M156" i="1"/>
  <c r="M155" i="1"/>
  <c r="M152" i="1"/>
  <c r="M151" i="1"/>
  <c r="M150" i="1"/>
  <c r="M149" i="1"/>
  <c r="M148" i="1"/>
  <c r="M147" i="1"/>
  <c r="M146" i="1"/>
  <c r="M145" i="1"/>
  <c r="M142" i="1"/>
  <c r="M141" i="1"/>
  <c r="M140" i="1"/>
  <c r="M139" i="1"/>
  <c r="M138" i="1"/>
  <c r="M137" i="1"/>
  <c r="M136" i="1"/>
  <c r="M135" i="1"/>
  <c r="M130" i="1"/>
  <c r="M129" i="1"/>
  <c r="M128" i="1"/>
  <c r="M127" i="1"/>
  <c r="M126" i="1"/>
  <c r="M125" i="1"/>
  <c r="M124" i="1"/>
  <c r="M123" i="1"/>
  <c r="M120" i="1"/>
  <c r="M119" i="1"/>
  <c r="M118" i="1"/>
  <c r="M117" i="1"/>
  <c r="M116" i="1"/>
  <c r="M115" i="1"/>
  <c r="M114" i="1"/>
  <c r="M110" i="1"/>
  <c r="M109" i="1"/>
  <c r="M108" i="1"/>
  <c r="M107" i="1"/>
  <c r="M106" i="1"/>
  <c r="M105" i="1"/>
  <c r="M103" i="1"/>
  <c r="M100" i="1"/>
  <c r="M99" i="1"/>
  <c r="M98" i="1"/>
  <c r="M97" i="1"/>
  <c r="M96" i="1"/>
  <c r="M95" i="1"/>
  <c r="M94" i="1"/>
  <c r="M93" i="1"/>
  <c r="M87" i="1"/>
  <c r="M86" i="1"/>
  <c r="M85" i="1"/>
  <c r="M84" i="1"/>
  <c r="M82" i="1"/>
  <c r="M81" i="1"/>
  <c r="M80" i="1"/>
  <c r="M77" i="1"/>
  <c r="M76" i="1"/>
  <c r="M75" i="1"/>
  <c r="M74" i="1"/>
  <c r="M73" i="1"/>
  <c r="M72" i="1"/>
  <c r="M71" i="1"/>
  <c r="M70" i="1"/>
  <c r="M67" i="1"/>
  <c r="M66" i="1"/>
  <c r="M65" i="1"/>
  <c r="M64" i="1"/>
  <c r="M63" i="1"/>
  <c r="M62" i="1"/>
  <c r="M61" i="1"/>
  <c r="M60" i="1"/>
  <c r="M57" i="1"/>
  <c r="M56" i="1"/>
  <c r="M55" i="1"/>
  <c r="M54" i="1"/>
  <c r="M53" i="1"/>
  <c r="M52" i="1"/>
  <c r="M51" i="1"/>
  <c r="M45" i="1"/>
  <c r="M44" i="1"/>
  <c r="M43" i="1"/>
  <c r="M42" i="1"/>
  <c r="M41" i="1"/>
  <c r="M40" i="1"/>
  <c r="M39" i="1"/>
  <c r="M38" i="1"/>
  <c r="M35" i="1"/>
  <c r="M34" i="1"/>
  <c r="M33" i="1"/>
  <c r="M32" i="1"/>
  <c r="M31" i="1"/>
  <c r="M30" i="1"/>
  <c r="M29" i="1"/>
  <c r="M19" i="1"/>
  <c r="M20" i="1"/>
  <c r="M21" i="1"/>
  <c r="M22" i="1"/>
  <c r="M23" i="1"/>
  <c r="M24" i="1"/>
  <c r="M25" i="1"/>
  <c r="M18" i="1"/>
  <c r="M9" i="1"/>
  <c r="M10" i="1"/>
  <c r="M11" i="1"/>
  <c r="M12" i="1"/>
  <c r="M13" i="1"/>
  <c r="M14" i="1"/>
  <c r="M15" i="1"/>
  <c r="M8" i="1"/>
  <c r="F194" i="5"/>
  <c r="E194" i="5"/>
  <c r="D194" i="5"/>
  <c r="G193" i="5"/>
  <c r="G192" i="5"/>
  <c r="G191" i="5"/>
  <c r="G190" i="5"/>
  <c r="G189" i="5"/>
  <c r="G188" i="5"/>
  <c r="G187" i="5"/>
  <c r="G180" i="1"/>
  <c r="E186" i="5" s="1"/>
  <c r="J180" i="1"/>
  <c r="F186" i="5" s="1"/>
  <c r="D180" i="1"/>
  <c r="D186" i="5" s="1"/>
  <c r="G154" i="5"/>
  <c r="G155" i="5"/>
  <c r="G156" i="5"/>
  <c r="G157" i="5"/>
  <c r="G158" i="5"/>
  <c r="G159" i="5"/>
  <c r="G160" i="5"/>
  <c r="D161" i="5"/>
  <c r="E161" i="5"/>
  <c r="F161" i="5"/>
  <c r="G165" i="5"/>
  <c r="G166" i="5"/>
  <c r="G167" i="5"/>
  <c r="G168" i="5"/>
  <c r="G169" i="5"/>
  <c r="G170" i="5"/>
  <c r="G171" i="5"/>
  <c r="D172" i="5"/>
  <c r="E172" i="5"/>
  <c r="F172" i="5"/>
  <c r="G176" i="5"/>
  <c r="G177" i="5"/>
  <c r="G178" i="5"/>
  <c r="G179" i="5"/>
  <c r="G180" i="5"/>
  <c r="G181" i="5"/>
  <c r="G182" i="5"/>
  <c r="D183" i="5"/>
  <c r="E183" i="5"/>
  <c r="F183" i="5"/>
  <c r="F150" i="5"/>
  <c r="E150" i="5"/>
  <c r="D150" i="5"/>
  <c r="G149" i="5"/>
  <c r="G148" i="5"/>
  <c r="G147" i="5"/>
  <c r="G146" i="5"/>
  <c r="G145" i="5"/>
  <c r="G144" i="5"/>
  <c r="G143" i="5"/>
  <c r="G109" i="5"/>
  <c r="G110" i="5"/>
  <c r="G111" i="5"/>
  <c r="G112" i="5"/>
  <c r="G113" i="5"/>
  <c r="G114" i="5"/>
  <c r="G115" i="5"/>
  <c r="D116" i="5"/>
  <c r="E116" i="5"/>
  <c r="F116" i="5"/>
  <c r="G120" i="5"/>
  <c r="G121" i="5"/>
  <c r="G122" i="5"/>
  <c r="G123" i="5"/>
  <c r="G124" i="5"/>
  <c r="G125" i="5"/>
  <c r="G126" i="5"/>
  <c r="D127" i="5"/>
  <c r="E127" i="5"/>
  <c r="F127" i="5"/>
  <c r="G131" i="5"/>
  <c r="G132" i="5"/>
  <c r="G133" i="5"/>
  <c r="G134" i="5"/>
  <c r="G135" i="5"/>
  <c r="G136" i="5"/>
  <c r="G137" i="5"/>
  <c r="D138" i="5"/>
  <c r="E138" i="5"/>
  <c r="F138" i="5"/>
  <c r="F105" i="5"/>
  <c r="E105" i="5"/>
  <c r="D105" i="5"/>
  <c r="G105" i="5" s="1"/>
  <c r="G104" i="5"/>
  <c r="G103" i="5"/>
  <c r="G102" i="5"/>
  <c r="G101" i="5"/>
  <c r="G100" i="5"/>
  <c r="G99" i="5"/>
  <c r="G98" i="5"/>
  <c r="G64" i="5"/>
  <c r="G65" i="5"/>
  <c r="G66" i="5"/>
  <c r="G67" i="5"/>
  <c r="G68" i="5"/>
  <c r="G69" i="5"/>
  <c r="G70" i="5"/>
  <c r="D71" i="5"/>
  <c r="E71" i="5"/>
  <c r="F71" i="5"/>
  <c r="G75" i="5"/>
  <c r="G76" i="5"/>
  <c r="G77" i="5"/>
  <c r="G78" i="5"/>
  <c r="G79" i="5"/>
  <c r="G80" i="5"/>
  <c r="G81" i="5"/>
  <c r="D82" i="5"/>
  <c r="E82" i="5"/>
  <c r="F82" i="5"/>
  <c r="G86" i="5"/>
  <c r="G87" i="5"/>
  <c r="G88" i="5"/>
  <c r="G89" i="5"/>
  <c r="G90" i="5"/>
  <c r="G91" i="5"/>
  <c r="G92" i="5"/>
  <c r="D93" i="5"/>
  <c r="E93" i="5"/>
  <c r="F93" i="5"/>
  <c r="G53" i="5"/>
  <c r="G54" i="5"/>
  <c r="G55" i="5"/>
  <c r="G56" i="5"/>
  <c r="G57" i="5"/>
  <c r="G58" i="5"/>
  <c r="G59" i="5"/>
  <c r="D60" i="5"/>
  <c r="E60" i="5"/>
  <c r="F60" i="5"/>
  <c r="G19" i="5"/>
  <c r="G20" i="5"/>
  <c r="G21" i="5"/>
  <c r="G22" i="5"/>
  <c r="G23" i="5"/>
  <c r="G24" i="5"/>
  <c r="G25" i="5"/>
  <c r="D26" i="5"/>
  <c r="E26" i="5"/>
  <c r="G26" i="5" s="1"/>
  <c r="F26" i="5"/>
  <c r="G30" i="5"/>
  <c r="G31" i="5"/>
  <c r="G32" i="5"/>
  <c r="G33" i="5"/>
  <c r="G34" i="5"/>
  <c r="G35" i="5"/>
  <c r="G36" i="5"/>
  <c r="D37" i="5"/>
  <c r="E37" i="5"/>
  <c r="F37" i="5"/>
  <c r="G41" i="5"/>
  <c r="G42" i="5"/>
  <c r="G43" i="5"/>
  <c r="G44" i="5"/>
  <c r="G45" i="5"/>
  <c r="G46" i="5"/>
  <c r="G47" i="5"/>
  <c r="D48" i="5"/>
  <c r="E48" i="5"/>
  <c r="F48" i="5"/>
  <c r="E15" i="5"/>
  <c r="F15" i="5"/>
  <c r="G8" i="5"/>
  <c r="G9" i="5"/>
  <c r="G10" i="5"/>
  <c r="G11" i="5"/>
  <c r="G12" i="5"/>
  <c r="G13" i="5"/>
  <c r="G14" i="5"/>
  <c r="D15" i="5"/>
  <c r="G172" i="5"/>
  <c r="G150" i="5"/>
  <c r="G161" i="5"/>
  <c r="G138" i="5"/>
  <c r="G183" i="5"/>
  <c r="G93" i="5"/>
  <c r="G48" i="5"/>
  <c r="G173" i="1"/>
  <c r="E175" i="5" s="1"/>
  <c r="J173" i="1"/>
  <c r="F175" i="5" s="1"/>
  <c r="G163" i="1"/>
  <c r="E164" i="5" s="1"/>
  <c r="J163" i="1"/>
  <c r="F164" i="5" s="1"/>
  <c r="J153" i="1"/>
  <c r="F153" i="5" s="1"/>
  <c r="G143" i="1"/>
  <c r="E142" i="5" s="1"/>
  <c r="J143" i="1"/>
  <c r="F142" i="5" s="1"/>
  <c r="G131" i="1"/>
  <c r="E130" i="5" s="1"/>
  <c r="J131" i="1"/>
  <c r="F130" i="5" s="1"/>
  <c r="G121" i="1"/>
  <c r="E119" i="5" s="1"/>
  <c r="J121" i="1"/>
  <c r="F119" i="5" s="1"/>
  <c r="G111" i="1"/>
  <c r="E108" i="5" s="1"/>
  <c r="J111" i="1"/>
  <c r="F108" i="5" s="1"/>
  <c r="G101" i="1"/>
  <c r="E97" i="5" s="1"/>
  <c r="J101" i="1"/>
  <c r="F97" i="5" s="1"/>
  <c r="G89" i="1"/>
  <c r="E85" i="5" s="1"/>
  <c r="F85" i="5"/>
  <c r="G78" i="1"/>
  <c r="E74" i="5" s="1"/>
  <c r="J78" i="1"/>
  <c r="F74" i="5" s="1"/>
  <c r="G68" i="1"/>
  <c r="E63" i="5" s="1"/>
  <c r="J68" i="1"/>
  <c r="F63" i="5" s="1"/>
  <c r="G58" i="1"/>
  <c r="E52" i="5" s="1"/>
  <c r="J58" i="1"/>
  <c r="F52" i="5" s="1"/>
  <c r="G46" i="1"/>
  <c r="J46" i="1"/>
  <c r="F40" i="5" s="1"/>
  <c r="G36" i="1"/>
  <c r="E29" i="5" s="1"/>
  <c r="G26" i="1"/>
  <c r="E18" i="5" s="1"/>
  <c r="J26" i="1"/>
  <c r="F18" i="5" s="1"/>
  <c r="D26" i="1"/>
  <c r="D18" i="5" s="1"/>
  <c r="J16" i="1"/>
  <c r="F7" i="5" s="1"/>
  <c r="G16" i="1"/>
  <c r="D173" i="1"/>
  <c r="D175" i="5" s="1"/>
  <c r="D163" i="1"/>
  <c r="D164" i="5" s="1"/>
  <c r="D143" i="1"/>
  <c r="D142" i="5" s="1"/>
  <c r="D131" i="1"/>
  <c r="D130" i="5" s="1"/>
  <c r="D101" i="1"/>
  <c r="D97" i="5" s="1"/>
  <c r="D89" i="1"/>
  <c r="D85" i="5" s="1"/>
  <c r="D78" i="1"/>
  <c r="D74" i="5" s="1"/>
  <c r="D68" i="1"/>
  <c r="D63" i="5" s="1"/>
  <c r="D46" i="1"/>
  <c r="D40" i="5" s="1"/>
  <c r="D36" i="1"/>
  <c r="D16" i="1"/>
  <c r="D111" i="1" l="1"/>
  <c r="D108" i="5" s="1"/>
  <c r="J36" i="1"/>
  <c r="F29" i="5" s="1"/>
  <c r="D58" i="1"/>
  <c r="D52" i="5" s="1"/>
  <c r="G52" i="5" s="1"/>
  <c r="D7" i="5"/>
  <c r="N131" i="1"/>
  <c r="N46" i="1"/>
  <c r="M131" i="1"/>
  <c r="N143" i="1"/>
  <c r="M153" i="1"/>
  <c r="N163" i="1"/>
  <c r="N173" i="1"/>
  <c r="M180" i="1"/>
  <c r="M16" i="1"/>
  <c r="M26" i="1"/>
  <c r="M36" i="1"/>
  <c r="M58" i="1"/>
  <c r="M68" i="1"/>
  <c r="M78" i="1"/>
  <c r="M89" i="1"/>
  <c r="M111" i="1"/>
  <c r="G164" i="5"/>
  <c r="M46" i="1"/>
  <c r="G153" i="5"/>
  <c r="G175" i="5"/>
  <c r="G130" i="5"/>
  <c r="M101" i="1"/>
  <c r="N101" i="1"/>
  <c r="M113" i="1"/>
  <c r="M121" i="1" s="1"/>
  <c r="G85" i="5"/>
  <c r="G194" i="5"/>
  <c r="G127" i="5"/>
  <c r="G116" i="5"/>
  <c r="G82" i="5"/>
  <c r="G71" i="5"/>
  <c r="G60" i="5"/>
  <c r="G37" i="5"/>
  <c r="G202" i="5"/>
  <c r="G204" i="5"/>
  <c r="D11" i="4"/>
  <c r="F11" i="4" s="1"/>
  <c r="D13" i="4"/>
  <c r="G203" i="5"/>
  <c r="G200" i="5"/>
  <c r="F9" i="4"/>
  <c r="G199" i="5"/>
  <c r="F8" i="4"/>
  <c r="E14" i="4"/>
  <c r="E15" i="4" s="1"/>
  <c r="E16" i="4" s="1"/>
  <c r="F10" i="4"/>
  <c r="C12" i="4"/>
  <c r="F12" i="4" s="1"/>
  <c r="G201" i="5"/>
  <c r="F205" i="5"/>
  <c r="G198" i="5"/>
  <c r="E205" i="5"/>
  <c r="G15" i="5"/>
  <c r="F7" i="4"/>
  <c r="D205" i="5"/>
  <c r="G119" i="5"/>
  <c r="N78" i="1"/>
  <c r="G97" i="5"/>
  <c r="G108" i="5"/>
  <c r="G142" i="5"/>
  <c r="C40" i="6"/>
  <c r="M163" i="1"/>
  <c r="M173" i="1"/>
  <c r="M143" i="1"/>
  <c r="N153" i="1"/>
  <c r="N111" i="1"/>
  <c r="C29" i="6"/>
  <c r="D34" i="6" s="1"/>
  <c r="N58" i="1"/>
  <c r="G74" i="5"/>
  <c r="N68" i="1"/>
  <c r="G18" i="5"/>
  <c r="G186" i="5"/>
  <c r="N180" i="1"/>
  <c r="N26" i="1"/>
  <c r="N16" i="1"/>
  <c r="N89" i="1"/>
  <c r="G63" i="5"/>
  <c r="G190" i="1"/>
  <c r="E40" i="5"/>
  <c r="G40" i="5" s="1"/>
  <c r="O202" i="1"/>
  <c r="D29" i="5"/>
  <c r="N36" i="1"/>
  <c r="C7" i="6"/>
  <c r="D10" i="6" s="1"/>
  <c r="E7" i="5"/>
  <c r="G29" i="5" l="1"/>
  <c r="J190" i="1"/>
  <c r="G191" i="1"/>
  <c r="G192" i="1" s="1"/>
  <c r="G7" i="5"/>
  <c r="D190" i="1"/>
  <c r="C18" i="6"/>
  <c r="D25" i="6" s="1"/>
  <c r="N121" i="1"/>
  <c r="D202" i="1" s="1"/>
  <c r="D14" i="4"/>
  <c r="D15" i="4" s="1"/>
  <c r="D16" i="4" s="1"/>
  <c r="C14" i="4"/>
  <c r="C15" i="4" s="1"/>
  <c r="C16" i="4" s="1"/>
  <c r="F13" i="4"/>
  <c r="F206" i="5"/>
  <c r="F207" i="5" s="1"/>
  <c r="E206" i="5"/>
  <c r="E207" i="5" s="1"/>
  <c r="G205" i="5"/>
  <c r="D206" i="5"/>
  <c r="D207" i="5" s="1"/>
  <c r="D43" i="6"/>
  <c r="D44" i="6"/>
  <c r="D45" i="6"/>
  <c r="D47" i="6"/>
  <c r="D46" i="6"/>
  <c r="D35" i="6"/>
  <c r="D33" i="6"/>
  <c r="D32" i="6"/>
  <c r="D36" i="6"/>
  <c r="D14" i="6"/>
  <c r="D11" i="6"/>
  <c r="D12" i="6"/>
  <c r="D13" i="6"/>
  <c r="G198" i="1" l="1"/>
  <c r="D21" i="4" s="1"/>
  <c r="G197" i="1"/>
  <c r="D20" i="4" s="1"/>
  <c r="G199" i="1"/>
  <c r="D22" i="4" s="1"/>
  <c r="D191" i="1"/>
  <c r="D192" i="1" s="1"/>
  <c r="D22" i="6"/>
  <c r="D24" i="6"/>
  <c r="D23" i="6"/>
  <c r="D21" i="6"/>
  <c r="O203" i="1"/>
  <c r="F14" i="4"/>
  <c r="F15" i="4" s="1"/>
  <c r="F16" i="4" s="1"/>
  <c r="G206" i="5"/>
  <c r="G207" i="5" s="1"/>
  <c r="C30" i="6"/>
  <c r="C41" i="6"/>
  <c r="C8" i="6"/>
  <c r="G200" i="1" l="1"/>
  <c r="D23" i="4" s="1"/>
  <c r="C19" i="6"/>
  <c r="D206" i="1"/>
  <c r="D203" i="1"/>
  <c r="D198" i="1" l="1"/>
  <c r="C21" i="4" s="1"/>
  <c r="D199" i="1"/>
  <c r="C22" i="4" s="1"/>
  <c r="D197" i="1"/>
  <c r="C20" i="4" s="1"/>
  <c r="D200" i="1" l="1"/>
  <c r="C23" i="4" s="1"/>
  <c r="F192" i="1" l="1"/>
  <c r="E193" i="1" s="1"/>
  <c r="P202" i="1" s="1"/>
  <c r="J192" i="1"/>
  <c r="J199" i="1" s="1"/>
  <c r="M199" i="1" l="1"/>
  <c r="F22" i="4" s="1"/>
  <c r="E22" i="4"/>
  <c r="J198" i="1"/>
  <c r="J197" i="1"/>
  <c r="M197" i="1" l="1"/>
  <c r="J200" i="1"/>
  <c r="E23" i="4" s="1"/>
  <c r="E20" i="4"/>
  <c r="E21" i="4"/>
  <c r="M198" i="1"/>
  <c r="F21" i="4" s="1"/>
  <c r="F20" i="4" l="1"/>
  <c r="M200" i="1"/>
  <c r="F23"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tc={98E1F742-ABA8-4F28-AA55-2BEC02EE292F}</author>
  </authors>
  <commentList>
    <comment ref="D115" authorId="0" shapeId="0" xr:uid="{98E1F742-ABA8-4F28-AA55-2BEC02EE292F}">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j'ai ajouté 10.000 USD</t>
        </r>
      </text>
    </comment>
  </commentList>
</comments>
</file>

<file path=xl/sharedStrings.xml><?xml version="1.0" encoding="utf-8"?>
<sst xmlns="http://schemas.openxmlformats.org/spreadsheetml/2006/main" count="882" uniqueCount="679">
  <si>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</si>
  <si>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Ne remplissez que les cellules blanches. Les cellules grises sont verrouillées et / ou contiennent des formules de feuille de calcul.
2. Remplissez les feuilles 1 et 2.
</t>
    </r>
    <r>
      <rPr>
        <sz val="12"/>
        <color theme="1"/>
        <rFont val="Calibri"/>
        <family val="2"/>
        <scheme val="minor"/>
      </rPr>
      <t xml:space="preserve">a) Premièrement, préparez un </t>
    </r>
    <r>
      <rPr>
        <b/>
        <sz val="12"/>
        <color theme="1"/>
        <rFont val="Calibri"/>
        <family val="2"/>
        <scheme val="minor"/>
      </rPr>
      <t xml:space="preserve">budget organisé par activité / produit / résultat dans la feuille 1. </t>
    </r>
    <r>
      <rPr>
        <sz val="12"/>
        <color theme="1"/>
        <rFont val="Calibri"/>
        <family val="2"/>
        <scheme val="minor"/>
      </rPr>
      <t>(Les montants des activités peuvent être estimations indicatives.)</t>
    </r>
    <r>
      <rPr>
        <b/>
        <sz val="12"/>
        <color theme="1"/>
        <rFont val="Calibri"/>
        <family val="2"/>
        <scheme val="minor"/>
      </rPr>
      <t xml:space="preserve">
</t>
    </r>
    <r>
      <rPr>
        <sz val="12"/>
        <color theme="1"/>
        <rFont val="Calibri"/>
        <family val="2"/>
        <scheme val="minor"/>
      </rPr>
      <t>b) Ensuite, divisez chaque budget</t>
    </r>
    <r>
      <rPr>
        <b/>
        <sz val="12"/>
        <color theme="1"/>
        <rFont val="Calibri"/>
        <family val="2"/>
        <scheme val="minor"/>
      </rPr>
      <t xml:space="preserve"> en fonction des catégories de budget des Nations Unies dans la feuille 2.
3. N'utilisez pas les feuilles 4 ou 5,</t>
    </r>
    <r>
      <rPr>
        <sz val="12"/>
        <color theme="1"/>
        <rFont val="Calibri"/>
        <family val="2"/>
        <scheme val="minor"/>
      </rPr>
      <t xml:space="preserve"> qui sont destinées au MPTF et au PBSO.</t>
    </r>
    <r>
      <rPr>
        <b/>
        <sz val="12"/>
        <color theme="1"/>
        <rFont val="Calibri"/>
        <family val="2"/>
        <scheme val="minor"/>
      </rPr>
      <t xml:space="preserve">
</t>
    </r>
    <r>
      <rPr>
        <sz val="12"/>
        <color theme="1"/>
        <rFont val="Calibri"/>
        <family val="2"/>
        <scheme val="minor"/>
      </rPr>
      <t xml:space="preserve">4. Laissez  en blanc toutes les organisations / résultats / réalisations / activités qui ne sont pas nécessaires. </t>
    </r>
    <r>
      <rPr>
        <b/>
        <sz val="12"/>
        <color theme="1"/>
        <rFont val="Calibri"/>
        <family val="2"/>
        <scheme val="minor"/>
      </rPr>
      <t xml:space="preserve">NE PAS supprimer les cellules.
</t>
    </r>
    <r>
      <rPr>
        <sz val="14"/>
        <color theme="1"/>
        <rFont val="Calibri"/>
        <family val="2"/>
        <scheme val="minor"/>
      </rPr>
      <t xml:space="preserve">
</t>
    </r>
    <r>
      <rPr>
        <i/>
        <sz val="14"/>
        <color theme="1"/>
        <rFont val="Calibri"/>
        <family val="2"/>
        <scheme val="minor"/>
      </rPr>
      <t>Pour la feuille 1</t>
    </r>
    <r>
      <rPr>
        <b/>
        <sz val="14"/>
        <color theme="1"/>
        <rFont val="Calibri"/>
        <family val="2"/>
        <scheme val="minor"/>
      </rPr>
      <t xml:space="preserve">
</t>
    </r>
    <r>
      <rPr>
        <sz val="12"/>
        <color theme="1"/>
        <rFont val="Calibri"/>
        <family val="2"/>
        <scheme val="minor"/>
      </rPr>
      <t xml:space="preserve">1. Assurez-vous d’inclure </t>
    </r>
    <r>
      <rPr>
        <b/>
        <sz val="12"/>
        <color theme="1"/>
        <rFont val="Calibri"/>
        <family val="2"/>
        <scheme val="minor"/>
      </rPr>
      <t xml:space="preserve">% en faveur de l’égalité des sexes et de l’autonomisation des femmes (GEWE) et une justification
2. Ne pas ajuster les montants des tranches </t>
    </r>
    <r>
      <rPr>
        <sz val="12"/>
        <color theme="1"/>
        <rFont val="Calibri"/>
        <family val="2"/>
        <scheme val="minor"/>
      </rPr>
      <t xml:space="preserve">sans consulter PBSO.
</t>
    </r>
    <r>
      <rPr>
        <sz val="14"/>
        <color theme="1"/>
        <rFont val="Calibri"/>
        <family val="2"/>
        <scheme val="minor"/>
      </rPr>
      <t xml:space="preserve">
</t>
    </r>
    <r>
      <rPr>
        <i/>
        <sz val="14"/>
        <color theme="1"/>
        <rFont val="Calibri"/>
        <family val="2"/>
        <scheme val="minor"/>
      </rPr>
      <t>Pour la feuille 2</t>
    </r>
    <r>
      <rPr>
        <b/>
        <sz val="14"/>
        <color theme="1"/>
        <rFont val="Calibri"/>
        <family val="2"/>
        <scheme val="minor"/>
      </rPr>
      <t xml:space="preserve">
</t>
    </r>
    <r>
      <rPr>
        <sz val="12"/>
        <color theme="1"/>
        <rFont val="Calibri"/>
        <family val="2"/>
        <scheme val="minor"/>
      </rPr>
      <t xml:space="preserve">1. Divisez chaque budget en fonction des catégories de budget des Nations Unies </t>
    </r>
    <r>
      <rPr>
        <b/>
        <sz val="12"/>
        <color theme="1"/>
        <rFont val="Calibri"/>
        <family val="2"/>
        <scheme val="minor"/>
      </rPr>
      <t xml:space="preserve">
2. </t>
    </r>
    <r>
      <rPr>
        <sz val="12"/>
        <color theme="1"/>
        <rFont val="Calibri"/>
        <family val="2"/>
        <scheme val="minor"/>
      </rPr>
      <t xml:space="preserve"> À titre de référence, les totaux des produits ont été transférés du tableau 1. </t>
    </r>
    <r>
      <rPr>
        <b/>
        <sz val="12"/>
        <color theme="1"/>
        <rFont val="Calibri"/>
        <family val="2"/>
        <scheme val="minor"/>
      </rPr>
      <t>Les totaux des produits doivent correspondre et seront sinon affichés en</t>
    </r>
    <r>
      <rPr>
        <sz val="12"/>
        <color theme="1"/>
        <rFont val="Calibri"/>
        <family val="2"/>
        <scheme val="minor"/>
      </rPr>
      <t xml:space="preserve"> </t>
    </r>
    <r>
      <rPr>
        <b/>
        <sz val="12"/>
        <color rgb="FFFF0000"/>
        <rFont val="Calibri"/>
        <family val="2"/>
        <scheme val="minor"/>
      </rPr>
      <t>rouge</t>
    </r>
    <r>
      <rPr>
        <sz val="12"/>
        <color theme="1"/>
        <rFont val="Calibri"/>
        <family val="2"/>
        <scheme val="minor"/>
      </rPr>
      <t>.</t>
    </r>
  </si>
  <si>
    <t>Annexe D - Budget du projet PBF</t>
  </si>
  <si>
    <t>Nombre de resultat/ produit</t>
  </si>
  <si>
    <t>Formulation du resultat/ produit/activite</t>
  </si>
  <si>
    <t>PNUD (budget en USD)</t>
  </si>
  <si>
    <t>OIM (budget en USD)</t>
  </si>
  <si>
    <t>UNESCO (budget en USD)</t>
  </si>
  <si>
    <t>Total</t>
  </si>
  <si>
    <t xml:space="preserve">Pourcentage du budget pour chaque produit ou activite reserve pour action directe sur égalité des sexes et autonomisation des femmes (GEWE) (cas echeant) </t>
  </si>
  <si>
    <t>Niveau de depense/ engagement actuel 
(a remplir au moment des rapports de projet)</t>
  </si>
  <si>
    <r>
      <t>Justification du montant à GEWE</t>
    </r>
    <r>
      <rPr>
        <sz val="12"/>
        <color theme="1"/>
        <rFont val="Calibri"/>
        <family val="2"/>
        <scheme val="minor"/>
      </rPr>
      <t xml:space="preserve"> (par exemple, la formation comprend une session sur l'égalité des sexes, des efforts spécifiques déployés pour assurer une représentation égale des femmes et des hommes, etc.)</t>
    </r>
  </si>
  <si>
    <r>
      <t>Notes quelconque le cas echeant</t>
    </r>
    <r>
      <rPr>
        <sz val="12"/>
        <color theme="1"/>
        <rFont val="Calibri"/>
        <family val="2"/>
        <scheme val="minor"/>
      </rPr>
      <t xml:space="preserve"> (e.g sur types des entrants ou justification du budget)</t>
    </r>
  </si>
  <si>
    <t xml:space="preserve">RESULTAT 1: </t>
  </si>
  <si>
    <t>Le renforcement des services sociaux de base dans les zones pilotes permettra de faciliter la mise en place de mécanismes communautaires inclusifs d'ici 2025.</t>
  </si>
  <si>
    <t>Produit 1.1:</t>
  </si>
  <si>
    <t>Les mécanismes locaux de dialogue et de décisions communautaires inclusifs sont renforcés</t>
  </si>
  <si>
    <t>Activite 1.1.1:</t>
  </si>
  <si>
    <t>Activite 1.1.2:</t>
  </si>
  <si>
    <t>Activite 1.1.3:</t>
  </si>
  <si>
    <t>Activite 1.1.4</t>
  </si>
  <si>
    <t>Activite 1.1.5</t>
  </si>
  <si>
    <t>Activite 1.1.6</t>
  </si>
  <si>
    <t>Activite 1.1.7</t>
  </si>
  <si>
    <t>Activite 1.1.8</t>
  </si>
  <si>
    <t>Produit total</t>
  </si>
  <si>
    <t>Produit 1.2:</t>
  </si>
  <si>
    <t>Des interventions tangibles permettant de répondre aux priorités identifiées tout en facilitant la collaboration entre les services concernés de l’État et les communautés sont soutenues</t>
  </si>
  <si>
    <t>Activite 1.2.1</t>
  </si>
  <si>
    <t>Aussi bien les outils de recoltés de données que les cibles de l'activité seront sensible à la dimension genre,c-a-d, l'identification des structures actives dans le domaine.</t>
  </si>
  <si>
    <t>Activite 1.2.2</t>
  </si>
  <si>
    <t>Mettre en place un mécanisme d’appels-a-projet, sous le leadership conjoint UNCT-RCO-MPCE &amp; MAST en faveur des ONG-OCBs membres du Groupes Access dans les zones cibles en soutien à la mise en œuvre des effets 4 et 5 de UNSCDF</t>
  </si>
  <si>
    <t>Activite 1.2.3</t>
  </si>
  <si>
    <t>Activite 1.2.4</t>
  </si>
  <si>
    <t>Activite 1.2.5</t>
  </si>
  <si>
    <t>Activite 1.2.6</t>
  </si>
  <si>
    <t>Activite 1.2.7</t>
  </si>
  <si>
    <t>Activite 1.2.8</t>
  </si>
  <si>
    <t>Produit 1.3:</t>
  </si>
  <si>
    <t>Activite 1.3.1</t>
  </si>
  <si>
    <t xml:space="preserve">Renforcer les capacités d'accueil de 3 Centres d'Education Familiale dans les collectivités de Croix des Bouquet et de Tabare pour prévenir la délinquance juvénile et contribuer à la paix durable par la formation d’artisanes/artisans et créatrices/créateurs </t>
  </si>
  <si>
    <t>Activite 1.3.2</t>
  </si>
  <si>
    <t>Activite 1.3.3</t>
  </si>
  <si>
    <t>Activite 1.3.4</t>
  </si>
  <si>
    <t>Activite 1.3.5</t>
  </si>
  <si>
    <t>Plaider auprès du ministère de l'Éducation la prise en compte de la cohésion sociale, le vivre ensemble, et le rapprochement communautaire dans le nouveau curriculum de l’éducation formelle et non-formelle</t>
  </si>
  <si>
    <t>Activite 1.3.6</t>
  </si>
  <si>
    <t>Activite 1.3.7</t>
  </si>
  <si>
    <t>Activite 1.3.8</t>
  </si>
  <si>
    <t>Produit 1.4:</t>
  </si>
  <si>
    <t>Activite 1.4.1</t>
  </si>
  <si>
    <t>Activite 1.4.2</t>
  </si>
  <si>
    <t>Activite 1.4.3</t>
  </si>
  <si>
    <t>Activite 1.4.4</t>
  </si>
  <si>
    <t>Activite 1.4.5</t>
  </si>
  <si>
    <t>Activite 1.4.6</t>
  </si>
  <si>
    <t>Activite 1.4.7</t>
  </si>
  <si>
    <t>Activite 1.4.8</t>
  </si>
  <si>
    <t xml:space="preserve">RESULTAT 2: </t>
  </si>
  <si>
    <t>Réduction du niveau d'insécurité et du niveau d'impunité dans les communes et les institutions cibles, en vue de rétablir la paix et maintenir une sécurité durables dans ces zones d'ici 2026</t>
  </si>
  <si>
    <t>Produit 2.1</t>
  </si>
  <si>
    <t>Les services de police (EDUPOL, Police communautaire, etc.) et de justice de proximité (BaLs, Justice de paix, etc.) dans les communautés cibles sont renforcées et sont fonctionnelles</t>
  </si>
  <si>
    <t>Activite 2.1.1</t>
  </si>
  <si>
    <t>La collaboration avec le projet GPI.2.0 - via ONU FEMME- permettra de renforcer la dimension genre au sein de cette initiative vis-à-vis du taux de VGB/violences sexuelles</t>
  </si>
  <si>
    <t>Activite 2.1.2</t>
  </si>
  <si>
    <t>Activite 2.1.3</t>
  </si>
  <si>
    <t>Activite 2.1.4</t>
  </si>
  <si>
    <t>Activite 2.1.5</t>
  </si>
  <si>
    <t>Activite 2.1.6</t>
  </si>
  <si>
    <t>Activite 2.1.7</t>
  </si>
  <si>
    <t>Activite 2.1.8</t>
  </si>
  <si>
    <t>Produit 2.2</t>
  </si>
  <si>
    <t>Activite 2.2.1</t>
  </si>
  <si>
    <t>Les sensibilités genres seront fortement integrées dans la stratégie</t>
  </si>
  <si>
    <t>Activite' 2.2.2</t>
  </si>
  <si>
    <t>Activite 2.2.3</t>
  </si>
  <si>
    <t>Activite 2.2.4</t>
  </si>
  <si>
    <t>Activite 2.2.5</t>
  </si>
  <si>
    <t>Activite 2.2.6</t>
  </si>
  <si>
    <t>Activite 2.2.7</t>
  </si>
  <si>
    <t>Activite 2.2.8</t>
  </si>
  <si>
    <t>Produit 2.3</t>
  </si>
  <si>
    <t>Activite 2.3.1</t>
  </si>
  <si>
    <t>Activite 2.3.2</t>
  </si>
  <si>
    <t>Activite 2.3.3</t>
  </si>
  <si>
    <t>Activite 2.3.4</t>
  </si>
  <si>
    <t>Activite 2.3.5</t>
  </si>
  <si>
    <t>Activite 2.3.6</t>
  </si>
  <si>
    <t>Activite 2.3.7</t>
  </si>
  <si>
    <t>Activite 2.3.8</t>
  </si>
  <si>
    <t>Produit 2.4</t>
  </si>
  <si>
    <t>Activite 2.4.1</t>
  </si>
  <si>
    <t>Activite 2.4.2</t>
  </si>
  <si>
    <t>Activite 2.4.3</t>
  </si>
  <si>
    <t>Activite 2.4.4</t>
  </si>
  <si>
    <t>Activite 2.4.5</t>
  </si>
  <si>
    <t>Activite 2.4.6</t>
  </si>
  <si>
    <t>Activite 2.4.7</t>
  </si>
  <si>
    <t>Activite 2.4.8</t>
  </si>
  <si>
    <t xml:space="preserve">RESULTAT 3: </t>
  </si>
  <si>
    <t>Amélioration des capacités des organes de gouvernance locale dans les zones pilotes du projets en vue d'assurer une meilleure qualité des services essentiels au profit des communautés d'ici fin 2025</t>
  </si>
  <si>
    <t>Produit 3.1</t>
  </si>
  <si>
    <t>Les capacités (Formation, matériels et équipements) des collectivités locales sont renforcées et sont fonctionnelles, d'ici 2025</t>
  </si>
  <si>
    <t>Activite 3.1.1</t>
  </si>
  <si>
    <t>Activite 3.1.2</t>
  </si>
  <si>
    <t>Faciliter l’intervention rapide et directe des acteurs des collectivités territoriales sur les besoins prioritaires de la population relevant de leur compétence à travers les espaces de discussion entre les citoyens, incluant les jeunes et les femmes et les acteurs des collectivités territoriales (mairies, Casec, Asecs).</t>
  </si>
  <si>
    <t>Activite 3.1.3</t>
  </si>
  <si>
    <t>Activite 3.1.4</t>
  </si>
  <si>
    <t>Activite 3.1.5</t>
  </si>
  <si>
    <t>Activite 3.1.6</t>
  </si>
  <si>
    <t>Activite 3.1.7</t>
  </si>
  <si>
    <t>Activite 3.1.8</t>
  </si>
  <si>
    <t>Produit 3.2:</t>
  </si>
  <si>
    <t>Activite 3.2.1</t>
  </si>
  <si>
    <t>Faciliter l’opérationnalisation des espaces de discussion entre les citoyens, incluant les jeunes et les femmes et les acteurs des collectivités territoriales (mairies, Casec, Asecs) autour des enjeux liés à la stabilisation et le développement de la communauté, tout en mettant à profit les structures existantes</t>
  </si>
  <si>
    <t>Activite 3.2.2</t>
  </si>
  <si>
    <t>Encourager la mise en place d’un mécanisme de gestion participative des structures de services de base dans la communauté et la dissémination des informations sur la mise en œuvre des actions entreprises, particulièrement dans le cadre du développement de la communauté y compris du projets</t>
  </si>
  <si>
    <t>Activite 3.2.3</t>
  </si>
  <si>
    <t>Activite 3.2.4</t>
  </si>
  <si>
    <t>Activite 3.2.5</t>
  </si>
  <si>
    <t>Activite 3.2.6</t>
  </si>
  <si>
    <t>Activite 3.2.7</t>
  </si>
  <si>
    <t>Activite 3.2.8</t>
  </si>
  <si>
    <t>Produit 3.3</t>
  </si>
  <si>
    <t>Les initiatives liées à la transparence et la redevabilité des autorités locales dans leur travail sont renforcées</t>
  </si>
  <si>
    <t>Activite 3.3.1</t>
  </si>
  <si>
    <t>Réaliser une enquête toponymique et une enquête du bâti pour constituer une base de données sur la CFPB et la patente afin d’élargir l’assiette fiscale au niveau de certaines communes et du coup augmenter les recettes communales.</t>
  </si>
  <si>
    <t>Activite 3.3.2</t>
  </si>
  <si>
    <t>Assurer une campagne d’information dans les communautés sur les projets de fourniture de services de base réalisés à partir des fonds disponibles liés aux recettes collectées, droits, redevances, dons et appuis des ONG et tiers</t>
  </si>
  <si>
    <t>Activite 3.3.3</t>
  </si>
  <si>
    <t>Soutenir les initiatives entreprises dans la communauté cible en lien avec la transparence et la redevabilité des autorités déjà identifies dans les communautés cibles et encourager la participation de manière inclusive</t>
  </si>
  <si>
    <t>Activite 3.3.4</t>
  </si>
  <si>
    <t>Activite 3.3.5</t>
  </si>
  <si>
    <t>Activite 3.3.6</t>
  </si>
  <si>
    <t>Activite 3.3.7</t>
  </si>
  <si>
    <t>Activite 3.3.8</t>
  </si>
  <si>
    <t>Produit 3.4</t>
  </si>
  <si>
    <t>Activite 3.4.1</t>
  </si>
  <si>
    <t>Activite 3.4.2</t>
  </si>
  <si>
    <t>Activite 3.4.3</t>
  </si>
  <si>
    <t>Activite 3.4.4</t>
  </si>
  <si>
    <t>Activite 3.4.5</t>
  </si>
  <si>
    <t>Activite 3.4.6</t>
  </si>
  <si>
    <t>Activite 3.4.7</t>
  </si>
  <si>
    <t>Activite 3.4.8</t>
  </si>
  <si>
    <t xml:space="preserve">RESULTAT 4: </t>
  </si>
  <si>
    <t>Produit 4.1</t>
  </si>
  <si>
    <t>Activite 4.1.1</t>
  </si>
  <si>
    <t>Activite 4.1.2</t>
  </si>
  <si>
    <t>Activite 4.1.3</t>
  </si>
  <si>
    <t>Activite 4.1.4</t>
  </si>
  <si>
    <t>Activite 4.1.5</t>
  </si>
  <si>
    <t>Activite 4.1.6</t>
  </si>
  <si>
    <t>Activite 4.1.7</t>
  </si>
  <si>
    <t>Activite 4.1.8</t>
  </si>
  <si>
    <t>Produit 4.2</t>
  </si>
  <si>
    <t>Activite 4.2.1</t>
  </si>
  <si>
    <t>Activite 4.2.2</t>
  </si>
  <si>
    <t>Activite 4.2.3</t>
  </si>
  <si>
    <t>Activite 4.2.4</t>
  </si>
  <si>
    <t>Activite 4.2.5</t>
  </si>
  <si>
    <t>Activite 4.2.6</t>
  </si>
  <si>
    <t>Activite 4.2.7</t>
  </si>
  <si>
    <t>Activite 4.2.8</t>
  </si>
  <si>
    <t>Produit 4.3</t>
  </si>
  <si>
    <t>Activite 4.3.1</t>
  </si>
  <si>
    <t>Activite 4.3.2</t>
  </si>
  <si>
    <t>Activite 4.3.3</t>
  </si>
  <si>
    <t>Activite 4.3.4</t>
  </si>
  <si>
    <t>Activite 4.3.5</t>
  </si>
  <si>
    <t>Activite 4.3.6</t>
  </si>
  <si>
    <t>Activite 4.3.7</t>
  </si>
  <si>
    <t>Activite 4.3.8</t>
  </si>
  <si>
    <t>Produit 4.4</t>
  </si>
  <si>
    <t>Activite 4.4.1</t>
  </si>
  <si>
    <t>Activite 4.4.2</t>
  </si>
  <si>
    <t>Activite 4.4.3</t>
  </si>
  <si>
    <t>Activite 4.4.4</t>
  </si>
  <si>
    <t>Activite 4.4.5</t>
  </si>
  <si>
    <t>Activite 4.4.6</t>
  </si>
  <si>
    <t>Activite 4.4.7</t>
  </si>
  <si>
    <t>Activite 4.4.8</t>
  </si>
  <si>
    <t>Cout de personnel du projet si pas inclus dans les activites si-dessus</t>
  </si>
  <si>
    <t>Couts operationnels si pas inclus dans les activites si-dessus</t>
  </si>
  <si>
    <t>Cout de fonctionnement des bureaux pendant toute la periode de mise en oeuvre du projet.</t>
  </si>
  <si>
    <t>Budget de suivi</t>
  </si>
  <si>
    <t xml:space="preserve">Organiser des missions de suivi des activites sur le terrain. Ainsi que des formations du personnel sur les questions de uivi/évaluation </t>
  </si>
  <si>
    <t>Budget pour l'évaluation finale indépendante</t>
  </si>
  <si>
    <t>Recruter un consultant externe pour  faire une evaluation finale independante a la fin du projet</t>
  </si>
  <si>
    <t>Coûts supplémentaires total</t>
  </si>
  <si>
    <t>Totaux</t>
  </si>
  <si>
    <t>Sous-budget total du projet</t>
  </si>
  <si>
    <t>Coûts indirects (7%):</t>
  </si>
  <si>
    <t>Répartition des tranches basée sur la performance</t>
  </si>
  <si>
    <t>Tranche %</t>
  </si>
  <si>
    <t>Première tranche</t>
  </si>
  <si>
    <t>Deuxième tranche</t>
  </si>
  <si>
    <t>Troisième tranche (le cas échéant)</t>
  </si>
  <si>
    <r>
      <t xml:space="preserve">$ alloué à GEWE </t>
    </r>
    <r>
      <rPr>
        <sz val="11"/>
        <color theme="1"/>
        <rFont val="Calibri"/>
        <family val="2"/>
        <scheme val="minor"/>
      </rPr>
      <t>(inclut coûts indirects)</t>
    </r>
  </si>
  <si>
    <t>Total des dépenses</t>
  </si>
  <si>
    <t>% alloué à GEWE</t>
  </si>
  <si>
    <t>Taux d'exécution</t>
  </si>
  <si>
    <r>
      <t xml:space="preserve">$ alloué à S&amp;E </t>
    </r>
    <r>
      <rPr>
        <sz val="11"/>
        <color theme="1"/>
        <rFont val="Calibri"/>
        <family val="2"/>
        <scheme val="minor"/>
      </rPr>
      <t>(inclut coûts indirects)</t>
    </r>
  </si>
  <si>
    <t>% alloué à S&amp;E</t>
  </si>
  <si>
    <r>
      <t xml:space="preserve">Note: Le PBF n'accepte pas les projets avec moins de 5% pour le S&amp;E et moins 15% pour le GEWE. Ces chiffres apparaîtront </t>
    </r>
    <r>
      <rPr>
        <sz val="11"/>
        <color rgb="FFFF0000"/>
        <rFont val="Calibri"/>
        <family val="2"/>
        <scheme val="minor"/>
      </rPr>
      <t>en</t>
    </r>
    <r>
      <rPr>
        <sz val="11"/>
        <color theme="1"/>
        <rFont val="Calibri"/>
        <family val="2"/>
        <scheme val="minor"/>
      </rPr>
      <t xml:space="preserve"> </t>
    </r>
    <r>
      <rPr>
        <sz val="11"/>
        <color rgb="FFFF0000"/>
        <rFont val="Calibri"/>
        <family val="2"/>
        <scheme val="minor"/>
      </rPr>
      <t>rouge</t>
    </r>
    <r>
      <rPr>
        <sz val="11"/>
        <color theme="1"/>
        <rFont val="Calibri"/>
        <family val="2"/>
        <scheme val="minor"/>
      </rPr>
      <t xml:space="preserve"> si ce seuil minimum n'est pas atteint.</t>
    </r>
  </si>
  <si>
    <t>-</t>
  </si>
  <si>
    <t>Tableau 2 - Répartition des produits par catégories de budget de l’ONU</t>
  </si>
  <si>
    <t>RESULTAT 1</t>
  </si>
  <si>
    <t>Produit 1.1</t>
  </si>
  <si>
    <t>Total pour produit 1.1 (du tableau 1)</t>
  </si>
  <si>
    <t>1. Personnel et autres employés</t>
  </si>
  <si>
    <t>2. Fournitures, produits de base, matériels</t>
  </si>
  <si>
    <t>3. Équipement, véhicules et mobilier (compte tenu de la dépréciation)</t>
  </si>
  <si>
    <t xml:space="preserve"> $-   </t>
  </si>
  <si>
    <t>4. Services contractuels</t>
  </si>
  <si>
    <t>5. Frais de déplacement</t>
  </si>
  <si>
    <t>6. Transferts et subventions aux homologues</t>
  </si>
  <si>
    <t>7. Frais généraux de fonctionnement et autres coûts directs</t>
  </si>
  <si>
    <t xml:space="preserve">Total </t>
  </si>
  <si>
    <t>Produit 1.2</t>
  </si>
  <si>
    <t>Total pour produit 1.2 (du tableau 1)</t>
  </si>
  <si>
    <t>Produit 1.3</t>
  </si>
  <si>
    <t>Total pour produit 1.3 (du tableau 1)</t>
  </si>
  <si>
    <t>Produit 1.4</t>
  </si>
  <si>
    <t>Total pour produit 1.4 (du tableau 1)</t>
  </si>
  <si>
    <t>RESULTAT 2</t>
  </si>
  <si>
    <t>Total pour produit 2.1 (du tableau 1)</t>
  </si>
  <si>
    <t>Total pour produit 2.2 (du tableau 1)</t>
  </si>
  <si>
    <t>Total pour produit 2.3 (du tableau 1)</t>
  </si>
  <si>
    <t>Total pour produit 2.4 (du tableau 1)</t>
  </si>
  <si>
    <t>RESULTAT 3</t>
  </si>
  <si>
    <t>Total pour produit 3.1 (du tableau 1)</t>
  </si>
  <si>
    <t>Produit 3.2</t>
  </si>
  <si>
    <t>Total pour produit 3.2 (du tableau 1)</t>
  </si>
  <si>
    <t>Total pour produit 3.3 (du tableau 1)</t>
  </si>
  <si>
    <t>Total pour produit 3.4 (du tableau 1)</t>
  </si>
  <si>
    <t>RESULTAT 4</t>
  </si>
  <si>
    <t>Total pour produit 4.1 (du tableau 1)</t>
  </si>
  <si>
    <t>Total pour produit 4.2 (du tableau 1)</t>
  </si>
  <si>
    <t>Total pour produit 4.3 (du tableau 1)</t>
  </si>
  <si>
    <t>Total pour produit 4.4 (du tableau 1)</t>
  </si>
  <si>
    <t xml:space="preserve">Coûts supplémentaires </t>
  </si>
  <si>
    <t>Total des coûts supplémentaires (du tableau 1)</t>
  </si>
  <si>
    <t>TOTAL</t>
  </si>
  <si>
    <t>Annex 1 : Guide de MPTFO sur les catégories de frais de l’ONU</t>
  </si>
  <si>
    <r>
      <t xml:space="preserve">1. Frais d’équipe et dépenses du personnel : </t>
    </r>
    <r>
      <rPr>
        <sz val="11"/>
        <color theme="1"/>
        <rFont val="Calibri"/>
        <family val="2"/>
        <scheme val="minor"/>
      </rPr>
      <t>inclus tout frais liés aux dépenses de l’équipe, comprenant les salaires, les ajustements et les droits de l’équipe</t>
    </r>
    <r>
      <rPr>
        <b/>
        <sz val="11"/>
        <color theme="1"/>
        <rFont val="Calibri"/>
        <family val="2"/>
        <scheme val="minor"/>
      </rPr>
      <t>.</t>
    </r>
  </si>
  <si>
    <r>
      <rPr>
        <b/>
        <sz val="11"/>
        <color theme="1"/>
        <rFont val="Calibri"/>
        <family val="2"/>
        <scheme val="minor"/>
      </rPr>
      <t>2. Provisions, produits de base, matériaux :</t>
    </r>
    <r>
      <rPr>
        <sz val="11"/>
        <color theme="1"/>
        <rFont val="Calibri"/>
        <family val="2"/>
        <scheme val="minor"/>
      </rPr>
      <t xml:space="preserve"> inclus tout frais directs et indirects (ex : cargaison, transports, livraison, distribution) associés à l’approvisionnement des provisions, produits de base et les matériaux. Les fournitures de bureaux seront désignées comme « fonctionnement général ».</t>
    </r>
  </si>
  <si>
    <r>
      <t xml:space="preserve">3. L’équipement, véhicules et fournitures incluant leur perte de valeur : </t>
    </r>
    <r>
      <rPr>
        <sz val="11"/>
        <color theme="1"/>
        <rFont val="Calibri"/>
        <family val="2"/>
        <scheme val="minor"/>
      </rPr>
      <t>pour ceux déclarant sur UNSAS ou UNSAS de base modifié (ex : les dépenses directes), cela se rapporterait à tous les coûts de mise en service. Pour ceux qui font les normes des donateurs selon les normes IPSAS , cela équivaudrait à une dépréciation par période.</t>
    </r>
  </si>
  <si>
    <r>
      <t xml:space="preserve">4. Services contractuels : </t>
    </r>
    <r>
      <rPr>
        <sz val="11"/>
        <color theme="1"/>
        <rFont val="Calibri"/>
        <family val="2"/>
        <scheme val="minor"/>
      </rPr>
      <t>services sous-traités par une organisation qui suit le processus normal d'approvisionnement . Dans la terminologie IPSAS, cela serait similaire aux transactions d'échange. Cela pourrait inclure contrats passés avec des ONG s’ils ressemblent davantage à des marchés de services qu’à un transfert de subvention.</t>
    </r>
  </si>
  <si>
    <r>
      <rPr>
        <b/>
        <sz val="11"/>
        <color theme="1"/>
        <rFont val="Calibri"/>
        <family val="2"/>
        <scheme val="minor"/>
      </rPr>
      <t>5. Déplacements :</t>
    </r>
    <r>
      <rPr>
        <sz val="11"/>
        <color theme="1"/>
        <rFont val="Calibri"/>
        <family val="2"/>
        <scheme val="minor"/>
      </rPr>
      <t xml:space="preserve"> comprend les déplacements du personnel et des autres agents payés par l’organisation directement liée au projet.</t>
    </r>
  </si>
  <si>
    <r>
      <t xml:space="preserve">6. Transferts et subventions aux homologues : </t>
    </r>
    <r>
      <rPr>
        <sz val="11"/>
        <color theme="1"/>
        <rFont val="Calibri"/>
        <family val="2"/>
        <scheme val="minor"/>
      </rPr>
      <t>comprend les transferts aux homologues nationaux et tout autre transfert effectué à un partenaire de mise-en-oeuvre (par exemple une ONG) qui ne ressemble pas à un contrat de service commercial comme ci-dessus. En termes IPSAS, cela ressemblerait davantage à des transactions sans échange.</t>
    </r>
  </si>
  <si>
    <r>
      <t>7. Frais généraux de fonctionnement et autres coûts directs :</t>
    </r>
    <r>
      <rPr>
        <sz val="11"/>
        <color theme="1"/>
        <rFont val="Calibri"/>
        <family val="2"/>
        <scheme val="minor"/>
      </rPr>
      <t xml:space="preserve"> inclut tous les frais généraux de fonctionnement d’un bureau. Les exemples comprennent les télécommunications, les loyers, les charges financières et d’autres coûts qui ne peuvent pas être associés à d’autres catégories de dépenses.</t>
    </r>
  </si>
  <si>
    <t>For PBSO Use</t>
  </si>
  <si>
    <t>Outcome 1</t>
  </si>
  <si>
    <t>Outcome Budget</t>
  </si>
  <si>
    <t>Total Outcome Budget Towards SDGs</t>
  </si>
  <si>
    <t>SDG</t>
  </si>
  <si>
    <t>SDG %</t>
  </si>
  <si>
    <t>Total Towards SDG</t>
  </si>
  <si>
    <t>Outcome 2</t>
  </si>
  <si>
    <t>Outcome 3</t>
  </si>
  <si>
    <t>Outcome 4</t>
  </si>
  <si>
    <t>For MPTFO Use</t>
  </si>
  <si>
    <t>Totals</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</si>
  <si>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</si>
  <si>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</si>
  <si>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</si>
  <si>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</si>
  <si>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</si>
  <si>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</si>
  <si>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</si>
  <si>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Sub-Total </t>
  </si>
  <si>
    <t>7% Indirect Costs</t>
  </si>
  <si>
    <t>Performance-Based Tranche Breakdown</t>
  </si>
  <si>
    <t>First Tranche:</t>
  </si>
  <si>
    <t>Second Tranche:</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</si>
  <si>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</si>
  <si>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</si>
  <si>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</si>
  <si>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</si>
  <si>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</si>
  <si>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</si>
  <si>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</si>
  <si>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</si>
  <si>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</si>
  <si>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</si>
  <si>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</si>
  <si>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</si>
  <si>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</si>
  <si>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</si>
  <si>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</si>
  <si>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</si>
  <si>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</si>
  <si>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</si>
  <si>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</si>
  <si>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</si>
  <si>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</si>
  <si>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</si>
  <si>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</si>
  <si>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</si>
  <si>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</si>
  <si>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</si>
  <si>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</si>
  <si>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</si>
  <si>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</si>
  <si>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</si>
  <si>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</si>
  <si>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</si>
  <si>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</si>
  <si>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</si>
  <si>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</si>
  <si>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</si>
  <si>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</si>
  <si>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</si>
  <si>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</si>
  <si>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</si>
  <si>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</si>
  <si>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</si>
  <si>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</si>
  <si>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</si>
  <si>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</si>
  <si>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</si>
  <si>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</si>
  <si>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</si>
  <si>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</si>
  <si>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</si>
  <si>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</si>
  <si>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</si>
  <si>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</si>
  <si>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</si>
  <si>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</si>
  <si>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</si>
  <si>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</si>
  <si>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</si>
  <si>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</si>
  <si>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</si>
  <si>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</si>
  <si>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</si>
  <si>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</si>
  <si>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</si>
  <si>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</si>
  <si>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</si>
  <si>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</si>
  <si>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</si>
  <si>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</si>
  <si>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</si>
  <si>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</si>
  <si>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</si>
  <si>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</si>
  <si>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</si>
  <si>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</si>
  <si>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</si>
  <si>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</si>
  <si>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</si>
  <si>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</si>
  <si>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</si>
  <si>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</si>
  <si>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</si>
  <si>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</si>
  <si>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</si>
  <si>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</si>
  <si>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</si>
  <si>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</si>
  <si>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</si>
  <si>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</si>
  <si>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</si>
  <si>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</si>
  <si>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</si>
  <si>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</si>
  <si>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</si>
  <si>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</si>
  <si>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</si>
  <si>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</si>
  <si>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</si>
  <si>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</si>
  <si>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</si>
  <si>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</si>
  <si>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</si>
  <si>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</si>
  <si>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</si>
  <si>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</si>
  <si>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</si>
  <si>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</si>
  <si>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</si>
  <si>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</si>
  <si>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</si>
  <si>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</si>
  <si>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</si>
  <si>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</si>
  <si>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</si>
  <si>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</si>
  <si>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</si>
  <si>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</si>
  <si>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</si>
  <si>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</si>
  <si>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</si>
  <si>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</si>
  <si>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</si>
  <si>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</si>
  <si>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</si>
  <si>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</si>
  <si>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</si>
  <si>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</si>
  <si>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</si>
  <si>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</si>
  <si>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</si>
  <si>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</si>
  <si>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</si>
  <si>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</si>
  <si>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</si>
  <si>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</si>
  <si>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</si>
  <si>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</si>
  <si>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</si>
  <si>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</si>
  <si>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</si>
  <si>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</si>
  <si>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</si>
  <si>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</si>
  <si>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</si>
  <si>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</si>
  <si>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</si>
  <si>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</si>
  <si>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</si>
  <si>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</si>
  <si>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</si>
  <si>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</si>
  <si>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</si>
  <si>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</si>
  <si>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</si>
  <si>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</si>
  <si>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</si>
  <si>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</si>
  <si>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</si>
  <si>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</si>
  <si>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</si>
  <si>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</si>
  <si>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</si>
  <si>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</si>
  <si>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</si>
  <si>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</si>
  <si>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</si>
  <si>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</si>
  <si>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</si>
  <si>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</si>
  <si>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</si>
  <si>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</si>
  <si>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</si>
  <si>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</si>
  <si>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</si>
  <si>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</si>
  <si>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</si>
  <si>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</si>
  <si>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</si>
  <si>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</si>
  <si>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</si>
  <si>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</si>
  <si>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</si>
  <si>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</si>
  <si>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</si>
  <si>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</si>
  <si>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</si>
  <si>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</si>
  <si>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</si>
  <si>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</si>
  <si>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</si>
  <si>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</si>
  <si>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</si>
  <si>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</si>
  <si>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</si>
  <si>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</si>
  <si>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</si>
  <si>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</si>
  <si>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</si>
  <si>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</si>
  <si>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</si>
  <si>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</si>
  <si>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</si>
  <si>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</si>
  <si>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</si>
  <si>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</si>
  <si>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</si>
  <si>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</si>
  <si>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</si>
  <si>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</si>
  <si>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</si>
  <si>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</si>
  <si>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</si>
  <si>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</si>
  <si>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</si>
  <si>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</si>
  <si>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</si>
  <si>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</si>
  <si>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</si>
  <si>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</si>
  <si>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</si>
  <si>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</si>
  <si>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</si>
  <si>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</si>
  <si>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</si>
  <si>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</si>
  <si>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</si>
  <si>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</si>
  <si>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</si>
  <si>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</si>
  <si>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</si>
  <si>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</si>
  <si>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</si>
  <si>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</si>
  <si>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</si>
  <si>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</si>
  <si>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</si>
  <si>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</si>
  <si>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</si>
  <si>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</si>
  <si>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</si>
  <si>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</si>
  <si>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</si>
  <si>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</si>
  <si>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</si>
  <si>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</si>
  <si>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</si>
  <si>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</si>
  <si>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</si>
  <si>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</si>
  <si>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</si>
  <si>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</si>
  <si>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</si>
  <si>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</si>
  <si>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</si>
  <si>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</si>
  <si>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</si>
  <si>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</si>
  <si>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</si>
  <si>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</si>
  <si>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</si>
  <si>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</si>
  <si>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</si>
  <si>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</si>
  <si>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</si>
  <si>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</si>
  <si>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</si>
  <si>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</si>
  <si>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</si>
  <si>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</si>
  <si>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</si>
  <si>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</si>
  <si>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</si>
  <si>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</si>
  <si>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</si>
  <si>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</si>
  <si>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</si>
  <si>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</si>
  <si>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</si>
  <si>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</si>
  <si>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</si>
  <si>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</si>
  <si>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</si>
  <si>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</si>
  <si>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</si>
  <si>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</si>
  <si>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</si>
  <si>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</si>
  <si>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</si>
  <si>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</si>
  <si>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</si>
  <si>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</si>
  <si>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</si>
  <si>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</si>
  <si>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</si>
  <si>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</si>
  <si>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</si>
  <si>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</si>
  <si>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</si>
  <si>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</si>
  <si>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</si>
  <si>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</si>
  <si>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</si>
  <si>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</si>
  <si>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</si>
  <si>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</si>
  <si>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</si>
  <si>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</si>
  <si>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</si>
  <si>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</si>
  <si>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</si>
  <si>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</si>
  <si>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</si>
  <si>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</si>
  <si>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</si>
  <si>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</si>
  <si>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</si>
  <si>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</si>
  <si>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</si>
  <si>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</si>
  <si>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</si>
  <si>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</si>
  <si>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</si>
  <si>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</si>
  <si>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</si>
  <si>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</si>
  <si>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</si>
  <si>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</si>
  <si>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</si>
  <si>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</si>
  <si>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</si>
  <si>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</si>
  <si>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</si>
  <si>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</si>
  <si>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</si>
  <si>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</si>
  <si>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</si>
  <si>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</si>
  <si>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</si>
  <si>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</si>
  <si>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</si>
  <si>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</si>
  <si>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Les mutuels de credits/associations de femmes sont promues pour la durabilite des actions.</t>
  </si>
  <si>
    <t>Les outils/metodologies seront rendues sensibles au genre</t>
  </si>
  <si>
    <t>es outils/metodologies seront rendues sensibles au genre</t>
  </si>
  <si>
    <t>Tenir des réunions avec les membres de la communauté dans les communautés désignées (4 dans chaque ville, 4 villes cibles = 16 événements) (lieu, restauration)</t>
  </si>
  <si>
    <t>Organiser des consultations et une planification inclusive entre les groupes communautaires et les représentants des institutions étatiques locales (2 dans chaque ville) (lieu, restauration)</t>
  </si>
  <si>
    <t>Organiser une conférence sur les solutions durables pour la stabilisation et le relèvement socio-économique en Haïti, avec le gouvernement et en partenariat avec la Taskforce-DDR-CVR, les partenaires y compris l’appui des SNUs d’autres régions [RCA, RDC, Irak, Sahel, Bassin du lac Tchad, etc.].</t>
  </si>
  <si>
    <t>Soutenir les initiatives visant à rétablir les services sociaux de base (rehabilitation et plus encore)</t>
  </si>
  <si>
    <t>Les structures publiques du ministère de l’éducation nationale dédiées à la formation et au développement professionnel d’artisanes/artisans et créatrices/créateurs issus des quartiers défavorisés sont renforcées</t>
  </si>
  <si>
    <t>Favoriser chez les jeunes étudiants des centres d’Éducation Familiale et de l'ENARTS le dialogue communautaire, la résolution pacifique des conflits, la citoyenneté participative, et soutenir des initiatives locales de cohésion sociale comme les événements sportifs scolaires et un programme local axés sur l'Art-Culture-Paix, en partenariat avec MCC, MENFP, le Centre des Arts et la Maison d’Haïti</t>
  </si>
  <si>
    <t>Renforcer les liens communautaires en organisant des activités sportives d'envergure en milieu scolaire, tout en soutenant les initiatives artistiques et culturelles qui valorisent la diversité et l'unité communautaire pour promouvoir la cohésion sociale</t>
  </si>
  <si>
    <t>Les mécanismes locaux de règlements et prévention de conflits dans les zones cibles sont identifiés et renforcés.</t>
  </si>
  <si>
    <t>Réaliser la cartographie des mécanismes locaux de règlements et prévention de conflits existant dans les zones cibles</t>
  </si>
  <si>
    <t>Fournir un appui technique et matériel aux mécanismes locaux de règlements et prévention de conflits dans les zones cibles afin d’assurer leur pérennisation et structuration dépendamment des besoins en partenariat avec l’OPC et autres structures étatiques dans la zone.</t>
  </si>
  <si>
    <t xml:space="preserve">Organiser des formations auprès des responsables des mécanismes locaux de règlements et prevention de conflits et certains leaders communautaires sur la mediation et la gestion des conflits </t>
  </si>
  <si>
    <t>Identifier les potentialités économiques des communautés vulnérables cibles devant chapeauté les activités de relèvement économique communautaires ciblant en particulier les groupes vulnérables, notamment les jeunes et les femmes</t>
  </si>
  <si>
    <t>Les potentialités de la culture haïtienne comme pilier essentiel du nexus développement-paix sont renforcées pour la valorisation des œuvres des artistes et de leur rôle dans la promotion de la paix et la cohésion sociale.</t>
  </si>
  <si>
    <t>Soutenir les artistes et artisans de la zone métropolitaine affectés par la violence des groupes armés, en sauvegardant leurs traditions culturelles et pratiques artistiques, en collaboration avec le MCC, le Village de Noailles, l’ENARTS et le Centre d’art</t>
  </si>
  <si>
    <t>Soutenir les manifestations culturelles et artistiques reconnues pour renforcer le dialogue entre l'État et les citoyens, en collaboration avec l’ENARTS, le MCC, le Centre d’art et la Maison d’Haïti</t>
  </si>
  <si>
    <t>Collaborer avec les ministères du Tourisme, de la Culture et de la Communication ainsi que l’Université d’État d’Haïti pour former des guides culturels, mettant l'accent sur la valorisation du patrimoine local auprès des résidents, renforçant ainsi la connaissance et l'appréciation de la culture haïtienne</t>
  </si>
  <si>
    <t>Soutenir des projets artistiques, y compris des ateliers, de théâtre et d’œuvres audio-visuelles axés sur la sensibilisation et l'éducation de la communauté aux valeurs de paix et de cohésion sociale, ainsi que des aides à la formation des jeunes aux métiers de l'art. Cette démarche sera menée en collaboration avec le MCC, le Village de Noailles, l’ENARTS et le Centre d’art</t>
  </si>
  <si>
    <t>Les mécanismes permanents de dialogue et d’échanges entre les autorités locales et les citoyens sont mis en place afin d’encourager la participation communautaire et inclusive dans le travail et les prises de décisions au niveau des collectivités locales pour une meilleure transparence et redevabilité.</t>
  </si>
  <si>
    <t xml:space="preserve">Mettre en œuvre les initiatives de relèvement économique communautaire devant faciliter la réinsertion des jeunes et femmes les plus vulnérables. </t>
  </si>
  <si>
    <t>La cohésion et l’inclusion sociales au sein des communautes cibles sont renforcées d'ici 2025</t>
  </si>
  <si>
    <t>Les bonnes partiques, les lecons apprises et experiences reussies sur l'integration du genre (ailleurs) dans l'apprcohe de stabilisation &amp; relevement socio-economique seront documentees.</t>
  </si>
  <si>
    <t>Les initiatives des OSC-Locales et les OCBs de femmes et de jeunes-femmes seront priorisees.</t>
  </si>
  <si>
    <t>Les initiatives ciblant le role historiques des femmes seront encouragees</t>
  </si>
  <si>
    <t>Appuyer le développement d’entreprises individuelles et collectives des jeunes femmes diplômées des trois Centres d'Éducation Familiale et de l'École Nationale des Arts (ENARTS) afin de favoriser l’accroissement de leurs capacités entrepreneuriales basées sur les principes de l'économie sociale et solidaire</t>
  </si>
  <si>
    <t>Développer un espace de discussion et d’échanges entre les acteurs étatiques et non-étatiques dans chaque communauté cible sur la problématique de sécurité et de justice qui permettra d’identifier les besoins dans le domaine</t>
  </si>
  <si>
    <t>Fournir un appui technique et matériel dépendamment des besoins identifiés dans l’espace d’échanges aux structures de police et de justice de proximité dans les zones cibles.</t>
  </si>
  <si>
    <t>Appuyer la mise en place un mécanisme des échanges et de discussion communautaire sur les activités de relèvement économique communautaire et de cohésion sociale en vue de les valider et de sélectionner les bénéficiaires sur la base de critères établis de manière consensuelle.</t>
  </si>
  <si>
    <t>Renforcer les capacités des collectivités territoriales sur l’offre de services de base en fonction de leur champ de compétence</t>
  </si>
  <si>
    <t xml:space="preserve">Soutenir, en partenariat avec ONU Femmes, la revitalisation de l’économie locale des zones d’intervention a travers des actions de rapprochement des mutuelles de crédits ainsi que les associations ou les coopératives locales des femmes et des jeunes-femmes et la mise en place/restauration d’infrastructures communautaires de cohésion sociale, notamment les « Marché publics ». </t>
  </si>
  <si>
    <t>Soutenir, en partenariat avec ONU Femmes, des initiatives de jeunes femmes artistes et des associations culturelles dirigées par des jeunes femmes visant la formation des jeunes artisanes et renforcement de capacite et la promotion des productions de ces dernières.</t>
  </si>
  <si>
    <t>Activite.2.4.5</t>
  </si>
  <si>
    <t>L'ensemble des appuis cibleront essentiellement les jeunes-femmes</t>
  </si>
  <si>
    <t>L'implication des femmes et jeunes-femmes sera assurée grâce à l'identification des structures locales et communautaires (OCBs, Associations, etc.) dirigées par les femmes et actives dans le domaine du genre.</t>
  </si>
  <si>
    <t>Les priorités communautaires intègreront la dimension genre (besoins spécifiques des femmes et jeunes-femmes) avec la participation effective des femmes leaders des structures locales et communautaires – identifiées (activité.1.1.1).</t>
  </si>
  <si>
    <t>Environ 2/4 des infrastructures commuautaires à restaurer et/ou à établir seront sensibles à la dimension genre [EX: Marchés, Kiosques d’eau potable, etc.] tenant compte des besoins communautaires.</t>
  </si>
  <si>
    <t>Le mécanisme d’appel-à-projets impliquera l’identification d’environ 60% d’initiatives sensibles au genre, portées soit par des structures locales de femmes et/ou des structures locales actives dans dans le domaine.</t>
  </si>
  <si>
    <t xml:space="preserve">La sensibilité genre sera fortement integrée dans la stratégie d’amélioration des capacités de fonctionnement de ces centres – avec la promotion des jeunes-femmes artisanes/artistes locales via un système de parrainnage au sein de l’ENART. </t>
  </si>
  <si>
    <t>En partenriat avec l’ENART et ONU Femmes, le pool de jeunes-femmes récipiendaires orientées vers des initiatives visant à promouvoir l'économie sociale et solidaire au sein des commuanautés cibles.</t>
  </si>
  <si>
    <t>En partenariat avec ONU Femmes, les outils de formation intègreront la dimension genre tandis que des actions culturelles spécifiques seront dédiées aux etudiantes y compris le soutien à leurs initiatives originales sur l'Art-Culture-Paix.</t>
  </si>
  <si>
    <t xml:space="preserve">
Sur la base des acquis du programme Spotlight et le leadership d’ONU Femmes, une stratégie de plaidoyer sera mise en place intégrant des propositions d’outils sensibles au genre.</t>
  </si>
  <si>
    <t>Tenant compte des outils et des acquis du projet PAPEH avec le leadership d’ONU Femmes des critères spécifiques permettront la prise en compte du genre dans les appuis à l’endroit des acteurs institutionnels bénéficiaires.</t>
  </si>
  <si>
    <t>Les sensibilités genres seront fortement integrées dans la stratégie de collecte d'information</t>
  </si>
  <si>
    <t>Des appuis specifiques cibleront les structures de femmes identifiees dans les zones cibles.  Un lien sera egalement etabli avec le Reseau mis en place par le projet PAPEH/GPI.2.0</t>
  </si>
  <si>
    <t xml:space="preserve">Les sensibilités genres seront fortement integrées dans les outils et programme de formation </t>
  </si>
  <si>
    <t>En partenariat avec ONU Femmes et le projet CVR-2, des appuis spécifiques cibleront l'identification  d'initiatives communautaures des femmes et des jeunes-filles.</t>
  </si>
  <si>
    <t>Des leaders d’associations de femmes porteuses d’initiatives seront ciblées et impliquées tout au long du processus d’identification des initiatives en tant que partie prenantes au comités locaux inclusifs.</t>
  </si>
  <si>
    <t>Des arangements mis en place visant a encourager l'implication des femmes et des jeunes-femmes en tant que guides</t>
  </si>
  <si>
    <t>En partenariat avec le projet-PBF "Infrastructure de Paix" des appuis specifiques seront apportees aux jeunes-femmes beneficiaires dudit projet etant dans les zones cibles du projet</t>
  </si>
  <si>
    <t>La dimension genre sera prise en compte dans les modules de formation (EX: Budget sensible au Genre) en tant dimension specifique</t>
  </si>
  <si>
    <t>Les femmes et jeunes-femmes leaders d'associations seront partie prenantes aux espaces de discussions</t>
  </si>
  <si>
    <t>PNUD Dépenses</t>
  </si>
  <si>
    <t>PNUD Engagements</t>
  </si>
  <si>
    <t>OIM Dépenses</t>
  </si>
  <si>
    <t>OIM Engagements</t>
  </si>
  <si>
    <t>Rapport Financier</t>
  </si>
  <si>
    <t>Projet PBF-Relations Etat Citoyen</t>
  </si>
  <si>
    <t>UNESCO Dépenses</t>
  </si>
  <si>
    <t>UNESCO Engagements</t>
  </si>
  <si>
    <t>Financial Report au 30 mai  2025 and commitments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</si>
</sst>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quot;$&quot;* #,##0_);_(&quot;$&quot;* \(#,##0\);_(&quot;$&quot;* &quot;-&quot;??_);_(@_)"/>
  </numFmts>
  <fonts count="29"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24"/>
      <color rgb="FF00B0F0"/>
      <name val="Calibri"/>
      <family val="2"/>
      <scheme val="minor"/>
    </font>
    <font>
      <b/>
      <u/>
      <sz val="18"/>
      <color theme="1"/>
      <name val="Calibri"/>
      <family val="2"/>
      <scheme val="minor"/>
    </font>
    <font>
      <sz val="14"/>
      <color theme="1"/>
      <name val="Calibri"/>
      <family val="2"/>
      <scheme val="minor"/>
    </font>
    <font>
      <i/>
      <sz val="14"/>
      <color theme="1"/>
      <name val="Calibri"/>
      <family val="2"/>
      <scheme val="minor"/>
    </font>
    <font>
      <b/>
      <sz val="14"/>
      <color theme="1"/>
      <name val="Calibri"/>
      <family val="2"/>
      <scheme val="minor"/>
    </font>
    <font>
      <b/>
      <u/>
      <sz val="14"/>
      <color theme="1"/>
      <name val="Calibri"/>
      <family val="2"/>
      <scheme val="minor"/>
    </font>
    <font>
      <sz val="12"/>
      <color rgb="FF000000"/>
      <name val="Calibri"/>
      <family val="2"/>
    </font>
    <font>
      <sz val="18"/>
      <color theme="1"/>
      <name val="Calibri"/>
      <family val="2"/>
      <scheme val="minor"/>
    </font>
    <font>
      <sz val="12"/>
      <name val="Calibri"/>
      <family val="2"/>
      <scheme val="minor"/>
    </font>
    <font>
      <sz val="10"/>
      <name val="Calibri"/>
      <family val="2"/>
      <scheme val="minor"/>
    </font>
    <font>
      <sz val="9"/>
      <name val="Calibri"/>
      <family val="2"/>
      <scheme val="minor"/>
    </font>
    <font>
      <sz val="16"/>
      <color theme="1"/>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rgb="FFFFFFFF"/>
        <bgColor rgb="FF000000"/>
      </patternFill>
    </fill>
  </fills>
  <borders count="54">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4">
    <xf numFmtId="0" fontId="0" fillId="0" borderId="0"/>
    <xf numFmtId="44"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cellStyleXfs>
  <cellXfs count="331">
    <xf numFmtId="0" fontId="0" fillId="0" borderId="0" xfId="0"/>
    <xf numFmtId="0" fontId="2" fillId="0" borderId="0" xfId="0" applyFont="1" applyAlignment="1">
      <alignment vertical="center" wrapText="1"/>
    </xf>
    <xf numFmtId="0" fontId="2" fillId="0" borderId="0" xfId="0" applyFont="1" applyAlignment="1" applyProtection="1">
      <alignment vertical="center" wrapText="1"/>
      <protection locked="0"/>
    </xf>
    <xf numFmtId="0" fontId="6" fillId="0" borderId="0" xfId="0" applyFont="1" applyAlignment="1">
      <alignment vertical="center" wrapText="1"/>
    </xf>
    <xf numFmtId="0" fontId="2" fillId="3" borderId="0" xfId="0" applyFont="1" applyFill="1" applyAlignment="1">
      <alignment vertical="center" wrapText="1"/>
    </xf>
    <xf numFmtId="44" fontId="2" fillId="0" borderId="0" xfId="0" applyNumberFormat="1" applyFont="1" applyAlignment="1">
      <alignment vertical="center" wrapText="1"/>
    </xf>
    <xf numFmtId="0" fontId="2" fillId="2" borderId="12" xfId="0" applyFont="1" applyFill="1" applyBorder="1" applyAlignment="1">
      <alignment vertical="center" wrapText="1"/>
    </xf>
    <xf numFmtId="0" fontId="2" fillId="3" borderId="0" xfId="0" applyFont="1" applyFill="1" applyAlignment="1" applyProtection="1">
      <alignment vertical="center" wrapText="1"/>
      <protection locked="0"/>
    </xf>
    <xf numFmtId="44" fontId="10" fillId="0" borderId="0" xfId="1" applyFont="1" applyFill="1" applyBorder="1" applyAlignment="1" applyProtection="1">
      <alignment vertical="center" wrapText="1"/>
    </xf>
    <xf numFmtId="44" fontId="2" fillId="2" borderId="3" xfId="1" applyFont="1" applyFill="1" applyBorder="1" applyAlignment="1" applyProtection="1">
      <alignment horizontal="center" vertical="center" wrapText="1"/>
    </xf>
    <xf numFmtId="0" fontId="7" fillId="2" borderId="8" xfId="0" applyFont="1" applyFill="1" applyBorder="1" applyAlignment="1">
      <alignment vertical="center" wrapText="1"/>
    </xf>
    <xf numFmtId="44" fontId="7" fillId="3" borderId="0" xfId="1" applyFont="1" applyFill="1" applyBorder="1" applyAlignment="1" applyProtection="1">
      <alignment vertical="center" wrapText="1"/>
    </xf>
    <xf numFmtId="44" fontId="2" fillId="2" borderId="5" xfId="1" applyFont="1" applyFill="1" applyBorder="1" applyAlignment="1" applyProtection="1">
      <alignment horizontal="center" vertical="center" wrapText="1"/>
    </xf>
    <xf numFmtId="44" fontId="2" fillId="2" borderId="3" xfId="1" applyFont="1" applyFill="1" applyBorder="1" applyAlignment="1">
      <alignment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7" fillId="2" borderId="8" xfId="0" applyFont="1" applyFill="1" applyBorder="1" applyAlignment="1" applyProtection="1">
      <alignment vertical="center" wrapText="1"/>
      <protection locked="0"/>
    </xf>
    <xf numFmtId="44" fontId="2" fillId="3" borderId="0" xfId="0" applyNumberFormat="1" applyFont="1" applyFill="1" applyAlignment="1">
      <alignment vertical="center" wrapText="1"/>
    </xf>
    <xf numFmtId="0" fontId="0" fillId="3" borderId="0" xfId="0" applyFill="1" applyAlignment="1">
      <alignment horizontal="center" vertical="center" wrapText="1"/>
    </xf>
    <xf numFmtId="0" fontId="13" fillId="0" borderId="0" xfId="0" applyFont="1" applyAlignment="1">
      <alignment wrapText="1"/>
    </xf>
    <xf numFmtId="0" fontId="14" fillId="0" borderId="0" xfId="0" applyFont="1" applyAlignment="1">
      <alignment wrapText="1"/>
    </xf>
    <xf numFmtId="0" fontId="0" fillId="0" borderId="0" xfId="0" applyAlignment="1">
      <alignment wrapText="1"/>
    </xf>
    <xf numFmtId="0" fontId="0" fillId="3" borderId="0" xfId="0" applyFill="1" applyAlignment="1">
      <alignment wrapText="1"/>
    </xf>
    <xf numFmtId="0" fontId="0" fillId="0" borderId="0" xfId="0" applyAlignment="1">
      <alignment horizontal="center" wrapText="1"/>
    </xf>
    <xf numFmtId="9" fontId="2" fillId="3" borderId="0" xfId="2" applyFont="1" applyFill="1" applyBorder="1" applyAlignment="1">
      <alignment wrapText="1"/>
    </xf>
    <xf numFmtId="0" fontId="3" fillId="3" borderId="0" xfId="0" applyFont="1" applyFill="1" applyAlignment="1">
      <alignment horizontal="center" vertical="center" wrapText="1"/>
    </xf>
    <xf numFmtId="44" fontId="2" fillId="3" borderId="0" xfId="2" applyNumberFormat="1" applyFont="1" applyFill="1" applyBorder="1" applyAlignment="1">
      <alignment wrapText="1"/>
    </xf>
    <xf numFmtId="0" fontId="9" fillId="0" borderId="0" xfId="0" applyFont="1" applyAlignment="1">
      <alignment horizontal="center" vertical="center" wrapText="1"/>
    </xf>
    <xf numFmtId="0" fontId="2" fillId="3" borderId="0" xfId="0" applyFont="1" applyFill="1" applyAlignment="1">
      <alignment horizontal="left" wrapText="1"/>
    </xf>
    <xf numFmtId="44" fontId="2" fillId="0" borderId="0" xfId="1" applyFont="1" applyFill="1" applyBorder="1" applyAlignment="1" applyProtection="1">
      <alignment vertical="center" wrapText="1"/>
    </xf>
    <xf numFmtId="44" fontId="2" fillId="0" borderId="0" xfId="1" applyFont="1" applyFill="1" applyBorder="1" applyAlignment="1" applyProtection="1">
      <alignment horizontal="center" vertical="center" wrapText="1"/>
    </xf>
    <xf numFmtId="0" fontId="6" fillId="2" borderId="3" xfId="0" applyFont="1" applyFill="1" applyBorder="1" applyAlignment="1">
      <alignment vertical="center" wrapText="1"/>
    </xf>
    <xf numFmtId="0" fontId="6" fillId="2" borderId="3" xfId="0" applyFont="1" applyFill="1" applyBorder="1" applyAlignment="1" applyProtection="1">
      <alignment vertical="center" wrapText="1"/>
      <protection locked="0"/>
    </xf>
    <xf numFmtId="0" fontId="5" fillId="0" borderId="0" xfId="0" applyFont="1" applyAlignment="1">
      <alignment wrapText="1"/>
    </xf>
    <xf numFmtId="0" fontId="5" fillId="3" borderId="0" xfId="0" applyFont="1" applyFill="1" applyAlignment="1">
      <alignment wrapText="1"/>
    </xf>
    <xf numFmtId="44" fontId="2" fillId="4" borderId="3" xfId="1" applyFont="1" applyFill="1" applyBorder="1" applyAlignment="1" applyProtection="1">
      <alignment wrapText="1"/>
    </xf>
    <xf numFmtId="44" fontId="2" fillId="0" borderId="0" xfId="0" applyNumberFormat="1" applyFont="1" applyAlignment="1">
      <alignment wrapText="1"/>
    </xf>
    <xf numFmtId="44" fontId="6" fillId="0" borderId="0" xfId="1" applyFont="1" applyFill="1" applyBorder="1" applyAlignment="1">
      <alignment horizontal="right" vertical="center" wrapText="1"/>
    </xf>
    <xf numFmtId="0" fontId="2" fillId="2" borderId="38" xfId="0" applyFont="1" applyFill="1" applyBorder="1" applyAlignment="1">
      <alignment horizontal="center" wrapText="1"/>
    </xf>
    <xf numFmtId="44" fontId="2" fillId="2" borderId="3" xfId="0" applyNumberFormat="1" applyFont="1" applyFill="1" applyBorder="1" applyAlignment="1">
      <alignment wrapText="1"/>
    </xf>
    <xf numFmtId="0" fontId="6" fillId="2" borderId="38" xfId="0" applyFont="1" applyFill="1" applyBorder="1" applyAlignment="1">
      <alignment vertical="center" wrapText="1"/>
    </xf>
    <xf numFmtId="44" fontId="2" fillId="2" borderId="38" xfId="0" applyNumberFormat="1" applyFont="1" applyFill="1" applyBorder="1" applyAlignment="1">
      <alignment wrapText="1"/>
    </xf>
    <xf numFmtId="0" fontId="2" fillId="2" borderId="13" xfId="0" applyFont="1" applyFill="1" applyBorder="1" applyAlignment="1">
      <alignment horizontal="left" wrapText="1"/>
    </xf>
    <xf numFmtId="44" fontId="2" fillId="2" borderId="13" xfId="0" applyNumberFormat="1" applyFont="1" applyFill="1" applyBorder="1" applyAlignment="1">
      <alignment horizontal="center" wrapText="1"/>
    </xf>
    <xf numFmtId="44" fontId="2" fillId="2" borderId="13" xfId="0" applyNumberFormat="1" applyFont="1" applyFill="1" applyBorder="1" applyAlignment="1">
      <alignment wrapText="1"/>
    </xf>
    <xf numFmtId="44" fontId="2" fillId="4" borderId="3" xfId="1" applyFont="1" applyFill="1" applyBorder="1" applyAlignment="1">
      <alignment wrapText="1"/>
    </xf>
    <xf numFmtId="44" fontId="2" fillId="3" borderId="4" xfId="1" applyFont="1" applyFill="1" applyBorder="1" applyAlignment="1" applyProtection="1">
      <alignment wrapText="1"/>
    </xf>
    <xf numFmtId="44" fontId="2" fillId="3" borderId="1" xfId="1" applyFont="1" applyFill="1" applyBorder="1" applyAlignment="1">
      <alignment wrapText="1"/>
    </xf>
    <xf numFmtId="44" fontId="2" fillId="3" borderId="2" xfId="0" applyNumberFormat="1" applyFont="1" applyFill="1" applyBorder="1" applyAlignment="1">
      <alignment wrapText="1"/>
    </xf>
    <xf numFmtId="44" fontId="2" fillId="3" borderId="1" xfId="1" applyFont="1" applyFill="1" applyBorder="1" applyAlignment="1" applyProtection="1">
      <alignment wrapText="1"/>
    </xf>
    <xf numFmtId="44" fontId="2" fillId="2" borderId="37" xfId="0" applyNumberFormat="1" applyFont="1" applyFill="1" applyBorder="1" applyAlignment="1">
      <alignment wrapText="1"/>
    </xf>
    <xf numFmtId="44" fontId="2" fillId="2" borderId="9" xfId="0" applyNumberFormat="1" applyFont="1" applyFill="1" applyBorder="1" applyAlignment="1">
      <alignment wrapText="1"/>
    </xf>
    <xf numFmtId="0" fontId="2" fillId="2" borderId="11" xfId="0" applyFont="1" applyFill="1" applyBorder="1" applyAlignment="1">
      <alignment horizontal="center" wrapText="1"/>
    </xf>
    <xf numFmtId="0" fontId="5" fillId="0" borderId="0" xfId="0" applyFont="1"/>
    <xf numFmtId="0" fontId="15" fillId="0" borderId="0" xfId="0" applyFont="1"/>
    <xf numFmtId="49" fontId="0" fillId="0" borderId="0" xfId="0" applyNumberFormat="1"/>
    <xf numFmtId="0" fontId="15" fillId="0" borderId="0" xfId="0" applyFont="1" applyAlignment="1">
      <alignment vertical="center"/>
    </xf>
    <xf numFmtId="49" fontId="16" fillId="0" borderId="0" xfId="0" applyNumberFormat="1" applyFont="1" applyAlignment="1">
      <alignment horizontal="left"/>
    </xf>
    <xf numFmtId="49" fontId="16" fillId="0" borderId="0" xfId="0" applyNumberFormat="1" applyFont="1" applyAlignment="1">
      <alignment horizontal="left" wrapText="1"/>
    </xf>
    <xf numFmtId="0" fontId="3" fillId="2" borderId="10" xfId="0" applyFont="1" applyFill="1" applyBorder="1"/>
    <xf numFmtId="0" fontId="3" fillId="2" borderId="8" xfId="0" applyFont="1" applyFill="1" applyBorder="1"/>
    <xf numFmtId="0" fontId="3" fillId="2" borderId="3" xfId="0" applyFont="1" applyFill="1" applyBorder="1"/>
    <xf numFmtId="0" fontId="3"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4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44" fontId="0" fillId="2" borderId="14" xfId="0" applyNumberFormat="1" applyFill="1" applyBorder="1" applyAlignment="1">
      <alignment vertical="center"/>
    </xf>
    <xf numFmtId="0" fontId="2" fillId="6" borderId="3" xfId="0" applyFont="1" applyFill="1" applyBorder="1" applyAlignment="1">
      <alignment vertical="center" wrapText="1"/>
    </xf>
    <xf numFmtId="0" fontId="2" fillId="2" borderId="3" xfId="0" applyFont="1" applyFill="1" applyBorder="1" applyAlignment="1">
      <alignment vertical="center" wrapText="1"/>
    </xf>
    <xf numFmtId="9" fontId="2" fillId="2" borderId="14" xfId="2" applyFont="1" applyFill="1" applyBorder="1" applyAlignment="1" applyProtection="1">
      <alignment vertical="center" wrapText="1"/>
    </xf>
    <xf numFmtId="0" fontId="3" fillId="2" borderId="2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0" fontId="2" fillId="2" borderId="34" xfId="0" applyFont="1" applyFill="1" applyBorder="1" applyAlignment="1">
      <alignment vertical="center" wrapText="1"/>
    </xf>
    <xf numFmtId="44" fontId="2" fillId="3" borderId="1" xfId="0" applyNumberFormat="1" applyFont="1" applyFill="1" applyBorder="1" applyAlignment="1">
      <alignment wrapText="1"/>
    </xf>
    <xf numFmtId="0" fontId="2" fillId="2" borderId="31" xfId="0" applyFont="1" applyFill="1" applyBorder="1" applyAlignment="1">
      <alignment wrapText="1"/>
    </xf>
    <xf numFmtId="9" fontId="2" fillId="3" borderId="9" xfId="2" applyFont="1" applyFill="1" applyBorder="1" applyAlignment="1" applyProtection="1">
      <alignment vertical="center" wrapText="1"/>
      <protection locked="0"/>
    </xf>
    <xf numFmtId="9" fontId="2" fillId="3" borderId="30" xfId="2" applyFont="1" applyFill="1" applyBorder="1" applyAlignment="1" applyProtection="1">
      <alignment vertical="center" wrapText="1"/>
      <protection locked="0"/>
    </xf>
    <xf numFmtId="9" fontId="0" fillId="0" borderId="0" xfId="2" applyFont="1"/>
    <xf numFmtId="44" fontId="2" fillId="4" borderId="5" xfId="1" applyFont="1" applyFill="1" applyBorder="1" applyAlignment="1" applyProtection="1">
      <alignment wrapText="1"/>
    </xf>
    <xf numFmtId="44" fontId="2" fillId="4" borderId="5" xfId="1" applyFont="1" applyFill="1" applyBorder="1" applyAlignment="1">
      <alignment wrapText="1"/>
    </xf>
    <xf numFmtId="0" fontId="7" fillId="2" borderId="50" xfId="0" applyFont="1" applyFill="1" applyBorder="1" applyAlignment="1">
      <alignment vertical="center" wrapText="1"/>
    </xf>
    <xf numFmtId="0" fontId="7" fillId="2" borderId="50" xfId="0" applyFont="1" applyFill="1" applyBorder="1" applyAlignment="1" applyProtection="1">
      <alignment vertical="center" wrapText="1"/>
      <protection locked="0"/>
    </xf>
    <xf numFmtId="0" fontId="3" fillId="2" borderId="22" xfId="0" applyFont="1" applyFill="1" applyBorder="1" applyAlignment="1">
      <alignment wrapText="1"/>
    </xf>
    <xf numFmtId="0" fontId="0" fillId="2" borderId="22" xfId="0" applyFill="1" applyBorder="1" applyAlignment="1">
      <alignment wrapText="1"/>
    </xf>
    <xf numFmtId="0" fontId="3" fillId="2" borderId="23" xfId="0" applyFont="1" applyFill="1" applyBorder="1" applyAlignment="1">
      <alignment wrapText="1"/>
    </xf>
    <xf numFmtId="0" fontId="3" fillId="2" borderId="6" xfId="0" applyFont="1" applyFill="1" applyBorder="1" applyAlignment="1">
      <alignment horizontal="center" vertical="center"/>
    </xf>
    <xf numFmtId="0" fontId="3" fillId="2" borderId="22" xfId="0" applyFont="1" applyFill="1" applyBorder="1" applyAlignment="1">
      <alignment vertical="center" wrapText="1"/>
    </xf>
    <xf numFmtId="0" fontId="2" fillId="8" borderId="3" xfId="0" applyFont="1" applyFill="1" applyBorder="1" applyAlignment="1">
      <alignment vertical="center" wrapText="1"/>
    </xf>
    <xf numFmtId="44" fontId="2" fillId="2" borderId="3" xfId="1" applyFont="1" applyFill="1" applyBorder="1" applyAlignment="1">
      <alignment wrapText="1"/>
    </xf>
    <xf numFmtId="44" fontId="2" fillId="2" borderId="12" xfId="1" applyFont="1" applyFill="1" applyBorder="1" applyAlignment="1" applyProtection="1">
      <alignment wrapText="1"/>
    </xf>
    <xf numFmtId="44" fontId="2" fillId="2" borderId="13" xfId="1" applyFont="1" applyFill="1" applyBorder="1" applyAlignment="1">
      <alignment wrapText="1"/>
    </xf>
    <xf numFmtId="0" fontId="7" fillId="2" borderId="34" xfId="0" applyFont="1" applyFill="1" applyBorder="1" applyAlignment="1">
      <alignment vertical="center" wrapText="1"/>
    </xf>
    <xf numFmtId="44" fontId="2" fillId="2" borderId="30" xfId="0" applyNumberFormat="1" applyFont="1" applyFill="1" applyBorder="1" applyAlignment="1">
      <alignment wrapText="1"/>
    </xf>
    <xf numFmtId="44" fontId="2" fillId="2" borderId="9" xfId="1" applyFont="1" applyFill="1" applyBorder="1" applyAlignment="1">
      <alignment wrapText="1"/>
    </xf>
    <xf numFmtId="44" fontId="2" fillId="2" borderId="14" xfId="1" applyFont="1" applyFill="1" applyBorder="1" applyAlignment="1">
      <alignment wrapText="1"/>
    </xf>
    <xf numFmtId="10" fontId="2" fillId="2" borderId="9" xfId="2" applyNumberFormat="1" applyFont="1" applyFill="1" applyBorder="1" applyAlignment="1" applyProtection="1">
      <alignment wrapText="1"/>
    </xf>
    <xf numFmtId="44" fontId="2" fillId="3" borderId="0" xfId="1" applyFont="1" applyFill="1" applyBorder="1" applyAlignment="1" applyProtection="1">
      <alignment vertical="center" wrapText="1"/>
      <protection locked="0"/>
    </xf>
    <xf numFmtId="44" fontId="0" fillId="0" borderId="0" xfId="1" applyFont="1" applyBorder="1" applyAlignment="1">
      <alignment wrapText="1"/>
    </xf>
    <xf numFmtId="44" fontId="2" fillId="3" borderId="0" xfId="1" applyFont="1" applyFill="1" applyBorder="1" applyAlignment="1">
      <alignment vertical="center" wrapText="1"/>
    </xf>
    <xf numFmtId="44" fontId="2" fillId="3" borderId="0" xfId="1" applyFont="1" applyFill="1" applyBorder="1" applyAlignment="1" applyProtection="1">
      <alignment horizontal="center" vertical="center" wrapText="1"/>
    </xf>
    <xf numFmtId="44" fontId="2" fillId="3" borderId="0" xfId="1" applyFont="1" applyFill="1" applyBorder="1" applyAlignment="1" applyProtection="1">
      <alignment horizontal="right" vertical="center" wrapText="1"/>
      <protection locked="0"/>
    </xf>
    <xf numFmtId="44" fontId="2" fillId="3" borderId="0" xfId="1" applyFont="1" applyFill="1" applyBorder="1" applyAlignment="1" applyProtection="1">
      <alignment vertical="center" wrapText="1"/>
    </xf>
    <xf numFmtId="44" fontId="2" fillId="0" borderId="0" xfId="1" applyFont="1" applyFill="1" applyBorder="1" applyAlignment="1">
      <alignment vertical="center" wrapText="1"/>
    </xf>
    <xf numFmtId="44" fontId="0" fillId="0" borderId="0" xfId="1" applyFont="1" applyFill="1" applyBorder="1" applyAlignment="1">
      <alignment wrapText="1"/>
    </xf>
    <xf numFmtId="44" fontId="12" fillId="3" borderId="0" xfId="1" applyFont="1" applyFill="1" applyBorder="1" applyAlignment="1">
      <alignment horizontal="left" wrapText="1"/>
    </xf>
    <xf numFmtId="0" fontId="1" fillId="2" borderId="8" xfId="0" applyFont="1" applyFill="1" applyBorder="1" applyAlignment="1">
      <alignment vertical="center" wrapText="1"/>
    </xf>
    <xf numFmtId="44" fontId="2" fillId="2" borderId="27" xfId="0" applyNumberFormat="1" applyFont="1" applyFill="1" applyBorder="1" applyAlignment="1">
      <alignment vertical="center" wrapText="1"/>
    </xf>
    <xf numFmtId="0" fontId="0" fillId="2" borderId="12" xfId="0" applyFill="1" applyBorder="1" applyAlignment="1">
      <alignment wrapText="1"/>
    </xf>
    <xf numFmtId="44" fontId="2" fillId="2" borderId="9" xfId="2" applyNumberFormat="1" applyFont="1" applyFill="1" applyBorder="1" applyAlignment="1">
      <alignment vertical="center" wrapText="1"/>
    </xf>
    <xf numFmtId="0" fontId="2" fillId="2" borderId="35" xfId="0" applyFont="1" applyFill="1" applyBorder="1" applyAlignment="1">
      <alignment horizontal="center" vertical="center" wrapText="1"/>
    </xf>
    <xf numFmtId="9" fontId="2" fillId="2" borderId="35" xfId="2" applyFont="1" applyFill="1" applyBorder="1" applyAlignment="1">
      <alignment vertical="center" wrapText="1"/>
    </xf>
    <xf numFmtId="9" fontId="2" fillId="2" borderId="47" xfId="2" applyFont="1" applyFill="1" applyBorder="1" applyAlignment="1">
      <alignment vertical="center" wrapText="1"/>
    </xf>
    <xf numFmtId="44" fontId="3" fillId="2" borderId="13" xfId="0" applyNumberFormat="1" applyFont="1" applyFill="1" applyBorder="1"/>
    <xf numFmtId="44" fontId="2" fillId="2" borderId="30" xfId="1"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11" fillId="7" borderId="6" xfId="0" applyFont="1" applyFill="1" applyBorder="1" applyAlignment="1">
      <alignment vertical="top" wrapText="1"/>
    </xf>
    <xf numFmtId="0" fontId="2" fillId="0" borderId="3" xfId="0" applyFont="1" applyBorder="1" applyAlignment="1" applyProtection="1">
      <alignment horizontal="center" vertical="center" wrapText="1"/>
      <protection locked="0"/>
    </xf>
    <xf numFmtId="44" fontId="2" fillId="2" borderId="3" xfId="1" applyFont="1" applyFill="1" applyBorder="1" applyAlignment="1" applyProtection="1">
      <alignment horizontal="center" vertical="center" wrapText="1"/>
      <protection locked="0"/>
    </xf>
    <xf numFmtId="0" fontId="7" fillId="2" borderId="51" xfId="0" applyFont="1" applyFill="1" applyBorder="1" applyAlignment="1">
      <alignment vertical="center" wrapText="1"/>
    </xf>
    <xf numFmtId="44" fontId="12" fillId="0" borderId="0" xfId="1" applyFont="1" applyFill="1" applyBorder="1" applyAlignment="1">
      <alignment horizontal="left" wrapText="1"/>
    </xf>
    <xf numFmtId="44" fontId="2" fillId="0" borderId="3" xfId="1" applyFont="1" applyFill="1" applyBorder="1" applyAlignment="1" applyProtection="1">
      <alignment horizontal="center" vertical="center" wrapText="1"/>
    </xf>
    <xf numFmtId="44" fontId="2" fillId="0" borderId="0" xfId="1" applyFont="1" applyFill="1" applyBorder="1" applyAlignment="1" applyProtection="1">
      <alignment vertical="center" wrapText="1"/>
      <protection locked="0"/>
    </xf>
    <xf numFmtId="44" fontId="2" fillId="0" borderId="0" xfId="1" applyFont="1" applyFill="1" applyBorder="1" applyAlignment="1" applyProtection="1">
      <alignment horizontal="right" vertical="center" wrapText="1"/>
      <protection locked="0"/>
    </xf>
    <xf numFmtId="0" fontId="2" fillId="9" borderId="3" xfId="0" applyFont="1" applyFill="1" applyBorder="1" applyAlignment="1">
      <alignment horizontal="center" vertical="center" wrapText="1"/>
    </xf>
    <xf numFmtId="0" fontId="2" fillId="0" borderId="0" xfId="0" applyFont="1" applyAlignment="1">
      <alignment horizontal="center" vertical="center" wrapText="1"/>
    </xf>
    <xf numFmtId="0" fontId="1" fillId="6" borderId="3" xfId="0" applyFont="1" applyFill="1" applyBorder="1" applyAlignment="1">
      <alignment vertical="center" wrapText="1"/>
    </xf>
    <xf numFmtId="0" fontId="1" fillId="0" borderId="3" xfId="0" applyFont="1" applyBorder="1" applyAlignment="1" applyProtection="1">
      <alignment horizontal="left" vertical="top" wrapText="1"/>
      <protection locked="0"/>
    </xf>
    <xf numFmtId="44" fontId="1" fillId="0" borderId="3" xfId="1" applyFont="1" applyBorder="1" applyAlignment="1" applyProtection="1">
      <alignment horizontal="center" vertical="center" wrapText="1"/>
      <protection locked="0"/>
    </xf>
    <xf numFmtId="44" fontId="1" fillId="2" borderId="3" xfId="1" applyFont="1" applyFill="1" applyBorder="1" applyAlignment="1" applyProtection="1">
      <alignment horizontal="center" vertical="center" wrapText="1"/>
    </xf>
    <xf numFmtId="9" fontId="1" fillId="0" borderId="3" xfId="2" applyFont="1" applyBorder="1" applyAlignment="1" applyProtection="1">
      <alignment horizontal="center" vertical="center" wrapText="1"/>
      <protection locked="0"/>
    </xf>
    <xf numFmtId="44" fontId="1" fillId="0" borderId="3" xfId="1" applyFont="1" applyFill="1" applyBorder="1" applyAlignment="1" applyProtection="1">
      <alignment horizontal="center" vertical="center" wrapText="1"/>
      <protection locked="0"/>
    </xf>
    <xf numFmtId="49" fontId="1" fillId="0" borderId="3" xfId="1" applyNumberFormat="1" applyFont="1" applyBorder="1" applyAlignment="1" applyProtection="1">
      <alignment horizontal="left" wrapText="1"/>
      <protection locked="0"/>
    </xf>
    <xf numFmtId="44" fontId="1" fillId="0" borderId="0" xfId="1" applyFont="1" applyFill="1" applyBorder="1" applyAlignment="1" applyProtection="1">
      <alignment horizontal="center" vertical="center" wrapText="1"/>
    </xf>
    <xf numFmtId="0" fontId="1" fillId="3" borderId="3" xfId="0" applyFont="1" applyFill="1" applyBorder="1" applyAlignment="1" applyProtection="1">
      <alignment horizontal="left" vertical="top" wrapText="1"/>
      <protection locked="0"/>
    </xf>
    <xf numFmtId="44" fontId="1" fillId="3" borderId="3" xfId="1" applyFont="1" applyFill="1" applyBorder="1" applyAlignment="1" applyProtection="1">
      <alignment horizontal="center" vertical="center" wrapText="1"/>
      <protection locked="0"/>
    </xf>
    <xf numFmtId="9" fontId="1" fillId="3" borderId="3" xfId="2" applyFont="1" applyFill="1" applyBorder="1" applyAlignment="1" applyProtection="1">
      <alignment horizontal="center" vertical="center" wrapText="1"/>
      <protection locked="0"/>
    </xf>
    <xf numFmtId="49" fontId="1" fillId="3" borderId="3" xfId="1" applyNumberFormat="1" applyFont="1" applyFill="1" applyBorder="1" applyAlignment="1" applyProtection="1">
      <alignment horizontal="left" wrapText="1"/>
      <protection locked="0"/>
    </xf>
    <xf numFmtId="0" fontId="1" fillId="3" borderId="0" xfId="0" applyFont="1" applyFill="1" applyAlignment="1" applyProtection="1">
      <alignment vertical="center" wrapText="1"/>
      <protection locked="0"/>
    </xf>
    <xf numFmtId="0" fontId="1" fillId="3" borderId="0" xfId="0" applyFont="1" applyFill="1" applyAlignment="1" applyProtection="1">
      <alignment horizontal="left" vertical="top" wrapText="1"/>
      <protection locked="0"/>
    </xf>
    <xf numFmtId="44" fontId="1" fillId="3" borderId="0" xfId="1" applyFont="1" applyFill="1" applyBorder="1" applyAlignment="1" applyProtection="1">
      <alignment horizontal="center" vertical="center" wrapText="1"/>
      <protection locked="0"/>
    </xf>
    <xf numFmtId="44" fontId="1" fillId="0" borderId="0" xfId="1" applyFont="1" applyFill="1" applyBorder="1" applyAlignment="1" applyProtection="1">
      <alignment horizontal="center" vertical="center" wrapText="1"/>
      <protection locked="0"/>
    </xf>
    <xf numFmtId="44" fontId="1" fillId="3" borderId="0" xfId="1" applyFont="1" applyFill="1" applyBorder="1" applyAlignment="1" applyProtection="1">
      <alignment vertical="center" wrapText="1"/>
      <protection locked="0"/>
    </xf>
    <xf numFmtId="44" fontId="1" fillId="0" borderId="0" xfId="1" applyFont="1" applyFill="1" applyBorder="1" applyAlignment="1" applyProtection="1">
      <alignment vertical="center" wrapText="1"/>
      <protection locked="0"/>
    </xf>
    <xf numFmtId="0" fontId="1" fillId="3" borderId="1" xfId="0" applyFont="1" applyFill="1" applyBorder="1" applyAlignment="1" applyProtection="1">
      <alignment vertical="center" wrapText="1"/>
      <protection locked="0"/>
    </xf>
    <xf numFmtId="0" fontId="1" fillId="3" borderId="3" xfId="0" applyFont="1" applyFill="1" applyBorder="1" applyAlignment="1" applyProtection="1">
      <alignment vertical="center" wrapText="1"/>
      <protection locked="0"/>
    </xf>
    <xf numFmtId="44" fontId="1" fillId="0" borderId="3" xfId="1" applyFont="1" applyFill="1" applyBorder="1" applyAlignment="1" applyProtection="1">
      <alignment vertical="center" wrapText="1"/>
      <protection locked="0"/>
    </xf>
    <xf numFmtId="49" fontId="1" fillId="0" borderId="3" xfId="0" applyNumberFormat="1" applyFont="1" applyBorder="1" applyAlignment="1" applyProtection="1">
      <alignment horizontal="left" wrapText="1"/>
      <protection locked="0"/>
    </xf>
    <xf numFmtId="0" fontId="1" fillId="2" borderId="34" xfId="0" applyFont="1" applyFill="1" applyBorder="1" applyAlignment="1">
      <alignment horizontal="center" vertical="center" wrapText="1"/>
    </xf>
    <xf numFmtId="0" fontId="1" fillId="3" borderId="0" xfId="0" applyFont="1" applyFill="1" applyAlignment="1">
      <alignment vertical="center" wrapText="1"/>
    </xf>
    <xf numFmtId="0" fontId="1" fillId="0" borderId="0" xfId="0" applyFont="1" applyAlignment="1" applyProtection="1">
      <alignment vertical="center" wrapText="1"/>
      <protection locked="0"/>
    </xf>
    <xf numFmtId="0" fontId="1" fillId="0" borderId="0" xfId="0" applyFont="1" applyAlignment="1">
      <alignment vertical="center" wrapText="1"/>
    </xf>
    <xf numFmtId="0" fontId="1" fillId="0" borderId="0" xfId="0" applyFont="1" applyAlignment="1">
      <alignment wrapText="1"/>
    </xf>
    <xf numFmtId="44" fontId="1" fillId="0" borderId="38" xfId="0" applyNumberFormat="1" applyFont="1" applyBorder="1" applyAlignment="1" applyProtection="1">
      <alignment wrapText="1"/>
      <protection locked="0"/>
    </xf>
    <xf numFmtId="44" fontId="1" fillId="3" borderId="38" xfId="1" applyFont="1" applyFill="1" applyBorder="1" applyAlignment="1" applyProtection="1">
      <alignment horizontal="center" vertical="center" wrapText="1"/>
      <protection locked="0"/>
    </xf>
    <xf numFmtId="44" fontId="1" fillId="0" borderId="3" xfId="0" applyNumberFormat="1" applyFont="1" applyBorder="1" applyAlignment="1" applyProtection="1">
      <alignment wrapText="1"/>
      <protection locked="0"/>
    </xf>
    <xf numFmtId="0" fontId="1" fillId="3" borderId="0" xfId="0" applyFont="1" applyFill="1" applyAlignment="1">
      <alignment wrapText="1"/>
    </xf>
    <xf numFmtId="0" fontId="1" fillId="0" borderId="4" xfId="0" applyFont="1" applyBorder="1" applyAlignment="1">
      <alignment wrapText="1"/>
    </xf>
    <xf numFmtId="0" fontId="1" fillId="3" borderId="1" xfId="0" applyFont="1" applyFill="1" applyBorder="1" applyAlignment="1">
      <alignment wrapText="1"/>
    </xf>
    <xf numFmtId="0" fontId="1" fillId="0" borderId="2" xfId="0" applyFont="1" applyBorder="1" applyAlignment="1">
      <alignment wrapText="1"/>
    </xf>
    <xf numFmtId="44" fontId="1" fillId="2" borderId="38" xfId="0" applyNumberFormat="1" applyFont="1" applyFill="1" applyBorder="1" applyAlignment="1">
      <alignment wrapText="1"/>
    </xf>
    <xf numFmtId="44" fontId="1" fillId="3" borderId="0" xfId="1" applyFont="1" applyFill="1" applyBorder="1" applyAlignment="1" applyProtection="1">
      <alignment vertical="center" wrapText="1"/>
    </xf>
    <xf numFmtId="44" fontId="1" fillId="3" borderId="0" xfId="0" applyNumberFormat="1" applyFont="1" applyFill="1" applyAlignment="1">
      <alignment vertical="center" wrapText="1"/>
    </xf>
    <xf numFmtId="0" fontId="1" fillId="3" borderId="0" xfId="0" applyFont="1" applyFill="1" applyAlignment="1">
      <alignment horizontal="center" vertical="center" wrapText="1"/>
    </xf>
    <xf numFmtId="0" fontId="1" fillId="0" borderId="0" xfId="0" applyFont="1"/>
    <xf numFmtId="44" fontId="1" fillId="2" borderId="5" xfId="0" applyNumberFormat="1" applyFont="1" applyFill="1" applyBorder="1" applyAlignment="1">
      <alignment wrapText="1"/>
    </xf>
    <xf numFmtId="44" fontId="1" fillId="2" borderId="27" xfId="1" applyFont="1" applyFill="1" applyBorder="1" applyAlignment="1" applyProtection="1">
      <alignment wrapText="1"/>
    </xf>
    <xf numFmtId="44" fontId="1" fillId="2" borderId="29" xfId="1" applyFont="1" applyFill="1" applyBorder="1" applyAlignment="1">
      <alignment wrapText="1"/>
    </xf>
    <xf numFmtId="44" fontId="1" fillId="2" borderId="16" xfId="0" applyNumberFormat="1" applyFont="1" applyFill="1" applyBorder="1" applyAlignment="1">
      <alignment wrapText="1"/>
    </xf>
    <xf numFmtId="44" fontId="1" fillId="2" borderId="8" xfId="1" applyFont="1" applyFill="1" applyBorder="1" applyAlignment="1" applyProtection="1">
      <alignment wrapText="1"/>
    </xf>
    <xf numFmtId="164" fontId="2" fillId="2" borderId="5" xfId="1" applyNumberFormat="1" applyFont="1" applyFill="1" applyBorder="1" applyAlignment="1" applyProtection="1">
      <alignment horizontal="center" vertical="center" wrapText="1"/>
    </xf>
    <xf numFmtId="164" fontId="1" fillId="2" borderId="3" xfId="0" applyNumberFormat="1" applyFont="1" applyFill="1" applyBorder="1" applyAlignment="1">
      <alignment vertical="center" wrapText="1"/>
    </xf>
    <xf numFmtId="164" fontId="1" fillId="2" borderId="9" xfId="0" applyNumberFormat="1" applyFont="1" applyFill="1" applyBorder="1" applyAlignment="1">
      <alignment vertical="center" wrapText="1"/>
    </xf>
    <xf numFmtId="164" fontId="2" fillId="2" borderId="13" xfId="1" applyNumberFormat="1" applyFont="1" applyFill="1" applyBorder="1" applyAlignment="1" applyProtection="1">
      <alignment vertical="center" wrapText="1"/>
    </xf>
    <xf numFmtId="164" fontId="1" fillId="0" borderId="3" xfId="1" applyNumberFormat="1" applyFont="1" applyBorder="1" applyAlignment="1" applyProtection="1">
      <alignment vertical="center" wrapText="1"/>
      <protection locked="0"/>
    </xf>
    <xf numFmtId="164" fontId="1" fillId="2" borderId="3" xfId="1" applyNumberFormat="1" applyFont="1" applyFill="1" applyBorder="1" applyAlignment="1" applyProtection="1">
      <alignment vertical="center" wrapText="1"/>
    </xf>
    <xf numFmtId="164" fontId="1" fillId="0" borderId="3" xfId="2" applyNumberFormat="1" applyFont="1" applyBorder="1" applyAlignment="1" applyProtection="1">
      <alignment vertical="center" wrapText="1"/>
      <protection locked="0"/>
    </xf>
    <xf numFmtId="164" fontId="2" fillId="4" borderId="3" xfId="1" applyNumberFormat="1" applyFont="1" applyFill="1" applyBorder="1" applyAlignment="1" applyProtection="1">
      <alignment vertical="center" wrapText="1"/>
    </xf>
    <xf numFmtId="164" fontId="2" fillId="2" borderId="3" xfId="1" applyNumberFormat="1" applyFont="1" applyFill="1" applyBorder="1" applyAlignment="1" applyProtection="1">
      <alignment horizontal="center" vertical="center" wrapText="1"/>
    </xf>
    <xf numFmtId="164" fontId="2" fillId="2" borderId="3" xfId="0" applyNumberFormat="1" applyFont="1" applyFill="1" applyBorder="1" applyAlignment="1">
      <alignment vertical="center" wrapText="1"/>
    </xf>
    <xf numFmtId="164" fontId="1" fillId="3" borderId="3" xfId="0" applyNumberFormat="1" applyFont="1" applyFill="1" applyBorder="1" applyAlignment="1" applyProtection="1">
      <alignment vertical="center" wrapText="1"/>
      <protection locked="0"/>
    </xf>
    <xf numFmtId="164" fontId="2" fillId="2" borderId="38" xfId="0" applyNumberFormat="1" applyFont="1" applyFill="1" applyBorder="1" applyAlignment="1">
      <alignment vertical="center" wrapText="1"/>
    </xf>
    <xf numFmtId="164" fontId="2" fillId="3" borderId="0" xfId="0" applyNumberFormat="1" applyFont="1" applyFill="1" applyAlignment="1">
      <alignment vertical="center" wrapText="1"/>
    </xf>
    <xf numFmtId="164" fontId="2" fillId="4" borderId="3" xfId="0" applyNumberFormat="1" applyFont="1" applyFill="1" applyBorder="1" applyAlignment="1" applyProtection="1">
      <alignment vertical="center" wrapText="1"/>
      <protection locked="0"/>
    </xf>
    <xf numFmtId="164" fontId="1" fillId="0" borderId="3" xfId="1" applyNumberFormat="1" applyFont="1" applyBorder="1" applyAlignment="1" applyProtection="1">
      <alignment horizontal="center" vertical="center" wrapText="1"/>
      <protection locked="0"/>
    </xf>
    <xf numFmtId="164" fontId="1" fillId="2" borderId="3" xfId="1" applyNumberFormat="1" applyFont="1" applyFill="1" applyBorder="1" applyAlignment="1" applyProtection="1">
      <alignment horizontal="center" vertical="center" wrapText="1"/>
    </xf>
    <xf numFmtId="164" fontId="1" fillId="0" borderId="3" xfId="2" applyNumberFormat="1" applyFont="1" applyBorder="1" applyAlignment="1" applyProtection="1">
      <alignment horizontal="center" vertical="center" wrapText="1"/>
      <protection locked="0"/>
    </xf>
    <xf numFmtId="164" fontId="1" fillId="3" borderId="3" xfId="1" applyNumberFormat="1" applyFont="1" applyFill="1" applyBorder="1" applyAlignment="1" applyProtection="1">
      <alignment horizontal="center" vertical="center" wrapText="1"/>
      <protection locked="0"/>
    </xf>
    <xf numFmtId="164" fontId="1" fillId="3" borderId="3" xfId="2" applyNumberFormat="1" applyFont="1" applyFill="1" applyBorder="1" applyAlignment="1" applyProtection="1">
      <alignment horizontal="center" vertical="center" wrapText="1"/>
      <protection locked="0"/>
    </xf>
    <xf numFmtId="164" fontId="1" fillId="0" borderId="3" xfId="1" applyNumberFormat="1" applyFont="1" applyFill="1" applyBorder="1" applyAlignment="1" applyProtection="1">
      <alignment horizontal="center" vertical="center" wrapText="1"/>
      <protection locked="0"/>
    </xf>
    <xf numFmtId="164" fontId="2" fillId="2" borderId="4" xfId="1" applyNumberFormat="1" applyFont="1" applyFill="1" applyBorder="1" applyAlignment="1" applyProtection="1">
      <alignment vertical="center" wrapText="1"/>
    </xf>
    <xf numFmtId="164" fontId="2" fillId="2" borderId="39" xfId="1" applyNumberFormat="1" applyFont="1" applyFill="1" applyBorder="1" applyAlignment="1" applyProtection="1">
      <alignment vertical="center" wrapText="1"/>
    </xf>
    <xf numFmtId="164" fontId="2" fillId="2" borderId="16" xfId="0" applyNumberFormat="1" applyFont="1" applyFill="1" applyBorder="1" applyAlignment="1">
      <alignment vertical="center" wrapText="1"/>
    </xf>
    <xf numFmtId="164" fontId="2" fillId="2" borderId="9" xfId="2" applyNumberFormat="1" applyFont="1" applyFill="1" applyBorder="1" applyAlignment="1" applyProtection="1">
      <alignment wrapText="1"/>
    </xf>
    <xf numFmtId="164" fontId="1" fillId="2" borderId="38" xfId="0" applyNumberFormat="1" applyFont="1" applyFill="1" applyBorder="1" applyAlignment="1">
      <alignment wrapText="1"/>
    </xf>
    <xf numFmtId="164" fontId="2" fillId="2" borderId="9" xfId="0" applyNumberFormat="1" applyFont="1" applyFill="1" applyBorder="1" applyAlignment="1">
      <alignment wrapText="1"/>
    </xf>
    <xf numFmtId="164" fontId="1" fillId="2" borderId="3" xfId="0" applyNumberFormat="1" applyFont="1" applyFill="1" applyBorder="1" applyAlignment="1">
      <alignment wrapText="1"/>
    </xf>
    <xf numFmtId="164" fontId="1" fillId="2" borderId="3" xfId="1" applyNumberFormat="1" applyFont="1" applyFill="1" applyBorder="1" applyAlignment="1">
      <alignment wrapText="1"/>
    </xf>
    <xf numFmtId="164" fontId="1" fillId="2" borderId="9" xfId="0" applyNumberFormat="1" applyFont="1" applyFill="1" applyBorder="1" applyAlignment="1">
      <alignment wrapText="1"/>
    </xf>
    <xf numFmtId="164" fontId="1" fillId="2" borderId="13" xfId="0" applyNumberFormat="1" applyFont="1" applyFill="1" applyBorder="1" applyAlignment="1">
      <alignment wrapText="1"/>
    </xf>
    <xf numFmtId="164" fontId="1" fillId="2" borderId="14" xfId="0" applyNumberFormat="1" applyFont="1" applyFill="1" applyBorder="1" applyAlignment="1">
      <alignment wrapText="1"/>
    </xf>
    <xf numFmtId="164" fontId="2" fillId="2" borderId="32" xfId="0" applyNumberFormat="1" applyFont="1" applyFill="1" applyBorder="1" applyAlignment="1">
      <alignment wrapText="1"/>
    </xf>
    <xf numFmtId="164" fontId="2" fillId="2" borderId="33" xfId="0" applyNumberFormat="1" applyFont="1" applyFill="1" applyBorder="1" applyAlignment="1">
      <alignment wrapText="1"/>
    </xf>
    <xf numFmtId="164" fontId="2" fillId="2" borderId="37" xfId="0" applyNumberFormat="1" applyFont="1" applyFill="1" applyBorder="1" applyAlignment="1">
      <alignment wrapText="1"/>
    </xf>
    <xf numFmtId="164" fontId="2" fillId="2" borderId="13" xfId="0" applyNumberFormat="1" applyFont="1" applyFill="1" applyBorder="1" applyAlignment="1">
      <alignment horizontal="center" wrapText="1"/>
    </xf>
    <xf numFmtId="164" fontId="2" fillId="2" borderId="13" xfId="0" applyNumberFormat="1" applyFont="1" applyFill="1" applyBorder="1" applyAlignment="1">
      <alignment wrapText="1"/>
    </xf>
    <xf numFmtId="164" fontId="1" fillId="0" borderId="38" xfId="0" applyNumberFormat="1" applyFont="1" applyBorder="1" applyAlignment="1" applyProtection="1">
      <alignment wrapText="1"/>
      <protection locked="0"/>
    </xf>
    <xf numFmtId="164" fontId="1" fillId="3" borderId="38" xfId="1" applyNumberFormat="1" applyFont="1" applyFill="1" applyBorder="1" applyAlignment="1" applyProtection="1">
      <alignment horizontal="center" vertical="center" wrapText="1"/>
      <protection locked="0"/>
    </xf>
    <xf numFmtId="164" fontId="2" fillId="2" borderId="38" xfId="0" applyNumberFormat="1" applyFont="1" applyFill="1" applyBorder="1" applyAlignment="1">
      <alignment wrapText="1"/>
    </xf>
    <xf numFmtId="164" fontId="1" fillId="0" borderId="3" xfId="0" applyNumberFormat="1" applyFont="1" applyBorder="1" applyAlignment="1" applyProtection="1">
      <alignment wrapText="1"/>
      <protection locked="0"/>
    </xf>
    <xf numFmtId="164" fontId="2" fillId="2" borderId="3" xfId="0" applyNumberFormat="1" applyFont="1" applyFill="1" applyBorder="1" applyAlignment="1">
      <alignment wrapText="1"/>
    </xf>
    <xf numFmtId="164" fontId="2" fillId="4" borderId="3" xfId="1" applyNumberFormat="1" applyFont="1" applyFill="1" applyBorder="1" applyAlignment="1">
      <alignment wrapText="1"/>
    </xf>
    <xf numFmtId="164" fontId="2" fillId="4" borderId="5" xfId="1" applyNumberFormat="1" applyFont="1" applyFill="1" applyBorder="1" applyAlignment="1">
      <alignment wrapText="1"/>
    </xf>
    <xf numFmtId="164" fontId="2" fillId="2" borderId="5" xfId="0" applyNumberFormat="1" applyFont="1" applyFill="1" applyBorder="1" applyAlignment="1">
      <alignment wrapText="1"/>
    </xf>
    <xf numFmtId="164" fontId="23" fillId="10" borderId="38" xfId="1" applyNumberFormat="1" applyFont="1" applyFill="1" applyBorder="1" applyAlignment="1" applyProtection="1">
      <alignment horizontal="center" vertical="center" wrapText="1"/>
      <protection locked="0"/>
    </xf>
    <xf numFmtId="164" fontId="23" fillId="10" borderId="3" xfId="1" applyNumberFormat="1" applyFont="1" applyFill="1" applyBorder="1" applyAlignment="1" applyProtection="1">
      <alignment horizontal="center" vertical="center" wrapText="1"/>
      <protection locked="0"/>
    </xf>
    <xf numFmtId="164" fontId="23" fillId="0" borderId="3" xfId="0" applyNumberFormat="1" applyFont="1" applyBorder="1" applyAlignment="1" applyProtection="1">
      <alignment wrapText="1"/>
      <protection locked="0"/>
    </xf>
    <xf numFmtId="164" fontId="2" fillId="2" borderId="4" xfId="0" applyNumberFormat="1" applyFont="1" applyFill="1" applyBorder="1" applyAlignment="1">
      <alignment wrapText="1"/>
    </xf>
    <xf numFmtId="0" fontId="23" fillId="0" borderId="3" xfId="0" applyFont="1" applyBorder="1" applyAlignment="1" applyProtection="1">
      <alignment vertical="center" wrapText="1"/>
      <protection locked="0"/>
    </xf>
    <xf numFmtId="0" fontId="23" fillId="0" borderId="38" xfId="0" applyFont="1" applyBorder="1" applyAlignment="1" applyProtection="1">
      <alignment vertical="center" wrapText="1"/>
      <protection locked="0"/>
    </xf>
    <xf numFmtId="0" fontId="23" fillId="10" borderId="38" xfId="0" applyFont="1" applyFill="1" applyBorder="1" applyAlignment="1" applyProtection="1">
      <alignment vertical="center" wrapText="1"/>
      <protection locked="0"/>
    </xf>
    <xf numFmtId="164" fontId="1" fillId="9" borderId="3" xfId="1" applyNumberFormat="1" applyFont="1" applyFill="1" applyBorder="1" applyAlignment="1" applyProtection="1">
      <alignment vertical="center" wrapText="1"/>
    </xf>
    <xf numFmtId="164" fontId="1" fillId="0" borderId="3" xfId="1" applyNumberFormat="1" applyFont="1" applyFill="1" applyBorder="1" applyAlignment="1" applyProtection="1">
      <alignment vertical="center" wrapText="1"/>
      <protection locked="0"/>
    </xf>
    <xf numFmtId="0" fontId="1" fillId="0" borderId="3" xfId="0" applyFont="1" applyBorder="1" applyAlignment="1" applyProtection="1">
      <alignment horizontal="left" vertical="center" wrapText="1"/>
      <protection locked="0"/>
    </xf>
    <xf numFmtId="44" fontId="24" fillId="0" borderId="0" xfId="1" applyFont="1" applyFill="1" applyBorder="1" applyAlignment="1">
      <alignment wrapText="1"/>
    </xf>
    <xf numFmtId="10" fontId="24" fillId="0" borderId="0" xfId="2" applyNumberFormat="1" applyFont="1" applyFill="1" applyBorder="1" applyAlignment="1">
      <alignment wrapText="1"/>
    </xf>
    <xf numFmtId="9" fontId="2" fillId="2" borderId="9" xfId="2" applyFont="1" applyFill="1" applyBorder="1" applyAlignment="1" applyProtection="1">
      <alignment wrapText="1"/>
    </xf>
    <xf numFmtId="0" fontId="1" fillId="6" borderId="0" xfId="0" applyFont="1" applyFill="1" applyAlignment="1">
      <alignment vertical="center" wrapText="1"/>
    </xf>
    <xf numFmtId="44" fontId="25" fillId="0" borderId="3" xfId="1" applyFont="1" applyFill="1" applyBorder="1" applyAlignment="1" applyProtection="1">
      <alignment horizontal="center" vertical="center" wrapText="1"/>
      <protection locked="0"/>
    </xf>
    <xf numFmtId="44" fontId="26" fillId="0" borderId="3" xfId="1" applyFont="1" applyFill="1" applyBorder="1" applyAlignment="1" applyProtection="1">
      <alignment horizontal="center" vertical="center" wrapText="1"/>
      <protection locked="0"/>
    </xf>
    <xf numFmtId="44" fontId="27" fillId="0" borderId="3" xfId="1" applyFont="1" applyFill="1" applyBorder="1" applyAlignment="1" applyProtection="1">
      <alignment horizontal="center" vertical="center" wrapText="1"/>
      <protection locked="0"/>
    </xf>
    <xf numFmtId="0" fontId="17" fillId="0" borderId="0" xfId="0" applyFont="1" applyAlignment="1">
      <alignment horizontal="left" vertical="top" wrapText="1"/>
    </xf>
    <xf numFmtId="164" fontId="2" fillId="0" borderId="0" xfId="0" applyNumberFormat="1" applyFont="1" applyAlignment="1">
      <alignment vertical="center" wrapText="1"/>
    </xf>
    <xf numFmtId="0" fontId="0" fillId="0" borderId="0" xfId="0" applyAlignment="1">
      <alignment horizontal="center" vertical="center" wrapText="1"/>
    </xf>
    <xf numFmtId="43" fontId="1" fillId="0" borderId="3" xfId="3" applyFont="1" applyBorder="1" applyAlignment="1" applyProtection="1">
      <alignment horizontal="center" vertical="center" wrapText="1"/>
      <protection locked="0"/>
    </xf>
    <xf numFmtId="44" fontId="0" fillId="2" borderId="36" xfId="1" applyFont="1" applyFill="1" applyBorder="1" applyAlignment="1">
      <alignment vertical="center" wrapText="1"/>
    </xf>
    <xf numFmtId="9" fontId="0" fillId="2" borderId="52" xfId="2" applyFont="1" applyFill="1" applyBorder="1" applyAlignment="1">
      <alignment wrapText="1"/>
    </xf>
    <xf numFmtId="44" fontId="0" fillId="2" borderId="3" xfId="1" applyFont="1" applyFill="1" applyBorder="1" applyAlignment="1">
      <alignment vertical="center" wrapText="1"/>
    </xf>
    <xf numFmtId="9" fontId="0" fillId="2" borderId="3" xfId="2" applyFont="1" applyFill="1" applyBorder="1" applyAlignment="1">
      <alignment wrapText="1"/>
    </xf>
    <xf numFmtId="164" fontId="2" fillId="2" borderId="5" xfId="1" applyNumberFormat="1" applyFont="1" applyFill="1" applyBorder="1" applyAlignment="1" applyProtection="1">
      <alignment vertical="center" wrapText="1"/>
    </xf>
    <xf numFmtId="44" fontId="0" fillId="0" borderId="0" xfId="0" applyNumberFormat="1" applyAlignment="1">
      <alignment wrapText="1"/>
    </xf>
    <xf numFmtId="0" fontId="17" fillId="0" borderId="0" xfId="0" applyFont="1" applyAlignment="1">
      <alignment horizontal="left" vertical="top" wrapText="1"/>
    </xf>
    <xf numFmtId="164" fontId="3" fillId="2" borderId="4" xfId="0" applyNumberFormat="1" applyFont="1" applyFill="1" applyBorder="1" applyAlignment="1">
      <alignment horizontal="center" wrapText="1"/>
    </xf>
    <xf numFmtId="0" fontId="3" fillId="2" borderId="2" xfId="0" applyFont="1" applyFill="1" applyBorder="1" applyAlignment="1">
      <alignment horizontal="center" wrapText="1"/>
    </xf>
    <xf numFmtId="164" fontId="0" fillId="2" borderId="4" xfId="0" applyNumberFormat="1" applyFill="1" applyBorder="1" applyAlignment="1">
      <alignment horizontal="center" wrapText="1"/>
    </xf>
    <xf numFmtId="0" fontId="0" fillId="2" borderId="2" xfId="0" applyFill="1" applyBorder="1" applyAlignment="1">
      <alignment horizontal="center" wrapText="1"/>
    </xf>
    <xf numFmtId="44" fontId="2" fillId="2" borderId="4" xfId="1" applyFont="1" applyFill="1" applyBorder="1" applyAlignment="1" applyProtection="1">
      <alignment horizontal="left" vertical="center" wrapText="1"/>
      <protection locked="0"/>
    </xf>
    <xf numFmtId="44" fontId="2" fillId="2" borderId="1" xfId="1" applyFont="1" applyFill="1" applyBorder="1" applyAlignment="1" applyProtection="1">
      <alignment horizontal="left" vertical="center" wrapText="1"/>
      <protection locked="0"/>
    </xf>
    <xf numFmtId="44" fontId="2" fillId="2" borderId="2" xfId="1" applyFont="1" applyFill="1" applyBorder="1" applyAlignment="1" applyProtection="1">
      <alignment horizontal="left" vertical="center" wrapText="1"/>
      <protection locked="0"/>
    </xf>
    <xf numFmtId="164" fontId="2" fillId="2" borderId="4" xfId="1" applyNumberFormat="1" applyFont="1" applyFill="1" applyBorder="1" applyAlignment="1" applyProtection="1">
      <alignment horizontal="center" vertical="center" wrapText="1"/>
    </xf>
    <xf numFmtId="164" fontId="2" fillId="2" borderId="1" xfId="1" applyNumberFormat="1" applyFont="1" applyFill="1" applyBorder="1" applyAlignment="1" applyProtection="1">
      <alignment horizontal="center" vertical="center" wrapText="1"/>
    </xf>
    <xf numFmtId="164" fontId="2" fillId="2" borderId="2" xfId="1" applyNumberFormat="1" applyFont="1" applyFill="1" applyBorder="1" applyAlignment="1" applyProtection="1">
      <alignment horizontal="center" vertical="center" wrapText="1"/>
    </xf>
    <xf numFmtId="164" fontId="2" fillId="2" borderId="4" xfId="1" applyNumberFormat="1" applyFont="1" applyFill="1" applyBorder="1" applyAlignment="1" applyProtection="1">
      <alignment vertical="center" wrapText="1"/>
    </xf>
    <xf numFmtId="164" fontId="2" fillId="2" borderId="1" xfId="1" applyNumberFormat="1" applyFont="1" applyFill="1" applyBorder="1" applyAlignment="1" applyProtection="1">
      <alignment vertical="center" wrapText="1"/>
    </xf>
    <xf numFmtId="164" fontId="2" fillId="2" borderId="2" xfId="1" applyNumberFormat="1" applyFont="1" applyFill="1" applyBorder="1" applyAlignment="1" applyProtection="1">
      <alignment vertical="center" wrapText="1"/>
    </xf>
    <xf numFmtId="164" fontId="2" fillId="2" borderId="52" xfId="1" applyNumberFormat="1" applyFont="1" applyFill="1" applyBorder="1" applyAlignment="1" applyProtection="1">
      <alignment horizontal="center" vertical="center" wrapText="1"/>
    </xf>
    <xf numFmtId="164" fontId="2" fillId="2" borderId="46" xfId="1" applyNumberFormat="1" applyFont="1" applyFill="1" applyBorder="1" applyAlignment="1" applyProtection="1">
      <alignment horizontal="center" vertical="center" wrapText="1"/>
    </xf>
    <xf numFmtId="164" fontId="2" fillId="2" borderId="53" xfId="1" applyNumberFormat="1" applyFont="1" applyFill="1" applyBorder="1" applyAlignment="1" applyProtection="1">
      <alignment horizontal="center" vertical="center" wrapText="1"/>
    </xf>
    <xf numFmtId="164" fontId="2" fillId="9" borderId="52" xfId="1" applyNumberFormat="1" applyFont="1" applyFill="1" applyBorder="1" applyAlignment="1" applyProtection="1">
      <alignment horizontal="center" vertical="center" wrapText="1"/>
    </xf>
    <xf numFmtId="164" fontId="2" fillId="9" borderId="46" xfId="1" applyNumberFormat="1" applyFont="1" applyFill="1" applyBorder="1" applyAlignment="1" applyProtection="1">
      <alignment horizontal="center" vertical="center" wrapText="1"/>
    </xf>
    <xf numFmtId="164" fontId="2" fillId="9" borderId="53" xfId="1" applyNumberFormat="1" applyFont="1" applyFill="1" applyBorder="1" applyAlignment="1" applyProtection="1">
      <alignment horizontal="center" vertical="center" wrapText="1"/>
    </xf>
    <xf numFmtId="0" fontId="28" fillId="0" borderId="0" xfId="0" applyFont="1" applyAlignment="1">
      <alignment horizontal="left" wrapText="1"/>
    </xf>
    <xf numFmtId="0" fontId="1" fillId="3" borderId="3" xfId="0" applyFont="1" applyFill="1" applyBorder="1" applyAlignment="1" applyProtection="1">
      <alignment horizontal="left" vertical="top" wrapText="1"/>
      <protection locked="0"/>
    </xf>
    <xf numFmtId="44" fontId="1" fillId="3" borderId="3" xfId="1" applyFont="1" applyFill="1" applyBorder="1" applyAlignment="1" applyProtection="1">
      <alignment horizontal="left" vertical="top" wrapText="1"/>
      <protection locked="0"/>
    </xf>
    <xf numFmtId="0" fontId="2" fillId="0" borderId="0" xfId="0" applyFont="1" applyAlignment="1">
      <alignment horizontal="center" vertical="center" wrapText="1"/>
    </xf>
    <xf numFmtId="0" fontId="2" fillId="2" borderId="27"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43"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2" fillId="4" borderId="40" xfId="0" applyFont="1" applyFill="1" applyBorder="1" applyAlignment="1">
      <alignment horizontal="center" vertical="center" wrapText="1"/>
    </xf>
    <xf numFmtId="0" fontId="2" fillId="4" borderId="41" xfId="0" applyFont="1" applyFill="1" applyBorder="1" applyAlignment="1">
      <alignment horizontal="center" vertical="center" wrapText="1"/>
    </xf>
    <xf numFmtId="0" fontId="2" fillId="4" borderId="42" xfId="0" applyFont="1" applyFill="1" applyBorder="1" applyAlignment="1">
      <alignment horizontal="center" vertical="center" wrapText="1"/>
    </xf>
    <xf numFmtId="49" fontId="2" fillId="3" borderId="3" xfId="0" applyNumberFormat="1" applyFont="1" applyFill="1" applyBorder="1" applyAlignment="1" applyProtection="1">
      <alignment horizontal="left" vertical="center" wrapText="1"/>
      <protection locked="0"/>
    </xf>
    <xf numFmtId="44" fontId="2" fillId="3" borderId="3" xfId="1" applyFont="1" applyFill="1" applyBorder="1" applyAlignment="1" applyProtection="1">
      <alignment horizontal="left" vertical="center" wrapText="1"/>
      <protection locked="0"/>
    </xf>
    <xf numFmtId="0" fontId="2" fillId="3" borderId="3" xfId="0" applyFont="1" applyFill="1" applyBorder="1" applyAlignment="1" applyProtection="1">
      <alignment horizontal="left" vertical="center" wrapText="1"/>
      <protection locked="0"/>
    </xf>
    <xf numFmtId="0" fontId="1" fillId="3" borderId="3" xfId="0" applyFont="1" applyFill="1" applyBorder="1" applyAlignment="1" applyProtection="1">
      <alignment horizontal="left" vertical="center" wrapText="1"/>
      <protection locked="0"/>
    </xf>
    <xf numFmtId="44" fontId="1" fillId="3" borderId="3" xfId="1" applyFont="1" applyFill="1" applyBorder="1" applyAlignment="1" applyProtection="1">
      <alignment horizontal="left" vertical="center" wrapText="1"/>
      <protection locked="0"/>
    </xf>
    <xf numFmtId="0" fontId="22" fillId="0" borderId="0" xfId="0" applyFont="1" applyAlignment="1">
      <alignment horizontal="left" wrapText="1"/>
    </xf>
    <xf numFmtId="49" fontId="1" fillId="3" borderId="3" xfId="0" applyNumberFormat="1" applyFont="1" applyFill="1" applyBorder="1" applyAlignment="1" applyProtection="1">
      <alignment horizontal="left" vertical="center" wrapText="1"/>
      <protection locked="0"/>
    </xf>
    <xf numFmtId="0" fontId="2" fillId="3" borderId="3" xfId="0" applyFont="1" applyFill="1" applyBorder="1" applyAlignment="1" applyProtection="1">
      <alignment horizontal="left" vertical="top" wrapText="1"/>
      <protection locked="0"/>
    </xf>
    <xf numFmtId="44" fontId="2" fillId="3" borderId="3" xfId="1" applyFont="1" applyFill="1" applyBorder="1" applyAlignment="1" applyProtection="1">
      <alignment horizontal="left" vertical="top" wrapText="1"/>
      <protection locked="0"/>
    </xf>
    <xf numFmtId="0" fontId="2" fillId="2" borderId="25" xfId="0" applyFont="1" applyFill="1" applyBorder="1" applyAlignment="1">
      <alignment horizontal="center" wrapText="1"/>
    </xf>
    <xf numFmtId="0" fontId="2" fillId="2" borderId="26" xfId="0" applyFont="1" applyFill="1" applyBorder="1" applyAlignment="1">
      <alignment horizontal="center" wrapText="1"/>
    </xf>
    <xf numFmtId="0" fontId="2" fillId="2" borderId="21" xfId="0" applyFont="1" applyFill="1" applyBorder="1" applyAlignment="1">
      <alignment horizontal="center" wrapText="1"/>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1" fillId="0" borderId="48" xfId="0" applyFont="1" applyBorder="1" applyAlignment="1">
      <alignment horizontal="left" wrapText="1"/>
    </xf>
    <xf numFmtId="0" fontId="2" fillId="2" borderId="43" xfId="0" applyFont="1" applyFill="1" applyBorder="1" applyAlignment="1">
      <alignment horizontal="left" wrapText="1"/>
    </xf>
    <xf numFmtId="0" fontId="2" fillId="2" borderId="48" xfId="0" applyFont="1" applyFill="1" applyBorder="1" applyAlignment="1">
      <alignment horizontal="left" wrapText="1"/>
    </xf>
    <xf numFmtId="0" fontId="2" fillId="2" borderId="49" xfId="0" applyFont="1" applyFill="1" applyBorder="1" applyAlignment="1">
      <alignment horizontal="left" wrapText="1"/>
    </xf>
    <xf numFmtId="0" fontId="3" fillId="7" borderId="17" xfId="0" applyFont="1" applyFill="1" applyBorder="1" applyAlignment="1">
      <alignment horizontal="center" vertical="center"/>
    </xf>
    <xf numFmtId="0" fontId="3" fillId="7" borderId="15" xfId="0" applyFont="1" applyFill="1" applyBorder="1" applyAlignment="1">
      <alignment horizontal="center" vertical="center"/>
    </xf>
    <xf numFmtId="0" fontId="3" fillId="7" borderId="18" xfId="0" applyFont="1" applyFill="1" applyBorder="1" applyAlignment="1">
      <alignment horizontal="center" vertical="center"/>
    </xf>
    <xf numFmtId="0" fontId="3" fillId="7" borderId="19" xfId="0" applyFont="1" applyFill="1" applyBorder="1" applyAlignment="1">
      <alignment horizontal="center" vertical="center"/>
    </xf>
    <xf numFmtId="0" fontId="3" fillId="7" borderId="24" xfId="0" applyFont="1" applyFill="1" applyBorder="1" applyAlignment="1">
      <alignment horizontal="center" vertical="center"/>
    </xf>
    <xf numFmtId="0" fontId="3" fillId="7" borderId="20" xfId="0" applyFont="1" applyFill="1" applyBorder="1" applyAlignment="1">
      <alignment horizontal="center" vertical="center"/>
    </xf>
    <xf numFmtId="44" fontId="3" fillId="2" borderId="43" xfId="0" applyNumberFormat="1" applyFont="1" applyFill="1" applyBorder="1" applyAlignment="1">
      <alignment horizontal="center"/>
    </xf>
    <xf numFmtId="44" fontId="3" fillId="2" borderId="44" xfId="0" applyNumberFormat="1" applyFont="1" applyFill="1" applyBorder="1" applyAlignment="1">
      <alignment horizontal="center"/>
    </xf>
    <xf numFmtId="49" fontId="0" fillId="2" borderId="45" xfId="0" applyNumberFormat="1" applyFill="1" applyBorder="1" applyAlignment="1">
      <alignment horizontal="center" wrapText="1"/>
    </xf>
    <xf numFmtId="49" fontId="0" fillId="2" borderId="46" xfId="0" applyNumberFormat="1" applyFill="1" applyBorder="1" applyAlignment="1">
      <alignment horizontal="center" wrapText="1"/>
    </xf>
    <xf numFmtId="49" fontId="0" fillId="2" borderId="47" xfId="0" applyNumberFormat="1" applyFill="1" applyBorder="1" applyAlignment="1">
      <alignment horizontal="center" wrapText="1"/>
    </xf>
    <xf numFmtId="0" fontId="3" fillId="2" borderId="40" xfId="0" applyFont="1" applyFill="1" applyBorder="1" applyAlignment="1">
      <alignment horizontal="left"/>
    </xf>
    <xf numFmtId="0" fontId="3" fillId="2" borderId="41" xfId="0" applyFont="1" applyFill="1" applyBorder="1" applyAlignment="1">
      <alignment horizontal="left"/>
    </xf>
    <xf numFmtId="0" fontId="3" fillId="2" borderId="42" xfId="0" applyFont="1" applyFill="1" applyBorder="1" applyAlignment="1">
      <alignment horizontal="left"/>
    </xf>
    <xf numFmtId="44" fontId="3" fillId="2" borderId="4" xfId="0" applyNumberFormat="1" applyFont="1" applyFill="1" applyBorder="1" applyAlignment="1">
      <alignment horizontal="center"/>
    </xf>
    <xf numFmtId="44" fontId="3" fillId="2" borderId="35" xfId="0" applyNumberFormat="1" applyFont="1" applyFill="1" applyBorder="1" applyAlignment="1">
      <alignment horizontal="center"/>
    </xf>
    <xf numFmtId="0" fontId="0" fillId="2" borderId="45" xfId="0" applyFill="1" applyBorder="1" applyAlignment="1">
      <alignment horizontal="center" wrapText="1"/>
    </xf>
    <xf numFmtId="0" fontId="0" fillId="2" borderId="46" xfId="0" applyFill="1" applyBorder="1" applyAlignment="1">
      <alignment horizontal="center" wrapText="1"/>
    </xf>
    <xf numFmtId="0" fontId="0" fillId="2" borderId="47" xfId="0" applyFill="1" applyBorder="1" applyAlignment="1">
      <alignment horizontal="center" wrapText="1"/>
    </xf>
    <xf numFmtId="0" fontId="2" fillId="2" borderId="18" xfId="0" applyFont="1" applyFill="1" applyBorder="1" applyAlignment="1">
      <alignment horizontal="center" wrapText="1"/>
    </xf>
    <xf numFmtId="0" fontId="2" fillId="7" borderId="17" xfId="0" applyFont="1" applyFill="1" applyBorder="1" applyAlignment="1">
      <alignment horizontal="center" vertical="center"/>
    </xf>
    <xf numFmtId="0" fontId="2" fillId="7" borderId="15" xfId="0" applyFont="1" applyFill="1" applyBorder="1" applyAlignment="1">
      <alignment horizontal="center" vertical="center"/>
    </xf>
    <xf numFmtId="0" fontId="2" fillId="7" borderId="18" xfId="0" applyFont="1" applyFill="1" applyBorder="1" applyAlignment="1">
      <alignment horizontal="center" vertical="center"/>
    </xf>
    <xf numFmtId="0" fontId="2" fillId="7" borderId="19" xfId="0" applyFont="1" applyFill="1" applyBorder="1" applyAlignment="1">
      <alignment horizontal="center" vertical="center"/>
    </xf>
    <xf numFmtId="0" fontId="2" fillId="7" borderId="24" xfId="0" applyFont="1" applyFill="1" applyBorder="1" applyAlignment="1">
      <alignment horizontal="center" vertical="center"/>
    </xf>
    <xf numFmtId="0" fontId="2" fillId="7" borderId="20" xfId="0" applyFont="1" applyFill="1" applyBorder="1" applyAlignment="1">
      <alignment horizontal="center" vertical="center"/>
    </xf>
  </cellXfs>
  <cellStyles count="4">
    <cellStyle name="Comma" xfId="3" builtinId="3"/>
    <cellStyle name="Currency" xfId="1" builtinId="4"/>
    <cellStyle name="Normal" xfId="0" builtinId="0"/>
    <cellStyle name="Percent" xfId="2" builtinId="5"/>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Tony Kouemo" id="{36F25549-00F6-4F7D-935C-7C1AFD632B1C}" userId="S::tony.kouemo@one.un.org::bce21df7-2763-455c-8ade-2eb7bbc8f7f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15" dT="2023-10-05T23:41:38.81" personId="{36F25549-00F6-4F7D-935C-7C1AFD632B1C}" id="{98E1F742-ABA8-4F28-AA55-2BEC02EE292F}">
    <text>j'ai ajouté 10.000 USD</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1210C-0291-4E6D-849A-B84CDBBE00DB}">
  <sheetPr>
    <tabColor theme="4" tint="0.79998168889431442"/>
  </sheetPr>
  <dimension ref="B2:E3"/>
  <sheetViews>
    <sheetView showGridLines="0" zoomScale="80" zoomScaleNormal="80" workbookViewId="0"/>
  </sheetViews>
  <sheetFormatPr defaultRowHeight="14.4" x14ac:dyDescent="0.3"/>
  <cols>
    <col min="2" max="2" width="133.33203125" customWidth="1"/>
  </cols>
  <sheetData>
    <row r="2" spans="2:5" ht="36.75" customHeight="1" thickBot="1" x14ac:dyDescent="0.35">
      <c r="B2" s="250" t="s">
        <v>0</v>
      </c>
      <c r="C2" s="250"/>
      <c r="D2" s="250"/>
      <c r="E2" s="250"/>
    </row>
    <row r="3" spans="2:5" ht="361.5" customHeight="1" thickBot="1" x14ac:dyDescent="0.35">
      <c r="B3" s="125" t="s">
        <v>1</v>
      </c>
    </row>
  </sheetData>
  <sheetProtection sheet="1" objects="1" scenarios="1"/>
  <mergeCells count="1">
    <mergeCell ref="B2:E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R272"/>
  <sheetViews>
    <sheetView showGridLines="0" showZeros="0" tabSelected="1" zoomScale="60" zoomScaleNormal="60" workbookViewId="0">
      <pane xSplit="2" ySplit="5" topLeftCell="C199" activePane="bottomRight" state="frozen"/>
      <selection pane="topRight" activeCell="C1" sqref="C1"/>
      <selection pane="bottomLeft" activeCell="A6" sqref="A6"/>
      <selection pane="bottomRight" activeCell="H206" sqref="H206"/>
    </sheetView>
  </sheetViews>
  <sheetFormatPr defaultColWidth="9.109375" defaultRowHeight="14.4" x14ac:dyDescent="0.3"/>
  <cols>
    <col min="1" max="1" width="4.109375" style="23" customWidth="1"/>
    <col min="2" max="2" width="30.88671875" style="23" customWidth="1"/>
    <col min="3" max="3" width="50.44140625" style="23" bestFit="1" customWidth="1"/>
    <col min="4" max="5" width="23.109375" style="23" customWidth="1"/>
    <col min="6" max="6" width="29.109375" style="23" customWidth="1"/>
    <col min="7" max="13" width="23.109375" style="23" customWidth="1"/>
    <col min="14" max="14" width="18.44140625" style="23" customWidth="1"/>
    <col min="15" max="15" width="22.33203125" style="105" hidden="1" customWidth="1"/>
    <col min="16" max="16" width="33.88671875" style="111" customWidth="1"/>
    <col min="17" max="17" width="30.109375" style="23" customWidth="1"/>
    <col min="18" max="18" width="18.88671875" style="23" customWidth="1"/>
    <col min="19" max="19" width="10.6640625" style="23" bestFit="1" customWidth="1"/>
    <col min="20" max="20" width="17.88671875" style="23" customWidth="1"/>
    <col min="21" max="21" width="26.33203125" style="23" customWidth="1"/>
    <col min="22" max="22" width="22.33203125" style="23" customWidth="1"/>
    <col min="23" max="23" width="29.88671875" style="23" customWidth="1"/>
    <col min="24" max="24" width="23.33203125" style="23" customWidth="1"/>
    <col min="25" max="25" width="18.33203125" style="23" customWidth="1"/>
    <col min="26" max="26" width="17.33203125" style="23" customWidth="1"/>
    <col min="27" max="27" width="25.109375" style="23" customWidth="1"/>
    <col min="28" max="16384" width="9.109375" style="23"/>
  </cols>
  <sheetData>
    <row r="1" spans="1:18" ht="31.35" customHeight="1" x14ac:dyDescent="0.4">
      <c r="B1" s="270" t="s">
        <v>675</v>
      </c>
      <c r="C1" s="270"/>
    </row>
    <row r="2" spans="1:18" ht="29.25" customHeight="1" x14ac:dyDescent="0.85">
      <c r="B2" s="250" t="s">
        <v>674</v>
      </c>
      <c r="C2" s="250"/>
      <c r="D2" s="250"/>
      <c r="E2" s="250"/>
      <c r="F2" s="250"/>
      <c r="G2" s="250"/>
      <c r="H2" s="240"/>
      <c r="I2" s="240"/>
      <c r="J2" s="21"/>
      <c r="K2" s="21"/>
      <c r="L2" s="21"/>
      <c r="M2" s="233"/>
      <c r="N2" s="233"/>
      <c r="O2" s="233"/>
      <c r="P2" s="234"/>
      <c r="Q2" s="22"/>
    </row>
    <row r="3" spans="1:18" ht="24" customHeight="1" x14ac:dyDescent="0.5">
      <c r="B3" s="291" t="s">
        <v>678</v>
      </c>
      <c r="C3" s="291"/>
      <c r="D3" s="291"/>
      <c r="E3" s="291"/>
      <c r="F3" s="291"/>
      <c r="G3" s="291"/>
      <c r="H3" s="291"/>
      <c r="I3" s="291"/>
      <c r="J3" s="291"/>
      <c r="K3" s="291"/>
      <c r="L3" s="291"/>
      <c r="M3" s="291"/>
      <c r="N3" s="291"/>
      <c r="O3" s="112"/>
      <c r="P3" s="129"/>
    </row>
    <row r="4" spans="1:18" ht="6.75" customHeight="1" x14ac:dyDescent="0.3">
      <c r="D4" s="25"/>
      <c r="E4" s="25"/>
      <c r="F4" s="25"/>
      <c r="G4" s="25"/>
      <c r="H4" s="25"/>
      <c r="I4" s="25"/>
      <c r="J4" s="25"/>
      <c r="K4" s="25"/>
      <c r="L4" s="25"/>
      <c r="M4" s="25"/>
      <c r="O4" s="111"/>
      <c r="Q4" s="24"/>
      <c r="R4" s="24"/>
    </row>
    <row r="5" spans="1:18" ht="93.45" customHeight="1" x14ac:dyDescent="0.3">
      <c r="B5" s="14" t="s">
        <v>3</v>
      </c>
      <c r="C5" s="14" t="s">
        <v>4</v>
      </c>
      <c r="D5" s="126" t="s">
        <v>5</v>
      </c>
      <c r="E5" s="126" t="s">
        <v>670</v>
      </c>
      <c r="F5" s="126" t="s">
        <v>671</v>
      </c>
      <c r="G5" s="126" t="s">
        <v>6</v>
      </c>
      <c r="H5" s="126" t="s">
        <v>672</v>
      </c>
      <c r="I5" s="126" t="s">
        <v>673</v>
      </c>
      <c r="J5" s="126" t="s">
        <v>7</v>
      </c>
      <c r="K5" s="126" t="s">
        <v>676</v>
      </c>
      <c r="L5" s="126" t="s">
        <v>677</v>
      </c>
      <c r="M5" s="14" t="s">
        <v>8</v>
      </c>
      <c r="N5" s="14" t="s">
        <v>9</v>
      </c>
      <c r="O5" s="14" t="s">
        <v>10</v>
      </c>
      <c r="P5" s="133" t="s">
        <v>11</v>
      </c>
      <c r="Q5" s="14" t="s">
        <v>12</v>
      </c>
      <c r="R5" s="29"/>
    </row>
    <row r="6" spans="1:18" ht="33" customHeight="1" x14ac:dyDescent="0.3">
      <c r="B6" s="72" t="s">
        <v>13</v>
      </c>
      <c r="C6" s="286" t="s">
        <v>14</v>
      </c>
      <c r="D6" s="286"/>
      <c r="E6" s="286"/>
      <c r="F6" s="286"/>
      <c r="G6" s="286"/>
      <c r="H6" s="286"/>
      <c r="I6" s="286"/>
      <c r="J6" s="286"/>
      <c r="K6" s="286"/>
      <c r="L6" s="286"/>
      <c r="M6" s="286"/>
      <c r="N6" s="286"/>
      <c r="O6" s="287"/>
      <c r="P6" s="287"/>
      <c r="Q6" s="286"/>
      <c r="R6" s="8"/>
    </row>
    <row r="7" spans="1:18" ht="15.6" x14ac:dyDescent="0.3">
      <c r="B7" s="72" t="s">
        <v>15</v>
      </c>
      <c r="C7" s="292" t="s">
        <v>16</v>
      </c>
      <c r="D7" s="292"/>
      <c r="E7" s="292"/>
      <c r="F7" s="292"/>
      <c r="G7" s="292"/>
      <c r="H7" s="292"/>
      <c r="I7" s="292"/>
      <c r="J7" s="292"/>
      <c r="K7" s="292"/>
      <c r="L7" s="292"/>
      <c r="M7" s="292"/>
      <c r="N7" s="292"/>
      <c r="O7" s="290"/>
      <c r="P7" s="290"/>
      <c r="Q7" s="292"/>
      <c r="R7" s="31"/>
    </row>
    <row r="8" spans="1:18" ht="76.8" customHeight="1" x14ac:dyDescent="0.3">
      <c r="B8" s="135" t="s">
        <v>17</v>
      </c>
      <c r="C8" s="136" t="s">
        <v>620</v>
      </c>
      <c r="D8" s="193">
        <v>0</v>
      </c>
      <c r="E8" s="193"/>
      <c r="F8" s="193"/>
      <c r="G8" s="193">
        <v>30000</v>
      </c>
      <c r="H8" s="193">
        <v>7937</v>
      </c>
      <c r="I8" s="193">
        <v>1100</v>
      </c>
      <c r="J8" s="193">
        <v>0</v>
      </c>
      <c r="K8" s="193"/>
      <c r="L8" s="193"/>
      <c r="M8" s="194">
        <f t="shared" ref="M8:M15" si="0">SUM(D8:J8)</f>
        <v>39037</v>
      </c>
      <c r="N8" s="139">
        <v>0.6</v>
      </c>
      <c r="O8" s="137"/>
      <c r="P8" s="237" t="s">
        <v>652</v>
      </c>
      <c r="Q8" s="141"/>
      <c r="R8" s="142"/>
    </row>
    <row r="9" spans="1:18" ht="87.6" customHeight="1" x14ac:dyDescent="0.3">
      <c r="B9" s="135" t="s">
        <v>18</v>
      </c>
      <c r="C9" s="136" t="s">
        <v>621</v>
      </c>
      <c r="D9" s="193">
        <v>0</v>
      </c>
      <c r="E9" s="193"/>
      <c r="F9" s="193"/>
      <c r="G9" s="193">
        <v>20000</v>
      </c>
      <c r="H9" s="193">
        <v>11695</v>
      </c>
      <c r="I9" s="193">
        <v>87774</v>
      </c>
      <c r="J9" s="193">
        <v>0</v>
      </c>
      <c r="K9" s="193"/>
      <c r="L9" s="193"/>
      <c r="M9" s="194">
        <f t="shared" si="0"/>
        <v>119469</v>
      </c>
      <c r="N9" s="139">
        <v>0.6</v>
      </c>
      <c r="O9" s="137"/>
      <c r="P9" s="237" t="s">
        <v>653</v>
      </c>
      <c r="Q9" s="141"/>
      <c r="R9" s="142"/>
    </row>
    <row r="10" spans="1:18" ht="110.4" customHeight="1" x14ac:dyDescent="0.3">
      <c r="B10" s="135" t="s">
        <v>19</v>
      </c>
      <c r="C10" s="136" t="s">
        <v>622</v>
      </c>
      <c r="D10" s="193">
        <v>15000</v>
      </c>
      <c r="E10" s="193"/>
      <c r="F10" s="193"/>
      <c r="G10" s="193">
        <v>50000</v>
      </c>
      <c r="H10" s="193"/>
      <c r="I10" s="193"/>
      <c r="J10" s="193">
        <v>15000</v>
      </c>
      <c r="K10" s="193"/>
      <c r="L10" s="193"/>
      <c r="M10" s="194">
        <f t="shared" si="0"/>
        <v>80000</v>
      </c>
      <c r="N10" s="139">
        <v>0.6</v>
      </c>
      <c r="O10" s="137"/>
      <c r="P10" s="140" t="s">
        <v>640</v>
      </c>
      <c r="Q10" s="141"/>
      <c r="R10" s="142"/>
    </row>
    <row r="11" spans="1:18" ht="15.6" hidden="1" x14ac:dyDescent="0.3">
      <c r="B11" s="135" t="s">
        <v>20</v>
      </c>
      <c r="C11" s="136"/>
      <c r="D11" s="193"/>
      <c r="E11" s="193"/>
      <c r="F11" s="193"/>
      <c r="G11" s="193"/>
      <c r="H11" s="193"/>
      <c r="I11" s="193"/>
      <c r="J11" s="193"/>
      <c r="K11" s="193"/>
      <c r="L11" s="193"/>
      <c r="M11" s="194">
        <f t="shared" si="0"/>
        <v>0</v>
      </c>
      <c r="N11" s="195"/>
      <c r="O11" s="137"/>
      <c r="P11" s="140"/>
      <c r="Q11" s="141"/>
      <c r="R11" s="142"/>
    </row>
    <row r="12" spans="1:18" ht="15.6" hidden="1" x14ac:dyDescent="0.3">
      <c r="B12" s="135" t="s">
        <v>21</v>
      </c>
      <c r="C12" s="136"/>
      <c r="D12" s="193"/>
      <c r="E12" s="193"/>
      <c r="F12" s="193"/>
      <c r="G12" s="193"/>
      <c r="H12" s="193"/>
      <c r="I12" s="193"/>
      <c r="J12" s="193"/>
      <c r="K12" s="193"/>
      <c r="L12" s="193"/>
      <c r="M12" s="194">
        <f t="shared" si="0"/>
        <v>0</v>
      </c>
      <c r="N12" s="195"/>
      <c r="O12" s="137"/>
      <c r="P12" s="140"/>
      <c r="Q12" s="141"/>
      <c r="R12" s="142"/>
    </row>
    <row r="13" spans="1:18" ht="15.6" hidden="1" x14ac:dyDescent="0.3">
      <c r="B13" s="135" t="s">
        <v>22</v>
      </c>
      <c r="C13" s="136"/>
      <c r="D13" s="193"/>
      <c r="E13" s="193"/>
      <c r="F13" s="193"/>
      <c r="G13" s="193"/>
      <c r="H13" s="193"/>
      <c r="I13" s="193"/>
      <c r="J13" s="193"/>
      <c r="K13" s="193"/>
      <c r="L13" s="193"/>
      <c r="M13" s="194">
        <f t="shared" si="0"/>
        <v>0</v>
      </c>
      <c r="N13" s="195"/>
      <c r="O13" s="137"/>
      <c r="P13" s="140"/>
      <c r="Q13" s="141"/>
      <c r="R13" s="142"/>
    </row>
    <row r="14" spans="1:18" ht="15.6" hidden="1" x14ac:dyDescent="0.3">
      <c r="B14" s="135" t="s">
        <v>23</v>
      </c>
      <c r="C14" s="143"/>
      <c r="D14" s="196"/>
      <c r="E14" s="196"/>
      <c r="F14" s="196"/>
      <c r="G14" s="196"/>
      <c r="H14" s="196"/>
      <c r="I14" s="196"/>
      <c r="J14" s="196"/>
      <c r="K14" s="196"/>
      <c r="L14" s="196"/>
      <c r="M14" s="194">
        <f t="shared" si="0"/>
        <v>0</v>
      </c>
      <c r="N14" s="197"/>
      <c r="O14" s="144"/>
      <c r="P14" s="140"/>
      <c r="Q14" s="146"/>
      <c r="R14" s="142"/>
    </row>
    <row r="15" spans="1:18" ht="15.6" hidden="1" x14ac:dyDescent="0.3">
      <c r="A15" s="24"/>
      <c r="B15" s="135" t="s">
        <v>24</v>
      </c>
      <c r="C15" s="143"/>
      <c r="D15" s="196"/>
      <c r="E15" s="196"/>
      <c r="F15" s="196"/>
      <c r="G15" s="196"/>
      <c r="H15" s="196"/>
      <c r="I15" s="196"/>
      <c r="J15" s="196"/>
      <c r="K15" s="196"/>
      <c r="L15" s="196"/>
      <c r="M15" s="194">
        <f t="shared" si="0"/>
        <v>0</v>
      </c>
      <c r="N15" s="197"/>
      <c r="O15" s="144"/>
      <c r="P15" s="140"/>
      <c r="Q15" s="146"/>
    </row>
    <row r="16" spans="1:18" ht="15.6" x14ac:dyDescent="0.3">
      <c r="A16" s="24"/>
      <c r="C16" s="73" t="s">
        <v>25</v>
      </c>
      <c r="D16" s="187">
        <f>SUM(D8:D15)</f>
        <v>15000</v>
      </c>
      <c r="E16" s="187">
        <f t="shared" ref="E16:F16" si="1">SUM(E8:E15)</f>
        <v>0</v>
      </c>
      <c r="F16" s="187">
        <f t="shared" si="1"/>
        <v>0</v>
      </c>
      <c r="G16" s="187">
        <f>SUM(G8:G15)</f>
        <v>100000</v>
      </c>
      <c r="H16" s="187">
        <f>SUM(H8:H15)</f>
        <v>19632</v>
      </c>
      <c r="I16" s="187">
        <f>SUM(I8:I15)</f>
        <v>88874</v>
      </c>
      <c r="J16" s="187">
        <f>SUM(J8:J15)</f>
        <v>15000</v>
      </c>
      <c r="K16" s="187">
        <f t="shared" ref="K16:L16" si="2">SUM(K8:K15)</f>
        <v>0</v>
      </c>
      <c r="L16" s="187">
        <f t="shared" si="2"/>
        <v>0</v>
      </c>
      <c r="M16" s="187">
        <f>SUM(M8:M15)</f>
        <v>238506</v>
      </c>
      <c r="N16" s="187">
        <f>(N8*M8)+(N9*M9)+(N10*M10)+(N11*M11)+(N12*M12)+(N13*M13)+(N14*M14)+(N15*M15)</f>
        <v>143103.59999999998</v>
      </c>
      <c r="O16" s="9">
        <f>SUM(O8:O15)</f>
        <v>0</v>
      </c>
      <c r="P16" s="130"/>
      <c r="Q16" s="146"/>
      <c r="R16" s="32"/>
    </row>
    <row r="17" spans="1:18" ht="51" customHeight="1" x14ac:dyDescent="0.3">
      <c r="A17" s="24"/>
      <c r="B17" s="72" t="s">
        <v>26</v>
      </c>
      <c r="C17" s="289" t="s">
        <v>27</v>
      </c>
      <c r="D17" s="289"/>
      <c r="E17" s="289"/>
      <c r="F17" s="289"/>
      <c r="G17" s="289"/>
      <c r="H17" s="289"/>
      <c r="I17" s="289"/>
      <c r="J17" s="289"/>
      <c r="K17" s="289"/>
      <c r="L17" s="289"/>
      <c r="M17" s="289"/>
      <c r="N17" s="289"/>
      <c r="O17" s="290"/>
      <c r="P17" s="290"/>
      <c r="Q17" s="289"/>
      <c r="R17" s="31"/>
    </row>
    <row r="18" spans="1:18" ht="109.2" x14ac:dyDescent="0.3">
      <c r="A18" s="24"/>
      <c r="B18" s="135" t="s">
        <v>28</v>
      </c>
      <c r="C18" s="232" t="s">
        <v>623</v>
      </c>
      <c r="D18" s="193">
        <v>0</v>
      </c>
      <c r="E18" s="193"/>
      <c r="F18" s="193"/>
      <c r="G18" s="198">
        <v>1050000</v>
      </c>
      <c r="H18" s="198">
        <v>351869</v>
      </c>
      <c r="I18" s="198">
        <v>407253</v>
      </c>
      <c r="J18" s="193">
        <v>0</v>
      </c>
      <c r="K18" s="193"/>
      <c r="L18" s="193"/>
      <c r="M18" s="194">
        <f t="shared" ref="M18:M25" si="3">SUM(D18:J18)</f>
        <v>1809122</v>
      </c>
      <c r="N18" s="139">
        <v>0.6</v>
      </c>
      <c r="O18" s="193"/>
      <c r="P18" s="237" t="s">
        <v>654</v>
      </c>
      <c r="Q18" s="141"/>
      <c r="R18" s="142"/>
    </row>
    <row r="19" spans="1:18" ht="124.8" x14ac:dyDescent="0.3">
      <c r="A19" s="24"/>
      <c r="B19" s="135" t="s">
        <v>30</v>
      </c>
      <c r="C19" s="136" t="s">
        <v>31</v>
      </c>
      <c r="D19" s="193">
        <v>0</v>
      </c>
      <c r="E19" s="193"/>
      <c r="F19" s="193"/>
      <c r="G19" s="193">
        <v>181275</v>
      </c>
      <c r="H19" s="193"/>
      <c r="I19" s="193"/>
      <c r="J19" s="193">
        <v>0</v>
      </c>
      <c r="K19" s="193"/>
      <c r="L19" s="193"/>
      <c r="M19" s="194">
        <f t="shared" si="3"/>
        <v>181275</v>
      </c>
      <c r="N19" s="139">
        <v>0.6</v>
      </c>
      <c r="O19" s="193"/>
      <c r="P19" s="237" t="s">
        <v>655</v>
      </c>
      <c r="Q19" s="141"/>
      <c r="R19" s="142"/>
    </row>
    <row r="20" spans="1:18" ht="15.6" hidden="1" x14ac:dyDescent="0.3">
      <c r="A20" s="24"/>
      <c r="B20" s="135" t="s">
        <v>32</v>
      </c>
      <c r="C20" s="136"/>
      <c r="D20" s="193"/>
      <c r="E20" s="193"/>
      <c r="F20" s="193"/>
      <c r="G20" s="193"/>
      <c r="H20" s="193"/>
      <c r="I20" s="193"/>
      <c r="J20" s="193"/>
      <c r="K20" s="193"/>
      <c r="L20" s="193"/>
      <c r="M20" s="194">
        <f t="shared" si="3"/>
        <v>0</v>
      </c>
      <c r="N20" s="195"/>
      <c r="O20" s="193"/>
      <c r="P20" s="140"/>
      <c r="Q20" s="141"/>
      <c r="R20" s="142"/>
    </row>
    <row r="21" spans="1:18" ht="15.6" hidden="1" x14ac:dyDescent="0.3">
      <c r="A21" s="24"/>
      <c r="B21" s="135" t="s">
        <v>33</v>
      </c>
      <c r="C21" s="136"/>
      <c r="D21" s="193"/>
      <c r="E21" s="193"/>
      <c r="F21" s="193"/>
      <c r="G21" s="193"/>
      <c r="H21" s="193"/>
      <c r="I21" s="193"/>
      <c r="J21" s="193"/>
      <c r="K21" s="193"/>
      <c r="L21" s="193"/>
      <c r="M21" s="194">
        <f t="shared" si="3"/>
        <v>0</v>
      </c>
      <c r="N21" s="195"/>
      <c r="O21" s="193"/>
      <c r="P21" s="140"/>
      <c r="Q21" s="141"/>
      <c r="R21" s="142"/>
    </row>
    <row r="22" spans="1:18" ht="15.6" hidden="1" x14ac:dyDescent="0.3">
      <c r="A22" s="24"/>
      <c r="B22" s="135" t="s">
        <v>34</v>
      </c>
      <c r="C22" s="136"/>
      <c r="D22" s="193"/>
      <c r="E22" s="193"/>
      <c r="F22" s="193"/>
      <c r="G22" s="193"/>
      <c r="H22" s="193"/>
      <c r="I22" s="193"/>
      <c r="J22" s="193"/>
      <c r="K22" s="193"/>
      <c r="L22" s="193"/>
      <c r="M22" s="194">
        <f t="shared" si="3"/>
        <v>0</v>
      </c>
      <c r="N22" s="195"/>
      <c r="O22" s="193"/>
      <c r="P22" s="140"/>
      <c r="Q22" s="141"/>
      <c r="R22" s="142"/>
    </row>
    <row r="23" spans="1:18" ht="15.6" hidden="1" x14ac:dyDescent="0.3">
      <c r="A23" s="24"/>
      <c r="B23" s="135" t="s">
        <v>35</v>
      </c>
      <c r="C23" s="136"/>
      <c r="D23" s="193"/>
      <c r="E23" s="193"/>
      <c r="F23" s="193"/>
      <c r="G23" s="193"/>
      <c r="H23" s="193"/>
      <c r="I23" s="193"/>
      <c r="J23" s="193"/>
      <c r="K23" s="193"/>
      <c r="L23" s="193"/>
      <c r="M23" s="194">
        <f t="shared" si="3"/>
        <v>0</v>
      </c>
      <c r="N23" s="195"/>
      <c r="O23" s="193"/>
      <c r="P23" s="140"/>
      <c r="Q23" s="141"/>
      <c r="R23" s="142"/>
    </row>
    <row r="24" spans="1:18" ht="15.6" hidden="1" x14ac:dyDescent="0.3">
      <c r="A24" s="24"/>
      <c r="B24" s="135" t="s">
        <v>36</v>
      </c>
      <c r="C24" s="143"/>
      <c r="D24" s="196"/>
      <c r="E24" s="196"/>
      <c r="F24" s="196"/>
      <c r="G24" s="196"/>
      <c r="H24" s="196"/>
      <c r="I24" s="196"/>
      <c r="J24" s="196"/>
      <c r="K24" s="196"/>
      <c r="L24" s="196"/>
      <c r="M24" s="194">
        <f t="shared" si="3"/>
        <v>0</v>
      </c>
      <c r="N24" s="197"/>
      <c r="O24" s="196"/>
      <c r="P24" s="140"/>
      <c r="Q24" s="146"/>
      <c r="R24" s="142"/>
    </row>
    <row r="25" spans="1:18" ht="15.6" hidden="1" x14ac:dyDescent="0.3">
      <c r="A25" s="24"/>
      <c r="B25" s="135" t="s">
        <v>37</v>
      </c>
      <c r="C25" s="143"/>
      <c r="D25" s="196"/>
      <c r="E25" s="196"/>
      <c r="F25" s="196"/>
      <c r="G25" s="196"/>
      <c r="H25" s="196"/>
      <c r="I25" s="196"/>
      <c r="J25" s="196"/>
      <c r="K25" s="196"/>
      <c r="L25" s="196"/>
      <c r="M25" s="194">
        <f t="shared" si="3"/>
        <v>0</v>
      </c>
      <c r="N25" s="197"/>
      <c r="O25" s="196"/>
      <c r="P25" s="140"/>
      <c r="Q25" s="146"/>
      <c r="R25" s="142"/>
    </row>
    <row r="26" spans="1:18" ht="15.6" x14ac:dyDescent="0.3">
      <c r="A26" s="24"/>
      <c r="C26" s="73" t="s">
        <v>25</v>
      </c>
      <c r="D26" s="179">
        <f>SUM(D18:D25)</f>
        <v>0</v>
      </c>
      <c r="E26" s="179">
        <f t="shared" ref="E26:F26" si="4">SUM(E18:E25)</f>
        <v>0</v>
      </c>
      <c r="F26" s="179">
        <f t="shared" si="4"/>
        <v>0</v>
      </c>
      <c r="G26" s="179">
        <f>SUM(G18:G25)</f>
        <v>1231275</v>
      </c>
      <c r="H26" s="179">
        <f>SUM(H18:H25)</f>
        <v>351869</v>
      </c>
      <c r="I26" s="179">
        <f>SUM(I18:I25)</f>
        <v>407253</v>
      </c>
      <c r="J26" s="179">
        <f>SUM(J18:J25)</f>
        <v>0</v>
      </c>
      <c r="K26" s="179">
        <f t="shared" ref="K26:L26" si="5">SUM(K18:K25)</f>
        <v>0</v>
      </c>
      <c r="L26" s="179">
        <f t="shared" si="5"/>
        <v>0</v>
      </c>
      <c r="M26" s="179">
        <f>SUM(M18:M25)</f>
        <v>1990397</v>
      </c>
      <c r="N26" s="187">
        <f>(N18*M18)+(N19*M19)+(N20*M20)+(N21*M21)+(N22*M22)+(N23*M23)+(N24*M24)+(N25*M25)</f>
        <v>1194238.2</v>
      </c>
      <c r="O26" s="187">
        <f>SUM(O18:O25)</f>
        <v>0</v>
      </c>
      <c r="P26" s="130"/>
      <c r="Q26" s="146"/>
      <c r="R26" s="32"/>
    </row>
    <row r="27" spans="1:18" ht="15.6" x14ac:dyDescent="0.3">
      <c r="A27" s="24"/>
      <c r="B27" s="72" t="s">
        <v>38</v>
      </c>
      <c r="C27" s="289" t="s">
        <v>624</v>
      </c>
      <c r="D27" s="289"/>
      <c r="E27" s="289"/>
      <c r="F27" s="289"/>
      <c r="G27" s="289"/>
      <c r="H27" s="289"/>
      <c r="I27" s="289"/>
      <c r="J27" s="289"/>
      <c r="K27" s="289"/>
      <c r="L27" s="289"/>
      <c r="M27" s="289"/>
      <c r="N27" s="289"/>
      <c r="O27" s="290"/>
      <c r="P27" s="290"/>
      <c r="Q27" s="289"/>
      <c r="R27" s="31"/>
    </row>
    <row r="28" spans="1:18" ht="96.6" x14ac:dyDescent="0.3">
      <c r="A28" s="24"/>
      <c r="B28" s="135" t="s">
        <v>39</v>
      </c>
      <c r="C28" s="136" t="s">
        <v>40</v>
      </c>
      <c r="D28" s="193">
        <v>0</v>
      </c>
      <c r="E28" s="193"/>
      <c r="F28" s="193"/>
      <c r="G28" s="193">
        <v>0</v>
      </c>
      <c r="H28" s="193"/>
      <c r="I28" s="193"/>
      <c r="J28" s="193">
        <f>311000-106320</f>
        <v>204680</v>
      </c>
      <c r="K28" s="243">
        <v>4093.6</v>
      </c>
      <c r="L28" s="193">
        <v>125000</v>
      </c>
      <c r="M28" s="194">
        <f t="shared" ref="M28:M35" si="6">SUM(D28:J28)</f>
        <v>204680</v>
      </c>
      <c r="N28" s="139">
        <v>0.85</v>
      </c>
      <c r="O28" s="137"/>
      <c r="P28" s="238" t="s">
        <v>656</v>
      </c>
      <c r="Q28" s="141"/>
      <c r="R28" s="142"/>
    </row>
    <row r="29" spans="1:18" ht="109.2" x14ac:dyDescent="0.3">
      <c r="A29" s="24"/>
      <c r="B29" s="135" t="s">
        <v>41</v>
      </c>
      <c r="C29" s="136" t="s">
        <v>643</v>
      </c>
      <c r="D29" s="193">
        <v>0</v>
      </c>
      <c r="E29" s="193"/>
      <c r="F29" s="193"/>
      <c r="G29" s="193">
        <v>0</v>
      </c>
      <c r="H29" s="193"/>
      <c r="I29" s="193"/>
      <c r="J29" s="193">
        <v>100000</v>
      </c>
      <c r="K29" s="193"/>
      <c r="L29" s="193">
        <v>35000</v>
      </c>
      <c r="M29" s="194">
        <f t="shared" si="6"/>
        <v>100000</v>
      </c>
      <c r="N29" s="139">
        <v>1</v>
      </c>
      <c r="O29" s="137"/>
      <c r="P29" s="238" t="s">
        <v>657</v>
      </c>
      <c r="Q29" s="141"/>
      <c r="R29" s="142"/>
    </row>
    <row r="30" spans="1:18" ht="140.4" x14ac:dyDescent="0.3">
      <c r="A30" s="24"/>
      <c r="B30" s="135" t="s">
        <v>42</v>
      </c>
      <c r="C30" s="136" t="s">
        <v>625</v>
      </c>
      <c r="D30" s="193">
        <v>0</v>
      </c>
      <c r="E30" s="193"/>
      <c r="F30" s="193"/>
      <c r="G30" s="193">
        <v>0</v>
      </c>
      <c r="H30" s="193"/>
      <c r="I30" s="193"/>
      <c r="J30" s="193">
        <v>50000</v>
      </c>
      <c r="K30" s="193">
        <v>10130</v>
      </c>
      <c r="L30" s="193"/>
      <c r="M30" s="194">
        <f t="shared" si="6"/>
        <v>50000</v>
      </c>
      <c r="N30" s="139">
        <v>0.6</v>
      </c>
      <c r="O30" s="137"/>
      <c r="P30" s="238" t="s">
        <v>658</v>
      </c>
      <c r="Q30" s="141"/>
      <c r="R30" s="142"/>
    </row>
    <row r="31" spans="1:18" ht="93.6" x14ac:dyDescent="0.3">
      <c r="A31" s="24"/>
      <c r="B31" s="135" t="s">
        <v>43</v>
      </c>
      <c r="C31" s="136" t="s">
        <v>626</v>
      </c>
      <c r="D31" s="193">
        <v>0</v>
      </c>
      <c r="E31" s="193"/>
      <c r="F31" s="193"/>
      <c r="G31" s="193">
        <v>0</v>
      </c>
      <c r="H31" s="193"/>
      <c r="I31" s="193"/>
      <c r="J31" s="193">
        <v>40000</v>
      </c>
      <c r="K31" s="193">
        <v>5000</v>
      </c>
      <c r="L31" s="193">
        <v>10000</v>
      </c>
      <c r="M31" s="194">
        <f t="shared" si="6"/>
        <v>40000</v>
      </c>
      <c r="N31" s="139">
        <v>0.55000000000000004</v>
      </c>
      <c r="O31" s="137"/>
      <c r="P31" s="237"/>
      <c r="Q31" s="141"/>
      <c r="R31" s="142"/>
    </row>
    <row r="32" spans="1:18" s="24" customFormat="1" ht="78" x14ac:dyDescent="0.3">
      <c r="B32" s="135" t="s">
        <v>44</v>
      </c>
      <c r="C32" s="136" t="s">
        <v>45</v>
      </c>
      <c r="D32" s="193">
        <v>0</v>
      </c>
      <c r="E32" s="193"/>
      <c r="F32" s="193"/>
      <c r="G32" s="193">
        <v>0</v>
      </c>
      <c r="H32" s="193"/>
      <c r="I32" s="193"/>
      <c r="J32" s="193">
        <v>30000</v>
      </c>
      <c r="K32" s="193">
        <v>5000</v>
      </c>
      <c r="L32" s="193"/>
      <c r="M32" s="194">
        <f t="shared" si="6"/>
        <v>30000</v>
      </c>
      <c r="N32" s="139">
        <v>0.55000000000000004</v>
      </c>
      <c r="O32" s="137"/>
      <c r="P32" s="239" t="s">
        <v>659</v>
      </c>
      <c r="Q32" s="141"/>
      <c r="R32" s="142"/>
    </row>
    <row r="33" spans="1:18" s="24" customFormat="1" ht="15.6" hidden="1" x14ac:dyDescent="0.3">
      <c r="B33" s="135" t="s">
        <v>46</v>
      </c>
      <c r="C33" s="136"/>
      <c r="D33" s="193"/>
      <c r="E33" s="193"/>
      <c r="F33" s="193"/>
      <c r="G33" s="193"/>
      <c r="H33" s="193"/>
      <c r="I33" s="193"/>
      <c r="J33" s="193"/>
      <c r="K33" s="193"/>
      <c r="L33" s="193"/>
      <c r="M33" s="194">
        <f t="shared" si="6"/>
        <v>0</v>
      </c>
      <c r="N33" s="195"/>
      <c r="O33" s="137"/>
      <c r="P33" s="140"/>
      <c r="Q33" s="141"/>
      <c r="R33" s="142"/>
    </row>
    <row r="34" spans="1:18" s="24" customFormat="1" ht="15.6" hidden="1" x14ac:dyDescent="0.3">
      <c r="A34" s="23"/>
      <c r="B34" s="135" t="s">
        <v>47</v>
      </c>
      <c r="C34" s="143"/>
      <c r="D34" s="196"/>
      <c r="E34" s="196"/>
      <c r="F34" s="196"/>
      <c r="G34" s="196"/>
      <c r="H34" s="196"/>
      <c r="I34" s="196"/>
      <c r="J34" s="196"/>
      <c r="K34" s="196"/>
      <c r="L34" s="196"/>
      <c r="M34" s="194">
        <f t="shared" si="6"/>
        <v>0</v>
      </c>
      <c r="N34" s="197"/>
      <c r="O34" s="144"/>
      <c r="P34" s="140"/>
      <c r="Q34" s="146"/>
      <c r="R34" s="142"/>
    </row>
    <row r="35" spans="1:18" ht="15.6" hidden="1" x14ac:dyDescent="0.3">
      <c r="B35" s="135" t="s">
        <v>48</v>
      </c>
      <c r="C35" s="143"/>
      <c r="D35" s="196"/>
      <c r="E35" s="196"/>
      <c r="F35" s="196"/>
      <c r="G35" s="196"/>
      <c r="H35" s="196"/>
      <c r="I35" s="196"/>
      <c r="J35" s="196"/>
      <c r="K35" s="196"/>
      <c r="L35" s="196"/>
      <c r="M35" s="194">
        <f t="shared" si="6"/>
        <v>0</v>
      </c>
      <c r="N35" s="197"/>
      <c r="O35" s="144"/>
      <c r="P35" s="140"/>
      <c r="Q35" s="146"/>
      <c r="R35" s="142"/>
    </row>
    <row r="36" spans="1:18" ht="15.6" x14ac:dyDescent="0.3">
      <c r="C36" s="73" t="s">
        <v>25</v>
      </c>
      <c r="D36" s="179">
        <f>SUM(D28:D35)</f>
        <v>0</v>
      </c>
      <c r="E36" s="179">
        <f t="shared" ref="E36:F36" si="7">SUM(E28:E35)</f>
        <v>0</v>
      </c>
      <c r="F36" s="179">
        <f t="shared" si="7"/>
        <v>0</v>
      </c>
      <c r="G36" s="179">
        <f t="shared" ref="G36:M36" si="8">SUM(G28:G35)</f>
        <v>0</v>
      </c>
      <c r="H36" s="179">
        <f t="shared" si="8"/>
        <v>0</v>
      </c>
      <c r="I36" s="179">
        <f t="shared" si="8"/>
        <v>0</v>
      </c>
      <c r="J36" s="179">
        <f t="shared" si="8"/>
        <v>424680</v>
      </c>
      <c r="K36" s="179">
        <f t="shared" si="8"/>
        <v>24223.599999999999</v>
      </c>
      <c r="L36" s="179">
        <f t="shared" si="8"/>
        <v>170000</v>
      </c>
      <c r="M36" s="179">
        <f t="shared" si="8"/>
        <v>424680</v>
      </c>
      <c r="N36" s="187">
        <f>(N28*M28)+(N29*M29)+(N30*M30)+(N31*M31)+(N32*M32)+(N33*M33)+(N34*M34)+(N35*M35)</f>
        <v>342478</v>
      </c>
      <c r="O36" s="9">
        <f>SUM(O28:O35)</f>
        <v>0</v>
      </c>
      <c r="P36" s="130"/>
      <c r="Q36" s="146"/>
      <c r="R36" s="32"/>
    </row>
    <row r="37" spans="1:18" ht="51" hidden="1" customHeight="1" x14ac:dyDescent="0.3">
      <c r="B37" s="72" t="s">
        <v>49</v>
      </c>
      <c r="C37" s="271"/>
      <c r="D37" s="271"/>
      <c r="E37" s="271"/>
      <c r="F37" s="271"/>
      <c r="G37" s="271"/>
      <c r="H37" s="271"/>
      <c r="I37" s="271"/>
      <c r="J37" s="271"/>
      <c r="K37" s="271"/>
      <c r="L37" s="271"/>
      <c r="M37" s="271"/>
      <c r="N37" s="271"/>
      <c r="O37" s="272"/>
      <c r="P37" s="272"/>
      <c r="Q37" s="271"/>
      <c r="R37" s="31"/>
    </row>
    <row r="38" spans="1:18" ht="15.6" hidden="1" x14ac:dyDescent="0.3">
      <c r="B38" s="135" t="s">
        <v>50</v>
      </c>
      <c r="C38" s="136"/>
      <c r="D38" s="137"/>
      <c r="E38" s="137"/>
      <c r="F38" s="137"/>
      <c r="G38" s="137"/>
      <c r="H38" s="137"/>
      <c r="I38" s="137"/>
      <c r="J38" s="137"/>
      <c r="K38" s="137"/>
      <c r="L38" s="137"/>
      <c r="M38" s="138">
        <f t="shared" ref="M38:M45" si="9">SUM(D38:J38)</f>
        <v>0</v>
      </c>
      <c r="N38" s="139"/>
      <c r="O38" s="137"/>
      <c r="P38" s="140"/>
      <c r="Q38" s="141"/>
      <c r="R38" s="142"/>
    </row>
    <row r="39" spans="1:18" ht="15.6" hidden="1" x14ac:dyDescent="0.3">
      <c r="B39" s="135" t="s">
        <v>51</v>
      </c>
      <c r="C39" s="136"/>
      <c r="D39" s="137"/>
      <c r="E39" s="137"/>
      <c r="F39" s="137"/>
      <c r="G39" s="137"/>
      <c r="H39" s="137"/>
      <c r="I39" s="137"/>
      <c r="J39" s="137"/>
      <c r="K39" s="137"/>
      <c r="L39" s="137"/>
      <c r="M39" s="138">
        <f t="shared" si="9"/>
        <v>0</v>
      </c>
      <c r="N39" s="139"/>
      <c r="O39" s="137"/>
      <c r="P39" s="140"/>
      <c r="Q39" s="141"/>
      <c r="R39" s="142"/>
    </row>
    <row r="40" spans="1:18" ht="15.6" hidden="1" x14ac:dyDescent="0.3">
      <c r="B40" s="135" t="s">
        <v>52</v>
      </c>
      <c r="C40" s="136"/>
      <c r="D40" s="137"/>
      <c r="E40" s="137"/>
      <c r="F40" s="137"/>
      <c r="G40" s="137"/>
      <c r="H40" s="137"/>
      <c r="I40" s="137"/>
      <c r="J40" s="137"/>
      <c r="K40" s="137"/>
      <c r="L40" s="137"/>
      <c r="M40" s="138">
        <f t="shared" si="9"/>
        <v>0</v>
      </c>
      <c r="N40" s="139"/>
      <c r="O40" s="137"/>
      <c r="P40" s="140"/>
      <c r="Q40" s="141"/>
      <c r="R40" s="142"/>
    </row>
    <row r="41" spans="1:18" ht="15.6" hidden="1" x14ac:dyDescent="0.3">
      <c r="B41" s="135" t="s">
        <v>53</v>
      </c>
      <c r="C41" s="136"/>
      <c r="D41" s="137"/>
      <c r="E41" s="137"/>
      <c r="F41" s="137"/>
      <c r="G41" s="137"/>
      <c r="H41" s="137"/>
      <c r="I41" s="137"/>
      <c r="J41" s="137"/>
      <c r="K41" s="137"/>
      <c r="L41" s="137"/>
      <c r="M41" s="138">
        <f t="shared" si="9"/>
        <v>0</v>
      </c>
      <c r="N41" s="139"/>
      <c r="O41" s="137"/>
      <c r="P41" s="140"/>
      <c r="Q41" s="141"/>
      <c r="R41" s="142"/>
    </row>
    <row r="42" spans="1:18" ht="15.6" hidden="1" x14ac:dyDescent="0.3">
      <c r="B42" s="135" t="s">
        <v>54</v>
      </c>
      <c r="C42" s="136"/>
      <c r="D42" s="137"/>
      <c r="E42" s="137"/>
      <c r="F42" s="137"/>
      <c r="G42" s="137"/>
      <c r="H42" s="137"/>
      <c r="I42" s="137"/>
      <c r="J42" s="137"/>
      <c r="K42" s="137"/>
      <c r="L42" s="137"/>
      <c r="M42" s="138">
        <f t="shared" si="9"/>
        <v>0</v>
      </c>
      <c r="N42" s="139"/>
      <c r="O42" s="137"/>
      <c r="P42" s="140"/>
      <c r="Q42" s="141"/>
      <c r="R42" s="142"/>
    </row>
    <row r="43" spans="1:18" ht="15.6" hidden="1" x14ac:dyDescent="0.3">
      <c r="A43" s="24"/>
      <c r="B43" s="135" t="s">
        <v>55</v>
      </c>
      <c r="C43" s="136"/>
      <c r="D43" s="137"/>
      <c r="E43" s="137"/>
      <c r="F43" s="137"/>
      <c r="G43" s="137"/>
      <c r="H43" s="137"/>
      <c r="I43" s="137"/>
      <c r="J43" s="137"/>
      <c r="K43" s="137"/>
      <c r="L43" s="137"/>
      <c r="M43" s="138">
        <f t="shared" si="9"/>
        <v>0</v>
      </c>
      <c r="N43" s="139"/>
      <c r="O43" s="137"/>
      <c r="P43" s="140"/>
      <c r="Q43" s="141"/>
      <c r="R43" s="142"/>
    </row>
    <row r="44" spans="1:18" s="24" customFormat="1" ht="15.6" hidden="1" x14ac:dyDescent="0.3">
      <c r="A44" s="23"/>
      <c r="B44" s="135" t="s">
        <v>56</v>
      </c>
      <c r="C44" s="143"/>
      <c r="D44" s="144"/>
      <c r="E44" s="144"/>
      <c r="F44" s="144"/>
      <c r="G44" s="144"/>
      <c r="H44" s="144"/>
      <c r="I44" s="144"/>
      <c r="J44" s="144"/>
      <c r="K44" s="144"/>
      <c r="L44" s="144"/>
      <c r="M44" s="138">
        <f t="shared" si="9"/>
        <v>0</v>
      </c>
      <c r="N44" s="145"/>
      <c r="O44" s="144"/>
      <c r="P44" s="140"/>
      <c r="Q44" s="146"/>
      <c r="R44" s="142"/>
    </row>
    <row r="45" spans="1:18" ht="15.6" hidden="1" x14ac:dyDescent="0.3">
      <c r="B45" s="135" t="s">
        <v>57</v>
      </c>
      <c r="C45" s="143"/>
      <c r="D45" s="144"/>
      <c r="E45" s="144"/>
      <c r="F45" s="144"/>
      <c r="G45" s="144"/>
      <c r="H45" s="144"/>
      <c r="I45" s="144"/>
      <c r="J45" s="144"/>
      <c r="K45" s="144"/>
      <c r="L45" s="144"/>
      <c r="M45" s="138">
        <f t="shared" si="9"/>
        <v>0</v>
      </c>
      <c r="N45" s="145"/>
      <c r="O45" s="144"/>
      <c r="P45" s="140"/>
      <c r="Q45" s="146"/>
      <c r="R45" s="142"/>
    </row>
    <row r="46" spans="1:18" ht="15.6" x14ac:dyDescent="0.3">
      <c r="C46" s="73" t="s">
        <v>25</v>
      </c>
      <c r="D46" s="9">
        <f>SUM(D38:D45)</f>
        <v>0</v>
      </c>
      <c r="E46" s="9">
        <f t="shared" ref="E46:F46" si="10">SUM(E38:E45)</f>
        <v>0</v>
      </c>
      <c r="F46" s="9">
        <f t="shared" si="10"/>
        <v>0</v>
      </c>
      <c r="G46" s="9">
        <f>SUM(G38:G45)</f>
        <v>0</v>
      </c>
      <c r="H46" s="9">
        <f>SUM(H38:H45)</f>
        <v>0</v>
      </c>
      <c r="I46" s="9">
        <f>SUM(I38:I45)</f>
        <v>0</v>
      </c>
      <c r="J46" s="9">
        <f>SUM(J38:J45)</f>
        <v>0</v>
      </c>
      <c r="K46" s="9"/>
      <c r="L46" s="9"/>
      <c r="M46" s="9">
        <f>SUM(M38:M45)</f>
        <v>0</v>
      </c>
      <c r="N46" s="9">
        <f>(N38*M38)+(N39*M39)+(N40*M40)+(N41*M41)+(N42*M42)+(N43*M43)+(N44*M44)+(N45*M45)</f>
        <v>0</v>
      </c>
      <c r="O46" s="9">
        <f>SUM(O38:O45)</f>
        <v>0</v>
      </c>
      <c r="P46" s="130"/>
      <c r="Q46" s="146"/>
      <c r="R46" s="32"/>
    </row>
    <row r="47" spans="1:18" ht="15.6" x14ac:dyDescent="0.3">
      <c r="B47" s="147"/>
      <c r="C47" s="148"/>
      <c r="D47" s="149"/>
      <c r="E47" s="149"/>
      <c r="F47" s="149"/>
      <c r="G47" s="149"/>
      <c r="H47" s="149"/>
      <c r="I47" s="149"/>
      <c r="J47" s="149"/>
      <c r="K47" s="149"/>
      <c r="L47" s="149"/>
      <c r="M47" s="149"/>
      <c r="N47" s="149"/>
      <c r="O47" s="149"/>
      <c r="P47" s="150"/>
      <c r="Q47" s="149"/>
      <c r="R47" s="142"/>
    </row>
    <row r="48" spans="1:18" ht="51" customHeight="1" x14ac:dyDescent="0.3">
      <c r="B48" s="73" t="s">
        <v>58</v>
      </c>
      <c r="C48" s="288" t="s">
        <v>59</v>
      </c>
      <c r="D48" s="288"/>
      <c r="E48" s="288"/>
      <c r="F48" s="288"/>
      <c r="G48" s="288"/>
      <c r="H48" s="288"/>
      <c r="I48" s="288"/>
      <c r="J48" s="288"/>
      <c r="K48" s="288"/>
      <c r="L48" s="288"/>
      <c r="M48" s="288"/>
      <c r="N48" s="288"/>
      <c r="O48" s="287"/>
      <c r="P48" s="287"/>
      <c r="Q48" s="288"/>
      <c r="R48" s="8"/>
    </row>
    <row r="49" spans="1:18" ht="51" customHeight="1" x14ac:dyDescent="0.3">
      <c r="B49" s="72" t="s">
        <v>60</v>
      </c>
      <c r="C49" s="289" t="s">
        <v>61</v>
      </c>
      <c r="D49" s="289"/>
      <c r="E49" s="289"/>
      <c r="F49" s="289"/>
      <c r="G49" s="289"/>
      <c r="H49" s="289"/>
      <c r="I49" s="289"/>
      <c r="J49" s="289"/>
      <c r="K49" s="289"/>
      <c r="L49" s="289"/>
      <c r="M49" s="289"/>
      <c r="N49" s="289"/>
      <c r="O49" s="290"/>
      <c r="P49" s="290"/>
      <c r="Q49" s="289"/>
      <c r="R49" s="31"/>
    </row>
    <row r="50" spans="1:18" ht="93.6" x14ac:dyDescent="0.3">
      <c r="B50" s="135" t="s">
        <v>62</v>
      </c>
      <c r="C50" s="136" t="s">
        <v>644</v>
      </c>
      <c r="D50" s="193">
        <f>100000-60000</f>
        <v>40000</v>
      </c>
      <c r="E50" s="193">
        <v>11147.71</v>
      </c>
      <c r="F50" s="193"/>
      <c r="G50" s="193">
        <v>0</v>
      </c>
      <c r="H50" s="193"/>
      <c r="I50" s="193"/>
      <c r="J50" s="193">
        <v>0</v>
      </c>
      <c r="K50" s="193"/>
      <c r="L50" s="193"/>
      <c r="M50" s="194">
        <f t="shared" ref="M50:M57" si="11">SUM(D50:J50)</f>
        <v>51147.71</v>
      </c>
      <c r="N50" s="139">
        <v>0.6</v>
      </c>
      <c r="O50" s="137"/>
      <c r="P50" s="140" t="s">
        <v>63</v>
      </c>
      <c r="Q50" s="141"/>
      <c r="R50" s="142"/>
    </row>
    <row r="51" spans="1:18" ht="82.8" x14ac:dyDescent="0.3">
      <c r="B51" s="135" t="s">
        <v>64</v>
      </c>
      <c r="C51" s="136" t="s">
        <v>645</v>
      </c>
      <c r="D51" s="193">
        <v>180000</v>
      </c>
      <c r="E51" s="193"/>
      <c r="F51" s="193"/>
      <c r="G51" s="193">
        <v>0</v>
      </c>
      <c r="H51" s="193"/>
      <c r="I51" s="193"/>
      <c r="J51" s="193">
        <v>0</v>
      </c>
      <c r="K51" s="193"/>
      <c r="L51" s="193"/>
      <c r="M51" s="194">
        <f t="shared" si="11"/>
        <v>180000</v>
      </c>
      <c r="N51" s="139">
        <v>0.7</v>
      </c>
      <c r="O51" s="137"/>
      <c r="P51" s="238" t="s">
        <v>660</v>
      </c>
      <c r="Q51" s="141"/>
      <c r="R51" s="142"/>
    </row>
    <row r="52" spans="1:18" ht="15.6" hidden="1" x14ac:dyDescent="0.3">
      <c r="B52" s="135" t="s">
        <v>65</v>
      </c>
      <c r="C52" s="136"/>
      <c r="D52" s="193"/>
      <c r="E52" s="193"/>
      <c r="F52" s="193"/>
      <c r="G52" s="193"/>
      <c r="H52" s="193"/>
      <c r="I52" s="193"/>
      <c r="J52" s="193"/>
      <c r="K52" s="193"/>
      <c r="L52" s="193"/>
      <c r="M52" s="194">
        <f t="shared" si="11"/>
        <v>0</v>
      </c>
      <c r="N52" s="139"/>
      <c r="O52" s="137"/>
      <c r="P52" s="140"/>
      <c r="Q52" s="141"/>
      <c r="R52" s="142"/>
    </row>
    <row r="53" spans="1:18" ht="15.6" hidden="1" x14ac:dyDescent="0.3">
      <c r="B53" s="135" t="s">
        <v>66</v>
      </c>
      <c r="C53" s="136"/>
      <c r="D53" s="193"/>
      <c r="E53" s="193"/>
      <c r="F53" s="193"/>
      <c r="G53" s="193"/>
      <c r="H53" s="193"/>
      <c r="I53" s="193"/>
      <c r="J53" s="193"/>
      <c r="K53" s="193"/>
      <c r="L53" s="193"/>
      <c r="M53" s="194">
        <f t="shared" si="11"/>
        <v>0</v>
      </c>
      <c r="N53" s="139"/>
      <c r="O53" s="137"/>
      <c r="P53" s="140"/>
      <c r="Q53" s="141"/>
      <c r="R53" s="142"/>
    </row>
    <row r="54" spans="1:18" ht="15.6" hidden="1" x14ac:dyDescent="0.3">
      <c r="B54" s="135" t="s">
        <v>67</v>
      </c>
      <c r="C54" s="136"/>
      <c r="D54" s="193"/>
      <c r="E54" s="193"/>
      <c r="F54" s="193"/>
      <c r="G54" s="193"/>
      <c r="H54" s="193"/>
      <c r="I54" s="193"/>
      <c r="J54" s="193"/>
      <c r="K54" s="193"/>
      <c r="L54" s="193"/>
      <c r="M54" s="194">
        <f t="shared" si="11"/>
        <v>0</v>
      </c>
      <c r="N54" s="139"/>
      <c r="O54" s="137"/>
      <c r="P54" s="140"/>
      <c r="Q54" s="141"/>
      <c r="R54" s="142"/>
    </row>
    <row r="55" spans="1:18" ht="15.6" hidden="1" x14ac:dyDescent="0.3">
      <c r="B55" s="135" t="s">
        <v>68</v>
      </c>
      <c r="C55" s="136"/>
      <c r="D55" s="193"/>
      <c r="E55" s="193"/>
      <c r="F55" s="193"/>
      <c r="G55" s="193"/>
      <c r="H55" s="193"/>
      <c r="I55" s="193"/>
      <c r="J55" s="193"/>
      <c r="K55" s="193"/>
      <c r="L55" s="193"/>
      <c r="M55" s="194">
        <f t="shared" si="11"/>
        <v>0</v>
      </c>
      <c r="N55" s="139"/>
      <c r="O55" s="137"/>
      <c r="P55" s="140"/>
      <c r="Q55" s="141"/>
      <c r="R55" s="142"/>
    </row>
    <row r="56" spans="1:18" ht="15.6" hidden="1" x14ac:dyDescent="0.3">
      <c r="A56" s="24"/>
      <c r="B56" s="135" t="s">
        <v>69</v>
      </c>
      <c r="C56" s="143"/>
      <c r="D56" s="196"/>
      <c r="E56" s="196"/>
      <c r="F56" s="196"/>
      <c r="G56" s="196"/>
      <c r="H56" s="196"/>
      <c r="I56" s="196"/>
      <c r="J56" s="196"/>
      <c r="K56" s="196"/>
      <c r="L56" s="196"/>
      <c r="M56" s="194">
        <f t="shared" si="11"/>
        <v>0</v>
      </c>
      <c r="N56" s="145"/>
      <c r="O56" s="144"/>
      <c r="P56" s="140"/>
      <c r="Q56" s="146"/>
      <c r="R56" s="142"/>
    </row>
    <row r="57" spans="1:18" s="24" customFormat="1" ht="15.6" hidden="1" x14ac:dyDescent="0.3">
      <c r="B57" s="135" t="s">
        <v>70</v>
      </c>
      <c r="C57" s="143"/>
      <c r="D57" s="196"/>
      <c r="E57" s="196"/>
      <c r="F57" s="196"/>
      <c r="G57" s="196"/>
      <c r="H57" s="196"/>
      <c r="I57" s="196"/>
      <c r="J57" s="196"/>
      <c r="K57" s="196"/>
      <c r="L57" s="196"/>
      <c r="M57" s="194">
        <f t="shared" si="11"/>
        <v>0</v>
      </c>
      <c r="N57" s="145"/>
      <c r="O57" s="144"/>
      <c r="P57" s="140"/>
      <c r="Q57" s="146"/>
      <c r="R57" s="142"/>
    </row>
    <row r="58" spans="1:18" s="24" customFormat="1" ht="15.6" x14ac:dyDescent="0.3">
      <c r="A58" s="23"/>
      <c r="B58" s="23"/>
      <c r="C58" s="73" t="s">
        <v>25</v>
      </c>
      <c r="D58" s="187">
        <f>SUM(D50:D57)</f>
        <v>220000</v>
      </c>
      <c r="E58" s="187">
        <f t="shared" ref="E58:F58" si="12">SUM(E50:E57)</f>
        <v>11147.71</v>
      </c>
      <c r="F58" s="187">
        <f t="shared" si="12"/>
        <v>0</v>
      </c>
      <c r="G58" s="187">
        <f>SUM(G50:G57)</f>
        <v>0</v>
      </c>
      <c r="H58" s="187">
        <f>SUM(H50:H57)</f>
        <v>0</v>
      </c>
      <c r="I58" s="187">
        <f>SUM(I50:I57)</f>
        <v>0</v>
      </c>
      <c r="J58" s="187">
        <f>SUM(J50:J57)</f>
        <v>0</v>
      </c>
      <c r="K58" s="187">
        <f t="shared" ref="K58:L58" si="13">SUM(K50:K57)</f>
        <v>0</v>
      </c>
      <c r="L58" s="187">
        <f t="shared" si="13"/>
        <v>0</v>
      </c>
      <c r="M58" s="179">
        <f>SUM(M50:M57)</f>
        <v>231147.71</v>
      </c>
      <c r="N58" s="187">
        <f>(N50*M50)+(N51*M51)+(N52*M52)+(N53*M53)+(N54*M54)+(N55*M55)+(N56*M56)+(N57*M57)</f>
        <v>156688.62599999999</v>
      </c>
      <c r="O58" s="9">
        <f>SUM(O50:O57)</f>
        <v>0</v>
      </c>
      <c r="P58" s="130"/>
      <c r="Q58" s="146"/>
      <c r="R58" s="32"/>
    </row>
    <row r="59" spans="1:18" ht="34.799999999999997" customHeight="1" x14ac:dyDescent="0.3">
      <c r="B59" s="72" t="s">
        <v>71</v>
      </c>
      <c r="C59" s="289" t="s">
        <v>627</v>
      </c>
      <c r="D59" s="289"/>
      <c r="E59" s="289"/>
      <c r="F59" s="289"/>
      <c r="G59" s="289"/>
      <c r="H59" s="289"/>
      <c r="I59" s="289"/>
      <c r="J59" s="289"/>
      <c r="K59" s="289"/>
      <c r="L59" s="289"/>
      <c r="M59" s="289"/>
      <c r="N59" s="289"/>
      <c r="O59" s="290"/>
      <c r="P59" s="290"/>
      <c r="Q59" s="289"/>
      <c r="R59" s="31"/>
    </row>
    <row r="60" spans="1:18" ht="70.349999999999994" customHeight="1" x14ac:dyDescent="0.3">
      <c r="B60" s="135" t="s">
        <v>72</v>
      </c>
      <c r="C60" s="136" t="s">
        <v>628</v>
      </c>
      <c r="D60" s="193">
        <v>60000</v>
      </c>
      <c r="E60" s="193"/>
      <c r="F60" s="193">
        <v>47000</v>
      </c>
      <c r="G60" s="193">
        <v>0</v>
      </c>
      <c r="H60" s="193"/>
      <c r="I60" s="193"/>
      <c r="J60" s="193">
        <v>0</v>
      </c>
      <c r="K60" s="193"/>
      <c r="L60" s="193"/>
      <c r="M60" s="194">
        <f t="shared" ref="M60:M67" si="14">SUM(D60:J60)</f>
        <v>107000</v>
      </c>
      <c r="N60" s="139">
        <v>0.6</v>
      </c>
      <c r="O60" s="137"/>
      <c r="P60" s="237" t="s">
        <v>661</v>
      </c>
      <c r="Q60" s="141"/>
      <c r="R60" s="142"/>
    </row>
    <row r="61" spans="1:18" ht="93.6" x14ac:dyDescent="0.3">
      <c r="B61" s="135" t="s">
        <v>74</v>
      </c>
      <c r="C61" s="136" t="s">
        <v>629</v>
      </c>
      <c r="D61" s="193">
        <v>130000</v>
      </c>
      <c r="E61" s="193"/>
      <c r="F61" s="193">
        <v>20895.47</v>
      </c>
      <c r="G61" s="193">
        <v>0</v>
      </c>
      <c r="H61" s="193"/>
      <c r="I61" s="193"/>
      <c r="J61" s="193">
        <v>0</v>
      </c>
      <c r="K61" s="193"/>
      <c r="L61" s="193"/>
      <c r="M61" s="194">
        <f t="shared" si="14"/>
        <v>150895.47</v>
      </c>
      <c r="N61" s="139">
        <v>0.7</v>
      </c>
      <c r="O61" s="137"/>
      <c r="P61" s="237" t="s">
        <v>662</v>
      </c>
      <c r="Q61" s="141"/>
      <c r="R61" s="142"/>
    </row>
    <row r="62" spans="1:18" ht="109.35" customHeight="1" x14ac:dyDescent="0.3">
      <c r="B62" s="135" t="s">
        <v>75</v>
      </c>
      <c r="C62" s="136" t="s">
        <v>630</v>
      </c>
      <c r="D62" s="193">
        <v>50000</v>
      </c>
      <c r="E62" s="193"/>
      <c r="F62" s="193"/>
      <c r="G62" s="193">
        <v>0</v>
      </c>
      <c r="H62" s="193"/>
      <c r="I62" s="193"/>
      <c r="J62" s="193">
        <v>0</v>
      </c>
      <c r="K62" s="193"/>
      <c r="L62" s="193"/>
      <c r="M62" s="194">
        <f t="shared" si="14"/>
        <v>50000</v>
      </c>
      <c r="N62" s="139">
        <v>0.55000000000000004</v>
      </c>
      <c r="O62" s="137"/>
      <c r="P62" s="237" t="s">
        <v>663</v>
      </c>
      <c r="Q62" s="141"/>
      <c r="R62" s="142"/>
    </row>
    <row r="63" spans="1:18" ht="46.8" x14ac:dyDescent="0.3">
      <c r="B63" s="135" t="s">
        <v>76</v>
      </c>
      <c r="C63" s="136"/>
      <c r="D63" s="193">
        <v>0</v>
      </c>
      <c r="E63" s="193"/>
      <c r="F63" s="193"/>
      <c r="G63" s="193">
        <v>0</v>
      </c>
      <c r="H63" s="193"/>
      <c r="I63" s="193"/>
      <c r="J63" s="193"/>
      <c r="K63" s="193"/>
      <c r="L63" s="193"/>
      <c r="M63" s="194">
        <f t="shared" si="14"/>
        <v>0</v>
      </c>
      <c r="N63" s="139">
        <v>0.65</v>
      </c>
      <c r="O63" s="137"/>
      <c r="P63" s="140" t="s">
        <v>73</v>
      </c>
      <c r="Q63" s="141"/>
      <c r="R63" s="142"/>
    </row>
    <row r="64" spans="1:18" ht="15.6" hidden="1" x14ac:dyDescent="0.3">
      <c r="B64" s="135" t="s">
        <v>77</v>
      </c>
      <c r="C64" s="136"/>
      <c r="D64" s="193"/>
      <c r="E64" s="193"/>
      <c r="F64" s="193"/>
      <c r="G64" s="193"/>
      <c r="H64" s="193"/>
      <c r="I64" s="193"/>
      <c r="J64" s="193"/>
      <c r="K64" s="193"/>
      <c r="L64" s="193"/>
      <c r="M64" s="194">
        <f t="shared" si="14"/>
        <v>0</v>
      </c>
      <c r="N64" s="139"/>
      <c r="O64" s="137"/>
      <c r="P64" s="140"/>
      <c r="Q64" s="141"/>
      <c r="R64" s="142"/>
    </row>
    <row r="65" spans="1:18" ht="15.6" hidden="1" x14ac:dyDescent="0.3">
      <c r="B65" s="135" t="s">
        <v>78</v>
      </c>
      <c r="C65" s="136"/>
      <c r="D65" s="193"/>
      <c r="E65" s="193"/>
      <c r="F65" s="193"/>
      <c r="G65" s="193"/>
      <c r="H65" s="193"/>
      <c r="I65" s="193"/>
      <c r="J65" s="193"/>
      <c r="K65" s="193"/>
      <c r="L65" s="193"/>
      <c r="M65" s="194">
        <f t="shared" si="14"/>
        <v>0</v>
      </c>
      <c r="N65" s="139"/>
      <c r="O65" s="137"/>
      <c r="P65" s="140"/>
      <c r="Q65" s="141"/>
      <c r="R65" s="142"/>
    </row>
    <row r="66" spans="1:18" ht="15.6" hidden="1" x14ac:dyDescent="0.3">
      <c r="B66" s="135" t="s">
        <v>79</v>
      </c>
      <c r="C66" s="143"/>
      <c r="D66" s="196"/>
      <c r="E66" s="196"/>
      <c r="F66" s="196"/>
      <c r="G66" s="196"/>
      <c r="H66" s="196"/>
      <c r="I66" s="196"/>
      <c r="J66" s="196"/>
      <c r="K66" s="196"/>
      <c r="L66" s="196"/>
      <c r="M66" s="194">
        <f t="shared" si="14"/>
        <v>0</v>
      </c>
      <c r="N66" s="145"/>
      <c r="O66" s="144"/>
      <c r="P66" s="140"/>
      <c r="Q66" s="146"/>
      <c r="R66" s="142"/>
    </row>
    <row r="67" spans="1:18" ht="15.6" hidden="1" x14ac:dyDescent="0.3">
      <c r="B67" s="135" t="s">
        <v>80</v>
      </c>
      <c r="C67" s="143"/>
      <c r="D67" s="196"/>
      <c r="E67" s="196"/>
      <c r="F67" s="196"/>
      <c r="G67" s="196"/>
      <c r="H67" s="196"/>
      <c r="I67" s="196"/>
      <c r="J67" s="196"/>
      <c r="K67" s="196"/>
      <c r="L67" s="196"/>
      <c r="M67" s="194">
        <f t="shared" si="14"/>
        <v>0</v>
      </c>
      <c r="N67" s="145"/>
      <c r="O67" s="144"/>
      <c r="P67" s="140"/>
      <c r="Q67" s="146"/>
      <c r="R67" s="142"/>
    </row>
    <row r="68" spans="1:18" ht="15.6" x14ac:dyDescent="0.3">
      <c r="C68" s="73" t="s">
        <v>25</v>
      </c>
      <c r="D68" s="179">
        <f>SUM(D60:D67)</f>
        <v>240000</v>
      </c>
      <c r="E68" s="179">
        <f t="shared" ref="E68:F68" si="15">SUM(E60:E67)</f>
        <v>0</v>
      </c>
      <c r="F68" s="179">
        <f t="shared" si="15"/>
        <v>67895.47</v>
      </c>
      <c r="G68" s="179">
        <f>SUM(G60:G67)</f>
        <v>0</v>
      </c>
      <c r="H68" s="179">
        <f>SUM(H60:H67)</f>
        <v>0</v>
      </c>
      <c r="I68" s="179">
        <f>SUM(I60:I67)</f>
        <v>0</v>
      </c>
      <c r="J68" s="179">
        <f>SUM(J60:J67)</f>
        <v>0</v>
      </c>
      <c r="K68" s="179">
        <f t="shared" ref="K68:L68" si="16">SUM(K60:K67)</f>
        <v>0</v>
      </c>
      <c r="L68" s="179">
        <f t="shared" si="16"/>
        <v>0</v>
      </c>
      <c r="M68" s="179">
        <f>SUM(M60:M67)</f>
        <v>307895.46999999997</v>
      </c>
      <c r="N68" s="9">
        <f>(N60*M60)+(N61*M61)+(N62*M62)+(N63*M63)+(N64*M64)+(N65*M65)+(N66*M66)+(N67*M67)</f>
        <v>197326.829</v>
      </c>
      <c r="O68" s="9">
        <f>SUM(O60:O67)</f>
        <v>0</v>
      </c>
      <c r="P68" s="130"/>
      <c r="Q68" s="146"/>
      <c r="R68" s="32"/>
    </row>
    <row r="69" spans="1:18" ht="51" customHeight="1" x14ac:dyDescent="0.3">
      <c r="B69" s="72" t="s">
        <v>81</v>
      </c>
      <c r="C69" s="289" t="s">
        <v>639</v>
      </c>
      <c r="D69" s="289"/>
      <c r="E69" s="289"/>
      <c r="F69" s="289"/>
      <c r="G69" s="289"/>
      <c r="H69" s="289"/>
      <c r="I69" s="289"/>
      <c r="J69" s="289"/>
      <c r="K69" s="289"/>
      <c r="L69" s="289"/>
      <c r="M69" s="289"/>
      <c r="N69" s="289"/>
      <c r="O69" s="290"/>
      <c r="P69" s="290"/>
      <c r="Q69" s="289"/>
      <c r="R69" s="31"/>
    </row>
    <row r="70" spans="1:18" ht="93.6" x14ac:dyDescent="0.3">
      <c r="B70" s="135" t="s">
        <v>82</v>
      </c>
      <c r="C70" s="136" t="s">
        <v>631</v>
      </c>
      <c r="D70" s="193">
        <v>0</v>
      </c>
      <c r="E70" s="193"/>
      <c r="F70" s="193"/>
      <c r="G70" s="193">
        <v>0</v>
      </c>
      <c r="H70" s="193"/>
      <c r="I70" s="193"/>
      <c r="J70" s="193">
        <v>23700</v>
      </c>
      <c r="K70" s="193"/>
      <c r="L70" s="193"/>
      <c r="M70" s="194">
        <f t="shared" ref="M70:M77" si="17">SUM(D70:J70)</f>
        <v>23700</v>
      </c>
      <c r="N70" s="139">
        <v>0.6</v>
      </c>
      <c r="O70" s="137"/>
      <c r="P70" s="237" t="s">
        <v>664</v>
      </c>
      <c r="Q70" s="141"/>
      <c r="R70" s="142"/>
    </row>
    <row r="71" spans="1:18" ht="109.2" x14ac:dyDescent="0.3">
      <c r="B71" s="135" t="s">
        <v>83</v>
      </c>
      <c r="C71" s="136" t="s">
        <v>646</v>
      </c>
      <c r="D71" s="193">
        <v>0</v>
      </c>
      <c r="E71" s="193"/>
      <c r="F71" s="193"/>
      <c r="G71" s="193">
        <v>0</v>
      </c>
      <c r="H71" s="193"/>
      <c r="I71" s="193"/>
      <c r="J71" s="193">
        <v>20000</v>
      </c>
      <c r="K71" s="193"/>
      <c r="L71" s="193"/>
      <c r="M71" s="194">
        <f t="shared" si="17"/>
        <v>20000</v>
      </c>
      <c r="N71" s="139">
        <v>0.7</v>
      </c>
      <c r="O71" s="137"/>
      <c r="P71" s="237" t="s">
        <v>665</v>
      </c>
      <c r="Q71" s="141"/>
      <c r="R71" s="142"/>
    </row>
    <row r="72" spans="1:18" ht="62.4" x14ac:dyDescent="0.3">
      <c r="B72" s="135" t="s">
        <v>84</v>
      </c>
      <c r="C72" s="136" t="s">
        <v>638</v>
      </c>
      <c r="D72" s="193">
        <v>0</v>
      </c>
      <c r="E72" s="193"/>
      <c r="F72" s="193"/>
      <c r="G72" s="193">
        <v>0</v>
      </c>
      <c r="H72" s="193"/>
      <c r="I72" s="193"/>
      <c r="J72" s="198">
        <v>30000</v>
      </c>
      <c r="K72" s="198"/>
      <c r="L72" s="198">
        <v>15000</v>
      </c>
      <c r="M72" s="194">
        <f t="shared" si="17"/>
        <v>30000</v>
      </c>
      <c r="N72" s="139">
        <v>0.55000000000000004</v>
      </c>
      <c r="O72" s="137"/>
      <c r="P72" s="140" t="s">
        <v>641</v>
      </c>
      <c r="Q72" s="141"/>
      <c r="R72" s="142"/>
    </row>
    <row r="73" spans="1:18" ht="15.6" hidden="1" x14ac:dyDescent="0.3">
      <c r="A73" s="24"/>
      <c r="B73" s="135" t="s">
        <v>85</v>
      </c>
      <c r="C73" s="136"/>
      <c r="D73" s="137">
        <v>0</v>
      </c>
      <c r="E73" s="137"/>
      <c r="F73" s="137"/>
      <c r="G73" s="137">
        <v>0</v>
      </c>
      <c r="H73" s="137"/>
      <c r="I73" s="137"/>
      <c r="J73" s="140"/>
      <c r="K73" s="140"/>
      <c r="L73" s="140"/>
      <c r="M73" s="138">
        <f t="shared" si="17"/>
        <v>0</v>
      </c>
      <c r="N73" s="139"/>
      <c r="O73" s="137"/>
      <c r="P73" s="140"/>
      <c r="Q73" s="141"/>
      <c r="R73" s="142"/>
    </row>
    <row r="74" spans="1:18" s="24" customFormat="1" ht="15.6" hidden="1" x14ac:dyDescent="0.3">
      <c r="A74" s="23"/>
      <c r="B74" s="135" t="s">
        <v>86</v>
      </c>
      <c r="C74" s="136"/>
      <c r="D74" s="137"/>
      <c r="E74" s="137"/>
      <c r="F74" s="137"/>
      <c r="G74" s="137"/>
      <c r="H74" s="137"/>
      <c r="I74" s="137"/>
      <c r="J74" s="137"/>
      <c r="K74" s="137"/>
      <c r="L74" s="137"/>
      <c r="M74" s="138">
        <f t="shared" si="17"/>
        <v>0</v>
      </c>
      <c r="N74" s="195"/>
      <c r="O74" s="137"/>
      <c r="P74" s="140"/>
      <c r="Q74" s="141"/>
      <c r="R74" s="142"/>
    </row>
    <row r="75" spans="1:18" ht="15.6" hidden="1" x14ac:dyDescent="0.3">
      <c r="B75" s="135" t="s">
        <v>87</v>
      </c>
      <c r="C75" s="136"/>
      <c r="D75" s="137"/>
      <c r="E75" s="137"/>
      <c r="F75" s="137"/>
      <c r="G75" s="137"/>
      <c r="H75" s="137"/>
      <c r="I75" s="137"/>
      <c r="J75" s="137"/>
      <c r="K75" s="137"/>
      <c r="L75" s="137"/>
      <c r="M75" s="138">
        <f t="shared" si="17"/>
        <v>0</v>
      </c>
      <c r="N75" s="195"/>
      <c r="O75" s="137"/>
      <c r="P75" s="140"/>
      <c r="Q75" s="141"/>
      <c r="R75" s="142"/>
    </row>
    <row r="76" spans="1:18" ht="15.6" hidden="1" x14ac:dyDescent="0.3">
      <c r="B76" s="135" t="s">
        <v>88</v>
      </c>
      <c r="C76" s="143"/>
      <c r="D76" s="144"/>
      <c r="E76" s="144"/>
      <c r="F76" s="144"/>
      <c r="G76" s="144"/>
      <c r="H76" s="144"/>
      <c r="I76" s="144"/>
      <c r="J76" s="144"/>
      <c r="K76" s="144"/>
      <c r="L76" s="144"/>
      <c r="M76" s="138">
        <f t="shared" si="17"/>
        <v>0</v>
      </c>
      <c r="N76" s="197"/>
      <c r="O76" s="144"/>
      <c r="P76" s="140"/>
      <c r="Q76" s="146"/>
      <c r="R76" s="142"/>
    </row>
    <row r="77" spans="1:18" ht="15.6" hidden="1" x14ac:dyDescent="0.3">
      <c r="B77" s="135" t="s">
        <v>89</v>
      </c>
      <c r="C77" s="143"/>
      <c r="D77" s="144"/>
      <c r="E77" s="144"/>
      <c r="F77" s="144"/>
      <c r="G77" s="144"/>
      <c r="H77" s="144"/>
      <c r="I77" s="144"/>
      <c r="J77" s="144"/>
      <c r="K77" s="144"/>
      <c r="L77" s="144"/>
      <c r="M77" s="138">
        <f t="shared" si="17"/>
        <v>0</v>
      </c>
      <c r="N77" s="197"/>
      <c r="O77" s="144"/>
      <c r="P77" s="140"/>
      <c r="Q77" s="146"/>
      <c r="R77" s="142"/>
    </row>
    <row r="78" spans="1:18" ht="15.6" x14ac:dyDescent="0.3">
      <c r="C78" s="73" t="s">
        <v>25</v>
      </c>
      <c r="D78" s="12">
        <f>SUM(D70:D77)</f>
        <v>0</v>
      </c>
      <c r="E78" s="12">
        <f t="shared" ref="E78:F78" si="18">SUM(E70:E77)</f>
        <v>0</v>
      </c>
      <c r="F78" s="12">
        <f t="shared" si="18"/>
        <v>0</v>
      </c>
      <c r="G78" s="12">
        <f>SUM(G70:G77)</f>
        <v>0</v>
      </c>
      <c r="H78" s="12">
        <f>SUM(H70:H77)</f>
        <v>0</v>
      </c>
      <c r="I78" s="12"/>
      <c r="J78" s="12">
        <f>SUM(J70:J77)</f>
        <v>73700</v>
      </c>
      <c r="K78" s="12">
        <f t="shared" ref="K78:L78" si="19">SUM(K70:K77)</f>
        <v>0</v>
      </c>
      <c r="L78" s="12">
        <f t="shared" si="19"/>
        <v>15000</v>
      </c>
      <c r="M78" s="12">
        <f>SUM(M70:M77)</f>
        <v>73700</v>
      </c>
      <c r="N78" s="187">
        <f>(N70*M70)+(N71*M71)+(N72*M72)+(N73*M73)+(N74*M74)+(N75*M75)+(N76*M76)+(N77*M77)</f>
        <v>44720</v>
      </c>
      <c r="O78" s="9">
        <f>SUM(O70:O77)</f>
        <v>0</v>
      </c>
      <c r="P78" s="130"/>
      <c r="Q78" s="146"/>
      <c r="R78" s="32"/>
    </row>
    <row r="79" spans="1:18" ht="24.6" customHeight="1" x14ac:dyDescent="0.3">
      <c r="B79" s="72" t="s">
        <v>90</v>
      </c>
      <c r="C79" s="289" t="s">
        <v>632</v>
      </c>
      <c r="D79" s="289"/>
      <c r="E79" s="289"/>
      <c r="F79" s="289"/>
      <c r="G79" s="289"/>
      <c r="H79" s="289"/>
      <c r="I79" s="289"/>
      <c r="J79" s="289"/>
      <c r="K79" s="289"/>
      <c r="L79" s="289"/>
      <c r="M79" s="289"/>
      <c r="N79" s="289"/>
      <c r="O79" s="290"/>
      <c r="P79" s="290"/>
      <c r="Q79" s="289"/>
      <c r="R79" s="31"/>
    </row>
    <row r="80" spans="1:18" ht="93.6" x14ac:dyDescent="0.3">
      <c r="B80" s="135" t="s">
        <v>91</v>
      </c>
      <c r="C80" s="232" t="s">
        <v>633</v>
      </c>
      <c r="D80" s="193"/>
      <c r="E80" s="193"/>
      <c r="F80" s="193"/>
      <c r="G80" s="193"/>
      <c r="H80" s="193"/>
      <c r="I80" s="193"/>
      <c r="J80" s="193">
        <v>30000</v>
      </c>
      <c r="K80" s="193">
        <v>15000</v>
      </c>
      <c r="L80" s="193">
        <v>15000</v>
      </c>
      <c r="M80" s="194">
        <f>SUM(D80:J80)</f>
        <v>30000</v>
      </c>
      <c r="N80" s="139">
        <v>0.4</v>
      </c>
      <c r="O80" s="137"/>
      <c r="P80" s="237"/>
      <c r="Q80" s="141"/>
      <c r="R80" s="142"/>
    </row>
    <row r="81" spans="2:18" ht="78" x14ac:dyDescent="0.3">
      <c r="B81" s="135" t="s">
        <v>92</v>
      </c>
      <c r="C81" s="136" t="s">
        <v>634</v>
      </c>
      <c r="D81" s="193"/>
      <c r="E81" s="193"/>
      <c r="F81" s="193"/>
      <c r="G81" s="193"/>
      <c r="H81" s="193"/>
      <c r="I81" s="193"/>
      <c r="J81" s="193">
        <v>13000</v>
      </c>
      <c r="K81" s="193">
        <v>12000</v>
      </c>
      <c r="L81" s="193"/>
      <c r="M81" s="194">
        <f>SUM(D81:J81)</f>
        <v>13000</v>
      </c>
      <c r="N81" s="139">
        <v>0.6</v>
      </c>
      <c r="O81" s="137"/>
      <c r="P81" s="140" t="s">
        <v>642</v>
      </c>
      <c r="Q81" s="141"/>
      <c r="R81" s="142"/>
    </row>
    <row r="82" spans="2:18" ht="109.2" x14ac:dyDescent="0.3">
      <c r="B82" s="135" t="s">
        <v>93</v>
      </c>
      <c r="C82" s="232" t="s">
        <v>635</v>
      </c>
      <c r="D82" s="193"/>
      <c r="E82" s="193"/>
      <c r="F82" s="193"/>
      <c r="G82" s="193"/>
      <c r="H82" s="193"/>
      <c r="I82" s="193"/>
      <c r="J82" s="193">
        <v>10000</v>
      </c>
      <c r="K82" s="193"/>
      <c r="L82" s="193"/>
      <c r="M82" s="194">
        <f>SUM(D82:J82)</f>
        <v>10000</v>
      </c>
      <c r="N82" s="139">
        <v>0.5</v>
      </c>
      <c r="O82" s="137"/>
      <c r="P82" s="237" t="s">
        <v>666</v>
      </c>
      <c r="Q82" s="141"/>
      <c r="R82" s="142"/>
    </row>
    <row r="83" spans="2:18" ht="124.8" x14ac:dyDescent="0.3">
      <c r="B83" s="135" t="s">
        <v>94</v>
      </c>
      <c r="C83" s="232" t="s">
        <v>636</v>
      </c>
      <c r="D83" s="193"/>
      <c r="E83" s="193"/>
      <c r="F83" s="193"/>
      <c r="G83" s="193"/>
      <c r="H83" s="193"/>
      <c r="I83" s="193"/>
      <c r="J83" s="193">
        <v>32000</v>
      </c>
      <c r="K83" s="193"/>
      <c r="L83" s="193">
        <v>10000</v>
      </c>
      <c r="M83" s="194">
        <v>32000</v>
      </c>
      <c r="N83" s="139">
        <v>0.4</v>
      </c>
      <c r="O83" s="137"/>
      <c r="P83" s="237" t="s">
        <v>667</v>
      </c>
      <c r="Q83" s="141"/>
      <c r="R83" s="142"/>
    </row>
    <row r="84" spans="2:18" ht="15.6" hidden="1" x14ac:dyDescent="0.3">
      <c r="B84" s="135" t="s">
        <v>95</v>
      </c>
      <c r="C84" s="136"/>
      <c r="D84" s="193"/>
      <c r="E84" s="193"/>
      <c r="F84" s="193"/>
      <c r="G84" s="193"/>
      <c r="H84" s="193"/>
      <c r="I84" s="193"/>
      <c r="J84" s="193"/>
      <c r="K84" s="193"/>
      <c r="L84" s="193"/>
      <c r="M84" s="194">
        <f>SUM(D84:J84)</f>
        <v>0</v>
      </c>
      <c r="N84" s="139"/>
      <c r="O84" s="137"/>
      <c r="P84" s="140"/>
      <c r="Q84" s="141"/>
      <c r="R84" s="142"/>
    </row>
    <row r="85" spans="2:18" ht="15.6" hidden="1" x14ac:dyDescent="0.3">
      <c r="B85" s="135" t="s">
        <v>96</v>
      </c>
      <c r="C85" s="136"/>
      <c r="D85" s="193"/>
      <c r="E85" s="193"/>
      <c r="F85" s="193"/>
      <c r="G85" s="193"/>
      <c r="H85" s="193"/>
      <c r="I85" s="193"/>
      <c r="J85" s="193"/>
      <c r="K85" s="193"/>
      <c r="L85" s="193"/>
      <c r="M85" s="194">
        <f>SUM(D85:J85)</f>
        <v>0</v>
      </c>
      <c r="N85" s="139"/>
      <c r="O85" s="137"/>
      <c r="P85" s="140"/>
      <c r="Q85" s="141"/>
      <c r="R85" s="142"/>
    </row>
    <row r="86" spans="2:18" ht="15.6" hidden="1" x14ac:dyDescent="0.3">
      <c r="B86" s="135" t="s">
        <v>97</v>
      </c>
      <c r="C86" s="143"/>
      <c r="D86" s="196"/>
      <c r="E86" s="196"/>
      <c r="F86" s="196"/>
      <c r="G86" s="196"/>
      <c r="H86" s="196"/>
      <c r="I86" s="196"/>
      <c r="J86" s="196"/>
      <c r="K86" s="196"/>
      <c r="L86" s="196"/>
      <c r="M86" s="194">
        <f>SUM(D86:J86)</f>
        <v>0</v>
      </c>
      <c r="N86" s="145"/>
      <c r="O86" s="144"/>
      <c r="P86" s="140"/>
      <c r="Q86" s="146"/>
      <c r="R86" s="142"/>
    </row>
    <row r="87" spans="2:18" ht="15.6" hidden="1" x14ac:dyDescent="0.3">
      <c r="B87" s="135" t="s">
        <v>98</v>
      </c>
      <c r="C87" s="143"/>
      <c r="D87" s="196"/>
      <c r="E87" s="196"/>
      <c r="F87" s="196"/>
      <c r="G87" s="196"/>
      <c r="H87" s="196"/>
      <c r="I87" s="196"/>
      <c r="J87" s="196"/>
      <c r="K87" s="196"/>
      <c r="L87" s="196"/>
      <c r="M87" s="194">
        <f>SUM(D87:J87)</f>
        <v>0</v>
      </c>
      <c r="N87" s="145"/>
      <c r="O87" s="144"/>
      <c r="P87" s="140"/>
      <c r="Q87" s="146"/>
      <c r="R87" s="142"/>
    </row>
    <row r="88" spans="2:18" ht="93.6" x14ac:dyDescent="0.3">
      <c r="B88" s="236" t="s">
        <v>650</v>
      </c>
      <c r="C88" s="143" t="s">
        <v>649</v>
      </c>
      <c r="D88" s="196"/>
      <c r="E88" s="196"/>
      <c r="F88" s="196"/>
      <c r="G88" s="196"/>
      <c r="H88" s="196"/>
      <c r="I88" s="196"/>
      <c r="J88" s="196">
        <v>18000</v>
      </c>
      <c r="K88" s="196"/>
      <c r="L88" s="196">
        <v>18000</v>
      </c>
      <c r="M88" s="194">
        <v>18000</v>
      </c>
      <c r="N88" s="145">
        <v>1</v>
      </c>
      <c r="O88" s="144"/>
      <c r="P88" s="140" t="s">
        <v>651</v>
      </c>
      <c r="Q88" s="146"/>
      <c r="R88" s="142"/>
    </row>
    <row r="89" spans="2:18" ht="15.6" x14ac:dyDescent="0.3">
      <c r="C89" s="73" t="s">
        <v>25</v>
      </c>
      <c r="D89" s="187">
        <f>SUM(D80:D87)</f>
        <v>0</v>
      </c>
      <c r="E89" s="187">
        <f t="shared" ref="E89:F89" si="20">SUM(E80:E87)</f>
        <v>0</v>
      </c>
      <c r="F89" s="187">
        <f t="shared" si="20"/>
        <v>0</v>
      </c>
      <c r="G89" s="187">
        <f>SUM(G80:G87)</f>
        <v>0</v>
      </c>
      <c r="H89" s="187">
        <f>SUM(H80:H87)</f>
        <v>0</v>
      </c>
      <c r="I89" s="187"/>
      <c r="J89" s="187">
        <f>SUM(J80:J88)</f>
        <v>103000</v>
      </c>
      <c r="K89" s="187">
        <f t="shared" ref="K89:L89" si="21">SUM(K80:K88)</f>
        <v>27000</v>
      </c>
      <c r="L89" s="187">
        <f t="shared" si="21"/>
        <v>43000</v>
      </c>
      <c r="M89" s="187">
        <f>SUM(M80:M87)</f>
        <v>85000</v>
      </c>
      <c r="N89" s="9">
        <f>(N80*M80)+(N81*M81)+(N82*M82)+(N83*M83)+(N84*M84)+(N85*M85)+(N86*M86)+(N87*M87)</f>
        <v>37600</v>
      </c>
      <c r="O89" s="9">
        <f>SUM(O80:O87)</f>
        <v>0</v>
      </c>
      <c r="P89" s="130"/>
      <c r="Q89" s="146"/>
      <c r="R89" s="32"/>
    </row>
    <row r="90" spans="2:18" ht="15.75" customHeight="1" x14ac:dyDescent="0.3">
      <c r="B90" s="4"/>
      <c r="C90" s="147"/>
      <c r="D90" s="151"/>
      <c r="E90" s="151"/>
      <c r="F90" s="151"/>
      <c r="G90" s="151"/>
      <c r="H90" s="151"/>
      <c r="I90" s="151"/>
      <c r="J90" s="151"/>
      <c r="K90" s="151"/>
      <c r="L90" s="151"/>
      <c r="M90" s="151"/>
      <c r="N90" s="151"/>
      <c r="O90" s="151"/>
      <c r="P90" s="152"/>
      <c r="Q90" s="147"/>
      <c r="R90" s="2"/>
    </row>
    <row r="91" spans="2:18" ht="39" customHeight="1" x14ac:dyDescent="0.3">
      <c r="B91" s="73" t="s">
        <v>99</v>
      </c>
      <c r="C91" s="288" t="s">
        <v>100</v>
      </c>
      <c r="D91" s="288"/>
      <c r="E91" s="288"/>
      <c r="F91" s="288"/>
      <c r="G91" s="288"/>
      <c r="H91" s="288"/>
      <c r="I91" s="288"/>
      <c r="J91" s="288"/>
      <c r="K91" s="288"/>
      <c r="L91" s="288"/>
      <c r="M91" s="288"/>
      <c r="N91" s="288"/>
      <c r="O91" s="287"/>
      <c r="P91" s="287"/>
      <c r="Q91" s="288"/>
      <c r="R91" s="8"/>
    </row>
    <row r="92" spans="2:18" ht="28.8" customHeight="1" x14ac:dyDescent="0.3">
      <c r="B92" s="72" t="s">
        <v>101</v>
      </c>
      <c r="C92" s="289" t="s">
        <v>102</v>
      </c>
      <c r="D92" s="289"/>
      <c r="E92" s="289"/>
      <c r="F92" s="289"/>
      <c r="G92" s="289"/>
      <c r="H92" s="289"/>
      <c r="I92" s="289"/>
      <c r="J92" s="289"/>
      <c r="K92" s="289"/>
      <c r="L92" s="289"/>
      <c r="M92" s="289"/>
      <c r="N92" s="289"/>
      <c r="O92" s="290"/>
      <c r="P92" s="290"/>
      <c r="Q92" s="289"/>
      <c r="R92" s="31"/>
    </row>
    <row r="93" spans="2:18" ht="103.5" customHeight="1" x14ac:dyDescent="0.3">
      <c r="B93" s="135" t="s">
        <v>103</v>
      </c>
      <c r="C93" s="232" t="s">
        <v>647</v>
      </c>
      <c r="D93" s="193">
        <v>130000</v>
      </c>
      <c r="E93" s="193"/>
      <c r="F93" s="193"/>
      <c r="G93" s="193">
        <v>0</v>
      </c>
      <c r="H93" s="193"/>
      <c r="I93" s="193"/>
      <c r="J93" s="193">
        <v>0</v>
      </c>
      <c r="K93" s="193"/>
      <c r="L93" s="193"/>
      <c r="M93" s="194">
        <f t="shared" ref="M93:M100" si="22">SUM(D93:J93)</f>
        <v>130000</v>
      </c>
      <c r="N93" s="139">
        <v>0.6</v>
      </c>
      <c r="O93" s="137"/>
      <c r="P93" s="237" t="s">
        <v>668</v>
      </c>
      <c r="Q93" s="141"/>
      <c r="R93" s="142"/>
    </row>
    <row r="94" spans="2:18" ht="109.2" x14ac:dyDescent="0.3">
      <c r="B94" s="135" t="s">
        <v>104</v>
      </c>
      <c r="C94" s="136" t="s">
        <v>105</v>
      </c>
      <c r="D94" s="193">
        <v>100000</v>
      </c>
      <c r="E94" s="193"/>
      <c r="F94" s="193"/>
      <c r="G94" s="193">
        <v>0</v>
      </c>
      <c r="H94" s="193"/>
      <c r="I94" s="193"/>
      <c r="J94" s="193">
        <v>0</v>
      </c>
      <c r="K94" s="193"/>
      <c r="L94" s="193"/>
      <c r="M94" s="194">
        <f t="shared" si="22"/>
        <v>100000</v>
      </c>
      <c r="N94" s="139">
        <v>0.65</v>
      </c>
      <c r="O94" s="137"/>
      <c r="P94" s="237" t="s">
        <v>669</v>
      </c>
      <c r="Q94" s="141"/>
      <c r="R94" s="142"/>
    </row>
    <row r="95" spans="2:18" ht="140.4" x14ac:dyDescent="0.3">
      <c r="B95" s="135" t="s">
        <v>106</v>
      </c>
      <c r="C95" s="136" t="s">
        <v>648</v>
      </c>
      <c r="D95" s="193">
        <v>50000</v>
      </c>
      <c r="E95" s="193"/>
      <c r="F95" s="193"/>
      <c r="G95" s="193"/>
      <c r="H95" s="193"/>
      <c r="I95" s="193"/>
      <c r="J95" s="193"/>
      <c r="K95" s="193"/>
      <c r="L95" s="193"/>
      <c r="M95" s="194">
        <f t="shared" si="22"/>
        <v>50000</v>
      </c>
      <c r="N95" s="139">
        <v>0.6</v>
      </c>
      <c r="O95" s="137"/>
      <c r="P95" s="140" t="s">
        <v>73</v>
      </c>
      <c r="Q95" s="141"/>
      <c r="R95" s="142"/>
    </row>
    <row r="96" spans="2:18" ht="15.6" hidden="1" x14ac:dyDescent="0.3">
      <c r="B96" s="135" t="s">
        <v>107</v>
      </c>
      <c r="C96" s="136"/>
      <c r="D96" s="193"/>
      <c r="E96" s="193"/>
      <c r="F96" s="193"/>
      <c r="G96" s="193"/>
      <c r="H96" s="193"/>
      <c r="I96" s="193"/>
      <c r="J96" s="193"/>
      <c r="K96" s="193"/>
      <c r="L96" s="193"/>
      <c r="M96" s="194">
        <f t="shared" si="22"/>
        <v>0</v>
      </c>
      <c r="N96" s="139"/>
      <c r="O96" s="137"/>
      <c r="P96" s="140"/>
      <c r="Q96" s="141"/>
      <c r="R96" s="142"/>
    </row>
    <row r="97" spans="2:18" ht="15.6" hidden="1" x14ac:dyDescent="0.3">
      <c r="B97" s="135" t="s">
        <v>108</v>
      </c>
      <c r="C97" s="136"/>
      <c r="D97" s="193"/>
      <c r="E97" s="193"/>
      <c r="F97" s="193"/>
      <c r="G97" s="193"/>
      <c r="H97" s="193"/>
      <c r="I97" s="193"/>
      <c r="J97" s="193"/>
      <c r="K97" s="193"/>
      <c r="L97" s="193"/>
      <c r="M97" s="194">
        <f t="shared" si="22"/>
        <v>0</v>
      </c>
      <c r="N97" s="139"/>
      <c r="O97" s="137"/>
      <c r="P97" s="140"/>
      <c r="Q97" s="141"/>
      <c r="R97" s="142"/>
    </row>
    <row r="98" spans="2:18" ht="15.6" hidden="1" x14ac:dyDescent="0.3">
      <c r="B98" s="135" t="s">
        <v>109</v>
      </c>
      <c r="C98" s="136"/>
      <c r="D98" s="193"/>
      <c r="E98" s="193"/>
      <c r="F98" s="193"/>
      <c r="G98" s="193"/>
      <c r="H98" s="193"/>
      <c r="I98" s="193"/>
      <c r="J98" s="193"/>
      <c r="K98" s="193"/>
      <c r="L98" s="193"/>
      <c r="M98" s="194">
        <f t="shared" si="22"/>
        <v>0</v>
      </c>
      <c r="N98" s="139"/>
      <c r="O98" s="137"/>
      <c r="P98" s="140"/>
      <c r="Q98" s="141"/>
      <c r="R98" s="142"/>
    </row>
    <row r="99" spans="2:18" ht="15.6" hidden="1" x14ac:dyDescent="0.3">
      <c r="B99" s="135" t="s">
        <v>110</v>
      </c>
      <c r="C99" s="143"/>
      <c r="D99" s="196"/>
      <c r="E99" s="196"/>
      <c r="F99" s="196"/>
      <c r="G99" s="196"/>
      <c r="H99" s="196"/>
      <c r="I99" s="196"/>
      <c r="J99" s="196"/>
      <c r="K99" s="196"/>
      <c r="L99" s="196"/>
      <c r="M99" s="194">
        <f t="shared" si="22"/>
        <v>0</v>
      </c>
      <c r="N99" s="145"/>
      <c r="O99" s="144"/>
      <c r="P99" s="140"/>
      <c r="Q99" s="146"/>
      <c r="R99" s="142"/>
    </row>
    <row r="100" spans="2:18" ht="15.6" hidden="1" x14ac:dyDescent="0.3">
      <c r="B100" s="135" t="s">
        <v>111</v>
      </c>
      <c r="C100" s="143"/>
      <c r="D100" s="196"/>
      <c r="E100" s="196"/>
      <c r="F100" s="196"/>
      <c r="G100" s="196"/>
      <c r="H100" s="196"/>
      <c r="I100" s="196"/>
      <c r="J100" s="196"/>
      <c r="K100" s="196"/>
      <c r="L100" s="196"/>
      <c r="M100" s="194">
        <f t="shared" si="22"/>
        <v>0</v>
      </c>
      <c r="N100" s="145"/>
      <c r="O100" s="144"/>
      <c r="P100" s="140"/>
      <c r="Q100" s="146"/>
      <c r="R100" s="142"/>
    </row>
    <row r="101" spans="2:18" ht="15.6" x14ac:dyDescent="0.3">
      <c r="C101" s="73" t="s">
        <v>25</v>
      </c>
      <c r="D101" s="187">
        <f>SUM(D93:D100)</f>
        <v>280000</v>
      </c>
      <c r="E101" s="187">
        <f>SUM(E93:E100)</f>
        <v>0</v>
      </c>
      <c r="F101" s="187">
        <f>SUM(F93:F100)</f>
        <v>0</v>
      </c>
      <c r="G101" s="187">
        <f>SUM(G93:G100)</f>
        <v>0</v>
      </c>
      <c r="H101" s="187">
        <f>SUM(H93:H100)</f>
        <v>0</v>
      </c>
      <c r="I101" s="187"/>
      <c r="J101" s="187">
        <f>SUM(J93:J100)</f>
        <v>0</v>
      </c>
      <c r="K101" s="187">
        <f t="shared" ref="K101:L101" si="23">SUM(K93:K100)</f>
        <v>0</v>
      </c>
      <c r="L101" s="187">
        <f t="shared" si="23"/>
        <v>0</v>
      </c>
      <c r="M101" s="179">
        <f>SUM(M93:M100)</f>
        <v>280000</v>
      </c>
      <c r="N101" s="187">
        <f>(N93*M93)+(N94*M94)+(N95*M95)+(N96*M96)+(N97*M97)+(N98*M98)+(N99*M99)+(N100*M100)</f>
        <v>173000</v>
      </c>
      <c r="O101" s="9">
        <f>SUM(O93:O100)</f>
        <v>0</v>
      </c>
      <c r="P101" s="130"/>
      <c r="Q101" s="146"/>
      <c r="R101" s="32"/>
    </row>
    <row r="102" spans="2:18" ht="38.4" customHeight="1" x14ac:dyDescent="0.3">
      <c r="B102" s="72" t="s">
        <v>112</v>
      </c>
      <c r="C102" s="289" t="s">
        <v>637</v>
      </c>
      <c r="D102" s="289"/>
      <c r="E102" s="289"/>
      <c r="F102" s="289"/>
      <c r="G102" s="289"/>
      <c r="H102" s="289"/>
      <c r="I102" s="289"/>
      <c r="J102" s="289"/>
      <c r="K102" s="289"/>
      <c r="L102" s="289"/>
      <c r="M102" s="289"/>
      <c r="N102" s="289"/>
      <c r="O102" s="290"/>
      <c r="P102" s="290"/>
      <c r="Q102" s="289"/>
      <c r="R102" s="31"/>
    </row>
    <row r="103" spans="2:18" ht="109.2" x14ac:dyDescent="0.3">
      <c r="B103" s="135" t="s">
        <v>113</v>
      </c>
      <c r="C103" s="136" t="s">
        <v>114</v>
      </c>
      <c r="D103" s="193">
        <v>130000</v>
      </c>
      <c r="E103" s="193"/>
      <c r="F103" s="193">
        <f>93500+9518.3</f>
        <v>103018.3</v>
      </c>
      <c r="G103" s="193">
        <v>0</v>
      </c>
      <c r="H103" s="193"/>
      <c r="I103" s="193"/>
      <c r="J103" s="193">
        <v>0</v>
      </c>
      <c r="K103" s="193"/>
      <c r="L103" s="193"/>
      <c r="M103" s="194">
        <f t="shared" ref="M103:M110" si="24">SUM(D103:J103)</f>
        <v>233018.3</v>
      </c>
      <c r="N103" s="139">
        <v>0.5</v>
      </c>
      <c r="O103" s="137"/>
      <c r="P103" s="140" t="s">
        <v>73</v>
      </c>
      <c r="Q103" s="141"/>
      <c r="R103" s="142"/>
    </row>
    <row r="104" spans="2:18" ht="109.2" x14ac:dyDescent="0.3">
      <c r="B104" s="135" t="s">
        <v>115</v>
      </c>
      <c r="C104" s="136" t="s">
        <v>116</v>
      </c>
      <c r="D104" s="193">
        <f>100000-20000</f>
        <v>80000</v>
      </c>
      <c r="E104" s="193"/>
      <c r="F104" s="193"/>
      <c r="G104" s="193">
        <v>0</v>
      </c>
      <c r="H104" s="193"/>
      <c r="I104" s="193"/>
      <c r="J104" s="193">
        <v>0</v>
      </c>
      <c r="K104" s="193"/>
      <c r="L104" s="193"/>
      <c r="M104" s="194">
        <f t="shared" si="24"/>
        <v>80000</v>
      </c>
      <c r="N104" s="139">
        <v>0.5</v>
      </c>
      <c r="O104" s="137"/>
      <c r="P104" s="140" t="s">
        <v>73</v>
      </c>
      <c r="Q104" s="141"/>
      <c r="R104" s="142"/>
    </row>
    <row r="105" spans="2:18" ht="15.6" hidden="1" x14ac:dyDescent="0.3">
      <c r="B105" s="135" t="s">
        <v>117</v>
      </c>
      <c r="C105" s="136"/>
      <c r="D105" s="193"/>
      <c r="E105" s="193"/>
      <c r="F105" s="193"/>
      <c r="G105" s="193"/>
      <c r="H105" s="193"/>
      <c r="I105" s="193"/>
      <c r="J105" s="193"/>
      <c r="K105" s="193"/>
      <c r="L105" s="193"/>
      <c r="M105" s="194">
        <f t="shared" si="24"/>
        <v>0</v>
      </c>
      <c r="N105" s="139"/>
      <c r="O105" s="137"/>
      <c r="P105" s="140"/>
      <c r="Q105" s="141"/>
      <c r="R105" s="142"/>
    </row>
    <row r="106" spans="2:18" ht="15.6" hidden="1" x14ac:dyDescent="0.3">
      <c r="B106" s="135" t="s">
        <v>118</v>
      </c>
      <c r="C106" s="136"/>
      <c r="D106" s="193"/>
      <c r="E106" s="193"/>
      <c r="F106" s="193"/>
      <c r="G106" s="193"/>
      <c r="H106" s="193"/>
      <c r="I106" s="193"/>
      <c r="J106" s="193"/>
      <c r="K106" s="193"/>
      <c r="L106" s="193"/>
      <c r="M106" s="194">
        <f t="shared" si="24"/>
        <v>0</v>
      </c>
      <c r="N106" s="139"/>
      <c r="O106" s="137"/>
      <c r="P106" s="140"/>
      <c r="Q106" s="141"/>
      <c r="R106" s="142"/>
    </row>
    <row r="107" spans="2:18" ht="15.6" hidden="1" x14ac:dyDescent="0.3">
      <c r="B107" s="135" t="s">
        <v>119</v>
      </c>
      <c r="C107" s="136"/>
      <c r="D107" s="193"/>
      <c r="E107" s="193"/>
      <c r="F107" s="193"/>
      <c r="G107" s="193"/>
      <c r="H107" s="193"/>
      <c r="I107" s="193"/>
      <c r="J107" s="193"/>
      <c r="K107" s="193"/>
      <c r="L107" s="193"/>
      <c r="M107" s="194">
        <f t="shared" si="24"/>
        <v>0</v>
      </c>
      <c r="N107" s="139"/>
      <c r="O107" s="137"/>
      <c r="P107" s="140"/>
      <c r="Q107" s="141"/>
      <c r="R107" s="142"/>
    </row>
    <row r="108" spans="2:18" ht="15.6" hidden="1" x14ac:dyDescent="0.3">
      <c r="B108" s="135" t="s">
        <v>120</v>
      </c>
      <c r="C108" s="136"/>
      <c r="D108" s="193"/>
      <c r="E108" s="193"/>
      <c r="F108" s="193"/>
      <c r="G108" s="193"/>
      <c r="H108" s="193"/>
      <c r="I108" s="193"/>
      <c r="J108" s="193"/>
      <c r="K108" s="193"/>
      <c r="L108" s="193"/>
      <c r="M108" s="194">
        <f t="shared" si="24"/>
        <v>0</v>
      </c>
      <c r="N108" s="139"/>
      <c r="O108" s="137"/>
      <c r="P108" s="140"/>
      <c r="Q108" s="141"/>
      <c r="R108" s="142"/>
    </row>
    <row r="109" spans="2:18" ht="15.6" hidden="1" x14ac:dyDescent="0.3">
      <c r="B109" s="135" t="s">
        <v>121</v>
      </c>
      <c r="C109" s="143"/>
      <c r="D109" s="196"/>
      <c r="E109" s="196"/>
      <c r="F109" s="196"/>
      <c r="G109" s="196"/>
      <c r="H109" s="196"/>
      <c r="I109" s="196"/>
      <c r="J109" s="196"/>
      <c r="K109" s="196"/>
      <c r="L109" s="196"/>
      <c r="M109" s="194">
        <f t="shared" si="24"/>
        <v>0</v>
      </c>
      <c r="N109" s="145"/>
      <c r="O109" s="144"/>
      <c r="P109" s="140"/>
      <c r="Q109" s="146"/>
      <c r="R109" s="142"/>
    </row>
    <row r="110" spans="2:18" ht="15.6" hidden="1" x14ac:dyDescent="0.3">
      <c r="B110" s="135" t="s">
        <v>122</v>
      </c>
      <c r="C110" s="143"/>
      <c r="D110" s="196"/>
      <c r="E110" s="196"/>
      <c r="F110" s="196"/>
      <c r="G110" s="196"/>
      <c r="H110" s="196"/>
      <c r="I110" s="196"/>
      <c r="J110" s="196"/>
      <c r="K110" s="196"/>
      <c r="L110" s="196"/>
      <c r="M110" s="194">
        <f t="shared" si="24"/>
        <v>0</v>
      </c>
      <c r="N110" s="145"/>
      <c r="O110" s="144"/>
      <c r="P110" s="140"/>
      <c r="Q110" s="146"/>
      <c r="R110" s="142"/>
    </row>
    <row r="111" spans="2:18" ht="15.6" x14ac:dyDescent="0.3">
      <c r="C111" s="73" t="s">
        <v>25</v>
      </c>
      <c r="D111" s="179">
        <f>SUM(D103:D110)</f>
        <v>210000</v>
      </c>
      <c r="E111" s="179">
        <f>SUM(E103:E110)</f>
        <v>0</v>
      </c>
      <c r="F111" s="179">
        <f>SUM(F103:F110)</f>
        <v>103018.3</v>
      </c>
      <c r="G111" s="179">
        <f>SUM(G103:G110)</f>
        <v>0</v>
      </c>
      <c r="H111" s="179">
        <f>SUM(H103:H110)</f>
        <v>0</v>
      </c>
      <c r="I111" s="179"/>
      <c r="J111" s="179">
        <f>SUM(J103:J110)</f>
        <v>0</v>
      </c>
      <c r="K111" s="179">
        <f t="shared" ref="K111:L111" si="25">SUM(K103:K110)</f>
        <v>0</v>
      </c>
      <c r="L111" s="179">
        <f t="shared" si="25"/>
        <v>0</v>
      </c>
      <c r="M111" s="179">
        <f>SUM(M103:M110)</f>
        <v>313018.3</v>
      </c>
      <c r="N111" s="187">
        <f>(N103*M103)+(N104*M104)+(N105*M105)+(N106*M106)+(N107*M107)+(N108*M108)+(N109*M109)+(N110*M110)</f>
        <v>156509.15</v>
      </c>
      <c r="O111" s="9">
        <f>SUM(O103:O110)</f>
        <v>0</v>
      </c>
      <c r="P111" s="130"/>
      <c r="Q111" s="146"/>
      <c r="R111" s="32"/>
    </row>
    <row r="112" spans="2:18" ht="27.6" customHeight="1" x14ac:dyDescent="0.3">
      <c r="B112" s="95" t="s">
        <v>123</v>
      </c>
      <c r="C112" s="289" t="s">
        <v>124</v>
      </c>
      <c r="D112" s="289"/>
      <c r="E112" s="289"/>
      <c r="F112" s="289"/>
      <c r="G112" s="289"/>
      <c r="H112" s="289"/>
      <c r="I112" s="289"/>
      <c r="J112" s="289"/>
      <c r="K112" s="289"/>
      <c r="L112" s="289"/>
      <c r="M112" s="289"/>
      <c r="N112" s="289"/>
      <c r="O112" s="290"/>
      <c r="P112" s="290"/>
      <c r="Q112" s="289"/>
      <c r="R112" s="31"/>
    </row>
    <row r="113" spans="2:18" ht="93.6" x14ac:dyDescent="0.3">
      <c r="B113" s="135" t="s">
        <v>125</v>
      </c>
      <c r="C113" s="136" t="s">
        <v>126</v>
      </c>
      <c r="D113" s="193">
        <v>96641</v>
      </c>
      <c r="E113" s="193"/>
      <c r="F113" s="193">
        <v>21243.26</v>
      </c>
      <c r="G113" s="193">
        <v>0</v>
      </c>
      <c r="H113" s="193"/>
      <c r="I113" s="193"/>
      <c r="J113" s="193">
        <v>0</v>
      </c>
      <c r="K113" s="193"/>
      <c r="L113" s="193"/>
      <c r="M113" s="194">
        <f t="shared" ref="M113:M120" si="26">SUM(D113:J113)</f>
        <v>117884.26</v>
      </c>
      <c r="N113" s="139">
        <v>0.6</v>
      </c>
      <c r="O113" s="137"/>
      <c r="P113" s="140" t="s">
        <v>29</v>
      </c>
      <c r="Q113" s="141"/>
      <c r="R113" s="142"/>
    </row>
    <row r="114" spans="2:18" ht="94.2" customHeight="1" x14ac:dyDescent="0.3">
      <c r="B114" s="135" t="s">
        <v>127</v>
      </c>
      <c r="C114" s="136" t="s">
        <v>128</v>
      </c>
      <c r="D114" s="193">
        <v>50000</v>
      </c>
      <c r="E114" s="193"/>
      <c r="F114" s="193"/>
      <c r="G114" s="193">
        <v>0</v>
      </c>
      <c r="H114" s="193"/>
      <c r="I114" s="193"/>
      <c r="J114" s="193">
        <v>0</v>
      </c>
      <c r="K114" s="193"/>
      <c r="L114" s="193"/>
      <c r="M114" s="194">
        <f t="shared" si="26"/>
        <v>50000</v>
      </c>
      <c r="N114" s="139">
        <v>0.7</v>
      </c>
      <c r="O114" s="137"/>
      <c r="P114" s="140" t="s">
        <v>618</v>
      </c>
      <c r="Q114" s="141"/>
      <c r="R114" s="142"/>
    </row>
    <row r="115" spans="2:18" ht="88.2" customHeight="1" x14ac:dyDescent="0.3">
      <c r="B115" s="135" t="s">
        <v>129</v>
      </c>
      <c r="C115" s="136" t="s">
        <v>130</v>
      </c>
      <c r="D115" s="198">
        <v>100000</v>
      </c>
      <c r="E115" s="198">
        <f>10528.59+1915.18+63402.07+11593.03-63402.07+16485.54+34987.89</f>
        <v>75510.23</v>
      </c>
      <c r="F115" s="198"/>
      <c r="G115" s="193">
        <v>0</v>
      </c>
      <c r="H115" s="193"/>
      <c r="I115" s="193"/>
      <c r="J115" s="193">
        <v>0</v>
      </c>
      <c r="K115" s="193"/>
      <c r="L115" s="193"/>
      <c r="M115" s="194">
        <f t="shared" si="26"/>
        <v>175510.22999999998</v>
      </c>
      <c r="N115" s="139">
        <v>0.7</v>
      </c>
      <c r="O115" s="137"/>
      <c r="P115" s="140" t="s">
        <v>617</v>
      </c>
      <c r="Q115" s="141"/>
      <c r="R115" s="142"/>
    </row>
    <row r="116" spans="2:18" ht="15.6" hidden="1" x14ac:dyDescent="0.3">
      <c r="B116" s="135" t="s">
        <v>131</v>
      </c>
      <c r="C116" s="136"/>
      <c r="D116" s="193"/>
      <c r="E116" s="193"/>
      <c r="F116" s="193"/>
      <c r="G116" s="193"/>
      <c r="H116" s="193"/>
      <c r="I116" s="193"/>
      <c r="J116" s="193"/>
      <c r="K116" s="193"/>
      <c r="L116" s="193"/>
      <c r="M116" s="194">
        <f t="shared" si="26"/>
        <v>0</v>
      </c>
      <c r="N116" s="139"/>
      <c r="O116" s="137"/>
      <c r="P116" s="140"/>
      <c r="Q116" s="141"/>
      <c r="R116" s="142"/>
    </row>
    <row r="117" spans="2:18" ht="15.6" hidden="1" x14ac:dyDescent="0.3">
      <c r="B117" s="135" t="s">
        <v>132</v>
      </c>
      <c r="C117" s="136"/>
      <c r="D117" s="193"/>
      <c r="E117" s="193"/>
      <c r="F117" s="193"/>
      <c r="G117" s="193"/>
      <c r="H117" s="193"/>
      <c r="I117" s="193"/>
      <c r="J117" s="193"/>
      <c r="K117" s="193"/>
      <c r="L117" s="193"/>
      <c r="M117" s="194">
        <f t="shared" si="26"/>
        <v>0</v>
      </c>
      <c r="N117" s="139"/>
      <c r="O117" s="137"/>
      <c r="P117" s="140"/>
      <c r="Q117" s="141"/>
      <c r="R117" s="142"/>
    </row>
    <row r="118" spans="2:18" ht="15.6" hidden="1" x14ac:dyDescent="0.3">
      <c r="B118" s="135" t="s">
        <v>133</v>
      </c>
      <c r="C118" s="136"/>
      <c r="D118" s="193"/>
      <c r="E118" s="193"/>
      <c r="F118" s="193"/>
      <c r="G118" s="193"/>
      <c r="H118" s="193"/>
      <c r="I118" s="193"/>
      <c r="J118" s="193"/>
      <c r="K118" s="193"/>
      <c r="L118" s="193"/>
      <c r="M118" s="194">
        <f t="shared" si="26"/>
        <v>0</v>
      </c>
      <c r="N118" s="139"/>
      <c r="O118" s="137"/>
      <c r="P118" s="140"/>
      <c r="Q118" s="141"/>
      <c r="R118" s="142"/>
    </row>
    <row r="119" spans="2:18" ht="15.6" hidden="1" x14ac:dyDescent="0.3">
      <c r="B119" s="135" t="s">
        <v>134</v>
      </c>
      <c r="C119" s="143"/>
      <c r="D119" s="196"/>
      <c r="E119" s="196"/>
      <c r="F119" s="196"/>
      <c r="G119" s="196"/>
      <c r="H119" s="196"/>
      <c r="I119" s="196"/>
      <c r="J119" s="196"/>
      <c r="K119" s="196"/>
      <c r="L119" s="196"/>
      <c r="M119" s="194">
        <f t="shared" si="26"/>
        <v>0</v>
      </c>
      <c r="N119" s="145"/>
      <c r="O119" s="144"/>
      <c r="P119" s="140"/>
      <c r="Q119" s="146"/>
      <c r="R119" s="142"/>
    </row>
    <row r="120" spans="2:18" ht="15.6" hidden="1" x14ac:dyDescent="0.3">
      <c r="B120" s="135" t="s">
        <v>135</v>
      </c>
      <c r="C120" s="143"/>
      <c r="D120" s="196"/>
      <c r="E120" s="196"/>
      <c r="F120" s="196"/>
      <c r="G120" s="196"/>
      <c r="H120" s="196"/>
      <c r="I120" s="196"/>
      <c r="J120" s="196"/>
      <c r="K120" s="196"/>
      <c r="L120" s="196"/>
      <c r="M120" s="194">
        <f t="shared" si="26"/>
        <v>0</v>
      </c>
      <c r="N120" s="145"/>
      <c r="O120" s="144"/>
      <c r="P120" s="140"/>
      <c r="Q120" s="146"/>
      <c r="R120" s="142"/>
    </row>
    <row r="121" spans="2:18" ht="15.6" x14ac:dyDescent="0.3">
      <c r="C121" s="73" t="s">
        <v>25</v>
      </c>
      <c r="D121" s="179">
        <f>SUM(D113:D120)</f>
        <v>246641</v>
      </c>
      <c r="E121" s="179">
        <f>SUM(E113:E120)</f>
        <v>75510.23</v>
      </c>
      <c r="F121" s="179">
        <f>SUM(F113:F120)</f>
        <v>21243.26</v>
      </c>
      <c r="G121" s="179">
        <f>SUM(G113:G120)</f>
        <v>0</v>
      </c>
      <c r="H121" s="179"/>
      <c r="I121" s="179"/>
      <c r="J121" s="179">
        <f>SUM(J113:J120)</f>
        <v>0</v>
      </c>
      <c r="K121" s="179">
        <f t="shared" ref="K121:L121" si="27">SUM(K113:K120)</f>
        <v>0</v>
      </c>
      <c r="L121" s="179">
        <f t="shared" si="27"/>
        <v>0</v>
      </c>
      <c r="M121" s="179">
        <f>SUM(M113:M120)</f>
        <v>343394.49</v>
      </c>
      <c r="N121" s="187">
        <f>(N113*M113)+(N114*M114)+(N115*M115)+(N116*M116)+(N117*M117)+(N118*M118)+(N119*M119)+(N120*M120)</f>
        <v>228587.71699999998</v>
      </c>
      <c r="O121" s="9">
        <f>SUM(O113:O120)</f>
        <v>0</v>
      </c>
      <c r="P121" s="130"/>
      <c r="Q121" s="146"/>
      <c r="R121" s="32"/>
    </row>
    <row r="122" spans="2:18" ht="51" hidden="1" customHeight="1" x14ac:dyDescent="0.3">
      <c r="B122" s="95" t="s">
        <v>136</v>
      </c>
      <c r="C122" s="271"/>
      <c r="D122" s="271"/>
      <c r="E122" s="271"/>
      <c r="F122" s="271"/>
      <c r="G122" s="271"/>
      <c r="H122" s="271"/>
      <c r="I122" s="271"/>
      <c r="J122" s="271"/>
      <c r="K122" s="271"/>
      <c r="L122" s="271"/>
      <c r="M122" s="271"/>
      <c r="N122" s="271"/>
      <c r="O122" s="272"/>
      <c r="P122" s="272"/>
      <c r="Q122" s="271"/>
      <c r="R122" s="31"/>
    </row>
    <row r="123" spans="2:18" ht="15.6" hidden="1" x14ac:dyDescent="0.3">
      <c r="B123" s="135" t="s">
        <v>137</v>
      </c>
      <c r="C123" s="136"/>
      <c r="D123" s="137"/>
      <c r="E123" s="137"/>
      <c r="F123" s="137"/>
      <c r="G123" s="137"/>
      <c r="H123" s="137"/>
      <c r="I123" s="137"/>
      <c r="J123" s="137"/>
      <c r="K123" s="137"/>
      <c r="L123" s="137"/>
      <c r="M123" s="138">
        <f t="shared" ref="M123:M130" si="28">SUM(D123:J123)</f>
        <v>0</v>
      </c>
      <c r="N123" s="139"/>
      <c r="O123" s="137"/>
      <c r="P123" s="140"/>
      <c r="Q123" s="141"/>
      <c r="R123" s="142"/>
    </row>
    <row r="124" spans="2:18" ht="15.6" hidden="1" x14ac:dyDescent="0.3">
      <c r="B124" s="135" t="s">
        <v>138</v>
      </c>
      <c r="C124" s="136"/>
      <c r="D124" s="137"/>
      <c r="E124" s="137"/>
      <c r="F124" s="137"/>
      <c r="G124" s="137"/>
      <c r="H124" s="137"/>
      <c r="I124" s="137"/>
      <c r="J124" s="137"/>
      <c r="K124" s="137"/>
      <c r="L124" s="137"/>
      <c r="M124" s="138">
        <f t="shared" si="28"/>
        <v>0</v>
      </c>
      <c r="N124" s="139"/>
      <c r="O124" s="137"/>
      <c r="P124" s="140"/>
      <c r="Q124" s="141"/>
      <c r="R124" s="142"/>
    </row>
    <row r="125" spans="2:18" ht="15.6" hidden="1" x14ac:dyDescent="0.3">
      <c r="B125" s="135" t="s">
        <v>139</v>
      </c>
      <c r="C125" s="136"/>
      <c r="D125" s="137"/>
      <c r="E125" s="137"/>
      <c r="F125" s="137"/>
      <c r="G125" s="137"/>
      <c r="H125" s="137"/>
      <c r="I125" s="137"/>
      <c r="J125" s="137"/>
      <c r="K125" s="137"/>
      <c r="L125" s="137"/>
      <c r="M125" s="138">
        <f t="shared" si="28"/>
        <v>0</v>
      </c>
      <c r="N125" s="139"/>
      <c r="O125" s="137"/>
      <c r="P125" s="140"/>
      <c r="Q125" s="141"/>
      <c r="R125" s="142"/>
    </row>
    <row r="126" spans="2:18" ht="15.6" hidden="1" x14ac:dyDescent="0.3">
      <c r="B126" s="135" t="s">
        <v>140</v>
      </c>
      <c r="C126" s="136"/>
      <c r="D126" s="137"/>
      <c r="E126" s="137"/>
      <c r="F126" s="137"/>
      <c r="G126" s="137"/>
      <c r="H126" s="137"/>
      <c r="I126" s="137"/>
      <c r="J126" s="137"/>
      <c r="K126" s="137"/>
      <c r="L126" s="137"/>
      <c r="M126" s="138">
        <f t="shared" si="28"/>
        <v>0</v>
      </c>
      <c r="N126" s="139"/>
      <c r="O126" s="137"/>
      <c r="P126" s="140"/>
      <c r="Q126" s="141"/>
      <c r="R126" s="142"/>
    </row>
    <row r="127" spans="2:18" ht="15.6" hidden="1" x14ac:dyDescent="0.3">
      <c r="B127" s="135" t="s">
        <v>141</v>
      </c>
      <c r="C127" s="136"/>
      <c r="D127" s="137"/>
      <c r="E127" s="137"/>
      <c r="F127" s="137"/>
      <c r="G127" s="137"/>
      <c r="H127" s="137"/>
      <c r="I127" s="137"/>
      <c r="J127" s="137"/>
      <c r="K127" s="137"/>
      <c r="L127" s="137"/>
      <c r="M127" s="138">
        <f t="shared" si="28"/>
        <v>0</v>
      </c>
      <c r="N127" s="139"/>
      <c r="O127" s="137"/>
      <c r="P127" s="140"/>
      <c r="Q127" s="141"/>
      <c r="R127" s="142"/>
    </row>
    <row r="128" spans="2:18" ht="15.6" hidden="1" x14ac:dyDescent="0.3">
      <c r="B128" s="135" t="s">
        <v>142</v>
      </c>
      <c r="C128" s="136"/>
      <c r="D128" s="137"/>
      <c r="E128" s="137"/>
      <c r="F128" s="137"/>
      <c r="G128" s="137"/>
      <c r="H128" s="137"/>
      <c r="I128" s="137"/>
      <c r="J128" s="137"/>
      <c r="K128" s="137"/>
      <c r="L128" s="137"/>
      <c r="M128" s="138">
        <f t="shared" si="28"/>
        <v>0</v>
      </c>
      <c r="N128" s="139"/>
      <c r="O128" s="137"/>
      <c r="P128" s="140"/>
      <c r="Q128" s="141"/>
      <c r="R128" s="142"/>
    </row>
    <row r="129" spans="2:18" ht="15.6" hidden="1" x14ac:dyDescent="0.3">
      <c r="B129" s="135" t="s">
        <v>143</v>
      </c>
      <c r="C129" s="143"/>
      <c r="D129" s="144"/>
      <c r="E129" s="144"/>
      <c r="F129" s="144"/>
      <c r="G129" s="144"/>
      <c r="H129" s="144"/>
      <c r="I129" s="144"/>
      <c r="J129" s="144"/>
      <c r="K129" s="144"/>
      <c r="L129" s="144"/>
      <c r="M129" s="138">
        <f t="shared" si="28"/>
        <v>0</v>
      </c>
      <c r="N129" s="145"/>
      <c r="O129" s="144"/>
      <c r="P129" s="140"/>
      <c r="Q129" s="146"/>
      <c r="R129" s="142"/>
    </row>
    <row r="130" spans="2:18" ht="15.6" hidden="1" x14ac:dyDescent="0.3">
      <c r="B130" s="135" t="s">
        <v>144</v>
      </c>
      <c r="C130" s="143"/>
      <c r="D130" s="144"/>
      <c r="E130" s="144"/>
      <c r="F130" s="144"/>
      <c r="G130" s="144"/>
      <c r="H130" s="144"/>
      <c r="I130" s="144"/>
      <c r="J130" s="144"/>
      <c r="K130" s="144"/>
      <c r="L130" s="144"/>
      <c r="M130" s="138">
        <f t="shared" si="28"/>
        <v>0</v>
      </c>
      <c r="N130" s="145"/>
      <c r="O130" s="144"/>
      <c r="P130" s="140"/>
      <c r="Q130" s="146"/>
      <c r="R130" s="142"/>
    </row>
    <row r="131" spans="2:18" ht="15.6" hidden="1" x14ac:dyDescent="0.3">
      <c r="C131" s="73" t="s">
        <v>25</v>
      </c>
      <c r="D131" s="9">
        <f>SUM(D123:D130)</f>
        <v>0</v>
      </c>
      <c r="E131" s="9"/>
      <c r="F131" s="9"/>
      <c r="G131" s="9">
        <f>SUM(G123:G130)</f>
        <v>0</v>
      </c>
      <c r="H131" s="9"/>
      <c r="I131" s="9"/>
      <c r="J131" s="9">
        <f>SUM(J123:J130)</f>
        <v>0</v>
      </c>
      <c r="K131" s="9"/>
      <c r="L131" s="9"/>
      <c r="M131" s="9">
        <f>SUM(M123:M130)</f>
        <v>0</v>
      </c>
      <c r="N131" s="9">
        <f>(N123*M123)+(N124*M124)+(N125*M125)+(N126*M126)+(N127*M127)+(N128*M128)+(N129*M129)+(N130*M130)</f>
        <v>0</v>
      </c>
      <c r="O131" s="9">
        <f>SUM(O123:O130)</f>
        <v>0</v>
      </c>
      <c r="P131" s="130"/>
      <c r="Q131" s="146"/>
      <c r="R131" s="32"/>
    </row>
    <row r="132" spans="2:18" ht="15.75" hidden="1" customHeight="1" x14ac:dyDescent="0.3">
      <c r="B132" s="4"/>
      <c r="C132" s="147"/>
      <c r="D132" s="151"/>
      <c r="E132" s="151"/>
      <c r="F132" s="151"/>
      <c r="G132" s="151"/>
      <c r="H132" s="151"/>
      <c r="I132" s="151"/>
      <c r="J132" s="151"/>
      <c r="K132" s="151"/>
      <c r="L132" s="151"/>
      <c r="M132" s="151"/>
      <c r="N132" s="151"/>
      <c r="O132" s="151"/>
      <c r="P132" s="152"/>
      <c r="Q132" s="153"/>
      <c r="R132" s="2"/>
    </row>
    <row r="133" spans="2:18" ht="51" hidden="1" customHeight="1" x14ac:dyDescent="0.3">
      <c r="B133" s="73" t="s">
        <v>145</v>
      </c>
      <c r="C133" s="293"/>
      <c r="D133" s="293"/>
      <c r="E133" s="293"/>
      <c r="F133" s="293"/>
      <c r="G133" s="293"/>
      <c r="H133" s="293"/>
      <c r="I133" s="293"/>
      <c r="J133" s="293"/>
      <c r="K133" s="293"/>
      <c r="L133" s="293"/>
      <c r="M133" s="293"/>
      <c r="N133" s="293"/>
      <c r="O133" s="294"/>
      <c r="P133" s="294"/>
      <c r="Q133" s="293"/>
      <c r="R133" s="8"/>
    </row>
    <row r="134" spans="2:18" ht="51" hidden="1" customHeight="1" x14ac:dyDescent="0.3">
      <c r="B134" s="72" t="s">
        <v>146</v>
      </c>
      <c r="C134" s="271"/>
      <c r="D134" s="271"/>
      <c r="E134" s="271"/>
      <c r="F134" s="271"/>
      <c r="G134" s="271"/>
      <c r="H134" s="271"/>
      <c r="I134" s="271"/>
      <c r="J134" s="271"/>
      <c r="K134" s="271"/>
      <c r="L134" s="271"/>
      <c r="M134" s="271"/>
      <c r="N134" s="271"/>
      <c r="O134" s="272"/>
      <c r="P134" s="272"/>
      <c r="Q134" s="271"/>
      <c r="R134" s="31"/>
    </row>
    <row r="135" spans="2:18" ht="15.6" hidden="1" x14ac:dyDescent="0.3">
      <c r="B135" s="135" t="s">
        <v>147</v>
      </c>
      <c r="C135" s="136"/>
      <c r="D135" s="137"/>
      <c r="E135" s="137"/>
      <c r="F135" s="137"/>
      <c r="G135" s="137"/>
      <c r="H135" s="137"/>
      <c r="I135" s="137"/>
      <c r="J135" s="137"/>
      <c r="K135" s="137"/>
      <c r="L135" s="137"/>
      <c r="M135" s="138">
        <f t="shared" ref="M135:M142" si="29">SUM(D135:J135)</f>
        <v>0</v>
      </c>
      <c r="N135" s="139"/>
      <c r="O135" s="137"/>
      <c r="P135" s="140"/>
      <c r="Q135" s="141"/>
      <c r="R135" s="142"/>
    </row>
    <row r="136" spans="2:18" ht="15.6" hidden="1" x14ac:dyDescent="0.3">
      <c r="B136" s="135" t="s">
        <v>148</v>
      </c>
      <c r="C136" s="136"/>
      <c r="D136" s="137"/>
      <c r="E136" s="137"/>
      <c r="F136" s="137"/>
      <c r="G136" s="137"/>
      <c r="H136" s="137"/>
      <c r="I136" s="137"/>
      <c r="J136" s="137"/>
      <c r="K136" s="137"/>
      <c r="L136" s="137"/>
      <c r="M136" s="138">
        <f t="shared" si="29"/>
        <v>0</v>
      </c>
      <c r="N136" s="139"/>
      <c r="O136" s="137"/>
      <c r="P136" s="140"/>
      <c r="Q136" s="141"/>
      <c r="R136" s="142"/>
    </row>
    <row r="137" spans="2:18" ht="15.6" hidden="1" x14ac:dyDescent="0.3">
      <c r="B137" s="135" t="s">
        <v>149</v>
      </c>
      <c r="C137" s="136"/>
      <c r="D137" s="137"/>
      <c r="E137" s="137"/>
      <c r="F137" s="137"/>
      <c r="G137" s="137"/>
      <c r="H137" s="137"/>
      <c r="I137" s="137"/>
      <c r="J137" s="137"/>
      <c r="K137" s="137"/>
      <c r="L137" s="137"/>
      <c r="M137" s="138">
        <f t="shared" si="29"/>
        <v>0</v>
      </c>
      <c r="N137" s="139"/>
      <c r="O137" s="137"/>
      <c r="P137" s="140"/>
      <c r="Q137" s="141"/>
      <c r="R137" s="142"/>
    </row>
    <row r="138" spans="2:18" ht="15.6" hidden="1" x14ac:dyDescent="0.3">
      <c r="B138" s="135" t="s">
        <v>150</v>
      </c>
      <c r="C138" s="136"/>
      <c r="D138" s="137"/>
      <c r="E138" s="137"/>
      <c r="F138" s="137"/>
      <c r="G138" s="137"/>
      <c r="H138" s="137"/>
      <c r="I138" s="137"/>
      <c r="J138" s="137"/>
      <c r="K138" s="137"/>
      <c r="L138" s="137"/>
      <c r="M138" s="138">
        <f t="shared" si="29"/>
        <v>0</v>
      </c>
      <c r="N138" s="139"/>
      <c r="O138" s="137"/>
      <c r="P138" s="140"/>
      <c r="Q138" s="141"/>
      <c r="R138" s="142"/>
    </row>
    <row r="139" spans="2:18" ht="15.6" hidden="1" x14ac:dyDescent="0.3">
      <c r="B139" s="135" t="s">
        <v>151</v>
      </c>
      <c r="C139" s="136"/>
      <c r="D139" s="137"/>
      <c r="E139" s="137"/>
      <c r="F139" s="137"/>
      <c r="G139" s="137"/>
      <c r="H139" s="137"/>
      <c r="I139" s="137"/>
      <c r="J139" s="137"/>
      <c r="K139" s="137"/>
      <c r="L139" s="137"/>
      <c r="M139" s="138">
        <f t="shared" si="29"/>
        <v>0</v>
      </c>
      <c r="N139" s="139"/>
      <c r="O139" s="137"/>
      <c r="P139" s="140"/>
      <c r="Q139" s="141"/>
      <c r="R139" s="142"/>
    </row>
    <row r="140" spans="2:18" ht="15.6" hidden="1" x14ac:dyDescent="0.3">
      <c r="B140" s="135" t="s">
        <v>152</v>
      </c>
      <c r="C140" s="136"/>
      <c r="D140" s="137"/>
      <c r="E140" s="137"/>
      <c r="F140" s="137"/>
      <c r="G140" s="137"/>
      <c r="H140" s="137"/>
      <c r="I140" s="137"/>
      <c r="J140" s="137"/>
      <c r="K140" s="137"/>
      <c r="L140" s="137"/>
      <c r="M140" s="138">
        <f t="shared" si="29"/>
        <v>0</v>
      </c>
      <c r="N140" s="139"/>
      <c r="O140" s="137"/>
      <c r="P140" s="140"/>
      <c r="Q140" s="141"/>
      <c r="R140" s="142"/>
    </row>
    <row r="141" spans="2:18" ht="15.6" hidden="1" x14ac:dyDescent="0.3">
      <c r="B141" s="135" t="s">
        <v>153</v>
      </c>
      <c r="C141" s="143"/>
      <c r="D141" s="144"/>
      <c r="E141" s="144"/>
      <c r="F141" s="144"/>
      <c r="G141" s="144"/>
      <c r="H141" s="144"/>
      <c r="I141" s="144"/>
      <c r="J141" s="144"/>
      <c r="K141" s="144"/>
      <c r="L141" s="144"/>
      <c r="M141" s="138">
        <f t="shared" si="29"/>
        <v>0</v>
      </c>
      <c r="N141" s="145"/>
      <c r="O141" s="144"/>
      <c r="P141" s="140"/>
      <c r="Q141" s="146"/>
      <c r="R141" s="142"/>
    </row>
    <row r="142" spans="2:18" ht="15.6" hidden="1" x14ac:dyDescent="0.3">
      <c r="B142" s="135" t="s">
        <v>154</v>
      </c>
      <c r="C142" s="143"/>
      <c r="D142" s="144"/>
      <c r="E142" s="144"/>
      <c r="F142" s="144"/>
      <c r="G142" s="144"/>
      <c r="H142" s="144"/>
      <c r="I142" s="144"/>
      <c r="J142" s="144"/>
      <c r="K142" s="144"/>
      <c r="L142" s="144"/>
      <c r="M142" s="138">
        <f t="shared" si="29"/>
        <v>0</v>
      </c>
      <c r="N142" s="145"/>
      <c r="O142" s="144"/>
      <c r="P142" s="140"/>
      <c r="Q142" s="146"/>
      <c r="R142" s="142"/>
    </row>
    <row r="143" spans="2:18" ht="15.6" hidden="1" x14ac:dyDescent="0.3">
      <c r="C143" s="73" t="s">
        <v>25</v>
      </c>
      <c r="D143" s="9">
        <f>SUM(D135:D142)</f>
        <v>0</v>
      </c>
      <c r="E143" s="9"/>
      <c r="F143" s="9"/>
      <c r="G143" s="9">
        <f>SUM(G135:G142)</f>
        <v>0</v>
      </c>
      <c r="H143" s="9"/>
      <c r="I143" s="9"/>
      <c r="J143" s="9">
        <f>SUM(J135:J142)</f>
        <v>0</v>
      </c>
      <c r="K143" s="12"/>
      <c r="L143" s="12"/>
      <c r="M143" s="12">
        <f>SUM(M135:M142)</f>
        <v>0</v>
      </c>
      <c r="N143" s="9">
        <f>(N135*M135)+(N136*M136)+(N137*M137)+(N138*M138)+(N139*M139)+(N140*M140)+(N141*M141)+(N142*M142)</f>
        <v>0</v>
      </c>
      <c r="O143" s="9">
        <f>SUM(O135:O142)</f>
        <v>0</v>
      </c>
      <c r="P143" s="130"/>
      <c r="Q143" s="146"/>
      <c r="R143" s="32"/>
    </row>
    <row r="144" spans="2:18" ht="51" hidden="1" customHeight="1" x14ac:dyDescent="0.3">
      <c r="B144" s="72" t="s">
        <v>155</v>
      </c>
      <c r="C144" s="271"/>
      <c r="D144" s="271"/>
      <c r="E144" s="271"/>
      <c r="F144" s="271"/>
      <c r="G144" s="271"/>
      <c r="H144" s="271"/>
      <c r="I144" s="271"/>
      <c r="J144" s="271"/>
      <c r="K144" s="271"/>
      <c r="L144" s="271"/>
      <c r="M144" s="271"/>
      <c r="N144" s="271"/>
      <c r="O144" s="272"/>
      <c r="P144" s="272"/>
      <c r="Q144" s="271"/>
      <c r="R144" s="31"/>
    </row>
    <row r="145" spans="2:18" ht="15.6" hidden="1" x14ac:dyDescent="0.3">
      <c r="B145" s="135" t="s">
        <v>156</v>
      </c>
      <c r="C145" s="136"/>
      <c r="D145" s="137"/>
      <c r="E145" s="137"/>
      <c r="F145" s="137"/>
      <c r="G145" s="137"/>
      <c r="H145" s="137"/>
      <c r="I145" s="137"/>
      <c r="J145" s="137"/>
      <c r="K145" s="137"/>
      <c r="L145" s="137"/>
      <c r="M145" s="138">
        <f t="shared" ref="M145:M152" si="30">SUM(D145:J145)</f>
        <v>0</v>
      </c>
      <c r="N145" s="139"/>
      <c r="O145" s="137"/>
      <c r="P145" s="140"/>
      <c r="Q145" s="141"/>
      <c r="R145" s="142"/>
    </row>
    <row r="146" spans="2:18" ht="15.6" hidden="1" x14ac:dyDescent="0.3">
      <c r="B146" s="135" t="s">
        <v>157</v>
      </c>
      <c r="C146" s="136"/>
      <c r="D146" s="137"/>
      <c r="E146" s="137"/>
      <c r="F146" s="137"/>
      <c r="G146" s="137"/>
      <c r="H146" s="137"/>
      <c r="I146" s="137"/>
      <c r="J146" s="137"/>
      <c r="K146" s="137"/>
      <c r="L146" s="137"/>
      <c r="M146" s="138">
        <f t="shared" si="30"/>
        <v>0</v>
      </c>
      <c r="N146" s="139"/>
      <c r="O146" s="137"/>
      <c r="P146" s="140"/>
      <c r="Q146" s="141"/>
      <c r="R146" s="142"/>
    </row>
    <row r="147" spans="2:18" ht="15.6" hidden="1" x14ac:dyDescent="0.3">
      <c r="B147" s="135" t="s">
        <v>158</v>
      </c>
      <c r="C147" s="136"/>
      <c r="D147" s="137"/>
      <c r="E147" s="137"/>
      <c r="F147" s="137"/>
      <c r="G147" s="137"/>
      <c r="H147" s="137"/>
      <c r="I147" s="137"/>
      <c r="J147" s="137"/>
      <c r="K147" s="137"/>
      <c r="L147" s="137"/>
      <c r="M147" s="138">
        <f t="shared" si="30"/>
        <v>0</v>
      </c>
      <c r="N147" s="139"/>
      <c r="O147" s="137"/>
      <c r="P147" s="140"/>
      <c r="Q147" s="141"/>
      <c r="R147" s="142"/>
    </row>
    <row r="148" spans="2:18" ht="15.6" hidden="1" x14ac:dyDescent="0.3">
      <c r="B148" s="135" t="s">
        <v>159</v>
      </c>
      <c r="C148" s="136"/>
      <c r="D148" s="137"/>
      <c r="E148" s="137"/>
      <c r="F148" s="137"/>
      <c r="G148" s="137"/>
      <c r="H148" s="137"/>
      <c r="I148" s="137"/>
      <c r="J148" s="137"/>
      <c r="K148" s="137"/>
      <c r="L148" s="137"/>
      <c r="M148" s="138">
        <f t="shared" si="30"/>
        <v>0</v>
      </c>
      <c r="N148" s="139"/>
      <c r="O148" s="137"/>
      <c r="P148" s="140"/>
      <c r="Q148" s="141"/>
      <c r="R148" s="142"/>
    </row>
    <row r="149" spans="2:18" ht="15.6" hidden="1" x14ac:dyDescent="0.3">
      <c r="B149" s="135" t="s">
        <v>160</v>
      </c>
      <c r="C149" s="136"/>
      <c r="D149" s="137"/>
      <c r="E149" s="137"/>
      <c r="F149" s="137"/>
      <c r="G149" s="137"/>
      <c r="H149" s="137"/>
      <c r="I149" s="137"/>
      <c r="J149" s="137"/>
      <c r="K149" s="137"/>
      <c r="L149" s="137"/>
      <c r="M149" s="138">
        <f t="shared" si="30"/>
        <v>0</v>
      </c>
      <c r="N149" s="139"/>
      <c r="O149" s="137"/>
      <c r="P149" s="140"/>
      <c r="Q149" s="141"/>
      <c r="R149" s="142"/>
    </row>
    <row r="150" spans="2:18" ht="15.6" hidden="1" x14ac:dyDescent="0.3">
      <c r="B150" s="135" t="s">
        <v>161</v>
      </c>
      <c r="C150" s="136"/>
      <c r="D150" s="137"/>
      <c r="E150" s="137"/>
      <c r="F150" s="137"/>
      <c r="G150" s="137"/>
      <c r="H150" s="137"/>
      <c r="I150" s="137"/>
      <c r="J150" s="137"/>
      <c r="K150" s="137"/>
      <c r="L150" s="137"/>
      <c r="M150" s="138">
        <f t="shared" si="30"/>
        <v>0</v>
      </c>
      <c r="N150" s="139"/>
      <c r="O150" s="137"/>
      <c r="P150" s="140"/>
      <c r="Q150" s="141"/>
      <c r="R150" s="142"/>
    </row>
    <row r="151" spans="2:18" ht="15.6" hidden="1" x14ac:dyDescent="0.3">
      <c r="B151" s="135" t="s">
        <v>162</v>
      </c>
      <c r="C151" s="143"/>
      <c r="D151" s="144"/>
      <c r="E151" s="144"/>
      <c r="F151" s="144"/>
      <c r="G151" s="144"/>
      <c r="H151" s="144"/>
      <c r="I151" s="144"/>
      <c r="J151" s="144"/>
      <c r="K151" s="144"/>
      <c r="L151" s="144"/>
      <c r="M151" s="138">
        <f t="shared" si="30"/>
        <v>0</v>
      </c>
      <c r="N151" s="145"/>
      <c r="O151" s="144"/>
      <c r="P151" s="140"/>
      <c r="Q151" s="146"/>
      <c r="R151" s="142"/>
    </row>
    <row r="152" spans="2:18" ht="15.6" hidden="1" x14ac:dyDescent="0.3">
      <c r="B152" s="135" t="s">
        <v>163</v>
      </c>
      <c r="C152" s="143"/>
      <c r="D152" s="144"/>
      <c r="E152" s="144"/>
      <c r="F152" s="144"/>
      <c r="G152" s="144"/>
      <c r="H152" s="144"/>
      <c r="I152" s="144"/>
      <c r="J152" s="144"/>
      <c r="K152" s="144"/>
      <c r="L152" s="144"/>
      <c r="M152" s="138">
        <f t="shared" si="30"/>
        <v>0</v>
      </c>
      <c r="N152" s="145"/>
      <c r="O152" s="144"/>
      <c r="P152" s="140"/>
      <c r="Q152" s="146"/>
      <c r="R152" s="142"/>
    </row>
    <row r="153" spans="2:18" ht="15.6" hidden="1" x14ac:dyDescent="0.3">
      <c r="C153" s="73" t="s">
        <v>25</v>
      </c>
      <c r="D153" s="12">
        <f>SUM(D145:D152)</f>
        <v>0</v>
      </c>
      <c r="E153" s="12"/>
      <c r="F153" s="12"/>
      <c r="G153" s="12">
        <f>SUM(G145:G152)</f>
        <v>0</v>
      </c>
      <c r="H153" s="12"/>
      <c r="I153" s="12"/>
      <c r="J153" s="12">
        <f>SUM(J145:J152)</f>
        <v>0</v>
      </c>
      <c r="K153" s="12"/>
      <c r="L153" s="12"/>
      <c r="M153" s="12">
        <f>SUM(M145:M152)</f>
        <v>0</v>
      </c>
      <c r="N153" s="9">
        <f>(N145*M145)+(N146*M146)+(N147*M147)+(N148*M148)+(N149*M149)+(N150*M150)+(N151*M151)+(N152*M152)</f>
        <v>0</v>
      </c>
      <c r="O153" s="9">
        <f>SUM(O145:O152)</f>
        <v>0</v>
      </c>
      <c r="P153" s="130"/>
      <c r="Q153" s="146"/>
      <c r="R153" s="32"/>
    </row>
    <row r="154" spans="2:18" ht="51" hidden="1" customHeight="1" x14ac:dyDescent="0.3">
      <c r="B154" s="72" t="s">
        <v>164</v>
      </c>
      <c r="C154" s="271"/>
      <c r="D154" s="271"/>
      <c r="E154" s="271"/>
      <c r="F154" s="271"/>
      <c r="G154" s="271"/>
      <c r="H154" s="271"/>
      <c r="I154" s="271"/>
      <c r="J154" s="271"/>
      <c r="K154" s="271"/>
      <c r="L154" s="271"/>
      <c r="M154" s="271"/>
      <c r="N154" s="271"/>
      <c r="O154" s="272"/>
      <c r="P154" s="272"/>
      <c r="Q154" s="271"/>
      <c r="R154" s="31"/>
    </row>
    <row r="155" spans="2:18" ht="15.6" hidden="1" x14ac:dyDescent="0.3">
      <c r="B155" s="135" t="s">
        <v>165</v>
      </c>
      <c r="C155" s="136"/>
      <c r="D155" s="137"/>
      <c r="E155" s="137"/>
      <c r="F155" s="137"/>
      <c r="G155" s="137"/>
      <c r="H155" s="137"/>
      <c r="I155" s="137"/>
      <c r="J155" s="137"/>
      <c r="K155" s="137"/>
      <c r="L155" s="137"/>
      <c r="M155" s="138">
        <f t="shared" ref="M155:M162" si="31">SUM(D155:J155)</f>
        <v>0</v>
      </c>
      <c r="N155" s="139"/>
      <c r="O155" s="137"/>
      <c r="P155" s="140"/>
      <c r="Q155" s="141"/>
      <c r="R155" s="142"/>
    </row>
    <row r="156" spans="2:18" ht="15.6" hidden="1" x14ac:dyDescent="0.3">
      <c r="B156" s="135" t="s">
        <v>166</v>
      </c>
      <c r="C156" s="136"/>
      <c r="D156" s="137"/>
      <c r="E156" s="137"/>
      <c r="F156" s="137"/>
      <c r="G156" s="137"/>
      <c r="H156" s="137"/>
      <c r="I156" s="137"/>
      <c r="J156" s="137"/>
      <c r="K156" s="137"/>
      <c r="L156" s="137"/>
      <c r="M156" s="138">
        <f t="shared" si="31"/>
        <v>0</v>
      </c>
      <c r="N156" s="139"/>
      <c r="O156" s="137"/>
      <c r="P156" s="140"/>
      <c r="Q156" s="141"/>
      <c r="R156" s="142"/>
    </row>
    <row r="157" spans="2:18" ht="15.6" hidden="1" x14ac:dyDescent="0.3">
      <c r="B157" s="135" t="s">
        <v>167</v>
      </c>
      <c r="C157" s="136"/>
      <c r="D157" s="137"/>
      <c r="E157" s="137"/>
      <c r="F157" s="137"/>
      <c r="G157" s="137"/>
      <c r="H157" s="137"/>
      <c r="I157" s="137"/>
      <c r="J157" s="137"/>
      <c r="K157" s="137"/>
      <c r="L157" s="137"/>
      <c r="M157" s="138">
        <f t="shared" si="31"/>
        <v>0</v>
      </c>
      <c r="N157" s="139"/>
      <c r="O157" s="137"/>
      <c r="P157" s="140"/>
      <c r="Q157" s="141"/>
      <c r="R157" s="142"/>
    </row>
    <row r="158" spans="2:18" ht="15.6" hidden="1" x14ac:dyDescent="0.3">
      <c r="B158" s="135" t="s">
        <v>168</v>
      </c>
      <c r="C158" s="136"/>
      <c r="D158" s="137"/>
      <c r="E158" s="137"/>
      <c r="F158" s="137"/>
      <c r="G158" s="137"/>
      <c r="H158" s="137"/>
      <c r="I158" s="137"/>
      <c r="J158" s="137"/>
      <c r="K158" s="137"/>
      <c r="L158" s="137"/>
      <c r="M158" s="138">
        <f t="shared" si="31"/>
        <v>0</v>
      </c>
      <c r="N158" s="139"/>
      <c r="O158" s="137"/>
      <c r="P158" s="140"/>
      <c r="Q158" s="141"/>
      <c r="R158" s="142"/>
    </row>
    <row r="159" spans="2:18" ht="15.6" hidden="1" x14ac:dyDescent="0.3">
      <c r="B159" s="135" t="s">
        <v>169</v>
      </c>
      <c r="C159" s="136"/>
      <c r="D159" s="137"/>
      <c r="E159" s="137"/>
      <c r="F159" s="137"/>
      <c r="G159" s="137"/>
      <c r="H159" s="137"/>
      <c r="I159" s="137"/>
      <c r="J159" s="137"/>
      <c r="K159" s="137"/>
      <c r="L159" s="137"/>
      <c r="M159" s="138">
        <f t="shared" si="31"/>
        <v>0</v>
      </c>
      <c r="N159" s="139"/>
      <c r="O159" s="137"/>
      <c r="P159" s="140"/>
      <c r="Q159" s="141"/>
      <c r="R159" s="142"/>
    </row>
    <row r="160" spans="2:18" ht="15.6" hidden="1" x14ac:dyDescent="0.3">
      <c r="B160" s="135" t="s">
        <v>170</v>
      </c>
      <c r="C160" s="136"/>
      <c r="D160" s="137"/>
      <c r="E160" s="137"/>
      <c r="F160" s="137"/>
      <c r="G160" s="137"/>
      <c r="H160" s="137"/>
      <c r="I160" s="137"/>
      <c r="J160" s="137"/>
      <c r="K160" s="137"/>
      <c r="L160" s="137"/>
      <c r="M160" s="138">
        <f t="shared" si="31"/>
        <v>0</v>
      </c>
      <c r="N160" s="139"/>
      <c r="O160" s="137"/>
      <c r="P160" s="140"/>
      <c r="Q160" s="141"/>
      <c r="R160" s="142"/>
    </row>
    <row r="161" spans="2:18" ht="15.6" hidden="1" x14ac:dyDescent="0.3">
      <c r="B161" s="135" t="s">
        <v>171</v>
      </c>
      <c r="C161" s="143"/>
      <c r="D161" s="144"/>
      <c r="E161" s="144"/>
      <c r="F161" s="144"/>
      <c r="G161" s="144"/>
      <c r="H161" s="144"/>
      <c r="I161" s="144"/>
      <c r="J161" s="144"/>
      <c r="K161" s="144"/>
      <c r="L161" s="144"/>
      <c r="M161" s="138">
        <f t="shared" si="31"/>
        <v>0</v>
      </c>
      <c r="N161" s="145"/>
      <c r="O161" s="144"/>
      <c r="P161" s="140"/>
      <c r="Q161" s="146"/>
      <c r="R161" s="142"/>
    </row>
    <row r="162" spans="2:18" ht="15.6" hidden="1" x14ac:dyDescent="0.3">
      <c r="B162" s="135" t="s">
        <v>172</v>
      </c>
      <c r="C162" s="143"/>
      <c r="D162" s="144"/>
      <c r="E162" s="144"/>
      <c r="F162" s="144"/>
      <c r="G162" s="144"/>
      <c r="H162" s="144"/>
      <c r="I162" s="144"/>
      <c r="J162" s="144"/>
      <c r="K162" s="144"/>
      <c r="L162" s="144"/>
      <c r="M162" s="138">
        <f t="shared" si="31"/>
        <v>0</v>
      </c>
      <c r="N162" s="145"/>
      <c r="O162" s="144"/>
      <c r="P162" s="140"/>
      <c r="Q162" s="146"/>
      <c r="R162" s="142"/>
    </row>
    <row r="163" spans="2:18" ht="15.6" hidden="1" x14ac:dyDescent="0.3">
      <c r="C163" s="73" t="s">
        <v>25</v>
      </c>
      <c r="D163" s="12">
        <f>SUM(D155:D162)</f>
        <v>0</v>
      </c>
      <c r="E163" s="12"/>
      <c r="F163" s="12"/>
      <c r="G163" s="12">
        <f>SUM(G155:G162)</f>
        <v>0</v>
      </c>
      <c r="H163" s="12"/>
      <c r="I163" s="12"/>
      <c r="J163" s="12">
        <f>SUM(J155:J162)</f>
        <v>0</v>
      </c>
      <c r="K163" s="12"/>
      <c r="L163" s="12"/>
      <c r="M163" s="12">
        <f>SUM(M155:M162)</f>
        <v>0</v>
      </c>
      <c r="N163" s="9">
        <f>(N155*M155)+(N156*M156)+(N157*M157)+(N158*M158)+(N159*M159)+(N160*M160)+(N161*M161)+(N162*M162)</f>
        <v>0</v>
      </c>
      <c r="O163" s="9">
        <f>SUM(O155:O162)</f>
        <v>0</v>
      </c>
      <c r="P163" s="130"/>
      <c r="Q163" s="146"/>
      <c r="R163" s="32"/>
    </row>
    <row r="164" spans="2:18" ht="51" hidden="1" customHeight="1" x14ac:dyDescent="0.3">
      <c r="B164" s="72" t="s">
        <v>173</v>
      </c>
      <c r="C164" s="271"/>
      <c r="D164" s="271"/>
      <c r="E164" s="271"/>
      <c r="F164" s="271"/>
      <c r="G164" s="271"/>
      <c r="H164" s="271"/>
      <c r="I164" s="271"/>
      <c r="J164" s="271"/>
      <c r="K164" s="271"/>
      <c r="L164" s="271"/>
      <c r="M164" s="271"/>
      <c r="N164" s="271"/>
      <c r="O164" s="272"/>
      <c r="P164" s="272"/>
      <c r="Q164" s="271"/>
      <c r="R164" s="31"/>
    </row>
    <row r="165" spans="2:18" ht="15.6" hidden="1" x14ac:dyDescent="0.3">
      <c r="B165" s="135" t="s">
        <v>174</v>
      </c>
      <c r="C165" s="136"/>
      <c r="D165" s="137"/>
      <c r="E165" s="137"/>
      <c r="F165" s="137"/>
      <c r="G165" s="137"/>
      <c r="H165" s="137"/>
      <c r="I165" s="137"/>
      <c r="J165" s="137"/>
      <c r="K165" s="137"/>
      <c r="L165" s="137"/>
      <c r="M165" s="138">
        <f t="shared" ref="M165:M172" si="32">SUM(D165:J165)</f>
        <v>0</v>
      </c>
      <c r="N165" s="139"/>
      <c r="O165" s="137"/>
      <c r="P165" s="140"/>
      <c r="Q165" s="141"/>
      <c r="R165" s="142"/>
    </row>
    <row r="166" spans="2:18" ht="15.6" hidden="1" x14ac:dyDescent="0.3">
      <c r="B166" s="135" t="s">
        <v>175</v>
      </c>
      <c r="C166" s="136"/>
      <c r="D166" s="137"/>
      <c r="E166" s="137"/>
      <c r="F166" s="137"/>
      <c r="G166" s="137"/>
      <c r="H166" s="137"/>
      <c r="I166" s="137"/>
      <c r="J166" s="137"/>
      <c r="K166" s="137"/>
      <c r="L166" s="137"/>
      <c r="M166" s="138">
        <f t="shared" si="32"/>
        <v>0</v>
      </c>
      <c r="N166" s="139"/>
      <c r="O166" s="137"/>
      <c r="P166" s="140"/>
      <c r="Q166" s="141"/>
      <c r="R166" s="142"/>
    </row>
    <row r="167" spans="2:18" ht="15.6" hidden="1" x14ac:dyDescent="0.3">
      <c r="B167" s="135" t="s">
        <v>176</v>
      </c>
      <c r="C167" s="136"/>
      <c r="D167" s="137"/>
      <c r="E167" s="137"/>
      <c r="F167" s="137"/>
      <c r="G167" s="137"/>
      <c r="H167" s="137"/>
      <c r="I167" s="137"/>
      <c r="J167" s="137"/>
      <c r="K167" s="137"/>
      <c r="L167" s="137"/>
      <c r="M167" s="138">
        <f t="shared" si="32"/>
        <v>0</v>
      </c>
      <c r="N167" s="139"/>
      <c r="O167" s="137"/>
      <c r="P167" s="140"/>
      <c r="Q167" s="141"/>
      <c r="R167" s="142"/>
    </row>
    <row r="168" spans="2:18" ht="15.6" hidden="1" x14ac:dyDescent="0.3">
      <c r="B168" s="135" t="s">
        <v>177</v>
      </c>
      <c r="C168" s="136"/>
      <c r="D168" s="137"/>
      <c r="E168" s="137"/>
      <c r="F168" s="137"/>
      <c r="G168" s="137"/>
      <c r="H168" s="137"/>
      <c r="I168" s="137"/>
      <c r="J168" s="137"/>
      <c r="K168" s="137"/>
      <c r="L168" s="137"/>
      <c r="M168" s="138">
        <f t="shared" si="32"/>
        <v>0</v>
      </c>
      <c r="N168" s="139"/>
      <c r="O168" s="137"/>
      <c r="P168" s="140"/>
      <c r="Q168" s="141"/>
      <c r="R168" s="142"/>
    </row>
    <row r="169" spans="2:18" ht="15.6" hidden="1" x14ac:dyDescent="0.3">
      <c r="B169" s="135" t="s">
        <v>178</v>
      </c>
      <c r="C169" s="136"/>
      <c r="D169" s="137"/>
      <c r="E169" s="137"/>
      <c r="F169" s="137"/>
      <c r="G169" s="137"/>
      <c r="H169" s="137"/>
      <c r="I169" s="137"/>
      <c r="J169" s="137"/>
      <c r="K169" s="137"/>
      <c r="L169" s="137"/>
      <c r="M169" s="138">
        <f t="shared" si="32"/>
        <v>0</v>
      </c>
      <c r="N169" s="139"/>
      <c r="O169" s="137"/>
      <c r="P169" s="140"/>
      <c r="Q169" s="141"/>
      <c r="R169" s="142"/>
    </row>
    <row r="170" spans="2:18" ht="15.6" hidden="1" x14ac:dyDescent="0.3">
      <c r="B170" s="135" t="s">
        <v>179</v>
      </c>
      <c r="C170" s="136"/>
      <c r="D170" s="137"/>
      <c r="E170" s="137"/>
      <c r="F170" s="137"/>
      <c r="G170" s="137"/>
      <c r="H170" s="137"/>
      <c r="I170" s="137"/>
      <c r="J170" s="137"/>
      <c r="K170" s="137"/>
      <c r="L170" s="137"/>
      <c r="M170" s="138">
        <f t="shared" si="32"/>
        <v>0</v>
      </c>
      <c r="N170" s="139"/>
      <c r="O170" s="137"/>
      <c r="P170" s="140"/>
      <c r="Q170" s="141"/>
      <c r="R170" s="142"/>
    </row>
    <row r="171" spans="2:18" ht="15.6" hidden="1" x14ac:dyDescent="0.3">
      <c r="B171" s="135" t="s">
        <v>180</v>
      </c>
      <c r="C171" s="143"/>
      <c r="D171" s="144"/>
      <c r="E171" s="144"/>
      <c r="F171" s="144"/>
      <c r="G171" s="144"/>
      <c r="H171" s="144"/>
      <c r="I171" s="144"/>
      <c r="J171" s="144"/>
      <c r="K171" s="144"/>
      <c r="L171" s="144"/>
      <c r="M171" s="138">
        <f t="shared" si="32"/>
        <v>0</v>
      </c>
      <c r="N171" s="145"/>
      <c r="O171" s="144"/>
      <c r="P171" s="140"/>
      <c r="Q171" s="146"/>
      <c r="R171" s="142"/>
    </row>
    <row r="172" spans="2:18" ht="15.6" hidden="1" x14ac:dyDescent="0.3">
      <c r="B172" s="135" t="s">
        <v>181</v>
      </c>
      <c r="C172" s="143"/>
      <c r="D172" s="144"/>
      <c r="E172" s="144"/>
      <c r="F172" s="144"/>
      <c r="G172" s="144"/>
      <c r="H172" s="144"/>
      <c r="I172" s="144"/>
      <c r="J172" s="144"/>
      <c r="K172" s="144"/>
      <c r="L172" s="144"/>
      <c r="M172" s="138">
        <f t="shared" si="32"/>
        <v>0</v>
      </c>
      <c r="N172" s="145"/>
      <c r="O172" s="144"/>
      <c r="P172" s="140"/>
      <c r="Q172" s="146"/>
      <c r="R172" s="142"/>
    </row>
    <row r="173" spans="2:18" ht="15.6" hidden="1" x14ac:dyDescent="0.3">
      <c r="C173" s="73" t="s">
        <v>25</v>
      </c>
      <c r="D173" s="9">
        <f>SUM(D165:D172)</f>
        <v>0</v>
      </c>
      <c r="E173" s="9"/>
      <c r="F173" s="9"/>
      <c r="G173" s="9">
        <f>SUM(G165:G172)</f>
        <v>0</v>
      </c>
      <c r="H173" s="9"/>
      <c r="I173" s="9"/>
      <c r="J173" s="9">
        <f>SUM(J165:J172)</f>
        <v>0</v>
      </c>
      <c r="K173" s="9"/>
      <c r="L173" s="9"/>
      <c r="M173" s="9">
        <f>SUM(M165:M172)</f>
        <v>0</v>
      </c>
      <c r="N173" s="9">
        <f>(N165*M165)+(N166*M166)+(N167*M167)+(N168*M168)+(N169*M169)+(N170*M170)+(N171*M171)+(N172*M172)</f>
        <v>0</v>
      </c>
      <c r="O173" s="9">
        <f>SUM(O165:O172)</f>
        <v>0</v>
      </c>
      <c r="P173" s="130"/>
      <c r="Q173" s="146"/>
      <c r="R173" s="32"/>
    </row>
    <row r="174" spans="2:18" ht="15.75" customHeight="1" x14ac:dyDescent="0.3">
      <c r="B174" s="4"/>
      <c r="C174" s="147"/>
      <c r="D174" s="151"/>
      <c r="E174" s="151"/>
      <c r="F174" s="151"/>
      <c r="G174" s="151"/>
      <c r="H174" s="151"/>
      <c r="I174" s="151"/>
      <c r="J174" s="151"/>
      <c r="K174" s="151"/>
      <c r="L174" s="151"/>
      <c r="M174" s="151"/>
      <c r="N174" s="151"/>
      <c r="O174" s="151"/>
      <c r="P174" s="152"/>
      <c r="Q174" s="147"/>
      <c r="R174" s="2"/>
    </row>
    <row r="175" spans="2:18" ht="15.75" customHeight="1" x14ac:dyDescent="0.3">
      <c r="B175" s="4"/>
      <c r="C175" s="147"/>
      <c r="D175" s="151"/>
      <c r="E175" s="151"/>
      <c r="F175" s="151"/>
      <c r="G175" s="151"/>
      <c r="H175" s="151"/>
      <c r="I175" s="151"/>
      <c r="J175" s="151"/>
      <c r="K175" s="151"/>
      <c r="L175" s="151"/>
      <c r="M175" s="151"/>
      <c r="N175" s="151"/>
      <c r="O175" s="151"/>
      <c r="P175" s="152"/>
      <c r="Q175" s="147"/>
      <c r="R175" s="2"/>
    </row>
    <row r="176" spans="2:18" ht="63.75" customHeight="1" x14ac:dyDescent="0.3">
      <c r="B176" s="188" t="s">
        <v>182</v>
      </c>
      <c r="C176" s="189"/>
      <c r="D176" s="183">
        <v>410060</v>
      </c>
      <c r="E176" s="183">
        <f>124161.02+87776.79</f>
        <v>211937.81</v>
      </c>
      <c r="F176" s="183">
        <v>22834.81</v>
      </c>
      <c r="G176" s="183">
        <v>577200</v>
      </c>
      <c r="H176" s="183"/>
      <c r="I176" s="183"/>
      <c r="J176" s="183">
        <v>156341.49</v>
      </c>
      <c r="K176" s="183">
        <v>18000</v>
      </c>
      <c r="L176" s="183"/>
      <c r="M176" s="184">
        <f>SUM(D176:J176)</f>
        <v>1378374.11</v>
      </c>
      <c r="N176" s="185"/>
      <c r="O176" s="183"/>
      <c r="P176" s="155"/>
      <c r="Q176" s="156"/>
      <c r="R176" s="32"/>
    </row>
    <row r="177" spans="2:18" ht="69.75" customHeight="1" x14ac:dyDescent="0.3">
      <c r="B177" s="188" t="s">
        <v>183</v>
      </c>
      <c r="C177" s="227" t="s">
        <v>184</v>
      </c>
      <c r="D177" s="183">
        <v>14000</v>
      </c>
      <c r="E177" s="183">
        <f>5360.45+332.47+2525.27+8007.51+2407.77+5242.39+23309.57-281.65</f>
        <v>46903.78</v>
      </c>
      <c r="F177" s="183"/>
      <c r="G177" s="183">
        <v>22000</v>
      </c>
      <c r="H177" s="183"/>
      <c r="I177" s="183"/>
      <c r="J177" s="183">
        <v>9000</v>
      </c>
      <c r="K177" s="183"/>
      <c r="L177" s="183"/>
      <c r="M177" s="184">
        <f>SUM(D177:J177)</f>
        <v>91903.78</v>
      </c>
      <c r="N177" s="139">
        <v>0.5</v>
      </c>
      <c r="O177" s="183"/>
      <c r="P177" s="155"/>
      <c r="Q177" s="156"/>
      <c r="R177" s="32"/>
    </row>
    <row r="178" spans="2:18" ht="57" customHeight="1" x14ac:dyDescent="0.3">
      <c r="B178" s="188" t="s">
        <v>185</v>
      </c>
      <c r="C178" s="228" t="s">
        <v>186</v>
      </c>
      <c r="D178" s="231">
        <v>90000</v>
      </c>
      <c r="E178" s="231">
        <f>13440+23202.79</f>
        <v>36642.79</v>
      </c>
      <c r="F178" s="231">
        <v>20617</v>
      </c>
      <c r="G178" s="231">
        <v>110000</v>
      </c>
      <c r="H178" s="231"/>
      <c r="I178" s="231"/>
      <c r="J178" s="231">
        <v>45000</v>
      </c>
      <c r="K178" s="231"/>
      <c r="L178" s="231"/>
      <c r="M178" s="230">
        <f>SUM(D178:J178)</f>
        <v>302259.79000000004</v>
      </c>
      <c r="N178" s="139">
        <v>0.7</v>
      </c>
      <c r="O178" s="183"/>
      <c r="P178" s="155" t="s">
        <v>619</v>
      </c>
      <c r="Q178" s="156"/>
      <c r="R178" s="32"/>
    </row>
    <row r="179" spans="2:18" ht="65.25" customHeight="1" x14ac:dyDescent="0.3">
      <c r="B179" s="190" t="s">
        <v>187</v>
      </c>
      <c r="C179" s="229" t="s">
        <v>188</v>
      </c>
      <c r="D179" s="231">
        <v>50000</v>
      </c>
      <c r="E179" s="231"/>
      <c r="F179" s="231"/>
      <c r="G179" s="231">
        <v>15600</v>
      </c>
      <c r="H179" s="231"/>
      <c r="I179" s="231"/>
      <c r="J179" s="231">
        <v>14400</v>
      </c>
      <c r="K179" s="231"/>
      <c r="L179" s="231"/>
      <c r="M179" s="230">
        <f>SUM(D179:J179)</f>
        <v>80000</v>
      </c>
      <c r="N179" s="139">
        <v>0.7</v>
      </c>
      <c r="O179" s="183"/>
      <c r="P179" s="155" t="s">
        <v>619</v>
      </c>
      <c r="Q179" s="156"/>
      <c r="R179" s="32"/>
    </row>
    <row r="180" spans="2:18" ht="38.25" customHeight="1" x14ac:dyDescent="0.3">
      <c r="B180" s="191"/>
      <c r="C180" s="192" t="s">
        <v>189</v>
      </c>
      <c r="D180" s="186">
        <f t="shared" ref="D180:J180" si="33">SUM(D176:D179)</f>
        <v>564060</v>
      </c>
      <c r="E180" s="186">
        <f t="shared" si="33"/>
        <v>295484.38</v>
      </c>
      <c r="F180" s="186">
        <f t="shared" si="33"/>
        <v>43451.81</v>
      </c>
      <c r="G180" s="186">
        <f t="shared" si="33"/>
        <v>724800</v>
      </c>
      <c r="H180" s="186">
        <f t="shared" si="33"/>
        <v>0</v>
      </c>
      <c r="I180" s="186">
        <f t="shared" si="33"/>
        <v>0</v>
      </c>
      <c r="J180" s="186">
        <f t="shared" si="33"/>
        <v>224741.49</v>
      </c>
      <c r="K180" s="186">
        <f t="shared" ref="K180:L180" si="34">SUM(K176:K179)</f>
        <v>18000</v>
      </c>
      <c r="L180" s="186">
        <f t="shared" si="34"/>
        <v>0</v>
      </c>
      <c r="M180" s="186">
        <f>SUM(M176:M179)</f>
        <v>1852537.6800000002</v>
      </c>
      <c r="N180" s="187">
        <f>(N176*M176)+(N177*M177)+(N178*M178)+(N179*M179)</f>
        <v>313533.74300000002</v>
      </c>
      <c r="O180" s="187">
        <f>SUM(O176:O179)</f>
        <v>0</v>
      </c>
      <c r="P180" s="130"/>
      <c r="Q180" s="154"/>
      <c r="R180" s="7"/>
    </row>
    <row r="181" spans="2:18" ht="15.75" customHeight="1" x14ac:dyDescent="0.3">
      <c r="B181" s="4"/>
      <c r="C181" s="147"/>
      <c r="D181" s="151"/>
      <c r="E181" s="151"/>
      <c r="F181" s="151"/>
      <c r="G181" s="151"/>
      <c r="H181" s="151"/>
      <c r="I181" s="151"/>
      <c r="J181" s="151"/>
      <c r="K181" s="151"/>
      <c r="L181" s="151"/>
      <c r="M181" s="151"/>
      <c r="N181" s="151"/>
      <c r="O181" s="151"/>
      <c r="P181" s="152"/>
      <c r="Q181" s="147"/>
      <c r="R181" s="7"/>
    </row>
    <row r="182" spans="2:18" ht="15.75" customHeight="1" x14ac:dyDescent="0.3">
      <c r="B182" s="4"/>
      <c r="C182" s="147"/>
      <c r="D182" s="151"/>
      <c r="E182" s="151"/>
      <c r="F182" s="151"/>
      <c r="G182" s="151"/>
      <c r="H182" s="151"/>
      <c r="I182" s="151"/>
      <c r="J182" s="151"/>
      <c r="K182" s="151"/>
      <c r="L182" s="151"/>
      <c r="M182" s="151"/>
      <c r="N182" s="151"/>
      <c r="O182" s="151"/>
      <c r="P182" s="152"/>
      <c r="Q182" s="147"/>
      <c r="R182" s="7"/>
    </row>
    <row r="183" spans="2:18" ht="15.75" customHeight="1" x14ac:dyDescent="0.3">
      <c r="B183" s="4"/>
      <c r="C183" s="147"/>
      <c r="D183" s="151"/>
      <c r="E183" s="151"/>
      <c r="F183" s="151"/>
      <c r="G183" s="151"/>
      <c r="H183" s="151"/>
      <c r="I183" s="151"/>
      <c r="J183" s="151"/>
      <c r="K183" s="151"/>
      <c r="L183" s="151"/>
      <c r="M183" s="151"/>
      <c r="N183" s="151"/>
      <c r="O183" s="151"/>
      <c r="P183" s="152"/>
      <c r="Q183" s="147"/>
      <c r="R183" s="7"/>
    </row>
    <row r="184" spans="2:18" ht="15.75" customHeight="1" x14ac:dyDescent="0.3">
      <c r="B184" s="4"/>
      <c r="C184" s="147"/>
      <c r="D184" s="151"/>
      <c r="E184" s="151"/>
      <c r="F184" s="151"/>
      <c r="G184" s="151"/>
      <c r="H184" s="151"/>
      <c r="I184" s="151"/>
      <c r="J184" s="151"/>
      <c r="K184" s="151"/>
      <c r="L184" s="151"/>
      <c r="M184" s="151"/>
      <c r="N184" s="151"/>
      <c r="O184" s="151"/>
      <c r="P184" s="152"/>
      <c r="Q184" s="147"/>
      <c r="R184" s="7"/>
    </row>
    <row r="185" spans="2:18" ht="15.75" customHeight="1" x14ac:dyDescent="0.3">
      <c r="B185" s="4"/>
      <c r="C185" s="147"/>
      <c r="D185" s="151"/>
      <c r="E185" s="151"/>
      <c r="F185" s="151"/>
      <c r="G185" s="151"/>
      <c r="H185" s="151"/>
      <c r="I185" s="151"/>
      <c r="J185" s="151"/>
      <c r="K185" s="151"/>
      <c r="L185" s="151"/>
      <c r="M185" s="151"/>
      <c r="N185" s="151"/>
      <c r="O185" s="151"/>
      <c r="P185" s="152"/>
      <c r="Q185" s="147"/>
      <c r="R185" s="7"/>
    </row>
    <row r="186" spans="2:18" ht="15.75" customHeight="1" x14ac:dyDescent="0.3">
      <c r="B186" s="4"/>
      <c r="C186" s="147"/>
      <c r="D186" s="151"/>
      <c r="E186" s="151"/>
      <c r="F186" s="151"/>
      <c r="G186" s="151"/>
      <c r="H186" s="151"/>
      <c r="I186" s="151"/>
      <c r="J186" s="151"/>
      <c r="K186" s="151"/>
      <c r="L186" s="151"/>
      <c r="M186" s="151"/>
      <c r="N186" s="151"/>
      <c r="O186" s="151"/>
      <c r="P186" s="152"/>
      <c r="Q186" s="147"/>
      <c r="R186" s="7"/>
    </row>
    <row r="187" spans="2:18" ht="15.75" customHeight="1" thickBot="1" x14ac:dyDescent="0.35">
      <c r="B187" s="4"/>
      <c r="C187" s="147"/>
      <c r="D187" s="151"/>
      <c r="E187" s="151"/>
      <c r="F187" s="151"/>
      <c r="G187" s="151"/>
      <c r="H187" s="151"/>
      <c r="I187" s="151"/>
      <c r="J187" s="151"/>
      <c r="K187" s="151"/>
      <c r="L187" s="151"/>
      <c r="M187" s="151"/>
      <c r="N187" s="151"/>
      <c r="O187" s="151"/>
      <c r="P187" s="152"/>
      <c r="Q187" s="147"/>
      <c r="R187" s="7"/>
    </row>
    <row r="188" spans="2:18" ht="15.6" x14ac:dyDescent="0.3">
      <c r="B188" s="4"/>
      <c r="C188" s="283" t="s">
        <v>190</v>
      </c>
      <c r="D188" s="284"/>
      <c r="E188" s="284"/>
      <c r="F188" s="284"/>
      <c r="G188" s="284"/>
      <c r="H188" s="284"/>
      <c r="I188" s="284"/>
      <c r="J188" s="284"/>
      <c r="K188" s="284"/>
      <c r="L188" s="284"/>
      <c r="M188" s="285"/>
      <c r="N188" s="7"/>
      <c r="O188" s="104"/>
      <c r="P188" s="131"/>
      <c r="Q188" s="7"/>
    </row>
    <row r="189" spans="2:18" ht="54.75" customHeight="1" x14ac:dyDescent="0.3">
      <c r="B189" s="4"/>
      <c r="C189" s="157"/>
      <c r="D189" s="127" t="str">
        <f>D5</f>
        <v>PNUD (budget en USD)</v>
      </c>
      <c r="E189" s="127" t="s">
        <v>670</v>
      </c>
      <c r="F189" s="127" t="s">
        <v>671</v>
      </c>
      <c r="G189" s="127" t="str">
        <f t="shared" ref="G189:J189" si="35">G5</f>
        <v>OIM (budget en USD)</v>
      </c>
      <c r="H189" s="127" t="s">
        <v>672</v>
      </c>
      <c r="I189" s="127" t="s">
        <v>673</v>
      </c>
      <c r="J189" s="127" t="str">
        <f t="shared" si="35"/>
        <v>UNESCO (budget en USD)</v>
      </c>
      <c r="K189" s="127" t="s">
        <v>676</v>
      </c>
      <c r="L189" s="127" t="s">
        <v>677</v>
      </c>
      <c r="M189" s="121" t="s">
        <v>8</v>
      </c>
      <c r="N189" s="147"/>
      <c r="O189" s="151"/>
      <c r="P189" s="152"/>
      <c r="Q189" s="7"/>
    </row>
    <row r="190" spans="2:18" ht="41.25" customHeight="1" x14ac:dyDescent="0.3">
      <c r="B190" s="158"/>
      <c r="C190" s="113" t="s">
        <v>191</v>
      </c>
      <c r="D190" s="180">
        <f t="shared" ref="D190:L190" si="36">SUM(D16,D26,D36,D46,D58,D68,D78,D89,D101,D111,D121,D131,D143,D153,D163,D173,D176,D177,D178,D179)</f>
        <v>1775701</v>
      </c>
      <c r="E190" s="180">
        <f t="shared" si="36"/>
        <v>382142.32</v>
      </c>
      <c r="F190" s="180">
        <f t="shared" si="36"/>
        <v>235608.84000000003</v>
      </c>
      <c r="G190" s="180">
        <f t="shared" si="36"/>
        <v>2056075</v>
      </c>
      <c r="H190" s="180">
        <f t="shared" si="36"/>
        <v>371501</v>
      </c>
      <c r="I190" s="180">
        <f t="shared" si="36"/>
        <v>496127</v>
      </c>
      <c r="J190" s="180">
        <f t="shared" si="36"/>
        <v>841121.49</v>
      </c>
      <c r="K190" s="180">
        <f t="shared" si="36"/>
        <v>69223.600000000006</v>
      </c>
      <c r="L190" s="180">
        <f t="shared" si="36"/>
        <v>228000</v>
      </c>
      <c r="M190" s="181">
        <f>+D190+G190+J190</f>
        <v>4672897.49</v>
      </c>
      <c r="N190" s="147"/>
      <c r="O190" s="151"/>
      <c r="P190" s="152"/>
      <c r="Q190" s="7"/>
    </row>
    <row r="191" spans="2:18" ht="51.75" customHeight="1" x14ac:dyDescent="0.3">
      <c r="B191" s="159"/>
      <c r="C191" s="113" t="s">
        <v>192</v>
      </c>
      <c r="D191" s="180">
        <f t="shared" ref="D191:I191" si="37">+D190*7%</f>
        <v>124299.07</v>
      </c>
      <c r="E191" s="180">
        <f t="shared" si="37"/>
        <v>26749.962400000004</v>
      </c>
      <c r="F191" s="180">
        <f t="shared" si="37"/>
        <v>16492.618800000004</v>
      </c>
      <c r="G191" s="180">
        <f t="shared" si="37"/>
        <v>143925.25</v>
      </c>
      <c r="H191" s="180">
        <f t="shared" si="37"/>
        <v>26005.070000000003</v>
      </c>
      <c r="I191" s="180">
        <f t="shared" si="37"/>
        <v>34728.890000000007</v>
      </c>
      <c r="J191" s="180">
        <f>+J190*7%</f>
        <v>58878.504300000008</v>
      </c>
      <c r="K191" s="180">
        <f>+K190*7%</f>
        <v>4845.652000000001</v>
      </c>
      <c r="L191" s="180">
        <f>+L190*7%</f>
        <v>15960.000000000002</v>
      </c>
      <c r="M191" s="181">
        <f>+D191+G191+J191</f>
        <v>327102.82430000004</v>
      </c>
      <c r="N191" s="159"/>
      <c r="O191" s="152"/>
      <c r="P191" s="152"/>
      <c r="Q191" s="7"/>
    </row>
    <row r="192" spans="2:18" ht="51.75" customHeight="1" thickBot="1" x14ac:dyDescent="0.35">
      <c r="B192" s="159"/>
      <c r="C192" s="6" t="s">
        <v>8</v>
      </c>
      <c r="D192" s="182">
        <f>+D190+D191</f>
        <v>1900000.07</v>
      </c>
      <c r="E192" s="248">
        <f>+E190+E191</f>
        <v>408892.28240000003</v>
      </c>
      <c r="F192" s="248">
        <f>+F190+F191</f>
        <v>252101.45880000002</v>
      </c>
      <c r="G192" s="248">
        <f t="shared" ref="G192:M192" si="38">SUM(G190:G191)</f>
        <v>2200000.25</v>
      </c>
      <c r="H192" s="248">
        <f t="shared" si="38"/>
        <v>397506.07</v>
      </c>
      <c r="I192" s="248">
        <f t="shared" si="38"/>
        <v>530855.89</v>
      </c>
      <c r="J192" s="182">
        <f t="shared" si="38"/>
        <v>899999.99430000002</v>
      </c>
      <c r="K192" s="248">
        <f t="shared" si="38"/>
        <v>74069.252000000008</v>
      </c>
      <c r="L192" s="248">
        <f t="shared" si="38"/>
        <v>243960</v>
      </c>
      <c r="M192" s="181">
        <f t="shared" si="38"/>
        <v>5000000.3143000007</v>
      </c>
      <c r="N192" s="159"/>
      <c r="O192" s="152"/>
      <c r="Q192" s="160"/>
    </row>
    <row r="193" spans="2:18" ht="42" customHeight="1" x14ac:dyDescent="0.3">
      <c r="B193" s="159"/>
      <c r="E193" s="251">
        <f>+E192+F192</f>
        <v>660993.74120000005</v>
      </c>
      <c r="F193" s="252"/>
      <c r="H193" s="253">
        <f>+H192+I192</f>
        <v>928361.96</v>
      </c>
      <c r="I193" s="254"/>
      <c r="K193" s="253">
        <f>+K192+L192</f>
        <v>318029.25199999998</v>
      </c>
      <c r="L193" s="254"/>
      <c r="Q193" s="2"/>
      <c r="R193" s="160"/>
    </row>
    <row r="194" spans="2:18" s="24" customFormat="1" ht="29.25" customHeight="1" thickBot="1" x14ac:dyDescent="0.35">
      <c r="B194" s="147"/>
      <c r="C194" s="4"/>
      <c r="D194" s="19"/>
      <c r="E194" s="19"/>
      <c r="F194" s="19"/>
      <c r="G194" s="19"/>
      <c r="H194" s="19"/>
      <c r="I194" s="19"/>
      <c r="J194" s="19"/>
      <c r="K194" s="19"/>
      <c r="L194" s="19"/>
      <c r="M194" s="19"/>
      <c r="N194" s="19"/>
      <c r="O194" s="106"/>
      <c r="P194" s="110"/>
      <c r="Q194" s="7"/>
      <c r="R194" s="158"/>
    </row>
    <row r="195" spans="2:18" ht="23.25" customHeight="1" x14ac:dyDescent="0.3">
      <c r="B195" s="160"/>
      <c r="C195" s="274" t="s">
        <v>193</v>
      </c>
      <c r="D195" s="275"/>
      <c r="E195" s="276"/>
      <c r="F195" s="276"/>
      <c r="G195" s="277"/>
      <c r="H195" s="277"/>
      <c r="I195" s="276"/>
      <c r="J195" s="276"/>
      <c r="K195" s="276"/>
      <c r="L195" s="276"/>
      <c r="M195" s="276"/>
      <c r="N195" s="278"/>
      <c r="O195" s="107"/>
      <c r="P195" s="32"/>
      <c r="Q195" s="160"/>
    </row>
    <row r="196" spans="2:18" ht="51.75" customHeight="1" x14ac:dyDescent="0.3">
      <c r="B196" s="160"/>
      <c r="C196" s="16"/>
      <c r="D196" s="255" t="str">
        <f>D5</f>
        <v>PNUD (budget en USD)</v>
      </c>
      <c r="E196" s="256"/>
      <c r="F196" s="257"/>
      <c r="G196" s="255" t="str">
        <f t="shared" ref="G196:J196" si="39">G5</f>
        <v>OIM (budget en USD)</v>
      </c>
      <c r="H196" s="256"/>
      <c r="I196" s="257"/>
      <c r="J196" s="255" t="str">
        <f t="shared" si="39"/>
        <v>UNESCO (budget en USD)</v>
      </c>
      <c r="K196" s="256"/>
      <c r="L196" s="257"/>
      <c r="M196" s="122" t="s">
        <v>8</v>
      </c>
      <c r="N196" s="123" t="s">
        <v>194</v>
      </c>
      <c r="O196" s="107"/>
      <c r="P196" s="32"/>
      <c r="Q196" s="160"/>
    </row>
    <row r="197" spans="2:18" ht="55.5" customHeight="1" x14ac:dyDescent="0.3">
      <c r="B197" s="160"/>
      <c r="C197" s="15" t="s">
        <v>195</v>
      </c>
      <c r="D197" s="261">
        <f>$D$192*N197</f>
        <v>760000.02800000005</v>
      </c>
      <c r="E197" s="262"/>
      <c r="F197" s="263"/>
      <c r="G197" s="258">
        <f>$G$192*N197</f>
        <v>880000.10000000009</v>
      </c>
      <c r="H197" s="259"/>
      <c r="I197" s="260"/>
      <c r="J197" s="258">
        <f>$J$192*N197</f>
        <v>359999.99772000004</v>
      </c>
      <c r="K197" s="259"/>
      <c r="L197" s="260"/>
      <c r="M197" s="199">
        <f>SUM(D197:J197)</f>
        <v>2000000.1257200001</v>
      </c>
      <c r="N197" s="83">
        <v>0.4</v>
      </c>
      <c r="O197" s="104"/>
      <c r="P197" s="131"/>
      <c r="Q197" s="160"/>
    </row>
    <row r="198" spans="2:18" ht="57.75" customHeight="1" x14ac:dyDescent="0.3">
      <c r="B198" s="273"/>
      <c r="C198" s="80" t="s">
        <v>196</v>
      </c>
      <c r="D198" s="258">
        <f>$D$192*N198</f>
        <v>570000.02099999995</v>
      </c>
      <c r="E198" s="259"/>
      <c r="F198" s="260"/>
      <c r="G198" s="258">
        <f>$G$192*N198</f>
        <v>660000.07499999995</v>
      </c>
      <c r="H198" s="259"/>
      <c r="I198" s="260"/>
      <c r="J198" s="258">
        <f>$J$192*N198</f>
        <v>269999.99829000002</v>
      </c>
      <c r="K198" s="259"/>
      <c r="L198" s="260"/>
      <c r="M198" s="200">
        <f>SUM(D198:J198)</f>
        <v>1500000.0942899999</v>
      </c>
      <c r="N198" s="84">
        <v>0.3</v>
      </c>
      <c r="O198" s="104"/>
      <c r="P198" s="131"/>
    </row>
    <row r="199" spans="2:18" ht="57.75" customHeight="1" x14ac:dyDescent="0.3">
      <c r="B199" s="273"/>
      <c r="C199" s="80" t="s">
        <v>197</v>
      </c>
      <c r="D199" s="258">
        <f>$D$192*N199</f>
        <v>570000.02099999995</v>
      </c>
      <c r="E199" s="259"/>
      <c r="F199" s="260"/>
      <c r="G199" s="258">
        <f>$G$192*N199</f>
        <v>660000.07499999995</v>
      </c>
      <c r="H199" s="259"/>
      <c r="I199" s="260"/>
      <c r="J199" s="258">
        <f>$J$192*N199</f>
        <v>269999.99829000002</v>
      </c>
      <c r="K199" s="259"/>
      <c r="L199" s="260"/>
      <c r="M199" s="200">
        <f>SUM(D199:J199)</f>
        <v>1500000.0942899999</v>
      </c>
      <c r="N199" s="84">
        <v>0.3</v>
      </c>
      <c r="O199" s="108"/>
      <c r="P199" s="132"/>
    </row>
    <row r="200" spans="2:18" ht="38.25" customHeight="1" thickBot="1" x14ac:dyDescent="0.35">
      <c r="B200" s="273"/>
      <c r="C200" s="6" t="s">
        <v>8</v>
      </c>
      <c r="D200" s="264">
        <f>SUM(D197:D199)</f>
        <v>1900000.07</v>
      </c>
      <c r="E200" s="265"/>
      <c r="F200" s="266"/>
      <c r="G200" s="267">
        <f>SUM(G197:G199)</f>
        <v>2200000.25</v>
      </c>
      <c r="H200" s="268"/>
      <c r="I200" s="269"/>
      <c r="J200" s="264">
        <f>SUM(J197:J199)</f>
        <v>899999.99430000014</v>
      </c>
      <c r="K200" s="265"/>
      <c r="L200" s="266"/>
      <c r="M200" s="182">
        <f>SUM(M197:M199)</f>
        <v>5000000.3143000007</v>
      </c>
      <c r="N200" s="74">
        <f>SUM(N197:N199)</f>
        <v>1</v>
      </c>
      <c r="O200" s="109"/>
      <c r="P200" s="31"/>
    </row>
    <row r="201" spans="2:18" ht="21.75" customHeight="1" thickBot="1" x14ac:dyDescent="0.35">
      <c r="B201" s="273"/>
      <c r="C201" s="1"/>
      <c r="D201" s="5"/>
      <c r="E201" s="5"/>
      <c r="F201" s="5"/>
      <c r="G201" s="5"/>
      <c r="H201" s="5"/>
      <c r="I201" s="5"/>
      <c r="J201" s="5"/>
      <c r="K201" s="5"/>
      <c r="L201" s="5"/>
      <c r="M201" s="5"/>
      <c r="N201" s="5"/>
      <c r="O201" s="110"/>
      <c r="P201" s="110"/>
    </row>
    <row r="202" spans="2:18" ht="49.5" customHeight="1" x14ac:dyDescent="0.3">
      <c r="B202" s="273"/>
      <c r="C202" s="75" t="s">
        <v>198</v>
      </c>
      <c r="D202" s="201">
        <f>SUM(N16,N26,N36,N46,N58,N68,N78,N89,N101,N111,N121,N131,N143,N153,N163,N173,N180)*1.07</f>
        <v>3196930.8755500005</v>
      </c>
      <c r="E202" s="241"/>
      <c r="F202" s="241"/>
      <c r="G202" s="19"/>
      <c r="H202" s="19"/>
      <c r="I202" s="19"/>
      <c r="J202" s="19"/>
      <c r="K202" s="19"/>
      <c r="L202" s="19"/>
      <c r="M202" s="19"/>
      <c r="N202" s="114" t="s">
        <v>199</v>
      </c>
      <c r="O202" s="244">
        <f>SUM(O180,O173,O163,O153,O143,O131,O121,O111,O101,O89,O78,O68,O58,O46,O36,O26,O16)</f>
        <v>0</v>
      </c>
      <c r="P202" s="246">
        <f>+E193+H193+K193</f>
        <v>1907384.9531999999</v>
      </c>
      <c r="Q202" s="249"/>
    </row>
    <row r="203" spans="2:18" ht="28.5" customHeight="1" thickBot="1" x14ac:dyDescent="0.35">
      <c r="B203" s="273"/>
      <c r="C203" s="76" t="s">
        <v>200</v>
      </c>
      <c r="D203" s="235">
        <f>D202/M192</f>
        <v>0.63938613491818752</v>
      </c>
      <c r="E203" s="241"/>
      <c r="F203" s="241"/>
      <c r="G203" s="26"/>
      <c r="H203" s="26"/>
      <c r="I203" s="26"/>
      <c r="J203" s="26"/>
      <c r="K203" s="26"/>
      <c r="L203" s="26"/>
      <c r="M203" s="26"/>
      <c r="N203" s="115" t="s">
        <v>201</v>
      </c>
      <c r="O203" s="245">
        <f>O202/M190</f>
        <v>0</v>
      </c>
      <c r="P203" s="247">
        <f>+P202/M197</f>
        <v>0.95369241665089455</v>
      </c>
    </row>
    <row r="204" spans="2:18" ht="28.5" customHeight="1" x14ac:dyDescent="0.3">
      <c r="B204" s="273"/>
      <c r="C204" s="281"/>
      <c r="D204" s="282"/>
      <c r="E204" s="241"/>
      <c r="F204" s="241"/>
      <c r="G204" s="27"/>
      <c r="H204" s="27"/>
      <c r="I204" s="27"/>
      <c r="J204" s="27"/>
      <c r="K204" s="27"/>
      <c r="L204" s="27"/>
      <c r="M204" s="27"/>
    </row>
    <row r="205" spans="2:18" ht="28.5" customHeight="1" x14ac:dyDescent="0.3">
      <c r="B205" s="273"/>
      <c r="C205" s="76" t="s">
        <v>202</v>
      </c>
      <c r="D205" s="202">
        <f>SUM(D178:J179)*1.07</f>
        <v>409017.97530000005</v>
      </c>
      <c r="E205" s="241"/>
      <c r="F205" s="241"/>
      <c r="G205" s="28"/>
      <c r="H205" s="28"/>
      <c r="I205" s="28"/>
      <c r="J205" s="28"/>
      <c r="K205" s="28"/>
      <c r="L205" s="28"/>
      <c r="M205" s="28"/>
    </row>
    <row r="206" spans="2:18" ht="23.25" customHeight="1" x14ac:dyDescent="0.3">
      <c r="B206" s="273"/>
      <c r="C206" s="76" t="s">
        <v>203</v>
      </c>
      <c r="D206" s="103">
        <f>D205/M192</f>
        <v>8.1803589917826339E-2</v>
      </c>
      <c r="E206" s="241"/>
      <c r="F206" s="241"/>
      <c r="G206" s="28"/>
      <c r="H206" s="28"/>
      <c r="I206" s="28"/>
      <c r="J206" s="28"/>
      <c r="K206" s="28"/>
      <c r="L206" s="28"/>
      <c r="M206" s="28"/>
    </row>
    <row r="207" spans="2:18" ht="66.75" customHeight="1" thickBot="1" x14ac:dyDescent="0.35">
      <c r="B207" s="273"/>
      <c r="C207" s="279" t="s">
        <v>204</v>
      </c>
      <c r="D207" s="280"/>
      <c r="E207" s="242"/>
      <c r="F207" s="242"/>
      <c r="G207" s="20"/>
      <c r="H207" s="20"/>
      <c r="I207" s="20"/>
      <c r="J207" s="20"/>
      <c r="K207" s="20"/>
      <c r="L207" s="20"/>
      <c r="M207" s="20"/>
      <c r="O207" s="111"/>
    </row>
    <row r="208" spans="2:18" ht="55.5" customHeight="1" x14ac:dyDescent="0.3">
      <c r="B208" s="273"/>
      <c r="R208" s="24"/>
    </row>
    <row r="209" spans="2:2" ht="42.75" customHeight="1" x14ac:dyDescent="0.3">
      <c r="B209" s="273"/>
    </row>
    <row r="210" spans="2:2" ht="21.75" customHeight="1" x14ac:dyDescent="0.3">
      <c r="B210" s="273"/>
    </row>
    <row r="211" spans="2:2" ht="21.75" customHeight="1" x14ac:dyDescent="0.3">
      <c r="B211" s="273"/>
    </row>
    <row r="212" spans="2:2" ht="23.25" customHeight="1" x14ac:dyDescent="0.3">
      <c r="B212" s="273"/>
    </row>
    <row r="213" spans="2:2" ht="23.25" customHeight="1" x14ac:dyDescent="0.3"/>
    <row r="214" spans="2:2" ht="21.75" customHeight="1" x14ac:dyDescent="0.3"/>
    <row r="215" spans="2:2" ht="16.5" customHeight="1" x14ac:dyDescent="0.3"/>
    <row r="216" spans="2:2" ht="29.25" customHeight="1" x14ac:dyDescent="0.3"/>
    <row r="217" spans="2:2" ht="24.75" customHeight="1" x14ac:dyDescent="0.3"/>
    <row r="218" spans="2:2" ht="33" customHeight="1" x14ac:dyDescent="0.3"/>
    <row r="220" spans="2:2" ht="15" customHeight="1" x14ac:dyDescent="0.3"/>
    <row r="221" spans="2:2" ht="25.5" customHeight="1" x14ac:dyDescent="0.3"/>
    <row r="272" spans="1:1" x14ac:dyDescent="0.3">
      <c r="A272" s="23" t="s">
        <v>205</v>
      </c>
    </row>
  </sheetData>
  <sheetProtection formatCells="0" formatColumns="0" formatRows="0"/>
  <mergeCells count="46">
    <mergeCell ref="C69:Q69"/>
    <mergeCell ref="C79:Q79"/>
    <mergeCell ref="C91:Q91"/>
    <mergeCell ref="C144:Q144"/>
    <mergeCell ref="C134:Q134"/>
    <mergeCell ref="C92:Q92"/>
    <mergeCell ref="C102:Q102"/>
    <mergeCell ref="C112:Q112"/>
    <mergeCell ref="C133:Q133"/>
    <mergeCell ref="C122:Q122"/>
    <mergeCell ref="B3:N3"/>
    <mergeCell ref="C17:Q17"/>
    <mergeCell ref="C7:Q7"/>
    <mergeCell ref="C27:Q27"/>
    <mergeCell ref="C59:Q59"/>
    <mergeCell ref="D198:F198"/>
    <mergeCell ref="D199:F199"/>
    <mergeCell ref="D200:F200"/>
    <mergeCell ref="B1:C1"/>
    <mergeCell ref="C154:Q154"/>
    <mergeCell ref="C164:Q164"/>
    <mergeCell ref="B198:B212"/>
    <mergeCell ref="C195:N195"/>
    <mergeCell ref="C207:D207"/>
    <mergeCell ref="C204:D204"/>
    <mergeCell ref="C188:M188"/>
    <mergeCell ref="C37:Q37"/>
    <mergeCell ref="C6:Q6"/>
    <mergeCell ref="C48:Q48"/>
    <mergeCell ref="C49:Q49"/>
    <mergeCell ref="B2:G2"/>
    <mergeCell ref="J198:L198"/>
    <mergeCell ref="J199:L199"/>
    <mergeCell ref="J200:L200"/>
    <mergeCell ref="G196:I196"/>
    <mergeCell ref="G197:I197"/>
    <mergeCell ref="G198:I198"/>
    <mergeCell ref="G199:I199"/>
    <mergeCell ref="G200:I200"/>
    <mergeCell ref="E193:F193"/>
    <mergeCell ref="H193:I193"/>
    <mergeCell ref="K193:L193"/>
    <mergeCell ref="J196:L196"/>
    <mergeCell ref="J197:L197"/>
    <mergeCell ref="D196:F196"/>
    <mergeCell ref="D197:F197"/>
  </mergeCells>
  <conditionalFormatting sqref="D203">
    <cfRule type="cellIs" dxfId="25" priority="46" operator="lessThan">
      <formula>0.15</formula>
    </cfRule>
  </conditionalFormatting>
  <conditionalFormatting sqref="D206">
    <cfRule type="cellIs" dxfId="24" priority="44" operator="lessThan">
      <formula>0.05</formula>
    </cfRule>
  </conditionalFormatting>
  <conditionalFormatting sqref="N200:P200">
    <cfRule type="cellIs" dxfId="23" priority="1" operator="greaterThan">
      <formula>1</formula>
    </cfRule>
  </conditionalFormatting>
  <dataValidations xWindow="1871" yWindow="1931" count="6">
    <dataValidation allowBlank="1" showInputMessage="1" showErrorMessage="1" prompt="% Towards Gender Equality and Women's Empowerment Must be Higher than 15%_x000a_" sqref="J203:M203" xr:uid="{E72508C7-C8DD-46A5-878C-E4FA07CAB6AF}"/>
    <dataValidation allowBlank="1" showInputMessage="1" showErrorMessage="1" prompt="M&amp;E Budget Cannot be Less than 5%_x000a_" sqref="G206:M206" xr:uid="{53928C0A-D548-4B6B-97FC-07D38B0E5FA7}"/>
    <dataValidation allowBlank="1" showInputMessage="1" showErrorMessage="1" prompt="Insert *text* description of Outcome here" sqref="C6:Q6 C48:Q48 C91:Q91 C133:Q133" xr:uid="{89ACADD6-F982-42D9-AC8D-CCF9750605B2}"/>
    <dataValidation allowBlank="1" showInputMessage="1" showErrorMessage="1" prompt="Insert *text* description of Output here" sqref="C7 C17 C27 C37 C49 C59 C69 C79 C92 C102 C112 C122 C134 C144 C154 C164" xr:uid="{31AC9CA6-D499-4711-A99F-BECD0A64F3A8}"/>
    <dataValidation allowBlank="1" showInputMessage="1" showErrorMessage="1" prompt="Insert *text* description of Activity here" sqref="C8 C18 C28 C38 C50 C60 C70 C80 C93 C103 C113 C123 C135 C145 C155 C165" xr:uid="{E7A390F5-03DD-4A67-B842-17326B4F2DA4}"/>
    <dataValidation allowBlank="1" showErrorMessage="1" prompt="% Towards Gender Equality and Women's Empowerment Must be Higher than 15%_x000a_" sqref="D203 D205 G205:M205" xr:uid="{8C6643DA-1D03-44FB-AC1F-C4CB706ED3AA}"/>
  </dataValidations>
  <pageMargins left="0.7" right="0.7" top="0.75" bottom="0.75" header="0.3" footer="0.3"/>
  <pageSetup scale="74" orientation="landscape" r:id="rId1"/>
  <rowBreaks count="1" manualBreakCount="1">
    <brk id="59"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9B91-DE06-467F-8EA8-3D1E1CFD21DE}">
  <sheetPr>
    <tabColor theme="0"/>
  </sheetPr>
  <dimension ref="B1:N244"/>
  <sheetViews>
    <sheetView showGridLines="0" showZeros="0" topLeftCell="B1" zoomScale="80" zoomScaleNormal="80" workbookViewId="0">
      <pane ySplit="4" topLeftCell="A201" activePane="bottomLeft" state="frozen"/>
      <selection pane="bottomLeft" activeCell="E207" sqref="E207"/>
    </sheetView>
  </sheetViews>
  <sheetFormatPr defaultColWidth="9.109375" defaultRowHeight="15.6" x14ac:dyDescent="0.3"/>
  <cols>
    <col min="1" max="1" width="4.33203125" style="35" customWidth="1"/>
    <col min="2" max="2" width="3.109375" style="35" customWidth="1"/>
    <col min="3" max="3" width="51.33203125" style="35" customWidth="1"/>
    <col min="4" max="4" width="34.109375" style="36" customWidth="1"/>
    <col min="5" max="5" width="35" style="36" customWidth="1"/>
    <col min="6" max="6" width="34" style="36" customWidth="1"/>
    <col min="7" max="7" width="25.88671875" style="35" customWidth="1"/>
    <col min="8" max="8" width="21.33203125" style="35" customWidth="1"/>
    <col min="9" max="9" width="16.88671875" style="35" customWidth="1"/>
    <col min="10" max="10" width="19.33203125" style="35" customWidth="1"/>
    <col min="11" max="11" width="19" style="35" customWidth="1"/>
    <col min="12" max="12" width="26" style="35" customWidth="1"/>
    <col min="13" max="13" width="21.109375" style="35" customWidth="1"/>
    <col min="14" max="14" width="7" style="35" customWidth="1"/>
    <col min="15" max="15" width="24.109375" style="35" customWidth="1"/>
    <col min="16" max="16" width="26.33203125" style="35" customWidth="1"/>
    <col min="17" max="17" width="30.109375" style="35" customWidth="1"/>
    <col min="18" max="18" width="33" style="35" customWidth="1"/>
    <col min="19" max="20" width="22.88671875" style="35" customWidth="1"/>
    <col min="21" max="21" width="23.33203125" style="35" customWidth="1"/>
    <col min="22" max="22" width="32.109375" style="35" customWidth="1"/>
    <col min="23" max="23" width="9.109375" style="35"/>
    <col min="24" max="24" width="17.88671875" style="35" customWidth="1"/>
    <col min="25" max="25" width="26.33203125" style="35" customWidth="1"/>
    <col min="26" max="26" width="22.33203125" style="35" customWidth="1"/>
    <col min="27" max="27" width="29.88671875" style="35" customWidth="1"/>
    <col min="28" max="28" width="23.33203125" style="35" customWidth="1"/>
    <col min="29" max="29" width="18.33203125" style="35" customWidth="1"/>
    <col min="30" max="30" width="17.33203125" style="35" customWidth="1"/>
    <col min="31" max="31" width="25.109375" style="35" customWidth="1"/>
    <col min="32" max="16384" width="9.109375" style="35"/>
  </cols>
  <sheetData>
    <row r="1" spans="2:14" ht="33.75" customHeight="1" x14ac:dyDescent="0.85">
      <c r="B1" s="161"/>
      <c r="C1" s="250" t="s">
        <v>2</v>
      </c>
      <c r="D1" s="250"/>
      <c r="E1" s="250"/>
      <c r="F1" s="250"/>
      <c r="G1" s="21"/>
      <c r="H1" s="22"/>
      <c r="I1" s="22"/>
      <c r="J1" s="161"/>
      <c r="K1" s="161"/>
      <c r="L1" s="11"/>
      <c r="M1" s="3"/>
      <c r="N1" s="161"/>
    </row>
    <row r="2" spans="2:14" ht="25.5" customHeight="1" x14ac:dyDescent="0.35">
      <c r="B2" s="161"/>
      <c r="C2" s="301" t="s">
        <v>206</v>
      </c>
      <c r="D2" s="301"/>
      <c r="E2" s="301"/>
      <c r="F2" s="301"/>
      <c r="G2" s="161"/>
      <c r="H2" s="161"/>
      <c r="I2" s="161"/>
      <c r="J2" s="161"/>
      <c r="K2" s="161"/>
      <c r="L2" s="11"/>
      <c r="M2" s="3"/>
      <c r="N2" s="161"/>
    </row>
    <row r="3" spans="2:14" ht="9.75" customHeight="1" x14ac:dyDescent="0.3">
      <c r="B3" s="161"/>
      <c r="C3" s="30"/>
      <c r="D3" s="30"/>
      <c r="E3" s="30"/>
      <c r="F3" s="30"/>
      <c r="G3" s="161"/>
      <c r="H3" s="161"/>
      <c r="I3" s="161"/>
      <c r="J3" s="161"/>
      <c r="K3" s="161"/>
      <c r="L3" s="11"/>
      <c r="M3" s="3"/>
      <c r="N3" s="161"/>
    </row>
    <row r="4" spans="2:14" ht="33.75" customHeight="1" x14ac:dyDescent="0.3">
      <c r="B4" s="161"/>
      <c r="C4" s="30"/>
      <c r="D4" s="127" t="str">
        <f>'1) Tableau budgétaire 1'!D5</f>
        <v>PNUD (budget en USD)</v>
      </c>
      <c r="E4" s="127" t="str">
        <f>'1) Tableau budgétaire 1'!G5</f>
        <v>OIM (budget en USD)</v>
      </c>
      <c r="F4" s="127" t="str">
        <f>'1) Tableau budgétaire 1'!J5</f>
        <v>UNESCO (budget en USD)</v>
      </c>
      <c r="G4" s="122" t="s">
        <v>8</v>
      </c>
      <c r="H4" s="161"/>
      <c r="I4" s="161"/>
      <c r="J4" s="161"/>
      <c r="K4" s="161"/>
      <c r="L4" s="11"/>
      <c r="M4" s="3"/>
      <c r="N4" s="161"/>
    </row>
    <row r="5" spans="2:14" ht="24" customHeight="1" x14ac:dyDescent="0.3">
      <c r="B5" s="298" t="s">
        <v>207</v>
      </c>
      <c r="C5" s="299"/>
      <c r="D5" s="299"/>
      <c r="E5" s="299"/>
      <c r="F5" s="299"/>
      <c r="G5" s="300"/>
      <c r="H5" s="161"/>
      <c r="I5" s="161"/>
      <c r="J5" s="161"/>
      <c r="K5" s="161"/>
      <c r="L5" s="11"/>
      <c r="M5" s="3"/>
      <c r="N5" s="161"/>
    </row>
    <row r="6" spans="2:14" ht="22.5" customHeight="1" x14ac:dyDescent="0.3">
      <c r="B6" s="161"/>
      <c r="C6" s="298" t="s">
        <v>208</v>
      </c>
      <c r="D6" s="299"/>
      <c r="E6" s="299"/>
      <c r="F6" s="299"/>
      <c r="G6" s="300"/>
      <c r="H6" s="161"/>
      <c r="I6" s="161"/>
      <c r="J6" s="161"/>
      <c r="K6" s="161"/>
      <c r="L6" s="11"/>
      <c r="M6" s="3"/>
      <c r="N6" s="161"/>
    </row>
    <row r="7" spans="2:14" ht="24.75" customHeight="1" x14ac:dyDescent="0.3">
      <c r="B7" s="161"/>
      <c r="C7" s="44" t="s">
        <v>209</v>
      </c>
      <c r="D7" s="45">
        <f>'1) Tableau budgétaire 1'!D16</f>
        <v>15000</v>
      </c>
      <c r="E7" s="213">
        <f>'1) Tableau budgétaire 1'!G16</f>
        <v>100000</v>
      </c>
      <c r="F7" s="213">
        <f>'1) Tableau budgétaire 1'!J16</f>
        <v>15000</v>
      </c>
      <c r="G7" s="214">
        <f>SUM(D7:F7)</f>
        <v>130000</v>
      </c>
      <c r="H7" s="161"/>
      <c r="I7" s="161"/>
      <c r="J7" s="161"/>
      <c r="K7" s="161"/>
      <c r="L7" s="11"/>
      <c r="M7" s="3"/>
      <c r="N7" s="161"/>
    </row>
    <row r="8" spans="2:14" ht="21.75" customHeight="1" x14ac:dyDescent="0.3">
      <c r="B8" s="161"/>
      <c r="C8" s="42" t="s">
        <v>210</v>
      </c>
      <c r="D8" s="162">
        <v>0</v>
      </c>
      <c r="E8" s="223"/>
      <c r="F8" s="216">
        <v>0</v>
      </c>
      <c r="G8" s="217">
        <f t="shared" ref="G8:G15" si="0">SUM(D8:F8)</f>
        <v>0</v>
      </c>
      <c r="H8" s="161"/>
      <c r="I8" s="161"/>
      <c r="J8" s="161"/>
      <c r="K8" s="161"/>
      <c r="L8" s="161"/>
      <c r="M8" s="161"/>
      <c r="N8" s="161"/>
    </row>
    <row r="9" spans="2:14" x14ac:dyDescent="0.3">
      <c r="B9" s="161"/>
      <c r="C9" s="33" t="s">
        <v>211</v>
      </c>
      <c r="D9" s="164"/>
      <c r="E9" s="224">
        <v>10000</v>
      </c>
      <c r="F9" s="196">
        <v>0</v>
      </c>
      <c r="G9" s="219">
        <f t="shared" si="0"/>
        <v>10000</v>
      </c>
      <c r="H9" s="161"/>
      <c r="I9" s="161"/>
      <c r="J9" s="161"/>
      <c r="K9" s="161"/>
      <c r="L9" s="161"/>
      <c r="M9" s="161"/>
      <c r="N9" s="161"/>
    </row>
    <row r="10" spans="2:14" ht="15.75" customHeight="1" x14ac:dyDescent="0.3">
      <c r="B10" s="161"/>
      <c r="C10" s="33" t="s">
        <v>212</v>
      </c>
      <c r="D10" s="164">
        <v>0</v>
      </c>
      <c r="E10" s="225" t="s">
        <v>213</v>
      </c>
      <c r="F10" s="218">
        <v>0</v>
      </c>
      <c r="G10" s="219">
        <f t="shared" si="0"/>
        <v>0</v>
      </c>
      <c r="H10" s="161"/>
      <c r="I10" s="161"/>
      <c r="J10" s="161"/>
      <c r="K10" s="161"/>
      <c r="L10" s="161"/>
      <c r="M10" s="161"/>
      <c r="N10" s="161"/>
    </row>
    <row r="11" spans="2:14" x14ac:dyDescent="0.3">
      <c r="B11" s="161"/>
      <c r="C11" s="34" t="s">
        <v>214</v>
      </c>
      <c r="D11" s="164">
        <v>10000</v>
      </c>
      <c r="E11" s="225">
        <v>50000</v>
      </c>
      <c r="F11" s="218">
        <v>10000</v>
      </c>
      <c r="G11" s="219">
        <f t="shared" si="0"/>
        <v>70000</v>
      </c>
      <c r="H11" s="161"/>
      <c r="I11" s="161"/>
      <c r="J11" s="161"/>
      <c r="K11" s="161"/>
      <c r="L11" s="161"/>
      <c r="M11" s="161"/>
      <c r="N11" s="161"/>
    </row>
    <row r="12" spans="2:14" x14ac:dyDescent="0.3">
      <c r="B12" s="161"/>
      <c r="C12" s="33" t="s">
        <v>215</v>
      </c>
      <c r="D12" s="164">
        <v>5000</v>
      </c>
      <c r="E12" s="225">
        <v>20000</v>
      </c>
      <c r="F12" s="218">
        <v>5000</v>
      </c>
      <c r="G12" s="219">
        <f t="shared" si="0"/>
        <v>30000</v>
      </c>
      <c r="H12" s="161"/>
      <c r="I12" s="161"/>
      <c r="J12" s="161"/>
      <c r="K12" s="161"/>
      <c r="L12" s="161"/>
      <c r="M12" s="161"/>
      <c r="N12" s="161"/>
    </row>
    <row r="13" spans="2:14" ht="21.75" customHeight="1" x14ac:dyDescent="0.3">
      <c r="B13" s="161"/>
      <c r="C13" s="33" t="s">
        <v>216</v>
      </c>
      <c r="D13" s="164">
        <v>0</v>
      </c>
      <c r="E13" s="225" t="s">
        <v>213</v>
      </c>
      <c r="F13" s="218">
        <v>0</v>
      </c>
      <c r="G13" s="219">
        <f t="shared" si="0"/>
        <v>0</v>
      </c>
      <c r="H13" s="161"/>
      <c r="I13" s="161"/>
      <c r="J13" s="161"/>
      <c r="K13" s="161"/>
      <c r="L13" s="161"/>
      <c r="M13" s="161"/>
      <c r="N13" s="161"/>
    </row>
    <row r="14" spans="2:14" ht="36.75" customHeight="1" x14ac:dyDescent="0.3">
      <c r="B14" s="161"/>
      <c r="C14" s="33" t="s">
        <v>217</v>
      </c>
      <c r="D14" s="164">
        <v>0</v>
      </c>
      <c r="E14" s="225">
        <v>20000</v>
      </c>
      <c r="F14" s="218">
        <v>0</v>
      </c>
      <c r="G14" s="219">
        <f t="shared" si="0"/>
        <v>20000</v>
      </c>
      <c r="H14" s="161"/>
      <c r="I14" s="161"/>
      <c r="J14" s="161"/>
      <c r="K14" s="161"/>
      <c r="L14" s="161"/>
      <c r="M14" s="161"/>
      <c r="N14" s="161"/>
    </row>
    <row r="15" spans="2:14" ht="15.75" customHeight="1" x14ac:dyDescent="0.3">
      <c r="B15" s="161"/>
      <c r="C15" s="37" t="s">
        <v>218</v>
      </c>
      <c r="D15" s="47">
        <f>SUM(D8:D14)</f>
        <v>15000</v>
      </c>
      <c r="E15" s="220">
        <f>SUM(E8:E14)</f>
        <v>100000</v>
      </c>
      <c r="F15" s="220">
        <f>SUM(F8:F14)</f>
        <v>15000</v>
      </c>
      <c r="G15" s="226">
        <f t="shared" si="0"/>
        <v>130000</v>
      </c>
      <c r="H15" s="161"/>
      <c r="I15" s="161"/>
      <c r="J15" s="161"/>
      <c r="K15" s="161"/>
      <c r="L15" s="161"/>
      <c r="M15" s="161"/>
      <c r="N15" s="161"/>
    </row>
    <row r="16" spans="2:14" s="36" customFormat="1" x14ac:dyDescent="0.3">
      <c r="B16" s="165"/>
      <c r="C16" s="48"/>
      <c r="D16" s="49"/>
      <c r="E16" s="49"/>
      <c r="F16" s="49"/>
      <c r="G16" s="81"/>
      <c r="H16" s="165"/>
      <c r="I16" s="165"/>
      <c r="J16" s="165"/>
      <c r="K16" s="165"/>
      <c r="L16" s="165"/>
      <c r="M16" s="165"/>
      <c r="N16" s="165"/>
    </row>
    <row r="17" spans="3:14" x14ac:dyDescent="0.3">
      <c r="C17" s="298" t="s">
        <v>219</v>
      </c>
      <c r="D17" s="299"/>
      <c r="E17" s="299"/>
      <c r="F17" s="299"/>
      <c r="G17" s="300"/>
      <c r="H17" s="161"/>
      <c r="I17" s="161"/>
      <c r="J17" s="161"/>
      <c r="K17" s="161"/>
      <c r="L17" s="161"/>
      <c r="M17" s="161"/>
      <c r="N17" s="161"/>
    </row>
    <row r="18" spans="3:14" ht="27" customHeight="1" x14ac:dyDescent="0.3">
      <c r="C18" s="44" t="s">
        <v>220</v>
      </c>
      <c r="D18" s="45">
        <f>'1) Tableau budgétaire 1'!D26</f>
        <v>0</v>
      </c>
      <c r="E18" s="213">
        <f>'1) Tableau budgétaire 1'!G26</f>
        <v>1231275</v>
      </c>
      <c r="F18" s="213">
        <f>'1) Tableau budgétaire 1'!J26</f>
        <v>0</v>
      </c>
      <c r="G18" s="214">
        <f t="shared" ref="G18:G26" si="1">SUM(D18:F18)</f>
        <v>1231275</v>
      </c>
      <c r="H18" s="161"/>
      <c r="I18" s="161"/>
      <c r="J18" s="161"/>
      <c r="K18" s="161"/>
      <c r="L18" s="161"/>
      <c r="M18" s="161"/>
      <c r="N18" s="161"/>
    </row>
    <row r="19" spans="3:14" x14ac:dyDescent="0.3">
      <c r="C19" s="42" t="s">
        <v>210</v>
      </c>
      <c r="D19" s="162"/>
      <c r="E19" s="223"/>
      <c r="F19" s="216"/>
      <c r="G19" s="217">
        <f t="shared" si="1"/>
        <v>0</v>
      </c>
      <c r="H19" s="161"/>
      <c r="I19" s="161"/>
      <c r="J19" s="161"/>
      <c r="K19" s="161"/>
      <c r="L19" s="161"/>
      <c r="M19" s="161"/>
      <c r="N19" s="161"/>
    </row>
    <row r="20" spans="3:14" x14ac:dyDescent="0.3">
      <c r="C20" s="33" t="s">
        <v>211</v>
      </c>
      <c r="D20" s="164"/>
      <c r="E20" s="224">
        <v>35000</v>
      </c>
      <c r="F20" s="196"/>
      <c r="G20" s="219">
        <f t="shared" si="1"/>
        <v>35000</v>
      </c>
      <c r="H20" s="161"/>
      <c r="I20" s="161"/>
      <c r="J20" s="161"/>
      <c r="K20" s="161"/>
      <c r="L20" s="161"/>
      <c r="M20" s="161"/>
      <c r="N20" s="161"/>
    </row>
    <row r="21" spans="3:14" ht="31.2" x14ac:dyDescent="0.3">
      <c r="C21" s="33" t="s">
        <v>212</v>
      </c>
      <c r="D21" s="164"/>
      <c r="E21" s="225" t="s">
        <v>213</v>
      </c>
      <c r="F21" s="218"/>
      <c r="G21" s="219">
        <f t="shared" si="1"/>
        <v>0</v>
      </c>
      <c r="H21" s="161"/>
      <c r="I21" s="161"/>
      <c r="J21" s="161"/>
      <c r="K21" s="161"/>
      <c r="L21" s="161"/>
      <c r="M21" s="161"/>
      <c r="N21" s="161"/>
    </row>
    <row r="22" spans="3:14" x14ac:dyDescent="0.3">
      <c r="C22" s="34" t="s">
        <v>214</v>
      </c>
      <c r="D22" s="164"/>
      <c r="E22" s="225">
        <v>1050000</v>
      </c>
      <c r="F22" s="218"/>
      <c r="G22" s="219">
        <f t="shared" si="1"/>
        <v>1050000</v>
      </c>
      <c r="H22" s="161"/>
      <c r="I22" s="161"/>
      <c r="J22" s="161"/>
      <c r="K22" s="161"/>
      <c r="L22" s="161"/>
      <c r="M22" s="161"/>
      <c r="N22" s="161"/>
    </row>
    <row r="23" spans="3:14" x14ac:dyDescent="0.3">
      <c r="C23" s="33" t="s">
        <v>215</v>
      </c>
      <c r="D23" s="164"/>
      <c r="E23" s="225">
        <v>76275</v>
      </c>
      <c r="F23" s="218"/>
      <c r="G23" s="219">
        <f t="shared" si="1"/>
        <v>76275</v>
      </c>
      <c r="H23" s="161"/>
      <c r="I23" s="161"/>
      <c r="J23" s="161"/>
      <c r="K23" s="161"/>
      <c r="L23" s="161"/>
      <c r="M23" s="161"/>
      <c r="N23" s="161"/>
    </row>
    <row r="24" spans="3:14" x14ac:dyDescent="0.3">
      <c r="C24" s="33" t="s">
        <v>216</v>
      </c>
      <c r="D24" s="164"/>
      <c r="E24" s="225" t="s">
        <v>213</v>
      </c>
      <c r="F24" s="218"/>
      <c r="G24" s="219">
        <f t="shared" si="1"/>
        <v>0</v>
      </c>
      <c r="H24" s="161"/>
      <c r="I24" s="161"/>
      <c r="J24" s="161"/>
      <c r="K24" s="161"/>
      <c r="L24" s="161"/>
      <c r="M24" s="161"/>
      <c r="N24" s="161"/>
    </row>
    <row r="25" spans="3:14" ht="31.2" x14ac:dyDescent="0.3">
      <c r="C25" s="33" t="s">
        <v>217</v>
      </c>
      <c r="D25" s="164"/>
      <c r="E25" s="225">
        <v>70000</v>
      </c>
      <c r="F25" s="218"/>
      <c r="G25" s="219">
        <f t="shared" si="1"/>
        <v>70000</v>
      </c>
      <c r="H25" s="161"/>
      <c r="I25" s="161"/>
      <c r="J25" s="161"/>
      <c r="K25" s="161"/>
      <c r="L25" s="161"/>
      <c r="M25" s="161"/>
      <c r="N25" s="161"/>
    </row>
    <row r="26" spans="3:14" x14ac:dyDescent="0.3">
      <c r="C26" s="37" t="s">
        <v>218</v>
      </c>
      <c r="D26" s="47">
        <f>SUM(D19:D25)</f>
        <v>0</v>
      </c>
      <c r="E26" s="220">
        <f>SUM(E19:E25)</f>
        <v>1231275</v>
      </c>
      <c r="F26" s="220">
        <f>SUM(F19:F25)</f>
        <v>0</v>
      </c>
      <c r="G26" s="219">
        <f t="shared" si="1"/>
        <v>1231275</v>
      </c>
      <c r="H26" s="161"/>
      <c r="I26" s="161"/>
      <c r="J26" s="161"/>
      <c r="K26" s="161"/>
      <c r="L26" s="161"/>
      <c r="M26" s="161"/>
      <c r="N26" s="161"/>
    </row>
    <row r="27" spans="3:14" s="36" customFormat="1" x14ac:dyDescent="0.3">
      <c r="C27" s="48"/>
      <c r="D27" s="49"/>
      <c r="E27" s="49"/>
      <c r="F27" s="49"/>
      <c r="G27" s="50"/>
      <c r="H27" s="165"/>
      <c r="I27" s="165"/>
      <c r="J27" s="165"/>
      <c r="K27" s="165"/>
      <c r="L27" s="165"/>
      <c r="M27" s="165"/>
      <c r="N27" s="165"/>
    </row>
    <row r="28" spans="3:14" x14ac:dyDescent="0.3">
      <c r="C28" s="298" t="s">
        <v>221</v>
      </c>
      <c r="D28" s="299"/>
      <c r="E28" s="299"/>
      <c r="F28" s="299"/>
      <c r="G28" s="300"/>
      <c r="H28" s="161"/>
      <c r="I28" s="161"/>
      <c r="J28" s="161"/>
      <c r="K28" s="161"/>
      <c r="L28" s="161"/>
      <c r="M28" s="161"/>
      <c r="N28" s="161"/>
    </row>
    <row r="29" spans="3:14" ht="21.75" customHeight="1" x14ac:dyDescent="0.3">
      <c r="C29" s="44" t="s">
        <v>222</v>
      </c>
      <c r="D29" s="45">
        <f>'1) Tableau budgétaire 1'!D36</f>
        <v>0</v>
      </c>
      <c r="E29" s="45">
        <f>'1) Tableau budgétaire 1'!G36</f>
        <v>0</v>
      </c>
      <c r="F29" s="213">
        <f>'1) Tableau budgétaire 1'!J36</f>
        <v>424680</v>
      </c>
      <c r="G29" s="214">
        <f t="shared" ref="G29:G37" si="2">SUM(D29:F29)</f>
        <v>424680</v>
      </c>
      <c r="H29" s="161"/>
      <c r="I29" s="161"/>
      <c r="J29" s="161"/>
      <c r="K29" s="161"/>
      <c r="L29" s="161"/>
      <c r="M29" s="161"/>
      <c r="N29" s="161"/>
    </row>
    <row r="30" spans="3:14" x14ac:dyDescent="0.3">
      <c r="C30" s="42" t="s">
        <v>210</v>
      </c>
      <c r="D30" s="162">
        <v>0</v>
      </c>
      <c r="E30" s="163">
        <v>0</v>
      </c>
      <c r="F30" s="216"/>
      <c r="G30" s="217">
        <f t="shared" si="2"/>
        <v>0</v>
      </c>
      <c r="H30" s="161"/>
      <c r="I30" s="161"/>
      <c r="J30" s="161"/>
      <c r="K30" s="161"/>
      <c r="L30" s="161"/>
      <c r="M30" s="161"/>
      <c r="N30" s="161"/>
    </row>
    <row r="31" spans="3:14" s="36" customFormat="1" ht="15.75" customHeight="1" x14ac:dyDescent="0.3">
      <c r="C31" s="33" t="s">
        <v>211</v>
      </c>
      <c r="D31" s="164">
        <v>0</v>
      </c>
      <c r="E31" s="144">
        <v>0</v>
      </c>
      <c r="F31" s="196">
        <v>150000</v>
      </c>
      <c r="G31" s="219">
        <f t="shared" si="2"/>
        <v>150000</v>
      </c>
      <c r="H31" s="165"/>
      <c r="I31" s="165"/>
      <c r="J31" s="165"/>
      <c r="K31" s="165"/>
      <c r="L31" s="165"/>
      <c r="M31" s="165"/>
      <c r="N31" s="165"/>
    </row>
    <row r="32" spans="3:14" s="36" customFormat="1" ht="31.2" x14ac:dyDescent="0.3">
      <c r="C32" s="33" t="s">
        <v>212</v>
      </c>
      <c r="D32" s="164">
        <v>0</v>
      </c>
      <c r="E32" s="164">
        <v>0</v>
      </c>
      <c r="F32" s="218">
        <v>100000</v>
      </c>
      <c r="G32" s="219">
        <f t="shared" si="2"/>
        <v>100000</v>
      </c>
      <c r="H32" s="165"/>
      <c r="I32" s="165"/>
      <c r="J32" s="165"/>
      <c r="K32" s="165"/>
      <c r="L32" s="165"/>
      <c r="M32" s="165"/>
      <c r="N32" s="165"/>
    </row>
    <row r="33" spans="3:14" s="36" customFormat="1" x14ac:dyDescent="0.3">
      <c r="C33" s="34" t="s">
        <v>214</v>
      </c>
      <c r="D33" s="164">
        <v>0</v>
      </c>
      <c r="E33" s="164">
        <v>0</v>
      </c>
      <c r="F33" s="218">
        <v>120000</v>
      </c>
      <c r="G33" s="219">
        <f t="shared" si="2"/>
        <v>120000</v>
      </c>
      <c r="H33" s="165"/>
      <c r="I33" s="165"/>
      <c r="J33" s="165"/>
      <c r="K33" s="165"/>
      <c r="L33" s="165"/>
      <c r="M33" s="165"/>
      <c r="N33" s="165"/>
    </row>
    <row r="34" spans="3:14" x14ac:dyDescent="0.3">
      <c r="C34" s="33" t="s">
        <v>215</v>
      </c>
      <c r="D34" s="164">
        <v>0</v>
      </c>
      <c r="E34" s="164">
        <v>0</v>
      </c>
      <c r="F34" s="218">
        <v>10000</v>
      </c>
      <c r="G34" s="219">
        <f t="shared" si="2"/>
        <v>10000</v>
      </c>
      <c r="H34" s="161"/>
      <c r="I34" s="161"/>
      <c r="J34" s="161"/>
      <c r="K34" s="161"/>
      <c r="L34" s="161"/>
      <c r="M34" s="161"/>
      <c r="N34" s="161"/>
    </row>
    <row r="35" spans="3:14" x14ac:dyDescent="0.3">
      <c r="C35" s="33" t="s">
        <v>216</v>
      </c>
      <c r="D35" s="164">
        <v>0</v>
      </c>
      <c r="E35" s="164">
        <v>0</v>
      </c>
      <c r="F35" s="218">
        <v>8000</v>
      </c>
      <c r="G35" s="219">
        <f t="shared" si="2"/>
        <v>8000</v>
      </c>
      <c r="H35" s="161"/>
      <c r="I35" s="161"/>
      <c r="J35" s="161"/>
      <c r="K35" s="161"/>
      <c r="L35" s="161"/>
      <c r="M35" s="161"/>
      <c r="N35" s="161"/>
    </row>
    <row r="36" spans="3:14" ht="31.2" x14ac:dyDescent="0.3">
      <c r="C36" s="33" t="s">
        <v>217</v>
      </c>
      <c r="D36" s="164">
        <v>0</v>
      </c>
      <c r="E36" s="164">
        <v>0</v>
      </c>
      <c r="F36" s="218">
        <v>36680</v>
      </c>
      <c r="G36" s="219">
        <f t="shared" si="2"/>
        <v>36680</v>
      </c>
      <c r="H36" s="161"/>
      <c r="I36" s="161"/>
      <c r="J36" s="161"/>
      <c r="K36" s="161"/>
      <c r="L36" s="161"/>
      <c r="M36" s="161"/>
      <c r="N36" s="161"/>
    </row>
    <row r="37" spans="3:14" x14ac:dyDescent="0.3">
      <c r="C37" s="86" t="s">
        <v>218</v>
      </c>
      <c r="D37" s="87">
        <f>SUM(D30:D36)</f>
        <v>0</v>
      </c>
      <c r="E37" s="87">
        <f>SUM(E30:E36)</f>
        <v>0</v>
      </c>
      <c r="F37" s="221">
        <f>SUM(F30:F36)</f>
        <v>424680</v>
      </c>
      <c r="G37" s="222">
        <f t="shared" si="2"/>
        <v>424680</v>
      </c>
      <c r="H37" s="161"/>
      <c r="I37" s="161"/>
      <c r="J37" s="161"/>
      <c r="K37" s="161"/>
      <c r="L37" s="161"/>
      <c r="M37" s="161"/>
      <c r="N37" s="161"/>
    </row>
    <row r="38" spans="3:14" x14ac:dyDescent="0.3">
      <c r="C38" s="166"/>
      <c r="D38" s="167"/>
      <c r="E38" s="167"/>
      <c r="F38" s="167"/>
      <c r="G38" s="168"/>
      <c r="H38" s="161"/>
      <c r="I38" s="161"/>
      <c r="J38" s="161"/>
      <c r="K38" s="161"/>
      <c r="L38" s="161"/>
      <c r="M38" s="161"/>
      <c r="N38" s="161"/>
    </row>
    <row r="39" spans="3:14" s="36" customFormat="1" x14ac:dyDescent="0.3">
      <c r="C39" s="302" t="s">
        <v>223</v>
      </c>
      <c r="D39" s="303"/>
      <c r="E39" s="303"/>
      <c r="F39" s="303"/>
      <c r="G39" s="304"/>
      <c r="H39" s="165"/>
      <c r="I39" s="165"/>
      <c r="J39" s="165"/>
      <c r="K39" s="165"/>
      <c r="L39" s="165"/>
      <c r="M39" s="165"/>
      <c r="N39" s="165"/>
    </row>
    <row r="40" spans="3:14" ht="20.25" customHeight="1" thickBot="1" x14ac:dyDescent="0.35">
      <c r="C40" s="44" t="s">
        <v>224</v>
      </c>
      <c r="D40" s="45">
        <f>'1) Tableau budgétaire 1'!D46</f>
        <v>0</v>
      </c>
      <c r="E40" s="45">
        <f>'1) Tableau budgétaire 1'!G46</f>
        <v>0</v>
      </c>
      <c r="F40" s="45">
        <f>'1) Tableau budgétaire 1'!J46</f>
        <v>0</v>
      </c>
      <c r="G40" s="46">
        <f t="shared" ref="G40:G48" si="3">SUM(D40:F40)</f>
        <v>0</v>
      </c>
      <c r="H40" s="161"/>
      <c r="I40" s="161"/>
      <c r="J40" s="161"/>
      <c r="K40" s="161"/>
      <c r="L40" s="161"/>
      <c r="M40" s="161"/>
      <c r="N40" s="161"/>
    </row>
    <row r="41" spans="3:14" x14ac:dyDescent="0.3">
      <c r="C41" s="42" t="s">
        <v>210</v>
      </c>
      <c r="D41" s="162"/>
      <c r="E41" s="163"/>
      <c r="F41" s="163"/>
      <c r="G41" s="43">
        <f t="shared" si="3"/>
        <v>0</v>
      </c>
      <c r="H41" s="161"/>
      <c r="I41" s="161"/>
      <c r="J41" s="161"/>
      <c r="K41" s="161"/>
      <c r="L41" s="161"/>
      <c r="M41" s="161"/>
      <c r="N41" s="161"/>
    </row>
    <row r="42" spans="3:14" ht="15.75" customHeight="1" x14ac:dyDescent="0.3">
      <c r="C42" s="33" t="s">
        <v>211</v>
      </c>
      <c r="D42" s="164"/>
      <c r="E42" s="144"/>
      <c r="F42" s="144"/>
      <c r="G42" s="41">
        <f t="shared" si="3"/>
        <v>0</v>
      </c>
      <c r="H42" s="161"/>
      <c r="I42" s="161"/>
      <c r="J42" s="161"/>
      <c r="K42" s="161"/>
      <c r="L42" s="161"/>
      <c r="M42" s="161"/>
      <c r="N42" s="161"/>
    </row>
    <row r="43" spans="3:14" ht="32.25" customHeight="1" x14ac:dyDescent="0.3">
      <c r="C43" s="33" t="s">
        <v>212</v>
      </c>
      <c r="D43" s="164"/>
      <c r="E43" s="164"/>
      <c r="F43" s="164"/>
      <c r="G43" s="41">
        <f t="shared" si="3"/>
        <v>0</v>
      </c>
      <c r="H43" s="161"/>
      <c r="I43" s="161"/>
      <c r="J43" s="161"/>
      <c r="K43" s="161"/>
      <c r="L43" s="161"/>
      <c r="M43" s="161"/>
      <c r="N43" s="161"/>
    </row>
    <row r="44" spans="3:14" s="36" customFormat="1" x14ac:dyDescent="0.3">
      <c r="C44" s="34" t="s">
        <v>214</v>
      </c>
      <c r="D44" s="164"/>
      <c r="E44" s="164"/>
      <c r="F44" s="164"/>
      <c r="G44" s="41">
        <f t="shared" si="3"/>
        <v>0</v>
      </c>
      <c r="H44" s="165"/>
      <c r="I44" s="165"/>
      <c r="J44" s="165"/>
      <c r="K44" s="165"/>
      <c r="L44" s="165"/>
      <c r="M44" s="165"/>
      <c r="N44" s="165"/>
    </row>
    <row r="45" spans="3:14" x14ac:dyDescent="0.3">
      <c r="C45" s="33" t="s">
        <v>215</v>
      </c>
      <c r="D45" s="164"/>
      <c r="E45" s="164"/>
      <c r="F45" s="164"/>
      <c r="G45" s="41">
        <f t="shared" si="3"/>
        <v>0</v>
      </c>
      <c r="H45" s="161"/>
      <c r="I45" s="161"/>
      <c r="J45" s="161"/>
      <c r="K45" s="161"/>
      <c r="L45" s="161"/>
      <c r="M45" s="161"/>
      <c r="N45" s="161"/>
    </row>
    <row r="46" spans="3:14" x14ac:dyDescent="0.3">
      <c r="C46" s="33" t="s">
        <v>216</v>
      </c>
      <c r="D46" s="164"/>
      <c r="E46" s="164"/>
      <c r="F46" s="164"/>
      <c r="G46" s="41">
        <f t="shared" si="3"/>
        <v>0</v>
      </c>
      <c r="H46" s="161"/>
      <c r="I46" s="161"/>
      <c r="J46" s="161"/>
      <c r="K46" s="161"/>
      <c r="L46" s="161"/>
      <c r="M46" s="161"/>
      <c r="N46" s="161"/>
    </row>
    <row r="47" spans="3:14" ht="31.2" x14ac:dyDescent="0.3">
      <c r="C47" s="33" t="s">
        <v>217</v>
      </c>
      <c r="D47" s="164"/>
      <c r="E47" s="164"/>
      <c r="F47" s="164"/>
      <c r="G47" s="41">
        <f t="shared" si="3"/>
        <v>0</v>
      </c>
      <c r="H47" s="161"/>
      <c r="I47" s="161"/>
      <c r="J47" s="161"/>
      <c r="K47" s="161"/>
      <c r="L47" s="161"/>
      <c r="M47" s="161"/>
      <c r="N47" s="161"/>
    </row>
    <row r="48" spans="3:14" ht="21" customHeight="1" x14ac:dyDescent="0.3">
      <c r="C48" s="37" t="s">
        <v>218</v>
      </c>
      <c r="D48" s="47">
        <f>SUM(D41:D47)</f>
        <v>0</v>
      </c>
      <c r="E48" s="47">
        <f>SUM(E41:E47)</f>
        <v>0</v>
      </c>
      <c r="F48" s="47">
        <f>SUM(F41:F47)</f>
        <v>0</v>
      </c>
      <c r="G48" s="41">
        <f t="shared" si="3"/>
        <v>0</v>
      </c>
      <c r="H48" s="161"/>
      <c r="I48" s="161"/>
      <c r="J48" s="161"/>
      <c r="K48" s="161"/>
      <c r="L48" s="161"/>
      <c r="M48" s="161"/>
      <c r="N48" s="161"/>
    </row>
    <row r="49" spans="2:14" s="36" customFormat="1" ht="22.5" customHeight="1" x14ac:dyDescent="0.3">
      <c r="B49" s="165"/>
      <c r="C49" s="51"/>
      <c r="D49" s="49"/>
      <c r="E49" s="49"/>
      <c r="F49" s="49"/>
      <c r="G49" s="50"/>
      <c r="H49" s="165"/>
      <c r="I49" s="165"/>
      <c r="J49" s="165"/>
      <c r="K49" s="165"/>
      <c r="L49" s="165"/>
      <c r="M49" s="165"/>
      <c r="N49" s="165"/>
    </row>
    <row r="50" spans="2:14" x14ac:dyDescent="0.3">
      <c r="B50" s="298" t="s">
        <v>225</v>
      </c>
      <c r="C50" s="299"/>
      <c r="D50" s="299"/>
      <c r="E50" s="299"/>
      <c r="F50" s="299"/>
      <c r="G50" s="300"/>
      <c r="H50" s="161"/>
      <c r="I50" s="161"/>
      <c r="J50" s="161"/>
      <c r="K50" s="161"/>
      <c r="L50" s="161"/>
      <c r="M50" s="161"/>
      <c r="N50" s="161"/>
    </row>
    <row r="51" spans="2:14" x14ac:dyDescent="0.3">
      <c r="B51" s="161"/>
      <c r="C51" s="298" t="s">
        <v>60</v>
      </c>
      <c r="D51" s="299"/>
      <c r="E51" s="299"/>
      <c r="F51" s="299"/>
      <c r="G51" s="300"/>
      <c r="H51" s="161"/>
      <c r="I51" s="161"/>
      <c r="J51" s="161"/>
      <c r="K51" s="161"/>
      <c r="L51" s="161"/>
      <c r="M51" s="161"/>
      <c r="N51" s="161"/>
    </row>
    <row r="52" spans="2:14" ht="24" customHeight="1" x14ac:dyDescent="0.3">
      <c r="B52" s="161"/>
      <c r="C52" s="44" t="s">
        <v>226</v>
      </c>
      <c r="D52" s="213">
        <f>'1) Tableau budgétaire 1'!D58</f>
        <v>220000</v>
      </c>
      <c r="E52" s="213">
        <f>'1) Tableau budgétaire 1'!G58</f>
        <v>0</v>
      </c>
      <c r="F52" s="213">
        <f>'1) Tableau budgétaire 1'!J58</f>
        <v>0</v>
      </c>
      <c r="G52" s="214">
        <f>SUM(D52:F52)</f>
        <v>220000</v>
      </c>
      <c r="H52" s="161"/>
      <c r="I52" s="161"/>
      <c r="J52" s="161"/>
      <c r="K52" s="161"/>
      <c r="L52" s="161"/>
      <c r="M52" s="161"/>
      <c r="N52" s="161"/>
    </row>
    <row r="53" spans="2:14" ht="15.75" customHeight="1" x14ac:dyDescent="0.3">
      <c r="B53" s="161"/>
      <c r="C53" s="42" t="s">
        <v>210</v>
      </c>
      <c r="D53" s="215"/>
      <c r="E53" s="216">
        <v>0</v>
      </c>
      <c r="F53" s="216">
        <v>0</v>
      </c>
      <c r="G53" s="217">
        <f t="shared" ref="G53:G60" si="4">SUM(D53:F53)</f>
        <v>0</v>
      </c>
      <c r="H53" s="161"/>
      <c r="I53" s="161"/>
      <c r="J53" s="161"/>
      <c r="K53" s="161"/>
      <c r="L53" s="161"/>
      <c r="M53" s="161"/>
      <c r="N53" s="161"/>
    </row>
    <row r="54" spans="2:14" ht="15.75" customHeight="1" x14ac:dyDescent="0.3">
      <c r="B54" s="161"/>
      <c r="C54" s="33" t="s">
        <v>211</v>
      </c>
      <c r="D54" s="218">
        <v>50000</v>
      </c>
      <c r="E54" s="196">
        <v>0</v>
      </c>
      <c r="F54" s="196">
        <v>0</v>
      </c>
      <c r="G54" s="219">
        <f t="shared" si="4"/>
        <v>50000</v>
      </c>
      <c r="H54" s="161"/>
      <c r="I54" s="161"/>
      <c r="J54" s="161"/>
      <c r="K54" s="161"/>
      <c r="L54" s="161"/>
      <c r="M54" s="161"/>
      <c r="N54" s="161"/>
    </row>
    <row r="55" spans="2:14" ht="15.75" customHeight="1" x14ac:dyDescent="0.3">
      <c r="B55" s="161"/>
      <c r="C55" s="33" t="s">
        <v>212</v>
      </c>
      <c r="D55" s="218">
        <v>60000</v>
      </c>
      <c r="E55" s="218">
        <v>0</v>
      </c>
      <c r="F55" s="218">
        <v>0</v>
      </c>
      <c r="G55" s="219">
        <f t="shared" si="4"/>
        <v>60000</v>
      </c>
      <c r="H55" s="161"/>
      <c r="I55" s="161"/>
      <c r="J55" s="161"/>
      <c r="K55" s="161"/>
      <c r="L55" s="161"/>
      <c r="M55" s="161"/>
      <c r="N55" s="161"/>
    </row>
    <row r="56" spans="2:14" ht="18.75" customHeight="1" x14ac:dyDescent="0.3">
      <c r="B56" s="161"/>
      <c r="C56" s="34" t="s">
        <v>214</v>
      </c>
      <c r="D56" s="218">
        <v>75000</v>
      </c>
      <c r="E56" s="218">
        <v>0</v>
      </c>
      <c r="F56" s="218">
        <v>0</v>
      </c>
      <c r="G56" s="219">
        <f t="shared" si="4"/>
        <v>75000</v>
      </c>
      <c r="H56" s="161"/>
      <c r="I56" s="161"/>
      <c r="J56" s="161"/>
      <c r="K56" s="161"/>
      <c r="L56" s="161"/>
      <c r="M56" s="161"/>
      <c r="N56" s="161"/>
    </row>
    <row r="57" spans="2:14" x14ac:dyDescent="0.3">
      <c r="B57" s="161"/>
      <c r="C57" s="33" t="s">
        <v>215</v>
      </c>
      <c r="D57" s="218">
        <v>8000</v>
      </c>
      <c r="E57" s="218">
        <v>0</v>
      </c>
      <c r="F57" s="218">
        <v>0</v>
      </c>
      <c r="G57" s="219">
        <f t="shared" si="4"/>
        <v>8000</v>
      </c>
      <c r="H57" s="161"/>
      <c r="I57" s="161"/>
      <c r="J57" s="161"/>
      <c r="K57" s="161"/>
      <c r="L57" s="161"/>
      <c r="M57" s="161"/>
      <c r="N57" s="161"/>
    </row>
    <row r="58" spans="2:14" s="36" customFormat="1" ht="21.75" customHeight="1" x14ac:dyDescent="0.3">
      <c r="B58" s="161"/>
      <c r="C58" s="33" t="s">
        <v>216</v>
      </c>
      <c r="D58" s="218">
        <v>6000</v>
      </c>
      <c r="E58" s="218">
        <v>0</v>
      </c>
      <c r="F58" s="218">
        <v>0</v>
      </c>
      <c r="G58" s="219">
        <f t="shared" si="4"/>
        <v>6000</v>
      </c>
      <c r="H58" s="165"/>
      <c r="I58" s="165"/>
      <c r="J58" s="165"/>
      <c r="K58" s="165"/>
      <c r="L58" s="165"/>
      <c r="M58" s="165"/>
      <c r="N58" s="165"/>
    </row>
    <row r="59" spans="2:14" s="36" customFormat="1" ht="31.2" x14ac:dyDescent="0.3">
      <c r="B59" s="161"/>
      <c r="C59" s="33" t="s">
        <v>217</v>
      </c>
      <c r="D59" s="218">
        <v>21000</v>
      </c>
      <c r="E59" s="218">
        <v>0</v>
      </c>
      <c r="F59" s="218">
        <v>0</v>
      </c>
      <c r="G59" s="219">
        <f t="shared" si="4"/>
        <v>21000</v>
      </c>
      <c r="H59" s="165"/>
      <c r="I59" s="165"/>
      <c r="J59" s="165"/>
      <c r="K59" s="165"/>
      <c r="L59" s="165"/>
      <c r="M59" s="165"/>
      <c r="N59" s="165"/>
    </row>
    <row r="60" spans="2:14" x14ac:dyDescent="0.3">
      <c r="B60" s="161"/>
      <c r="C60" s="37" t="s">
        <v>218</v>
      </c>
      <c r="D60" s="220">
        <f>SUM(D53:D59)</f>
        <v>220000</v>
      </c>
      <c r="E60" s="220">
        <f>SUM(E53:E59)</f>
        <v>0</v>
      </c>
      <c r="F60" s="220">
        <f>SUM(F53:F59)</f>
        <v>0</v>
      </c>
      <c r="G60" s="219">
        <f t="shared" si="4"/>
        <v>220000</v>
      </c>
      <c r="H60" s="161"/>
      <c r="I60" s="161"/>
      <c r="J60" s="161"/>
      <c r="K60" s="161"/>
      <c r="L60" s="161"/>
      <c r="M60" s="161"/>
      <c r="N60" s="161"/>
    </row>
    <row r="61" spans="2:14" s="36" customFormat="1" x14ac:dyDescent="0.3">
      <c r="B61" s="165"/>
      <c r="C61" s="48"/>
      <c r="D61" s="49"/>
      <c r="E61" s="49"/>
      <c r="F61" s="49"/>
      <c r="G61" s="50"/>
      <c r="H61" s="165"/>
      <c r="I61" s="165"/>
      <c r="J61" s="165"/>
      <c r="K61" s="165"/>
      <c r="L61" s="165"/>
      <c r="M61" s="165"/>
      <c r="N61" s="165"/>
    </row>
    <row r="62" spans="2:14" x14ac:dyDescent="0.3">
      <c r="B62" s="165"/>
      <c r="C62" s="298" t="s">
        <v>71</v>
      </c>
      <c r="D62" s="299"/>
      <c r="E62" s="299"/>
      <c r="F62" s="299"/>
      <c r="G62" s="300"/>
      <c r="H62" s="161"/>
      <c r="I62" s="161"/>
      <c r="J62" s="161"/>
      <c r="K62" s="161"/>
      <c r="L62" s="161"/>
      <c r="M62" s="161"/>
      <c r="N62" s="161"/>
    </row>
    <row r="63" spans="2:14" ht="21.75" customHeight="1" x14ac:dyDescent="0.3">
      <c r="B63" s="161"/>
      <c r="C63" s="44" t="s">
        <v>227</v>
      </c>
      <c r="D63" s="213">
        <f>'1) Tableau budgétaire 1'!D68</f>
        <v>240000</v>
      </c>
      <c r="E63" s="213">
        <f>'1) Tableau budgétaire 1'!G68</f>
        <v>0</v>
      </c>
      <c r="F63" s="213">
        <f>'1) Tableau budgétaire 1'!J68</f>
        <v>0</v>
      </c>
      <c r="G63" s="214">
        <f t="shared" ref="G63:G71" si="5">SUM(D63:F63)</f>
        <v>240000</v>
      </c>
      <c r="H63" s="161"/>
      <c r="I63" s="161"/>
      <c r="J63" s="161"/>
      <c r="K63" s="161"/>
      <c r="L63" s="161"/>
      <c r="M63" s="161"/>
      <c r="N63" s="161"/>
    </row>
    <row r="64" spans="2:14" ht="15.75" customHeight="1" x14ac:dyDescent="0.3">
      <c r="B64" s="161"/>
      <c r="C64" s="42" t="s">
        <v>210</v>
      </c>
      <c r="D64" s="215"/>
      <c r="E64" s="216">
        <v>0</v>
      </c>
      <c r="F64" s="216"/>
      <c r="G64" s="217">
        <f t="shared" si="5"/>
        <v>0</v>
      </c>
      <c r="H64" s="161"/>
      <c r="I64" s="161"/>
      <c r="J64" s="161"/>
      <c r="K64" s="161"/>
      <c r="L64" s="161"/>
      <c r="M64" s="161"/>
      <c r="N64" s="161"/>
    </row>
    <row r="65" spans="2:14" ht="15.75" customHeight="1" x14ac:dyDescent="0.3">
      <c r="B65" s="161"/>
      <c r="C65" s="33" t="s">
        <v>211</v>
      </c>
      <c r="D65" s="218">
        <v>120000</v>
      </c>
      <c r="E65" s="196">
        <v>0</v>
      </c>
      <c r="F65" s="196">
        <v>0</v>
      </c>
      <c r="G65" s="219">
        <f t="shared" si="5"/>
        <v>120000</v>
      </c>
      <c r="H65" s="161"/>
      <c r="I65" s="161"/>
      <c r="J65" s="161"/>
      <c r="K65" s="161"/>
      <c r="L65" s="161"/>
      <c r="M65" s="161"/>
      <c r="N65" s="161"/>
    </row>
    <row r="66" spans="2:14" ht="15.75" customHeight="1" x14ac:dyDescent="0.3">
      <c r="B66" s="161"/>
      <c r="C66" s="33" t="s">
        <v>212</v>
      </c>
      <c r="D66" s="218">
        <v>10000</v>
      </c>
      <c r="E66" s="218">
        <v>0</v>
      </c>
      <c r="F66" s="218"/>
      <c r="G66" s="219">
        <f t="shared" si="5"/>
        <v>10000</v>
      </c>
      <c r="H66" s="161"/>
      <c r="I66" s="161"/>
      <c r="J66" s="161"/>
      <c r="K66" s="161"/>
      <c r="L66" s="161"/>
      <c r="M66" s="161"/>
      <c r="N66" s="161"/>
    </row>
    <row r="67" spans="2:14" x14ac:dyDescent="0.3">
      <c r="B67" s="161"/>
      <c r="C67" s="34" t="s">
        <v>214</v>
      </c>
      <c r="D67" s="218">
        <v>100000</v>
      </c>
      <c r="E67" s="218">
        <v>0</v>
      </c>
      <c r="F67" s="218"/>
      <c r="G67" s="219">
        <f t="shared" si="5"/>
        <v>100000</v>
      </c>
      <c r="H67" s="161"/>
      <c r="I67" s="161"/>
      <c r="J67" s="161"/>
      <c r="K67" s="161"/>
      <c r="L67" s="161"/>
      <c r="M67" s="161"/>
      <c r="N67" s="161"/>
    </row>
    <row r="68" spans="2:14" x14ac:dyDescent="0.3">
      <c r="B68" s="161"/>
      <c r="C68" s="33" t="s">
        <v>215</v>
      </c>
      <c r="D68" s="218">
        <v>10000</v>
      </c>
      <c r="E68" s="218">
        <v>0</v>
      </c>
      <c r="F68" s="218"/>
      <c r="G68" s="219">
        <f t="shared" si="5"/>
        <v>10000</v>
      </c>
      <c r="H68" s="161"/>
      <c r="I68" s="161"/>
      <c r="J68" s="161"/>
      <c r="K68" s="161"/>
      <c r="L68" s="161"/>
      <c r="M68" s="161"/>
      <c r="N68" s="161"/>
    </row>
    <row r="69" spans="2:14" x14ac:dyDescent="0.3">
      <c r="B69" s="161"/>
      <c r="C69" s="33" t="s">
        <v>216</v>
      </c>
      <c r="D69" s="218"/>
      <c r="E69" s="218">
        <v>0</v>
      </c>
      <c r="F69" s="218"/>
      <c r="G69" s="219">
        <f t="shared" si="5"/>
        <v>0</v>
      </c>
      <c r="H69" s="161"/>
      <c r="I69" s="161"/>
      <c r="J69" s="161"/>
      <c r="K69" s="161"/>
      <c r="L69" s="161"/>
      <c r="M69" s="161"/>
      <c r="N69" s="161"/>
    </row>
    <row r="70" spans="2:14" ht="31.2" x14ac:dyDescent="0.3">
      <c r="B70" s="161"/>
      <c r="C70" s="33" t="s">
        <v>217</v>
      </c>
      <c r="D70" s="218"/>
      <c r="E70" s="218">
        <v>0</v>
      </c>
      <c r="F70" s="218"/>
      <c r="G70" s="219">
        <f t="shared" si="5"/>
        <v>0</v>
      </c>
      <c r="H70" s="161"/>
      <c r="I70" s="161"/>
      <c r="J70" s="161"/>
      <c r="K70" s="161"/>
      <c r="L70" s="161"/>
      <c r="M70" s="161"/>
      <c r="N70" s="161"/>
    </row>
    <row r="71" spans="2:14" x14ac:dyDescent="0.3">
      <c r="B71" s="161"/>
      <c r="C71" s="37" t="s">
        <v>218</v>
      </c>
      <c r="D71" s="220">
        <f>SUM(D64:D70)</f>
        <v>240000</v>
      </c>
      <c r="E71" s="220">
        <f>SUM(E64:E70)</f>
        <v>0</v>
      </c>
      <c r="F71" s="220">
        <f>SUM(F64:F70)</f>
        <v>0</v>
      </c>
      <c r="G71" s="219">
        <f t="shared" si="5"/>
        <v>240000</v>
      </c>
      <c r="H71" s="161"/>
      <c r="I71" s="161"/>
      <c r="J71" s="161"/>
      <c r="K71" s="161"/>
      <c r="L71" s="161"/>
      <c r="M71" s="161"/>
      <c r="N71" s="161"/>
    </row>
    <row r="72" spans="2:14" s="36" customFormat="1" x14ac:dyDescent="0.3">
      <c r="B72" s="165"/>
      <c r="C72" s="48"/>
      <c r="D72" s="49"/>
      <c r="E72" s="49"/>
      <c r="F72" s="49"/>
      <c r="G72" s="50"/>
      <c r="H72" s="165"/>
      <c r="I72" s="165"/>
      <c r="J72" s="165"/>
      <c r="K72" s="165"/>
      <c r="L72" s="165"/>
      <c r="M72" s="165"/>
      <c r="N72" s="165"/>
    </row>
    <row r="73" spans="2:14" x14ac:dyDescent="0.3">
      <c r="B73" s="161"/>
      <c r="C73" s="298" t="s">
        <v>81</v>
      </c>
      <c r="D73" s="299"/>
      <c r="E73" s="299"/>
      <c r="F73" s="299"/>
      <c r="G73" s="300"/>
      <c r="H73" s="161"/>
      <c r="I73" s="161"/>
      <c r="J73" s="161"/>
      <c r="K73" s="161"/>
      <c r="L73" s="161"/>
      <c r="M73" s="161"/>
      <c r="N73" s="161"/>
    </row>
    <row r="74" spans="2:14" ht="21.75" customHeight="1" x14ac:dyDescent="0.3">
      <c r="B74" s="165"/>
      <c r="C74" s="44" t="s">
        <v>228</v>
      </c>
      <c r="D74" s="45">
        <f>'1) Tableau budgétaire 1'!D78</f>
        <v>0</v>
      </c>
      <c r="E74" s="45">
        <f>'1) Tableau budgétaire 1'!G78</f>
        <v>0</v>
      </c>
      <c r="F74" s="213">
        <f>'1) Tableau budgétaire 1'!J78</f>
        <v>73700</v>
      </c>
      <c r="G74" s="214">
        <f t="shared" ref="G74:G82" si="6">SUM(D74:F74)</f>
        <v>73700</v>
      </c>
      <c r="H74" s="161"/>
      <c r="I74" s="161"/>
      <c r="J74" s="161"/>
      <c r="K74" s="161"/>
      <c r="L74" s="161"/>
      <c r="M74" s="161"/>
      <c r="N74" s="161"/>
    </row>
    <row r="75" spans="2:14" ht="18" customHeight="1" x14ac:dyDescent="0.3">
      <c r="B75" s="161"/>
      <c r="C75" s="42" t="s">
        <v>210</v>
      </c>
      <c r="D75" s="162">
        <v>0</v>
      </c>
      <c r="E75" s="163">
        <v>0</v>
      </c>
      <c r="F75" s="216"/>
      <c r="G75" s="217">
        <f t="shared" si="6"/>
        <v>0</v>
      </c>
      <c r="H75" s="161"/>
      <c r="I75" s="161"/>
      <c r="J75" s="161"/>
      <c r="K75" s="161"/>
      <c r="L75" s="161"/>
      <c r="M75" s="161"/>
      <c r="N75" s="161"/>
    </row>
    <row r="76" spans="2:14" ht="15.75" customHeight="1" x14ac:dyDescent="0.3">
      <c r="B76" s="161"/>
      <c r="C76" s="33" t="s">
        <v>211</v>
      </c>
      <c r="D76" s="164">
        <v>0</v>
      </c>
      <c r="E76" s="144">
        <v>0</v>
      </c>
      <c r="F76" s="196">
        <v>10000</v>
      </c>
      <c r="G76" s="219">
        <f t="shared" si="6"/>
        <v>10000</v>
      </c>
      <c r="H76" s="161"/>
      <c r="I76" s="161"/>
      <c r="J76" s="161"/>
      <c r="K76" s="161"/>
      <c r="L76" s="161"/>
      <c r="M76" s="161"/>
      <c r="N76" s="161"/>
    </row>
    <row r="77" spans="2:14" s="36" customFormat="1" ht="15.75" customHeight="1" x14ac:dyDescent="0.3">
      <c r="B77" s="161"/>
      <c r="C77" s="33" t="s">
        <v>212</v>
      </c>
      <c r="D77" s="164">
        <v>0</v>
      </c>
      <c r="E77" s="164">
        <v>0</v>
      </c>
      <c r="F77" s="218">
        <v>10000</v>
      </c>
      <c r="G77" s="219">
        <f t="shared" si="6"/>
        <v>10000</v>
      </c>
      <c r="H77" s="165"/>
      <c r="I77" s="165"/>
      <c r="J77" s="165"/>
      <c r="K77" s="165"/>
      <c r="L77" s="165"/>
      <c r="M77" s="165"/>
      <c r="N77" s="165"/>
    </row>
    <row r="78" spans="2:14" x14ac:dyDescent="0.3">
      <c r="B78" s="165"/>
      <c r="C78" s="34" t="s">
        <v>214</v>
      </c>
      <c r="D78" s="164">
        <v>0</v>
      </c>
      <c r="E78" s="164">
        <v>0</v>
      </c>
      <c r="F78" s="218">
        <v>13700</v>
      </c>
      <c r="G78" s="219">
        <f t="shared" si="6"/>
        <v>13700</v>
      </c>
      <c r="H78" s="161"/>
      <c r="I78" s="161"/>
      <c r="J78" s="161"/>
      <c r="K78" s="161"/>
      <c r="L78" s="161"/>
      <c r="M78" s="161"/>
      <c r="N78" s="161"/>
    </row>
    <row r="79" spans="2:14" x14ac:dyDescent="0.3">
      <c r="B79" s="165"/>
      <c r="C79" s="33" t="s">
        <v>215</v>
      </c>
      <c r="D79" s="164">
        <v>0</v>
      </c>
      <c r="E79" s="164">
        <v>0</v>
      </c>
      <c r="F79" s="218">
        <v>10000</v>
      </c>
      <c r="G79" s="219">
        <f t="shared" si="6"/>
        <v>10000</v>
      </c>
      <c r="H79" s="161"/>
      <c r="I79" s="161"/>
      <c r="J79" s="161"/>
      <c r="K79" s="161"/>
      <c r="L79" s="161"/>
      <c r="M79" s="161"/>
      <c r="N79" s="161"/>
    </row>
    <row r="80" spans="2:14" x14ac:dyDescent="0.3">
      <c r="B80" s="165"/>
      <c r="C80" s="33" t="s">
        <v>216</v>
      </c>
      <c r="D80" s="164">
        <v>0</v>
      </c>
      <c r="E80" s="164">
        <v>0</v>
      </c>
      <c r="F80" s="218">
        <v>20000</v>
      </c>
      <c r="G80" s="219">
        <f t="shared" si="6"/>
        <v>20000</v>
      </c>
      <c r="H80" s="161"/>
      <c r="I80" s="161"/>
      <c r="J80" s="161"/>
      <c r="K80" s="161"/>
      <c r="L80" s="161"/>
      <c r="M80" s="161"/>
      <c r="N80" s="161"/>
    </row>
    <row r="81" spans="2:14" ht="31.2" x14ac:dyDescent="0.3">
      <c r="B81" s="161"/>
      <c r="C81" s="33" t="s">
        <v>217</v>
      </c>
      <c r="D81" s="164">
        <v>0</v>
      </c>
      <c r="E81" s="164">
        <v>0</v>
      </c>
      <c r="F81" s="218">
        <v>10000</v>
      </c>
      <c r="G81" s="219">
        <f t="shared" si="6"/>
        <v>10000</v>
      </c>
      <c r="H81" s="161"/>
      <c r="I81" s="161"/>
      <c r="J81" s="161"/>
      <c r="K81" s="161"/>
      <c r="L81" s="161"/>
      <c r="M81" s="161"/>
      <c r="N81" s="161"/>
    </row>
    <row r="82" spans="2:14" x14ac:dyDescent="0.3">
      <c r="B82" s="161"/>
      <c r="C82" s="37" t="s">
        <v>218</v>
      </c>
      <c r="D82" s="47">
        <f>SUM(D75:D81)</f>
        <v>0</v>
      </c>
      <c r="E82" s="47">
        <f>SUM(E75:E81)</f>
        <v>0</v>
      </c>
      <c r="F82" s="220">
        <f>SUM(F75:F81)</f>
        <v>73700</v>
      </c>
      <c r="G82" s="219">
        <f t="shared" si="6"/>
        <v>73700</v>
      </c>
      <c r="H82" s="161"/>
      <c r="I82" s="161"/>
      <c r="J82" s="161"/>
      <c r="K82" s="161"/>
      <c r="L82" s="161"/>
      <c r="M82" s="161"/>
      <c r="N82" s="161"/>
    </row>
    <row r="83" spans="2:14" s="36" customFormat="1" x14ac:dyDescent="0.3">
      <c r="B83" s="165"/>
      <c r="C83" s="48"/>
      <c r="D83" s="49"/>
      <c r="E83" s="49"/>
      <c r="F83" s="49"/>
      <c r="G83" s="50"/>
      <c r="H83" s="165"/>
      <c r="I83" s="165"/>
      <c r="J83" s="165"/>
      <c r="K83" s="165"/>
      <c r="L83" s="165"/>
      <c r="M83" s="165"/>
      <c r="N83" s="165"/>
    </row>
    <row r="84" spans="2:14" x14ac:dyDescent="0.3">
      <c r="B84" s="161"/>
      <c r="C84" s="298" t="s">
        <v>90</v>
      </c>
      <c r="D84" s="299"/>
      <c r="E84" s="299"/>
      <c r="F84" s="299"/>
      <c r="G84" s="300"/>
      <c r="H84" s="161"/>
      <c r="I84" s="161"/>
      <c r="J84" s="161"/>
      <c r="K84" s="161"/>
      <c r="L84" s="161"/>
      <c r="M84" s="161"/>
      <c r="N84" s="161"/>
    </row>
    <row r="85" spans="2:14" ht="21.75" customHeight="1" thickBot="1" x14ac:dyDescent="0.35">
      <c r="B85" s="161"/>
      <c r="C85" s="44" t="s">
        <v>229</v>
      </c>
      <c r="D85" s="45">
        <f>'1) Tableau budgétaire 1'!D89</f>
        <v>0</v>
      </c>
      <c r="E85" s="45">
        <f>'1) Tableau budgétaire 1'!G89</f>
        <v>0</v>
      </c>
      <c r="F85" s="45">
        <f>'1) Tableau budgétaire 1'!J89</f>
        <v>103000</v>
      </c>
      <c r="G85" s="46">
        <f t="shared" ref="G85:G93" si="7">SUM(D85:F85)</f>
        <v>103000</v>
      </c>
      <c r="H85" s="161"/>
      <c r="I85" s="161"/>
      <c r="J85" s="161"/>
      <c r="K85" s="161"/>
      <c r="L85" s="161"/>
      <c r="M85" s="161"/>
      <c r="N85" s="161"/>
    </row>
    <row r="86" spans="2:14" ht="15.75" customHeight="1" x14ac:dyDescent="0.3">
      <c r="B86" s="161"/>
      <c r="C86" s="42" t="s">
        <v>210</v>
      </c>
      <c r="D86" s="162"/>
      <c r="E86" s="163"/>
      <c r="F86" s="163"/>
      <c r="G86" s="43">
        <f t="shared" si="7"/>
        <v>0</v>
      </c>
      <c r="H86" s="161"/>
      <c r="I86" s="161"/>
      <c r="J86" s="161"/>
      <c r="K86" s="161"/>
      <c r="L86" s="161"/>
      <c r="M86" s="161"/>
      <c r="N86" s="161"/>
    </row>
    <row r="87" spans="2:14" ht="15.75" customHeight="1" x14ac:dyDescent="0.3">
      <c r="B87" s="165"/>
      <c r="C87" s="33" t="s">
        <v>211</v>
      </c>
      <c r="D87" s="164"/>
      <c r="E87" s="144"/>
      <c r="F87" s="144"/>
      <c r="G87" s="41">
        <f t="shared" si="7"/>
        <v>0</v>
      </c>
      <c r="H87" s="161"/>
      <c r="I87" s="161"/>
      <c r="J87" s="161"/>
      <c r="K87" s="161"/>
      <c r="L87" s="161"/>
      <c r="M87" s="161"/>
      <c r="N87" s="161"/>
    </row>
    <row r="88" spans="2:14" ht="15.75" customHeight="1" x14ac:dyDescent="0.3">
      <c r="B88" s="161"/>
      <c r="C88" s="33" t="s">
        <v>212</v>
      </c>
      <c r="D88" s="164"/>
      <c r="E88" s="164"/>
      <c r="F88" s="164"/>
      <c r="G88" s="41">
        <f t="shared" si="7"/>
        <v>0</v>
      </c>
      <c r="H88" s="161"/>
      <c r="I88" s="161"/>
      <c r="J88" s="161"/>
      <c r="K88" s="161"/>
      <c r="L88" s="161"/>
      <c r="M88" s="161"/>
      <c r="N88" s="161"/>
    </row>
    <row r="89" spans="2:14" x14ac:dyDescent="0.3">
      <c r="B89" s="161"/>
      <c r="C89" s="34" t="s">
        <v>214</v>
      </c>
      <c r="D89" s="164"/>
      <c r="E89" s="164"/>
      <c r="F89" s="164">
        <v>53000</v>
      </c>
      <c r="G89" s="41">
        <f t="shared" si="7"/>
        <v>53000</v>
      </c>
      <c r="H89" s="161"/>
      <c r="I89" s="161"/>
      <c r="J89" s="161"/>
      <c r="K89" s="161"/>
      <c r="L89" s="161"/>
      <c r="M89" s="161"/>
      <c r="N89" s="161"/>
    </row>
    <row r="90" spans="2:14" x14ac:dyDescent="0.3">
      <c r="B90" s="161"/>
      <c r="C90" s="33" t="s">
        <v>215</v>
      </c>
      <c r="D90" s="164"/>
      <c r="E90" s="164"/>
      <c r="F90" s="164">
        <v>20000</v>
      </c>
      <c r="G90" s="41">
        <f t="shared" si="7"/>
        <v>20000</v>
      </c>
      <c r="H90" s="161"/>
      <c r="I90" s="161"/>
      <c r="J90" s="161"/>
      <c r="K90" s="161"/>
      <c r="L90" s="161"/>
      <c r="M90" s="161"/>
      <c r="N90" s="161"/>
    </row>
    <row r="91" spans="2:14" ht="25.5" customHeight="1" x14ac:dyDescent="0.3">
      <c r="B91" s="161"/>
      <c r="C91" s="33" t="s">
        <v>216</v>
      </c>
      <c r="D91" s="164"/>
      <c r="E91" s="164"/>
      <c r="F91" s="164">
        <v>30000</v>
      </c>
      <c r="G91" s="41">
        <f t="shared" si="7"/>
        <v>30000</v>
      </c>
      <c r="H91" s="161"/>
      <c r="I91" s="161"/>
      <c r="J91" s="161"/>
      <c r="K91" s="161"/>
      <c r="L91" s="161"/>
      <c r="M91" s="161"/>
      <c r="N91" s="161"/>
    </row>
    <row r="92" spans="2:14" ht="31.2" x14ac:dyDescent="0.3">
      <c r="B92" s="165"/>
      <c r="C92" s="33" t="s">
        <v>217</v>
      </c>
      <c r="D92" s="164"/>
      <c r="E92" s="164"/>
      <c r="F92" s="164"/>
      <c r="G92" s="41">
        <f t="shared" si="7"/>
        <v>0</v>
      </c>
      <c r="H92" s="161"/>
      <c r="I92" s="161"/>
      <c r="J92" s="161"/>
      <c r="K92" s="161"/>
      <c r="L92" s="161"/>
      <c r="M92" s="161"/>
      <c r="N92" s="161"/>
    </row>
    <row r="93" spans="2:14" ht="15.75" customHeight="1" x14ac:dyDescent="0.3">
      <c r="B93" s="161"/>
      <c r="C93" s="37" t="s">
        <v>218</v>
      </c>
      <c r="D93" s="47">
        <f>SUM(D86:D92)</f>
        <v>0</v>
      </c>
      <c r="E93" s="47">
        <f>SUM(E86:E92)</f>
        <v>0</v>
      </c>
      <c r="F93" s="47">
        <f>SUM(F86:F92)</f>
        <v>103000</v>
      </c>
      <c r="G93" s="41">
        <f t="shared" si="7"/>
        <v>103000</v>
      </c>
      <c r="H93" s="161"/>
      <c r="I93" s="161"/>
      <c r="J93" s="161"/>
      <c r="K93" s="161"/>
      <c r="L93" s="161"/>
      <c r="M93" s="161"/>
      <c r="N93" s="161"/>
    </row>
    <row r="94" spans="2:14" ht="25.5" customHeight="1" x14ac:dyDescent="0.3">
      <c r="B94" s="161"/>
      <c r="C94" s="161"/>
      <c r="D94" s="161"/>
      <c r="E94" s="161"/>
      <c r="F94" s="161"/>
      <c r="G94" s="161"/>
      <c r="H94" s="161"/>
      <c r="I94" s="161"/>
      <c r="J94" s="161"/>
      <c r="K94" s="161"/>
      <c r="L94" s="161"/>
      <c r="M94" s="161"/>
      <c r="N94" s="161"/>
    </row>
    <row r="95" spans="2:14" x14ac:dyDescent="0.3">
      <c r="B95" s="298" t="s">
        <v>230</v>
      </c>
      <c r="C95" s="299"/>
      <c r="D95" s="299"/>
      <c r="E95" s="299"/>
      <c r="F95" s="299"/>
      <c r="G95" s="300"/>
      <c r="H95" s="161"/>
      <c r="I95" s="161"/>
      <c r="J95" s="161"/>
      <c r="K95" s="161"/>
      <c r="L95" s="161"/>
      <c r="M95" s="161"/>
      <c r="N95" s="161"/>
    </row>
    <row r="96" spans="2:14" x14ac:dyDescent="0.3">
      <c r="B96" s="161"/>
      <c r="C96" s="298" t="s">
        <v>101</v>
      </c>
      <c r="D96" s="299"/>
      <c r="E96" s="299"/>
      <c r="F96" s="299"/>
      <c r="G96" s="300"/>
      <c r="H96" s="161"/>
      <c r="I96" s="161"/>
      <c r="J96" s="161"/>
      <c r="K96" s="161"/>
      <c r="L96" s="161"/>
      <c r="M96" s="161"/>
      <c r="N96" s="161"/>
    </row>
    <row r="97" spans="3:14" ht="22.5" customHeight="1" x14ac:dyDescent="0.3">
      <c r="C97" s="44" t="s">
        <v>231</v>
      </c>
      <c r="D97" s="213">
        <f>'1) Tableau budgétaire 1'!D101</f>
        <v>280000</v>
      </c>
      <c r="E97" s="213">
        <f>'1) Tableau budgétaire 1'!G101</f>
        <v>0</v>
      </c>
      <c r="F97" s="213">
        <f>'1) Tableau budgétaire 1'!J101</f>
        <v>0</v>
      </c>
      <c r="G97" s="214">
        <f>SUM(D97:F97)</f>
        <v>280000</v>
      </c>
      <c r="H97" s="161"/>
      <c r="I97" s="161"/>
      <c r="J97" s="161"/>
      <c r="K97" s="161"/>
      <c r="L97" s="161"/>
      <c r="M97" s="161"/>
      <c r="N97" s="161"/>
    </row>
    <row r="98" spans="3:14" x14ac:dyDescent="0.3">
      <c r="C98" s="42" t="s">
        <v>210</v>
      </c>
      <c r="D98" s="215"/>
      <c r="E98" s="216">
        <v>0</v>
      </c>
      <c r="F98" s="216">
        <v>0</v>
      </c>
      <c r="G98" s="217">
        <f t="shared" ref="G98:G105" si="8">SUM(D98:F98)</f>
        <v>0</v>
      </c>
      <c r="H98" s="161"/>
      <c r="I98" s="161"/>
      <c r="J98" s="161"/>
      <c r="K98" s="161"/>
      <c r="L98" s="161"/>
      <c r="M98" s="161"/>
      <c r="N98" s="161"/>
    </row>
    <row r="99" spans="3:14" x14ac:dyDescent="0.3">
      <c r="C99" s="33" t="s">
        <v>211</v>
      </c>
      <c r="D99" s="218">
        <v>90000</v>
      </c>
      <c r="E99" s="196">
        <v>0</v>
      </c>
      <c r="F99" s="196">
        <v>0</v>
      </c>
      <c r="G99" s="219">
        <f t="shared" si="8"/>
        <v>90000</v>
      </c>
      <c r="H99" s="161"/>
      <c r="I99" s="161"/>
      <c r="J99" s="161"/>
      <c r="K99" s="161"/>
      <c r="L99" s="161"/>
      <c r="M99" s="161"/>
      <c r="N99" s="161"/>
    </row>
    <row r="100" spans="3:14" ht="15.75" customHeight="1" x14ac:dyDescent="0.3">
      <c r="C100" s="33" t="s">
        <v>212</v>
      </c>
      <c r="D100" s="218">
        <v>95000</v>
      </c>
      <c r="E100" s="218">
        <v>0</v>
      </c>
      <c r="F100" s="218">
        <v>0</v>
      </c>
      <c r="G100" s="219">
        <f t="shared" si="8"/>
        <v>95000</v>
      </c>
      <c r="H100" s="161"/>
      <c r="I100" s="161"/>
      <c r="J100" s="161"/>
      <c r="K100" s="161"/>
      <c r="L100" s="161"/>
      <c r="M100" s="161"/>
      <c r="N100" s="161"/>
    </row>
    <row r="101" spans="3:14" x14ac:dyDescent="0.3">
      <c r="C101" s="34" t="s">
        <v>214</v>
      </c>
      <c r="D101" s="218">
        <v>60000</v>
      </c>
      <c r="E101" s="218">
        <v>0</v>
      </c>
      <c r="F101" s="218">
        <v>0</v>
      </c>
      <c r="G101" s="219">
        <f t="shared" si="8"/>
        <v>60000</v>
      </c>
      <c r="H101" s="161"/>
      <c r="I101" s="161"/>
      <c r="J101" s="161"/>
      <c r="K101" s="161"/>
      <c r="L101" s="161"/>
      <c r="M101" s="161"/>
      <c r="N101" s="161"/>
    </row>
    <row r="102" spans="3:14" x14ac:dyDescent="0.3">
      <c r="C102" s="33" t="s">
        <v>215</v>
      </c>
      <c r="D102" s="218">
        <v>5000</v>
      </c>
      <c r="E102" s="218">
        <v>0</v>
      </c>
      <c r="F102" s="218">
        <v>0</v>
      </c>
      <c r="G102" s="219">
        <f t="shared" si="8"/>
        <v>5000</v>
      </c>
      <c r="H102" s="161"/>
      <c r="I102" s="161"/>
      <c r="J102" s="161"/>
      <c r="K102" s="161"/>
      <c r="L102" s="161"/>
      <c r="M102" s="161"/>
      <c r="N102" s="161"/>
    </row>
    <row r="103" spans="3:14" x14ac:dyDescent="0.3">
      <c r="C103" s="33" t="s">
        <v>216</v>
      </c>
      <c r="D103" s="218">
        <v>5500</v>
      </c>
      <c r="E103" s="218">
        <v>0</v>
      </c>
      <c r="F103" s="218">
        <v>0</v>
      </c>
      <c r="G103" s="219">
        <f t="shared" si="8"/>
        <v>5500</v>
      </c>
      <c r="H103" s="161"/>
      <c r="I103" s="161"/>
      <c r="J103" s="161"/>
      <c r="K103" s="161"/>
      <c r="L103" s="161"/>
      <c r="M103" s="161"/>
      <c r="N103" s="161"/>
    </row>
    <row r="104" spans="3:14" ht="31.2" x14ac:dyDescent="0.3">
      <c r="C104" s="33" t="s">
        <v>217</v>
      </c>
      <c r="D104" s="218">
        <v>24500</v>
      </c>
      <c r="E104" s="218">
        <v>0</v>
      </c>
      <c r="F104" s="218">
        <v>0</v>
      </c>
      <c r="G104" s="219">
        <f t="shared" si="8"/>
        <v>24500</v>
      </c>
      <c r="H104" s="161"/>
      <c r="I104" s="161"/>
      <c r="J104" s="161"/>
      <c r="K104" s="161"/>
      <c r="L104" s="161"/>
      <c r="M104" s="161"/>
      <c r="N104" s="161"/>
    </row>
    <row r="105" spans="3:14" x14ac:dyDescent="0.3">
      <c r="C105" s="37" t="s">
        <v>218</v>
      </c>
      <c r="D105" s="220">
        <f>SUM(D98:D104)</f>
        <v>280000</v>
      </c>
      <c r="E105" s="220">
        <f>SUM(E98:E104)</f>
        <v>0</v>
      </c>
      <c r="F105" s="220">
        <f>SUM(F98:F104)</f>
        <v>0</v>
      </c>
      <c r="G105" s="219">
        <f t="shared" si="8"/>
        <v>280000</v>
      </c>
      <c r="H105" s="161"/>
      <c r="I105" s="161"/>
      <c r="J105" s="161"/>
      <c r="K105" s="161"/>
      <c r="L105" s="161"/>
      <c r="M105" s="161"/>
      <c r="N105" s="161"/>
    </row>
    <row r="106" spans="3:14" s="36" customFormat="1" x14ac:dyDescent="0.3">
      <c r="C106" s="48"/>
      <c r="D106" s="49"/>
      <c r="E106" s="49"/>
      <c r="F106" s="49"/>
      <c r="G106" s="50"/>
      <c r="H106" s="165"/>
      <c r="I106" s="165"/>
      <c r="J106" s="165"/>
      <c r="K106" s="165"/>
      <c r="L106" s="165"/>
      <c r="M106" s="165"/>
      <c r="N106" s="165"/>
    </row>
    <row r="107" spans="3:14" ht="15.75" customHeight="1" x14ac:dyDescent="0.3">
      <c r="C107" s="298" t="s">
        <v>232</v>
      </c>
      <c r="D107" s="299"/>
      <c r="E107" s="299"/>
      <c r="F107" s="299"/>
      <c r="G107" s="300"/>
      <c r="H107" s="161"/>
      <c r="I107" s="161"/>
      <c r="J107" s="161"/>
      <c r="K107" s="161"/>
      <c r="L107" s="161"/>
      <c r="M107" s="161"/>
      <c r="N107" s="161"/>
    </row>
    <row r="108" spans="3:14" ht="21.75" customHeight="1" x14ac:dyDescent="0.3">
      <c r="C108" s="44" t="s">
        <v>233</v>
      </c>
      <c r="D108" s="213">
        <f>'1) Tableau budgétaire 1'!D111</f>
        <v>210000</v>
      </c>
      <c r="E108" s="213">
        <f>'1) Tableau budgétaire 1'!G111</f>
        <v>0</v>
      </c>
      <c r="F108" s="213">
        <f>'1) Tableau budgétaire 1'!J111</f>
        <v>0</v>
      </c>
      <c r="G108" s="214">
        <f t="shared" ref="G108:G116" si="9">SUM(D108:F108)</f>
        <v>210000</v>
      </c>
      <c r="H108" s="161"/>
      <c r="I108" s="161"/>
      <c r="J108" s="161"/>
      <c r="K108" s="161"/>
      <c r="L108" s="161"/>
      <c r="M108" s="161"/>
      <c r="N108" s="161"/>
    </row>
    <row r="109" spans="3:14" x14ac:dyDescent="0.3">
      <c r="C109" s="42" t="s">
        <v>210</v>
      </c>
      <c r="D109" s="215"/>
      <c r="E109" s="216">
        <v>0</v>
      </c>
      <c r="F109" s="216">
        <v>0</v>
      </c>
      <c r="G109" s="217">
        <f t="shared" si="9"/>
        <v>0</v>
      </c>
      <c r="H109" s="161"/>
      <c r="I109" s="161"/>
      <c r="J109" s="161"/>
      <c r="K109" s="161"/>
      <c r="L109" s="161"/>
      <c r="M109" s="161"/>
      <c r="N109" s="161"/>
    </row>
    <row r="110" spans="3:14" x14ac:dyDescent="0.3">
      <c r="C110" s="33" t="s">
        <v>211</v>
      </c>
      <c r="D110" s="218">
        <v>60000</v>
      </c>
      <c r="E110" s="196">
        <v>0</v>
      </c>
      <c r="F110" s="196">
        <v>0</v>
      </c>
      <c r="G110" s="219">
        <f t="shared" si="9"/>
        <v>60000</v>
      </c>
      <c r="H110" s="161"/>
      <c r="I110" s="161"/>
      <c r="J110" s="161"/>
      <c r="K110" s="161"/>
      <c r="L110" s="161"/>
      <c r="M110" s="161"/>
      <c r="N110" s="161"/>
    </row>
    <row r="111" spans="3:14" ht="31.2" x14ac:dyDescent="0.3">
      <c r="C111" s="33" t="s">
        <v>212</v>
      </c>
      <c r="D111" s="218">
        <v>0</v>
      </c>
      <c r="E111" s="218">
        <v>0</v>
      </c>
      <c r="F111" s="218">
        <v>0</v>
      </c>
      <c r="G111" s="219">
        <f t="shared" si="9"/>
        <v>0</v>
      </c>
      <c r="H111" s="161"/>
      <c r="I111" s="161"/>
      <c r="J111" s="161"/>
      <c r="K111" s="161"/>
      <c r="L111" s="161"/>
      <c r="M111" s="161"/>
      <c r="N111" s="161"/>
    </row>
    <row r="112" spans="3:14" x14ac:dyDescent="0.3">
      <c r="C112" s="34" t="s">
        <v>214</v>
      </c>
      <c r="D112" s="218">
        <v>126000</v>
      </c>
      <c r="E112" s="218">
        <v>0</v>
      </c>
      <c r="F112" s="218">
        <v>0</v>
      </c>
      <c r="G112" s="219">
        <f t="shared" si="9"/>
        <v>126000</v>
      </c>
      <c r="H112" s="161"/>
      <c r="I112" s="161"/>
      <c r="J112" s="161"/>
      <c r="K112" s="161"/>
      <c r="L112" s="161"/>
      <c r="M112" s="161"/>
      <c r="N112" s="161"/>
    </row>
    <row r="113" spans="3:14" x14ac:dyDescent="0.3">
      <c r="C113" s="33" t="s">
        <v>215</v>
      </c>
      <c r="D113" s="218">
        <v>5000</v>
      </c>
      <c r="E113" s="218">
        <v>0</v>
      </c>
      <c r="F113" s="218">
        <v>0</v>
      </c>
      <c r="G113" s="219">
        <f t="shared" si="9"/>
        <v>5000</v>
      </c>
      <c r="H113" s="161"/>
      <c r="I113" s="161"/>
      <c r="J113" s="161"/>
      <c r="K113" s="161"/>
      <c r="L113" s="161"/>
      <c r="M113" s="161"/>
      <c r="N113" s="161"/>
    </row>
    <row r="114" spans="3:14" x14ac:dyDescent="0.3">
      <c r="C114" s="33" t="s">
        <v>216</v>
      </c>
      <c r="D114" s="218">
        <v>5000</v>
      </c>
      <c r="E114" s="218">
        <v>0</v>
      </c>
      <c r="F114" s="218">
        <v>0</v>
      </c>
      <c r="G114" s="219">
        <f t="shared" si="9"/>
        <v>5000</v>
      </c>
      <c r="H114" s="161"/>
      <c r="I114" s="161"/>
      <c r="J114" s="161"/>
      <c r="K114" s="161"/>
      <c r="L114" s="161"/>
      <c r="M114" s="161"/>
      <c r="N114" s="161"/>
    </row>
    <row r="115" spans="3:14" ht="31.2" x14ac:dyDescent="0.3">
      <c r="C115" s="33" t="s">
        <v>217</v>
      </c>
      <c r="D115" s="218">
        <v>14000</v>
      </c>
      <c r="E115" s="218">
        <v>0</v>
      </c>
      <c r="F115" s="218">
        <v>0</v>
      </c>
      <c r="G115" s="219">
        <f t="shared" si="9"/>
        <v>14000</v>
      </c>
      <c r="H115" s="161"/>
      <c r="I115" s="161"/>
      <c r="J115" s="161"/>
      <c r="K115" s="161"/>
      <c r="L115" s="161"/>
      <c r="M115" s="161"/>
      <c r="N115" s="161"/>
    </row>
    <row r="116" spans="3:14" x14ac:dyDescent="0.3">
      <c r="C116" s="37" t="s">
        <v>218</v>
      </c>
      <c r="D116" s="220">
        <f>SUM(D109:D115)</f>
        <v>210000</v>
      </c>
      <c r="E116" s="220">
        <f>SUM(E109:E115)</f>
        <v>0</v>
      </c>
      <c r="F116" s="220">
        <f>SUM(F109:F115)</f>
        <v>0</v>
      </c>
      <c r="G116" s="219">
        <f t="shared" si="9"/>
        <v>210000</v>
      </c>
      <c r="H116" s="161"/>
      <c r="I116" s="161"/>
      <c r="J116" s="161"/>
      <c r="K116" s="161"/>
      <c r="L116" s="161"/>
      <c r="M116" s="161"/>
      <c r="N116" s="161"/>
    </row>
    <row r="117" spans="3:14" s="36" customFormat="1" x14ac:dyDescent="0.3">
      <c r="C117" s="48"/>
      <c r="D117" s="49"/>
      <c r="E117" s="49"/>
      <c r="F117" s="49"/>
      <c r="G117" s="50"/>
      <c r="H117" s="165"/>
      <c r="I117" s="165"/>
      <c r="J117" s="165"/>
      <c r="K117" s="165"/>
      <c r="L117" s="165"/>
      <c r="M117" s="165"/>
      <c r="N117" s="165"/>
    </row>
    <row r="118" spans="3:14" x14ac:dyDescent="0.3">
      <c r="C118" s="298" t="s">
        <v>123</v>
      </c>
      <c r="D118" s="299"/>
      <c r="E118" s="299"/>
      <c r="F118" s="299"/>
      <c r="G118" s="300"/>
      <c r="H118" s="161"/>
      <c r="I118" s="161"/>
      <c r="J118" s="161"/>
      <c r="K118" s="161"/>
      <c r="L118" s="161"/>
      <c r="M118" s="161"/>
      <c r="N118" s="161"/>
    </row>
    <row r="119" spans="3:14" ht="21" customHeight="1" x14ac:dyDescent="0.3">
      <c r="C119" s="44" t="s">
        <v>234</v>
      </c>
      <c r="D119" s="213">
        <f>'1) Tableau budgétaire 1'!D121</f>
        <v>246641</v>
      </c>
      <c r="E119" s="213">
        <f>'1) Tableau budgétaire 1'!G121</f>
        <v>0</v>
      </c>
      <c r="F119" s="213">
        <f>'1) Tableau budgétaire 1'!J121</f>
        <v>0</v>
      </c>
      <c r="G119" s="214">
        <f t="shared" ref="G119:G127" si="10">SUM(D119:F119)</f>
        <v>246641</v>
      </c>
      <c r="H119" s="161"/>
      <c r="I119" s="161"/>
      <c r="J119" s="161"/>
      <c r="K119" s="161"/>
      <c r="L119" s="161"/>
      <c r="M119" s="161"/>
      <c r="N119" s="161"/>
    </row>
    <row r="120" spans="3:14" x14ac:dyDescent="0.3">
      <c r="C120" s="42" t="s">
        <v>210</v>
      </c>
      <c r="D120" s="215"/>
      <c r="E120" s="216">
        <v>0</v>
      </c>
      <c r="F120" s="216">
        <v>0</v>
      </c>
      <c r="G120" s="217">
        <f t="shared" si="10"/>
        <v>0</v>
      </c>
      <c r="H120" s="161"/>
      <c r="I120" s="161"/>
      <c r="J120" s="161"/>
      <c r="K120" s="161"/>
      <c r="L120" s="161"/>
      <c r="M120" s="161"/>
      <c r="N120" s="161"/>
    </row>
    <row r="121" spans="3:14" x14ac:dyDescent="0.3">
      <c r="C121" s="33" t="s">
        <v>211</v>
      </c>
      <c r="D121" s="218">
        <v>50000</v>
      </c>
      <c r="E121" s="196">
        <v>0</v>
      </c>
      <c r="F121" s="196">
        <v>0</v>
      </c>
      <c r="G121" s="219">
        <f t="shared" si="10"/>
        <v>50000</v>
      </c>
      <c r="H121" s="161"/>
      <c r="I121" s="161"/>
      <c r="J121" s="161"/>
      <c r="K121" s="161"/>
      <c r="L121" s="161"/>
      <c r="M121" s="161"/>
      <c r="N121" s="161"/>
    </row>
    <row r="122" spans="3:14" ht="31.2" x14ac:dyDescent="0.3">
      <c r="C122" s="33" t="s">
        <v>212</v>
      </c>
      <c r="D122" s="218">
        <v>70000</v>
      </c>
      <c r="E122" s="218">
        <v>0</v>
      </c>
      <c r="F122" s="218">
        <v>0</v>
      </c>
      <c r="G122" s="219">
        <f t="shared" si="10"/>
        <v>70000</v>
      </c>
      <c r="H122" s="161"/>
      <c r="I122" s="161"/>
      <c r="J122" s="161"/>
      <c r="K122" s="161"/>
      <c r="L122" s="161"/>
      <c r="M122" s="161"/>
      <c r="N122" s="161"/>
    </row>
    <row r="123" spans="3:14" x14ac:dyDescent="0.3">
      <c r="C123" s="34" t="s">
        <v>214</v>
      </c>
      <c r="D123" s="218">
        <v>96641</v>
      </c>
      <c r="E123" s="218">
        <v>0</v>
      </c>
      <c r="F123" s="218">
        <v>0</v>
      </c>
      <c r="G123" s="219">
        <f t="shared" si="10"/>
        <v>96641</v>
      </c>
      <c r="H123" s="161"/>
      <c r="I123" s="161"/>
      <c r="J123" s="161"/>
      <c r="K123" s="161"/>
      <c r="L123" s="161"/>
      <c r="M123" s="161"/>
      <c r="N123" s="161"/>
    </row>
    <row r="124" spans="3:14" x14ac:dyDescent="0.3">
      <c r="C124" s="33" t="s">
        <v>215</v>
      </c>
      <c r="D124" s="218">
        <v>5000</v>
      </c>
      <c r="E124" s="218">
        <v>0</v>
      </c>
      <c r="F124" s="218">
        <v>0</v>
      </c>
      <c r="G124" s="219">
        <f t="shared" si="10"/>
        <v>5000</v>
      </c>
      <c r="H124" s="161"/>
      <c r="I124" s="161"/>
      <c r="J124" s="161"/>
      <c r="K124" s="161"/>
      <c r="L124" s="161"/>
      <c r="M124" s="161"/>
      <c r="N124" s="161"/>
    </row>
    <row r="125" spans="3:14" x14ac:dyDescent="0.3">
      <c r="C125" s="33" t="s">
        <v>216</v>
      </c>
      <c r="D125" s="218">
        <v>5000</v>
      </c>
      <c r="E125" s="218">
        <v>0</v>
      </c>
      <c r="F125" s="218">
        <v>0</v>
      </c>
      <c r="G125" s="219">
        <f t="shared" si="10"/>
        <v>5000</v>
      </c>
      <c r="H125" s="161"/>
      <c r="I125" s="161"/>
      <c r="J125" s="161"/>
      <c r="K125" s="161"/>
      <c r="L125" s="161"/>
      <c r="M125" s="161"/>
      <c r="N125" s="161"/>
    </row>
    <row r="126" spans="3:14" ht="31.2" x14ac:dyDescent="0.3">
      <c r="C126" s="33" t="s">
        <v>217</v>
      </c>
      <c r="D126" s="218">
        <v>20000</v>
      </c>
      <c r="E126" s="218">
        <v>0</v>
      </c>
      <c r="F126" s="218">
        <v>0</v>
      </c>
      <c r="G126" s="219">
        <f t="shared" si="10"/>
        <v>20000</v>
      </c>
      <c r="H126" s="161"/>
      <c r="I126" s="161"/>
      <c r="J126" s="161"/>
      <c r="K126" s="161"/>
      <c r="L126" s="161"/>
      <c r="M126" s="161"/>
      <c r="N126" s="161"/>
    </row>
    <row r="127" spans="3:14" x14ac:dyDescent="0.3">
      <c r="C127" s="37" t="s">
        <v>218</v>
      </c>
      <c r="D127" s="220">
        <f>SUM(D120:D126)</f>
        <v>246641</v>
      </c>
      <c r="E127" s="220">
        <f>SUM(E120:E126)</f>
        <v>0</v>
      </c>
      <c r="F127" s="220">
        <f>SUM(F120:F126)</f>
        <v>0</v>
      </c>
      <c r="G127" s="219">
        <f t="shared" si="10"/>
        <v>246641</v>
      </c>
      <c r="H127" s="161"/>
      <c r="I127" s="161"/>
      <c r="J127" s="161"/>
      <c r="K127" s="161"/>
      <c r="L127" s="161"/>
      <c r="M127" s="161"/>
      <c r="N127" s="161"/>
    </row>
    <row r="128" spans="3:14" s="36" customFormat="1" x14ac:dyDescent="0.3">
      <c r="C128" s="48"/>
      <c r="D128" s="49"/>
      <c r="E128" s="49"/>
      <c r="F128" s="49"/>
      <c r="G128" s="50"/>
      <c r="H128" s="165"/>
      <c r="I128" s="165"/>
      <c r="J128" s="165"/>
      <c r="K128" s="165"/>
      <c r="L128" s="165"/>
      <c r="M128" s="165"/>
      <c r="N128" s="165"/>
    </row>
    <row r="129" spans="2:14" x14ac:dyDescent="0.3">
      <c r="B129" s="161"/>
      <c r="C129" s="298" t="s">
        <v>136</v>
      </c>
      <c r="D129" s="299"/>
      <c r="E129" s="299"/>
      <c r="F129" s="299"/>
      <c r="G129" s="300"/>
      <c r="H129" s="161"/>
      <c r="I129" s="161"/>
      <c r="J129" s="161"/>
      <c r="K129" s="161"/>
      <c r="L129" s="161"/>
      <c r="M129" s="161"/>
      <c r="N129" s="161"/>
    </row>
    <row r="130" spans="2:14" ht="24" customHeight="1" thickBot="1" x14ac:dyDescent="0.35">
      <c r="B130" s="161"/>
      <c r="C130" s="44" t="s">
        <v>235</v>
      </c>
      <c r="D130" s="45">
        <f>'1) Tableau budgétaire 1'!D131</f>
        <v>0</v>
      </c>
      <c r="E130" s="45">
        <f>'1) Tableau budgétaire 1'!G131</f>
        <v>0</v>
      </c>
      <c r="F130" s="45">
        <f>'1) Tableau budgétaire 1'!J131</f>
        <v>0</v>
      </c>
      <c r="G130" s="46">
        <f t="shared" ref="G130:G138" si="11">SUM(D130:F130)</f>
        <v>0</v>
      </c>
      <c r="H130" s="161"/>
      <c r="I130" s="161"/>
      <c r="J130" s="161"/>
      <c r="K130" s="161"/>
      <c r="L130" s="161"/>
      <c r="M130" s="161"/>
      <c r="N130" s="161"/>
    </row>
    <row r="131" spans="2:14" ht="15.75" customHeight="1" x14ac:dyDescent="0.3">
      <c r="B131" s="161"/>
      <c r="C131" s="42" t="s">
        <v>210</v>
      </c>
      <c r="D131" s="162"/>
      <c r="E131" s="163"/>
      <c r="F131" s="163"/>
      <c r="G131" s="43">
        <f t="shared" si="11"/>
        <v>0</v>
      </c>
      <c r="H131" s="161"/>
      <c r="I131" s="161"/>
      <c r="J131" s="161"/>
      <c r="K131" s="161"/>
      <c r="L131" s="161"/>
      <c r="M131" s="161"/>
      <c r="N131" s="161"/>
    </row>
    <row r="132" spans="2:14" x14ac:dyDescent="0.3">
      <c r="B132" s="161"/>
      <c r="C132" s="33" t="s">
        <v>211</v>
      </c>
      <c r="D132" s="164"/>
      <c r="E132" s="144"/>
      <c r="F132" s="144"/>
      <c r="G132" s="41">
        <f t="shared" si="11"/>
        <v>0</v>
      </c>
      <c r="H132" s="161"/>
      <c r="I132" s="161"/>
      <c r="J132" s="161"/>
      <c r="K132" s="161"/>
      <c r="L132" s="161"/>
      <c r="M132" s="161"/>
      <c r="N132" s="161"/>
    </row>
    <row r="133" spans="2:14" ht="15.75" customHeight="1" x14ac:dyDescent="0.3">
      <c r="B133" s="161"/>
      <c r="C133" s="33" t="s">
        <v>212</v>
      </c>
      <c r="D133" s="164"/>
      <c r="E133" s="164"/>
      <c r="F133" s="164"/>
      <c r="G133" s="41">
        <f t="shared" si="11"/>
        <v>0</v>
      </c>
      <c r="H133" s="161"/>
      <c r="I133" s="161"/>
      <c r="J133" s="161"/>
      <c r="K133" s="161"/>
      <c r="L133" s="161"/>
      <c r="M133" s="161"/>
      <c r="N133" s="161"/>
    </row>
    <row r="134" spans="2:14" x14ac:dyDescent="0.3">
      <c r="B134" s="161"/>
      <c r="C134" s="34" t="s">
        <v>214</v>
      </c>
      <c r="D134" s="164"/>
      <c r="E134" s="164"/>
      <c r="F134" s="164"/>
      <c r="G134" s="41">
        <f t="shared" si="11"/>
        <v>0</v>
      </c>
      <c r="H134" s="161"/>
      <c r="I134" s="161"/>
      <c r="J134" s="161"/>
      <c r="K134" s="161"/>
      <c r="L134" s="161"/>
      <c r="M134" s="161"/>
      <c r="N134" s="161"/>
    </row>
    <row r="135" spans="2:14" x14ac:dyDescent="0.3">
      <c r="B135" s="161"/>
      <c r="C135" s="33" t="s">
        <v>215</v>
      </c>
      <c r="D135" s="164"/>
      <c r="E135" s="164"/>
      <c r="F135" s="164"/>
      <c r="G135" s="41">
        <f t="shared" si="11"/>
        <v>0</v>
      </c>
      <c r="H135" s="161"/>
      <c r="I135" s="161"/>
      <c r="J135" s="161"/>
      <c r="K135" s="161"/>
      <c r="L135" s="161"/>
      <c r="M135" s="161"/>
      <c r="N135" s="161"/>
    </row>
    <row r="136" spans="2:14" ht="15.75" customHeight="1" x14ac:dyDescent="0.3">
      <c r="B136" s="161"/>
      <c r="C136" s="33" t="s">
        <v>216</v>
      </c>
      <c r="D136" s="164"/>
      <c r="E136" s="164"/>
      <c r="F136" s="164"/>
      <c r="G136" s="41">
        <f t="shared" si="11"/>
        <v>0</v>
      </c>
      <c r="H136" s="161"/>
      <c r="I136" s="161"/>
      <c r="J136" s="161"/>
      <c r="K136" s="161"/>
      <c r="L136" s="161"/>
      <c r="M136" s="161"/>
      <c r="N136" s="161"/>
    </row>
    <row r="137" spans="2:14" ht="31.2" x14ac:dyDescent="0.3">
      <c r="B137" s="161"/>
      <c r="C137" s="33" t="s">
        <v>217</v>
      </c>
      <c r="D137" s="164"/>
      <c r="E137" s="164"/>
      <c r="F137" s="164"/>
      <c r="G137" s="41">
        <f t="shared" si="11"/>
        <v>0</v>
      </c>
      <c r="H137" s="161"/>
      <c r="I137" s="161"/>
      <c r="J137" s="161"/>
      <c r="K137" s="161"/>
      <c r="L137" s="161"/>
      <c r="M137" s="161"/>
      <c r="N137" s="161"/>
    </row>
    <row r="138" spans="2:14" x14ac:dyDescent="0.3">
      <c r="B138" s="161"/>
      <c r="C138" s="37" t="s">
        <v>218</v>
      </c>
      <c r="D138" s="47">
        <f>SUM(D131:D137)</f>
        <v>0</v>
      </c>
      <c r="E138" s="47">
        <f>SUM(E131:E137)</f>
        <v>0</v>
      </c>
      <c r="F138" s="47">
        <f>SUM(F131:F137)</f>
        <v>0</v>
      </c>
      <c r="G138" s="41">
        <f t="shared" si="11"/>
        <v>0</v>
      </c>
      <c r="H138" s="161"/>
      <c r="I138" s="161"/>
      <c r="J138" s="161"/>
      <c r="K138" s="161"/>
      <c r="L138" s="161"/>
      <c r="M138" s="161"/>
      <c r="N138" s="161"/>
    </row>
    <row r="139" spans="2:14" x14ac:dyDescent="0.3">
      <c r="B139" s="161"/>
      <c r="C139" s="161"/>
      <c r="D139" s="165"/>
      <c r="E139" s="165"/>
      <c r="F139" s="165"/>
      <c r="G139" s="161"/>
      <c r="H139" s="161"/>
      <c r="I139" s="161"/>
      <c r="J139" s="161"/>
      <c r="K139" s="161"/>
      <c r="L139" s="161"/>
      <c r="M139" s="161"/>
      <c r="N139" s="161"/>
    </row>
    <row r="140" spans="2:14" x14ac:dyDescent="0.3">
      <c r="B140" s="298" t="s">
        <v>236</v>
      </c>
      <c r="C140" s="299"/>
      <c r="D140" s="299"/>
      <c r="E140" s="299"/>
      <c r="F140" s="299"/>
      <c r="G140" s="300"/>
      <c r="H140" s="161"/>
      <c r="I140" s="161"/>
      <c r="J140" s="161"/>
      <c r="K140" s="161"/>
      <c r="L140" s="161"/>
      <c r="M140" s="161"/>
      <c r="N140" s="161"/>
    </row>
    <row r="141" spans="2:14" x14ac:dyDescent="0.3">
      <c r="B141" s="161"/>
      <c r="C141" s="298" t="s">
        <v>146</v>
      </c>
      <c r="D141" s="299"/>
      <c r="E141" s="299"/>
      <c r="F141" s="299"/>
      <c r="G141" s="300"/>
      <c r="H141" s="161"/>
      <c r="I141" s="161"/>
      <c r="J141" s="161"/>
      <c r="K141" s="161"/>
      <c r="L141" s="161"/>
      <c r="M141" s="161"/>
      <c r="N141" s="161"/>
    </row>
    <row r="142" spans="2:14" ht="24" customHeight="1" thickBot="1" x14ac:dyDescent="0.35">
      <c r="B142" s="161"/>
      <c r="C142" s="44" t="s">
        <v>237</v>
      </c>
      <c r="D142" s="45">
        <f>'1) Tableau budgétaire 1'!D143</f>
        <v>0</v>
      </c>
      <c r="E142" s="45">
        <f>'1) Tableau budgétaire 1'!G143</f>
        <v>0</v>
      </c>
      <c r="F142" s="45">
        <f>'1) Tableau budgétaire 1'!J143</f>
        <v>0</v>
      </c>
      <c r="G142" s="46">
        <f>SUM(D142:F142)</f>
        <v>0</v>
      </c>
      <c r="H142" s="161"/>
      <c r="I142" s="161"/>
      <c r="J142" s="161"/>
      <c r="K142" s="161"/>
      <c r="L142" s="161"/>
      <c r="M142" s="161"/>
      <c r="N142" s="161"/>
    </row>
    <row r="143" spans="2:14" ht="24.75" customHeight="1" x14ac:dyDescent="0.3">
      <c r="B143" s="161"/>
      <c r="C143" s="42" t="s">
        <v>210</v>
      </c>
      <c r="D143" s="162"/>
      <c r="E143" s="163"/>
      <c r="F143" s="163"/>
      <c r="G143" s="43">
        <f t="shared" ref="G143:G150" si="12">SUM(D143:F143)</f>
        <v>0</v>
      </c>
      <c r="H143" s="161"/>
      <c r="I143" s="161"/>
      <c r="J143" s="161"/>
      <c r="K143" s="161"/>
      <c r="L143" s="161"/>
      <c r="M143" s="161"/>
      <c r="N143" s="161"/>
    </row>
    <row r="144" spans="2:14" ht="15.75" customHeight="1" x14ac:dyDescent="0.3">
      <c r="B144" s="161"/>
      <c r="C144" s="33" t="s">
        <v>211</v>
      </c>
      <c r="D144" s="164"/>
      <c r="E144" s="144"/>
      <c r="F144" s="144"/>
      <c r="G144" s="41">
        <f t="shared" si="12"/>
        <v>0</v>
      </c>
      <c r="H144" s="161"/>
      <c r="I144" s="161"/>
      <c r="J144" s="161"/>
      <c r="K144" s="161"/>
      <c r="L144" s="161"/>
      <c r="M144" s="161"/>
      <c r="N144" s="161"/>
    </row>
    <row r="145" spans="2:7" ht="15.75" customHeight="1" x14ac:dyDescent="0.3">
      <c r="B145" s="161"/>
      <c r="C145" s="33" t="s">
        <v>212</v>
      </c>
      <c r="D145" s="164"/>
      <c r="E145" s="164"/>
      <c r="F145" s="164"/>
      <c r="G145" s="41">
        <f t="shared" si="12"/>
        <v>0</v>
      </c>
    </row>
    <row r="146" spans="2:7" ht="15.75" customHeight="1" x14ac:dyDescent="0.3">
      <c r="B146" s="161"/>
      <c r="C146" s="34" t="s">
        <v>214</v>
      </c>
      <c r="D146" s="164"/>
      <c r="E146" s="164"/>
      <c r="F146" s="164"/>
      <c r="G146" s="41">
        <f t="shared" si="12"/>
        <v>0</v>
      </c>
    </row>
    <row r="147" spans="2:7" ht="15.75" customHeight="1" x14ac:dyDescent="0.3">
      <c r="B147" s="161"/>
      <c r="C147" s="33" t="s">
        <v>215</v>
      </c>
      <c r="D147" s="164"/>
      <c r="E147" s="164"/>
      <c r="F147" s="164"/>
      <c r="G147" s="41">
        <f t="shared" si="12"/>
        <v>0</v>
      </c>
    </row>
    <row r="148" spans="2:7" ht="15.75" customHeight="1" x14ac:dyDescent="0.3">
      <c r="B148" s="161"/>
      <c r="C148" s="33" t="s">
        <v>216</v>
      </c>
      <c r="D148" s="164"/>
      <c r="E148" s="164"/>
      <c r="F148" s="164"/>
      <c r="G148" s="41">
        <f t="shared" si="12"/>
        <v>0</v>
      </c>
    </row>
    <row r="149" spans="2:7" ht="15.75" customHeight="1" x14ac:dyDescent="0.3">
      <c r="B149" s="161"/>
      <c r="C149" s="33" t="s">
        <v>217</v>
      </c>
      <c r="D149" s="164"/>
      <c r="E149" s="164"/>
      <c r="F149" s="164"/>
      <c r="G149" s="41">
        <f t="shared" si="12"/>
        <v>0</v>
      </c>
    </row>
    <row r="150" spans="2:7" ht="15.75" customHeight="1" x14ac:dyDescent="0.3">
      <c r="B150" s="161"/>
      <c r="C150" s="37" t="s">
        <v>218</v>
      </c>
      <c r="D150" s="47">
        <f>SUM(D143:D149)</f>
        <v>0</v>
      </c>
      <c r="E150" s="47">
        <f>SUM(E143:E149)</f>
        <v>0</v>
      </c>
      <c r="F150" s="47">
        <f>SUM(F143:F149)</f>
        <v>0</v>
      </c>
      <c r="G150" s="41">
        <f t="shared" si="12"/>
        <v>0</v>
      </c>
    </row>
    <row r="151" spans="2:7" s="36" customFormat="1" ht="15.75" customHeight="1" x14ac:dyDescent="0.3">
      <c r="B151" s="165"/>
      <c r="C151" s="48"/>
      <c r="D151" s="49"/>
      <c r="E151" s="49"/>
      <c r="F151" s="49"/>
      <c r="G151" s="50"/>
    </row>
    <row r="152" spans="2:7" ht="15.75" customHeight="1" x14ac:dyDescent="0.3">
      <c r="B152" s="161"/>
      <c r="C152" s="298" t="s">
        <v>155</v>
      </c>
      <c r="D152" s="299"/>
      <c r="E152" s="299"/>
      <c r="F152" s="299"/>
      <c r="G152" s="300"/>
    </row>
    <row r="153" spans="2:7" ht="21" customHeight="1" thickBot="1" x14ac:dyDescent="0.35">
      <c r="B153" s="161"/>
      <c r="C153" s="44" t="s">
        <v>238</v>
      </c>
      <c r="D153" s="45">
        <f>'1) Tableau budgétaire 1'!D153</f>
        <v>0</v>
      </c>
      <c r="E153" s="45">
        <f>'1) Tableau budgétaire 1'!G153</f>
        <v>0</v>
      </c>
      <c r="F153" s="45">
        <f>'1) Tableau budgétaire 1'!J153</f>
        <v>0</v>
      </c>
      <c r="G153" s="46">
        <f t="shared" ref="G153:G161" si="13">SUM(D153:F153)</f>
        <v>0</v>
      </c>
    </row>
    <row r="154" spans="2:7" ht="15.75" customHeight="1" x14ac:dyDescent="0.3">
      <c r="B154" s="161"/>
      <c r="C154" s="42" t="s">
        <v>210</v>
      </c>
      <c r="D154" s="162"/>
      <c r="E154" s="163"/>
      <c r="F154" s="163"/>
      <c r="G154" s="43">
        <f t="shared" si="13"/>
        <v>0</v>
      </c>
    </row>
    <row r="155" spans="2:7" ht="15.75" customHeight="1" x14ac:dyDescent="0.3">
      <c r="B155" s="161"/>
      <c r="C155" s="33" t="s">
        <v>211</v>
      </c>
      <c r="D155" s="164"/>
      <c r="E155" s="144"/>
      <c r="F155" s="144"/>
      <c r="G155" s="41">
        <f t="shared" si="13"/>
        <v>0</v>
      </c>
    </row>
    <row r="156" spans="2:7" ht="15.75" customHeight="1" x14ac:dyDescent="0.3">
      <c r="B156" s="161"/>
      <c r="C156" s="33" t="s">
        <v>212</v>
      </c>
      <c r="D156" s="164"/>
      <c r="E156" s="164"/>
      <c r="F156" s="164"/>
      <c r="G156" s="41">
        <f t="shared" si="13"/>
        <v>0</v>
      </c>
    </row>
    <row r="157" spans="2:7" ht="15.75" customHeight="1" x14ac:dyDescent="0.3">
      <c r="B157" s="161"/>
      <c r="C157" s="34" t="s">
        <v>214</v>
      </c>
      <c r="D157" s="164"/>
      <c r="E157" s="164"/>
      <c r="F157" s="164"/>
      <c r="G157" s="41">
        <f t="shared" si="13"/>
        <v>0</v>
      </c>
    </row>
    <row r="158" spans="2:7" ht="15.75" customHeight="1" x14ac:dyDescent="0.3">
      <c r="B158" s="161"/>
      <c r="C158" s="33" t="s">
        <v>215</v>
      </c>
      <c r="D158" s="164"/>
      <c r="E158" s="164"/>
      <c r="F158" s="164"/>
      <c r="G158" s="41">
        <f t="shared" si="13"/>
        <v>0</v>
      </c>
    </row>
    <row r="159" spans="2:7" ht="15.75" customHeight="1" x14ac:dyDescent="0.3">
      <c r="B159" s="161"/>
      <c r="C159" s="33" t="s">
        <v>216</v>
      </c>
      <c r="D159" s="164"/>
      <c r="E159" s="164"/>
      <c r="F159" s="164"/>
      <c r="G159" s="41">
        <f t="shared" si="13"/>
        <v>0</v>
      </c>
    </row>
    <row r="160" spans="2:7" ht="15.75" customHeight="1" x14ac:dyDescent="0.3">
      <c r="B160" s="161"/>
      <c r="C160" s="33" t="s">
        <v>217</v>
      </c>
      <c r="D160" s="164"/>
      <c r="E160" s="164"/>
      <c r="F160" s="164"/>
      <c r="G160" s="41">
        <f t="shared" si="13"/>
        <v>0</v>
      </c>
    </row>
    <row r="161" spans="3:7" ht="15.75" customHeight="1" x14ac:dyDescent="0.3">
      <c r="C161" s="37" t="s">
        <v>218</v>
      </c>
      <c r="D161" s="47">
        <f>SUM(D154:D160)</f>
        <v>0</v>
      </c>
      <c r="E161" s="47">
        <f>SUM(E154:E160)</f>
        <v>0</v>
      </c>
      <c r="F161" s="47">
        <f>SUM(F154:F160)</f>
        <v>0</v>
      </c>
      <c r="G161" s="41">
        <f t="shared" si="13"/>
        <v>0</v>
      </c>
    </row>
    <row r="162" spans="3:7" s="36" customFormat="1" ht="15.75" customHeight="1" x14ac:dyDescent="0.3">
      <c r="C162" s="48"/>
      <c r="D162" s="49"/>
      <c r="E162" s="49"/>
      <c r="F162" s="49"/>
      <c r="G162" s="50"/>
    </row>
    <row r="163" spans="3:7" ht="15.75" customHeight="1" x14ac:dyDescent="0.3">
      <c r="C163" s="298" t="s">
        <v>164</v>
      </c>
      <c r="D163" s="299"/>
      <c r="E163" s="299"/>
      <c r="F163" s="299"/>
      <c r="G163" s="300"/>
    </row>
    <row r="164" spans="3:7" ht="19.5" customHeight="1" thickBot="1" x14ac:dyDescent="0.35">
      <c r="C164" s="44" t="s">
        <v>239</v>
      </c>
      <c r="D164" s="45">
        <f>'1) Tableau budgétaire 1'!D163</f>
        <v>0</v>
      </c>
      <c r="E164" s="45">
        <f>'1) Tableau budgétaire 1'!G163</f>
        <v>0</v>
      </c>
      <c r="F164" s="45">
        <f>'1) Tableau budgétaire 1'!J163</f>
        <v>0</v>
      </c>
      <c r="G164" s="46">
        <f t="shared" ref="G164:G172" si="14">SUM(D164:F164)</f>
        <v>0</v>
      </c>
    </row>
    <row r="165" spans="3:7" ht="15.75" customHeight="1" x14ac:dyDescent="0.3">
      <c r="C165" s="42" t="s">
        <v>210</v>
      </c>
      <c r="D165" s="162"/>
      <c r="E165" s="163"/>
      <c r="F165" s="163"/>
      <c r="G165" s="43">
        <f t="shared" si="14"/>
        <v>0</v>
      </c>
    </row>
    <row r="166" spans="3:7" ht="15.75" customHeight="1" x14ac:dyDescent="0.3">
      <c r="C166" s="33" t="s">
        <v>211</v>
      </c>
      <c r="D166" s="164"/>
      <c r="E166" s="144"/>
      <c r="F166" s="144"/>
      <c r="G166" s="41">
        <f t="shared" si="14"/>
        <v>0</v>
      </c>
    </row>
    <row r="167" spans="3:7" ht="15.75" customHeight="1" x14ac:dyDescent="0.3">
      <c r="C167" s="33" t="s">
        <v>212</v>
      </c>
      <c r="D167" s="164"/>
      <c r="E167" s="164"/>
      <c r="F167" s="164"/>
      <c r="G167" s="41">
        <f t="shared" si="14"/>
        <v>0</v>
      </c>
    </row>
    <row r="168" spans="3:7" ht="15.75" customHeight="1" x14ac:dyDescent="0.3">
      <c r="C168" s="34" t="s">
        <v>214</v>
      </c>
      <c r="D168" s="164"/>
      <c r="E168" s="164"/>
      <c r="F168" s="164"/>
      <c r="G168" s="41">
        <f t="shared" si="14"/>
        <v>0</v>
      </c>
    </row>
    <row r="169" spans="3:7" ht="15.75" customHeight="1" x14ac:dyDescent="0.3">
      <c r="C169" s="33" t="s">
        <v>215</v>
      </c>
      <c r="D169" s="164"/>
      <c r="E169" s="164"/>
      <c r="F169" s="164"/>
      <c r="G169" s="41">
        <f t="shared" si="14"/>
        <v>0</v>
      </c>
    </row>
    <row r="170" spans="3:7" ht="15.75" customHeight="1" x14ac:dyDescent="0.3">
      <c r="C170" s="33" t="s">
        <v>216</v>
      </c>
      <c r="D170" s="164"/>
      <c r="E170" s="164"/>
      <c r="F170" s="164"/>
      <c r="G170" s="41">
        <f t="shared" si="14"/>
        <v>0</v>
      </c>
    </row>
    <row r="171" spans="3:7" ht="15.75" customHeight="1" x14ac:dyDescent="0.3">
      <c r="C171" s="33" t="s">
        <v>217</v>
      </c>
      <c r="D171" s="164"/>
      <c r="E171" s="164"/>
      <c r="F171" s="164"/>
      <c r="G171" s="41">
        <f t="shared" si="14"/>
        <v>0</v>
      </c>
    </row>
    <row r="172" spans="3:7" ht="15.75" customHeight="1" x14ac:dyDescent="0.3">
      <c r="C172" s="37" t="s">
        <v>218</v>
      </c>
      <c r="D172" s="47">
        <f>SUM(D165:D171)</f>
        <v>0</v>
      </c>
      <c r="E172" s="47">
        <f>SUM(E165:E171)</f>
        <v>0</v>
      </c>
      <c r="F172" s="47">
        <f>SUM(F165:F171)</f>
        <v>0</v>
      </c>
      <c r="G172" s="41">
        <f t="shared" si="14"/>
        <v>0</v>
      </c>
    </row>
    <row r="173" spans="3:7" s="36" customFormat="1" ht="15.75" customHeight="1" x14ac:dyDescent="0.3">
      <c r="C173" s="48"/>
      <c r="D173" s="49"/>
      <c r="E173" s="49"/>
      <c r="F173" s="49"/>
      <c r="G173" s="50"/>
    </row>
    <row r="174" spans="3:7" ht="15.75" customHeight="1" x14ac:dyDescent="0.3">
      <c r="C174" s="298" t="s">
        <v>173</v>
      </c>
      <c r="D174" s="299"/>
      <c r="E174" s="299"/>
      <c r="F174" s="299"/>
      <c r="G174" s="300"/>
    </row>
    <row r="175" spans="3:7" ht="22.5" customHeight="1" thickBot="1" x14ac:dyDescent="0.35">
      <c r="C175" s="44" t="s">
        <v>240</v>
      </c>
      <c r="D175" s="45">
        <f>'1) Tableau budgétaire 1'!D173</f>
        <v>0</v>
      </c>
      <c r="E175" s="45">
        <f>'1) Tableau budgétaire 1'!G173</f>
        <v>0</v>
      </c>
      <c r="F175" s="45">
        <f>'1) Tableau budgétaire 1'!J173</f>
        <v>0</v>
      </c>
      <c r="G175" s="46">
        <f t="shared" ref="G175:G183" si="15">SUM(D175:F175)</f>
        <v>0</v>
      </c>
    </row>
    <row r="176" spans="3:7" ht="15.75" customHeight="1" x14ac:dyDescent="0.3">
      <c r="C176" s="42" t="s">
        <v>210</v>
      </c>
      <c r="D176" s="162"/>
      <c r="E176" s="163"/>
      <c r="F176" s="163"/>
      <c r="G176" s="43">
        <f t="shared" si="15"/>
        <v>0</v>
      </c>
    </row>
    <row r="177" spans="3:7" ht="15.75" customHeight="1" x14ac:dyDescent="0.3">
      <c r="C177" s="33" t="s">
        <v>211</v>
      </c>
      <c r="D177" s="164"/>
      <c r="E177" s="144"/>
      <c r="F177" s="144"/>
      <c r="G177" s="41">
        <f t="shared" si="15"/>
        <v>0</v>
      </c>
    </row>
    <row r="178" spans="3:7" ht="15.75" customHeight="1" x14ac:dyDescent="0.3">
      <c r="C178" s="33" t="s">
        <v>212</v>
      </c>
      <c r="D178" s="164"/>
      <c r="E178" s="164"/>
      <c r="F178" s="164"/>
      <c r="G178" s="41">
        <f t="shared" si="15"/>
        <v>0</v>
      </c>
    </row>
    <row r="179" spans="3:7" ht="15.75" customHeight="1" x14ac:dyDescent="0.3">
      <c r="C179" s="34" t="s">
        <v>214</v>
      </c>
      <c r="D179" s="164"/>
      <c r="E179" s="164"/>
      <c r="F179" s="164"/>
      <c r="G179" s="41">
        <f t="shared" si="15"/>
        <v>0</v>
      </c>
    </row>
    <row r="180" spans="3:7" ht="15.75" customHeight="1" x14ac:dyDescent="0.3">
      <c r="C180" s="33" t="s">
        <v>215</v>
      </c>
      <c r="D180" s="164"/>
      <c r="E180" s="164"/>
      <c r="F180" s="164"/>
      <c r="G180" s="41">
        <f t="shared" si="15"/>
        <v>0</v>
      </c>
    </row>
    <row r="181" spans="3:7" ht="15.75" customHeight="1" x14ac:dyDescent="0.3">
      <c r="C181" s="33" t="s">
        <v>216</v>
      </c>
      <c r="D181" s="164"/>
      <c r="E181" s="164"/>
      <c r="F181" s="164"/>
      <c r="G181" s="41">
        <f t="shared" si="15"/>
        <v>0</v>
      </c>
    </row>
    <row r="182" spans="3:7" ht="15.75" customHeight="1" x14ac:dyDescent="0.3">
      <c r="C182" s="33" t="s">
        <v>217</v>
      </c>
      <c r="D182" s="164"/>
      <c r="E182" s="164"/>
      <c r="F182" s="164"/>
      <c r="G182" s="41">
        <f t="shared" si="15"/>
        <v>0</v>
      </c>
    </row>
    <row r="183" spans="3:7" ht="15.75" customHeight="1" x14ac:dyDescent="0.3">
      <c r="C183" s="37" t="s">
        <v>218</v>
      </c>
      <c r="D183" s="47">
        <f>SUM(D176:D182)</f>
        <v>0</v>
      </c>
      <c r="E183" s="47">
        <f>SUM(E176:E182)</f>
        <v>0</v>
      </c>
      <c r="F183" s="47">
        <f>SUM(F176:F182)</f>
        <v>0</v>
      </c>
      <c r="G183" s="41">
        <f t="shared" si="15"/>
        <v>0</v>
      </c>
    </row>
    <row r="184" spans="3:7" ht="15.75" customHeight="1" x14ac:dyDescent="0.3">
      <c r="C184" s="161"/>
      <c r="D184" s="165"/>
      <c r="E184" s="165"/>
      <c r="F184" s="165"/>
      <c r="G184" s="161"/>
    </row>
    <row r="185" spans="3:7" ht="15.75" customHeight="1" x14ac:dyDescent="0.3">
      <c r="C185" s="298" t="s">
        <v>241</v>
      </c>
      <c r="D185" s="299"/>
      <c r="E185" s="299"/>
      <c r="F185" s="299"/>
      <c r="G185" s="300"/>
    </row>
    <row r="186" spans="3:7" ht="36" customHeight="1" x14ac:dyDescent="0.3">
      <c r="C186" s="44" t="s">
        <v>242</v>
      </c>
      <c r="D186" s="213">
        <f>'1) Tableau budgétaire 1'!D180</f>
        <v>564060</v>
      </c>
      <c r="E186" s="213">
        <f>'1) Tableau budgétaire 1'!G180</f>
        <v>724800</v>
      </c>
      <c r="F186" s="213">
        <f>'1) Tableau budgétaire 1'!J180</f>
        <v>224741.49</v>
      </c>
      <c r="G186" s="214">
        <f t="shared" ref="G186:G194" si="16">SUM(D186:F186)</f>
        <v>1513601.49</v>
      </c>
    </row>
    <row r="187" spans="3:7" ht="15.75" customHeight="1" x14ac:dyDescent="0.3">
      <c r="C187" s="42" t="s">
        <v>210</v>
      </c>
      <c r="D187" s="215">
        <v>410060</v>
      </c>
      <c r="E187" s="216">
        <v>577200</v>
      </c>
      <c r="F187" s="216">
        <v>156341.49</v>
      </c>
      <c r="G187" s="217">
        <f t="shared" si="16"/>
        <v>1143601.49</v>
      </c>
    </row>
    <row r="188" spans="3:7" ht="15.75" customHeight="1" x14ac:dyDescent="0.3">
      <c r="C188" s="33" t="s">
        <v>211</v>
      </c>
      <c r="D188" s="218">
        <v>0</v>
      </c>
      <c r="E188" s="196">
        <v>0</v>
      </c>
      <c r="F188" s="196">
        <v>0</v>
      </c>
      <c r="G188" s="219">
        <f t="shared" si="16"/>
        <v>0</v>
      </c>
    </row>
    <row r="189" spans="3:7" ht="15.75" customHeight="1" x14ac:dyDescent="0.3">
      <c r="C189" s="33" t="s">
        <v>212</v>
      </c>
      <c r="D189" s="218">
        <v>0</v>
      </c>
      <c r="E189" s="218">
        <v>0</v>
      </c>
      <c r="F189" s="218">
        <v>0</v>
      </c>
      <c r="G189" s="219">
        <f t="shared" si="16"/>
        <v>0</v>
      </c>
    </row>
    <row r="190" spans="3:7" ht="15.75" customHeight="1" x14ac:dyDescent="0.3">
      <c r="C190" s="34" t="s">
        <v>214</v>
      </c>
      <c r="D190" s="218">
        <v>50000</v>
      </c>
      <c r="E190" s="218">
        <v>15600</v>
      </c>
      <c r="F190" s="218">
        <v>14400</v>
      </c>
      <c r="G190" s="219">
        <f t="shared" si="16"/>
        <v>80000</v>
      </c>
    </row>
    <row r="191" spans="3:7" ht="15.75" customHeight="1" x14ac:dyDescent="0.3">
      <c r="C191" s="33" t="s">
        <v>215</v>
      </c>
      <c r="D191" s="218">
        <v>90000</v>
      </c>
      <c r="E191" s="218">
        <v>110000</v>
      </c>
      <c r="F191" s="218">
        <v>45000</v>
      </c>
      <c r="G191" s="219">
        <f t="shared" si="16"/>
        <v>245000</v>
      </c>
    </row>
    <row r="192" spans="3:7" ht="15.75" customHeight="1" x14ac:dyDescent="0.3">
      <c r="C192" s="33" t="s">
        <v>216</v>
      </c>
      <c r="D192" s="218">
        <v>0</v>
      </c>
      <c r="E192" s="218">
        <v>0</v>
      </c>
      <c r="F192" s="218">
        <v>0</v>
      </c>
      <c r="G192" s="219">
        <f t="shared" si="16"/>
        <v>0</v>
      </c>
    </row>
    <row r="193" spans="3:13" ht="15.75" customHeight="1" x14ac:dyDescent="0.3">
      <c r="C193" s="33" t="s">
        <v>217</v>
      </c>
      <c r="D193" s="218">
        <v>14000</v>
      </c>
      <c r="E193" s="218">
        <v>22000</v>
      </c>
      <c r="F193" s="218">
        <v>9000</v>
      </c>
      <c r="G193" s="219">
        <f t="shared" si="16"/>
        <v>45000</v>
      </c>
      <c r="H193" s="161"/>
      <c r="I193" s="161"/>
      <c r="J193" s="161"/>
      <c r="K193" s="161"/>
      <c r="L193" s="161"/>
      <c r="M193" s="161"/>
    </row>
    <row r="194" spans="3:13" ht="15.75" customHeight="1" x14ac:dyDescent="0.3">
      <c r="C194" s="37" t="s">
        <v>218</v>
      </c>
      <c r="D194" s="220">
        <f>SUM(D187:D193)</f>
        <v>564060</v>
      </c>
      <c r="E194" s="220">
        <f>SUM(E187:E193)</f>
        <v>724800</v>
      </c>
      <c r="F194" s="220">
        <f>SUM(F187:F193)</f>
        <v>224741.49</v>
      </c>
      <c r="G194" s="219">
        <f t="shared" si="16"/>
        <v>1513601.49</v>
      </c>
      <c r="H194" s="161"/>
      <c r="I194" s="161"/>
      <c r="J194" s="161"/>
      <c r="K194" s="161"/>
      <c r="L194" s="161"/>
      <c r="M194" s="161"/>
    </row>
    <row r="195" spans="3:13" ht="15.75" customHeight="1" thickBot="1" x14ac:dyDescent="0.35">
      <c r="C195" s="161"/>
      <c r="D195" s="165"/>
      <c r="E195" s="165"/>
      <c r="F195" s="165"/>
      <c r="G195" s="161"/>
      <c r="H195" s="161"/>
      <c r="I195" s="161"/>
      <c r="J195" s="161"/>
      <c r="K195" s="161"/>
      <c r="L195" s="161"/>
      <c r="M195" s="161"/>
    </row>
    <row r="196" spans="3:13" ht="19.5" customHeight="1" thickBot="1" x14ac:dyDescent="0.35">
      <c r="C196" s="295" t="s">
        <v>190</v>
      </c>
      <c r="D196" s="296"/>
      <c r="E196" s="296"/>
      <c r="F196" s="296"/>
      <c r="G196" s="297"/>
      <c r="H196" s="161"/>
      <c r="I196" s="161"/>
      <c r="J196" s="161"/>
      <c r="K196" s="161"/>
      <c r="L196" s="161"/>
      <c r="M196" s="161"/>
    </row>
    <row r="197" spans="3:13" ht="51.75" customHeight="1" x14ac:dyDescent="0.3">
      <c r="C197" s="54"/>
      <c r="D197" s="127" t="str">
        <f>'1) Tableau budgétaire 1'!D5</f>
        <v>PNUD (budget en USD)</v>
      </c>
      <c r="E197" s="127" t="str">
        <f>'1) Tableau budgétaire 1'!G5</f>
        <v>OIM (budget en USD)</v>
      </c>
      <c r="F197" s="127" t="str">
        <f>'1) Tableau budgétaire 1'!J5</f>
        <v>UNESCO (budget en USD)</v>
      </c>
      <c r="G197" s="124" t="s">
        <v>190</v>
      </c>
      <c r="H197" s="161"/>
      <c r="I197" s="161"/>
      <c r="J197" s="161"/>
      <c r="K197" s="161"/>
      <c r="L197" s="161"/>
      <c r="M197" s="161"/>
    </row>
    <row r="198" spans="3:13" ht="19.5" customHeight="1" x14ac:dyDescent="0.3">
      <c r="C198" s="128" t="s">
        <v>210</v>
      </c>
      <c r="D198" s="205">
        <f t="shared" ref="D198:F204" si="17">SUM(D176,D165,D154,D143,D131,D120,D109,D98,D86,D75,D64,D53,D41,D30,D19,D8,D187)</f>
        <v>410060</v>
      </c>
      <c r="E198" s="205">
        <f t="shared" si="17"/>
        <v>577200</v>
      </c>
      <c r="F198" s="205">
        <f t="shared" si="17"/>
        <v>156341.49</v>
      </c>
      <c r="G198" s="212">
        <f t="shared" ref="G198:G205" si="18">SUM(D198:F198)</f>
        <v>1143601.49</v>
      </c>
      <c r="H198" s="161"/>
      <c r="I198" s="161"/>
      <c r="J198" s="161"/>
      <c r="K198" s="161"/>
      <c r="L198" s="161"/>
      <c r="M198" s="161"/>
    </row>
    <row r="199" spans="3:13" ht="34.5" customHeight="1" x14ac:dyDescent="0.3">
      <c r="C199" s="88" t="s">
        <v>211</v>
      </c>
      <c r="D199" s="203">
        <f t="shared" si="17"/>
        <v>370000</v>
      </c>
      <c r="E199" s="203">
        <f t="shared" si="17"/>
        <v>45000</v>
      </c>
      <c r="F199" s="203">
        <f t="shared" si="17"/>
        <v>160000</v>
      </c>
      <c r="G199" s="204">
        <f t="shared" si="18"/>
        <v>575000</v>
      </c>
      <c r="H199" s="161"/>
      <c r="I199" s="161"/>
      <c r="J199" s="161"/>
      <c r="K199" s="161"/>
      <c r="L199" s="161"/>
      <c r="M199" s="161"/>
    </row>
    <row r="200" spans="3:13" ht="48" customHeight="1" x14ac:dyDescent="0.3">
      <c r="C200" s="88" t="s">
        <v>212</v>
      </c>
      <c r="D200" s="203">
        <f t="shared" si="17"/>
        <v>235000</v>
      </c>
      <c r="E200" s="203">
        <f t="shared" si="17"/>
        <v>0</v>
      </c>
      <c r="F200" s="203">
        <f t="shared" si="17"/>
        <v>110000</v>
      </c>
      <c r="G200" s="204">
        <f t="shared" si="18"/>
        <v>345000</v>
      </c>
      <c r="H200" s="161"/>
      <c r="I200" s="161"/>
      <c r="J200" s="161"/>
      <c r="K200" s="161"/>
      <c r="L200" s="161"/>
      <c r="M200" s="161"/>
    </row>
    <row r="201" spans="3:13" ht="33" customHeight="1" x14ac:dyDescent="0.3">
      <c r="C201" s="89" t="s">
        <v>214</v>
      </c>
      <c r="D201" s="203">
        <f t="shared" si="17"/>
        <v>517641</v>
      </c>
      <c r="E201" s="203">
        <f t="shared" si="17"/>
        <v>1115600</v>
      </c>
      <c r="F201" s="203">
        <f t="shared" si="17"/>
        <v>211100</v>
      </c>
      <c r="G201" s="204">
        <f t="shared" si="18"/>
        <v>1844341</v>
      </c>
      <c r="H201" s="161"/>
      <c r="I201" s="161"/>
      <c r="J201" s="161"/>
      <c r="K201" s="161"/>
      <c r="L201" s="161"/>
      <c r="M201" s="161"/>
    </row>
    <row r="202" spans="3:13" ht="21" customHeight="1" x14ac:dyDescent="0.3">
      <c r="C202" s="88" t="s">
        <v>215</v>
      </c>
      <c r="D202" s="203">
        <f t="shared" si="17"/>
        <v>128000</v>
      </c>
      <c r="E202" s="203">
        <f t="shared" si="17"/>
        <v>206275</v>
      </c>
      <c r="F202" s="203">
        <f t="shared" si="17"/>
        <v>90000</v>
      </c>
      <c r="G202" s="204">
        <f t="shared" si="18"/>
        <v>424275</v>
      </c>
      <c r="H202" s="151"/>
      <c r="I202" s="151"/>
      <c r="J202" s="151"/>
      <c r="K202" s="151"/>
      <c r="L202" s="151"/>
      <c r="M202" s="170"/>
    </row>
    <row r="203" spans="3:13" ht="39.75" customHeight="1" x14ac:dyDescent="0.3">
      <c r="C203" s="88" t="s">
        <v>216</v>
      </c>
      <c r="D203" s="203">
        <f t="shared" si="17"/>
        <v>21500</v>
      </c>
      <c r="E203" s="203">
        <f t="shared" si="17"/>
        <v>0</v>
      </c>
      <c r="F203" s="203">
        <f t="shared" si="17"/>
        <v>58000</v>
      </c>
      <c r="G203" s="204">
        <f t="shared" si="18"/>
        <v>79500</v>
      </c>
      <c r="H203" s="151"/>
      <c r="I203" s="151"/>
      <c r="J203" s="151"/>
      <c r="K203" s="151"/>
      <c r="L203" s="151"/>
      <c r="M203" s="170"/>
    </row>
    <row r="204" spans="3:13" ht="39.75" customHeight="1" x14ac:dyDescent="0.3">
      <c r="C204" s="88" t="s">
        <v>217</v>
      </c>
      <c r="D204" s="205">
        <f t="shared" si="17"/>
        <v>93500</v>
      </c>
      <c r="E204" s="205">
        <f t="shared" si="17"/>
        <v>112000</v>
      </c>
      <c r="F204" s="205">
        <f t="shared" si="17"/>
        <v>55680</v>
      </c>
      <c r="G204" s="204">
        <f t="shared" si="18"/>
        <v>261180</v>
      </c>
      <c r="H204" s="151"/>
      <c r="I204" s="151"/>
      <c r="J204" s="151"/>
      <c r="K204" s="151"/>
      <c r="L204" s="151"/>
      <c r="M204" s="170"/>
    </row>
    <row r="205" spans="3:13" ht="22.5" customHeight="1" x14ac:dyDescent="0.3">
      <c r="C205" s="113" t="s">
        <v>191</v>
      </c>
      <c r="D205" s="206">
        <f>SUM(D198:D204)</f>
        <v>1775701</v>
      </c>
      <c r="E205" s="206">
        <f>SUM(E198:E204)</f>
        <v>2056075</v>
      </c>
      <c r="F205" s="206">
        <f>SUM(F198:F204)</f>
        <v>841121.49</v>
      </c>
      <c r="G205" s="207">
        <f t="shared" si="18"/>
        <v>4672897.49</v>
      </c>
      <c r="H205" s="151"/>
      <c r="I205" s="151"/>
      <c r="J205" s="151"/>
      <c r="K205" s="151"/>
      <c r="L205" s="151"/>
      <c r="M205" s="170"/>
    </row>
    <row r="206" spans="3:13" ht="26.25" customHeight="1" x14ac:dyDescent="0.3">
      <c r="C206" s="113" t="s">
        <v>192</v>
      </c>
      <c r="D206" s="208">
        <f>D205*0.07</f>
        <v>124299.07</v>
      </c>
      <c r="E206" s="208">
        <f t="shared" ref="E206:G206" si="19">E205*0.07</f>
        <v>143925.25</v>
      </c>
      <c r="F206" s="208">
        <f t="shared" si="19"/>
        <v>58878.504300000008</v>
      </c>
      <c r="G206" s="209">
        <f t="shared" si="19"/>
        <v>327102.82430000004</v>
      </c>
      <c r="H206" s="19"/>
      <c r="I206" s="19"/>
      <c r="J206" s="19"/>
      <c r="K206" s="19"/>
      <c r="L206" s="171"/>
      <c r="M206" s="165"/>
    </row>
    <row r="207" spans="3:13" ht="23.25" customHeight="1" x14ac:dyDescent="0.3">
      <c r="C207" s="82" t="s">
        <v>243</v>
      </c>
      <c r="D207" s="210">
        <f>SUM(D205:D206)</f>
        <v>1900000.07</v>
      </c>
      <c r="E207" s="210">
        <f t="shared" ref="E207:G207" si="20">SUM(E205:E206)</f>
        <v>2200000.25</v>
      </c>
      <c r="F207" s="210">
        <f t="shared" si="20"/>
        <v>899999.99430000002</v>
      </c>
      <c r="G207" s="211">
        <f t="shared" si="20"/>
        <v>5000000.3143000007</v>
      </c>
      <c r="H207" s="19"/>
      <c r="I207" s="19"/>
      <c r="J207" s="19"/>
      <c r="K207" s="19"/>
      <c r="L207" s="171"/>
      <c r="M207" s="165"/>
    </row>
    <row r="208" spans="3:13" ht="15.75" customHeight="1" x14ac:dyDescent="0.3">
      <c r="C208" s="161"/>
      <c r="D208" s="165"/>
      <c r="E208" s="165"/>
      <c r="F208" s="165"/>
      <c r="G208" s="161"/>
      <c r="H208" s="161"/>
      <c r="I208" s="161"/>
      <c r="J208" s="161"/>
      <c r="K208" s="161"/>
      <c r="L208" s="38"/>
      <c r="M208" s="161"/>
    </row>
    <row r="209" spans="3:14" ht="15.75" customHeight="1" x14ac:dyDescent="0.3">
      <c r="C209" s="161"/>
      <c r="D209" s="165"/>
      <c r="E209" s="165"/>
      <c r="F209" s="165"/>
      <c r="G209" s="161"/>
      <c r="H209" s="134"/>
      <c r="I209" s="134"/>
      <c r="J209" s="161"/>
      <c r="K209" s="161"/>
      <c r="L209" s="38"/>
      <c r="M209" s="161"/>
      <c r="N209" s="161"/>
    </row>
    <row r="210" spans="3:14" ht="15.75" customHeight="1" x14ac:dyDescent="0.3">
      <c r="C210" s="161"/>
      <c r="D210" s="165"/>
      <c r="E210" s="165"/>
      <c r="F210" s="165"/>
      <c r="G210" s="161"/>
      <c r="H210" s="134"/>
      <c r="I210" s="134"/>
      <c r="J210" s="161"/>
      <c r="K210" s="161"/>
      <c r="L210" s="161"/>
      <c r="M210" s="161"/>
      <c r="N210" s="161"/>
    </row>
    <row r="211" spans="3:14" ht="40.5" customHeight="1" x14ac:dyDescent="0.3">
      <c r="C211" s="161"/>
      <c r="D211" s="165"/>
      <c r="E211" s="165"/>
      <c r="F211" s="165"/>
      <c r="G211" s="161"/>
      <c r="H211" s="134"/>
      <c r="I211" s="134"/>
      <c r="J211" s="161"/>
      <c r="K211" s="161"/>
      <c r="L211" s="39"/>
      <c r="M211" s="161"/>
      <c r="N211" s="161"/>
    </row>
    <row r="212" spans="3:14" ht="24.75" customHeight="1" x14ac:dyDescent="0.3">
      <c r="C212" s="161"/>
      <c r="D212" s="165"/>
      <c r="E212" s="165"/>
      <c r="F212" s="165"/>
      <c r="G212" s="161"/>
      <c r="H212" s="134"/>
      <c r="I212" s="134"/>
      <c r="J212" s="161"/>
      <c r="K212" s="161"/>
      <c r="L212" s="39"/>
      <c r="M212" s="161"/>
      <c r="N212" s="161"/>
    </row>
    <row r="213" spans="3:14" ht="41.25" customHeight="1" x14ac:dyDescent="0.3">
      <c r="C213" s="161"/>
      <c r="D213" s="165"/>
      <c r="E213" s="165"/>
      <c r="F213" s="165"/>
      <c r="G213" s="161"/>
      <c r="H213" s="172"/>
      <c r="I213" s="134"/>
      <c r="J213" s="161"/>
      <c r="K213" s="161"/>
      <c r="L213" s="39"/>
      <c r="M213" s="161"/>
      <c r="N213" s="161"/>
    </row>
    <row r="214" spans="3:14" ht="51.75" customHeight="1" x14ac:dyDescent="0.3">
      <c r="C214" s="161"/>
      <c r="D214" s="165"/>
      <c r="E214" s="165"/>
      <c r="F214" s="165"/>
      <c r="G214" s="161"/>
      <c r="H214" s="172"/>
      <c r="I214" s="134"/>
      <c r="J214" s="161"/>
      <c r="K214" s="161"/>
      <c r="L214" s="39"/>
      <c r="M214" s="161"/>
      <c r="N214" s="161"/>
    </row>
    <row r="215" spans="3:14" ht="42" customHeight="1" x14ac:dyDescent="0.3">
      <c r="C215" s="161"/>
      <c r="D215" s="165"/>
      <c r="E215" s="165"/>
      <c r="F215" s="165"/>
      <c r="G215" s="161"/>
      <c r="H215" s="134"/>
      <c r="I215" s="134"/>
      <c r="J215" s="161"/>
      <c r="K215" s="161"/>
      <c r="L215" s="39"/>
      <c r="M215" s="161"/>
      <c r="N215" s="161"/>
    </row>
    <row r="216" spans="3:14" s="36" customFormat="1" ht="42" customHeight="1" x14ac:dyDescent="0.3">
      <c r="C216" s="161"/>
      <c r="D216" s="165"/>
      <c r="E216" s="165"/>
      <c r="F216" s="165"/>
      <c r="G216" s="161"/>
      <c r="H216" s="161"/>
      <c r="I216" s="134"/>
      <c r="J216" s="161"/>
      <c r="K216" s="161"/>
      <c r="L216" s="39"/>
      <c r="M216" s="161"/>
      <c r="N216" s="165"/>
    </row>
    <row r="217" spans="3:14" s="36" customFormat="1" ht="42" customHeight="1" x14ac:dyDescent="0.3">
      <c r="C217" s="161"/>
      <c r="D217" s="165"/>
      <c r="E217" s="165"/>
      <c r="F217" s="165"/>
      <c r="G217" s="161"/>
      <c r="H217" s="161"/>
      <c r="I217" s="134"/>
      <c r="J217" s="161"/>
      <c r="K217" s="161"/>
      <c r="L217" s="161"/>
      <c r="M217" s="161"/>
      <c r="N217" s="165"/>
    </row>
    <row r="218" spans="3:14" s="36" customFormat="1" ht="63.75" customHeight="1" x14ac:dyDescent="0.3">
      <c r="C218" s="161"/>
      <c r="D218" s="165"/>
      <c r="E218" s="165"/>
      <c r="F218" s="165"/>
      <c r="G218" s="161"/>
      <c r="H218" s="161"/>
      <c r="I218" s="38"/>
      <c r="J218" s="161"/>
      <c r="K218" s="161"/>
      <c r="L218" s="161"/>
      <c r="M218" s="161"/>
      <c r="N218" s="165"/>
    </row>
    <row r="219" spans="3:14" s="36" customFormat="1" ht="42" customHeight="1" x14ac:dyDescent="0.3">
      <c r="C219" s="161"/>
      <c r="D219" s="165"/>
      <c r="E219" s="165"/>
      <c r="F219" s="165"/>
      <c r="G219" s="161"/>
      <c r="H219" s="161"/>
      <c r="I219" s="161"/>
      <c r="J219" s="161"/>
      <c r="K219" s="161"/>
      <c r="L219" s="161"/>
      <c r="M219" s="38"/>
      <c r="N219" s="165"/>
    </row>
    <row r="220" spans="3:14" ht="23.25" customHeight="1" x14ac:dyDescent="0.3">
      <c r="C220" s="161"/>
      <c r="D220" s="165"/>
      <c r="E220" s="165"/>
      <c r="F220" s="165"/>
      <c r="G220" s="161"/>
      <c r="H220" s="161"/>
      <c r="I220" s="161"/>
      <c r="J220" s="161"/>
      <c r="K220" s="161"/>
      <c r="L220" s="161"/>
      <c r="M220" s="161"/>
      <c r="N220" s="161"/>
    </row>
    <row r="221" spans="3:14" ht="27.75" customHeight="1" x14ac:dyDescent="0.3">
      <c r="C221" s="161"/>
      <c r="D221" s="165"/>
      <c r="E221" s="165"/>
      <c r="F221" s="165"/>
      <c r="G221" s="161"/>
      <c r="H221" s="161"/>
      <c r="I221" s="161"/>
      <c r="J221" s="161"/>
      <c r="K221" s="161"/>
      <c r="L221" s="161"/>
      <c r="M221" s="161"/>
      <c r="N221" s="161"/>
    </row>
    <row r="222" spans="3:14" ht="55.5" customHeight="1" x14ac:dyDescent="0.3">
      <c r="C222" s="161"/>
      <c r="D222" s="165"/>
      <c r="E222" s="165"/>
      <c r="F222" s="165"/>
      <c r="G222" s="161"/>
      <c r="H222" s="161"/>
      <c r="I222" s="161"/>
      <c r="J222" s="161"/>
      <c r="K222" s="161"/>
      <c r="L222" s="161"/>
      <c r="M222" s="161"/>
      <c r="N222" s="161"/>
    </row>
    <row r="223" spans="3:14" ht="57.75" customHeight="1" x14ac:dyDescent="0.3">
      <c r="C223" s="161"/>
      <c r="D223" s="165"/>
      <c r="E223" s="165"/>
      <c r="F223" s="165"/>
      <c r="G223" s="161"/>
      <c r="H223" s="161"/>
      <c r="I223" s="161"/>
      <c r="J223" s="161"/>
      <c r="K223" s="161"/>
      <c r="L223" s="161"/>
      <c r="M223" s="161"/>
      <c r="N223" s="161"/>
    </row>
    <row r="224" spans="3:14" ht="21.75" customHeight="1" x14ac:dyDescent="0.3">
      <c r="C224" s="161"/>
      <c r="D224" s="165"/>
      <c r="E224" s="165"/>
      <c r="F224" s="165"/>
      <c r="G224" s="161"/>
      <c r="H224" s="161"/>
      <c r="I224" s="161"/>
      <c r="J224" s="161"/>
      <c r="K224" s="161"/>
      <c r="L224" s="161"/>
      <c r="M224" s="161"/>
      <c r="N224" s="161"/>
    </row>
    <row r="225" spans="3:14" ht="49.5" customHeight="1" x14ac:dyDescent="0.3">
      <c r="C225" s="161"/>
      <c r="D225" s="165"/>
      <c r="E225" s="165"/>
      <c r="F225" s="165"/>
      <c r="G225" s="161"/>
      <c r="H225" s="161"/>
      <c r="I225" s="161"/>
      <c r="J225" s="161"/>
      <c r="K225" s="161"/>
      <c r="L225" s="161"/>
      <c r="M225" s="161"/>
      <c r="N225" s="161"/>
    </row>
    <row r="226" spans="3:14" ht="28.5" customHeight="1" x14ac:dyDescent="0.3">
      <c r="C226" s="161"/>
      <c r="D226" s="165"/>
      <c r="E226" s="165"/>
      <c r="F226" s="165"/>
      <c r="G226" s="161"/>
      <c r="H226" s="161"/>
      <c r="I226" s="161"/>
      <c r="J226" s="161"/>
      <c r="K226" s="161"/>
      <c r="L226" s="161"/>
      <c r="M226" s="161"/>
      <c r="N226" s="161"/>
    </row>
    <row r="227" spans="3:14" ht="28.5" customHeight="1" x14ac:dyDescent="0.3">
      <c r="C227" s="161"/>
      <c r="D227" s="165"/>
      <c r="E227" s="165"/>
      <c r="F227" s="165"/>
      <c r="G227" s="161"/>
      <c r="H227" s="161"/>
      <c r="I227" s="161"/>
      <c r="J227" s="161"/>
      <c r="K227" s="161"/>
      <c r="L227" s="161"/>
      <c r="M227" s="161"/>
      <c r="N227" s="161"/>
    </row>
    <row r="228" spans="3:14" ht="28.5" customHeight="1" x14ac:dyDescent="0.3">
      <c r="C228" s="161"/>
      <c r="D228" s="165"/>
      <c r="E228" s="165"/>
      <c r="F228" s="165"/>
      <c r="G228" s="161"/>
      <c r="H228" s="161"/>
      <c r="I228" s="161"/>
      <c r="J228" s="161"/>
      <c r="K228" s="161"/>
      <c r="L228" s="161"/>
      <c r="M228" s="161"/>
      <c r="N228" s="161"/>
    </row>
    <row r="229" spans="3:14" ht="23.25" customHeight="1" x14ac:dyDescent="0.3">
      <c r="C229" s="161"/>
      <c r="D229" s="165"/>
      <c r="E229" s="165"/>
      <c r="F229" s="165"/>
      <c r="G229" s="161"/>
      <c r="H229" s="161"/>
      <c r="I229" s="161"/>
      <c r="J229" s="161"/>
      <c r="K229" s="161"/>
      <c r="L229" s="161"/>
      <c r="M229" s="161"/>
      <c r="N229" s="38"/>
    </row>
    <row r="230" spans="3:14" ht="43.5" customHeight="1" x14ac:dyDescent="0.3">
      <c r="C230" s="161"/>
      <c r="D230" s="165"/>
      <c r="E230" s="165"/>
      <c r="F230" s="165"/>
      <c r="G230" s="161"/>
      <c r="H230" s="161"/>
      <c r="I230" s="161"/>
      <c r="J230" s="161"/>
      <c r="K230" s="161"/>
      <c r="L230" s="161"/>
      <c r="M230" s="161"/>
      <c r="N230" s="38"/>
    </row>
    <row r="231" spans="3:14" ht="55.5" customHeight="1" x14ac:dyDescent="0.3">
      <c r="C231" s="161"/>
      <c r="D231" s="165"/>
      <c r="E231" s="165"/>
      <c r="F231" s="165"/>
      <c r="G231" s="161"/>
      <c r="H231" s="161"/>
      <c r="I231" s="161"/>
      <c r="J231" s="161"/>
      <c r="K231" s="161"/>
      <c r="L231" s="161"/>
      <c r="M231" s="161"/>
      <c r="N231" s="161"/>
    </row>
    <row r="232" spans="3:14" ht="42.75" customHeight="1" x14ac:dyDescent="0.3">
      <c r="C232" s="161"/>
      <c r="D232" s="165"/>
      <c r="E232" s="165"/>
      <c r="F232" s="165"/>
      <c r="G232" s="161"/>
      <c r="H232" s="161"/>
      <c r="I232" s="161"/>
      <c r="J232" s="161"/>
      <c r="K232" s="161"/>
      <c r="L232" s="161"/>
      <c r="M232" s="161"/>
      <c r="N232" s="38"/>
    </row>
    <row r="233" spans="3:14" ht="21.75" customHeight="1" x14ac:dyDescent="0.3">
      <c r="C233" s="161"/>
      <c r="D233" s="165"/>
      <c r="E233" s="165"/>
      <c r="F233" s="165"/>
      <c r="G233" s="161"/>
      <c r="H233" s="161"/>
      <c r="I233" s="161"/>
      <c r="J233" s="161"/>
      <c r="K233" s="161"/>
      <c r="L233" s="161"/>
      <c r="M233" s="161"/>
      <c r="N233" s="38"/>
    </row>
    <row r="234" spans="3:14" ht="21.75" customHeight="1" x14ac:dyDescent="0.3">
      <c r="C234" s="161"/>
      <c r="D234" s="165"/>
      <c r="E234" s="165"/>
      <c r="F234" s="165"/>
      <c r="G234" s="161"/>
      <c r="H234" s="161"/>
      <c r="I234" s="161"/>
      <c r="J234" s="161"/>
      <c r="K234" s="161"/>
      <c r="L234" s="161"/>
      <c r="M234" s="161"/>
      <c r="N234" s="38"/>
    </row>
    <row r="235" spans="3:14" ht="23.25" customHeight="1" x14ac:dyDescent="0.3">
      <c r="C235" s="161"/>
      <c r="D235" s="165"/>
      <c r="E235" s="165"/>
      <c r="F235" s="165"/>
      <c r="G235" s="161"/>
      <c r="H235" s="161"/>
      <c r="I235" s="161"/>
      <c r="J235" s="161"/>
      <c r="K235" s="161"/>
      <c r="L235" s="161"/>
      <c r="M235" s="161"/>
      <c r="N235" s="161"/>
    </row>
    <row r="236" spans="3:14" ht="23.25" customHeight="1" x14ac:dyDescent="0.3">
      <c r="C236" s="161"/>
      <c r="D236" s="165"/>
      <c r="E236" s="165"/>
      <c r="F236" s="165"/>
      <c r="G236" s="161"/>
      <c r="H236" s="161"/>
      <c r="I236" s="161"/>
      <c r="J236" s="161"/>
      <c r="K236" s="161"/>
      <c r="L236" s="161"/>
      <c r="M236" s="161"/>
      <c r="N236" s="161"/>
    </row>
    <row r="237" spans="3:14" ht="21.75" customHeight="1" x14ac:dyDescent="0.3">
      <c r="C237" s="161"/>
      <c r="D237" s="165"/>
      <c r="E237" s="165"/>
      <c r="F237" s="165"/>
      <c r="G237" s="161"/>
      <c r="H237" s="161"/>
      <c r="I237" s="161"/>
      <c r="J237" s="161"/>
      <c r="K237" s="161"/>
      <c r="L237" s="161"/>
      <c r="M237" s="161"/>
      <c r="N237" s="161"/>
    </row>
    <row r="238" spans="3:14" ht="16.5" customHeight="1" x14ac:dyDescent="0.3">
      <c r="C238" s="161"/>
      <c r="D238" s="165"/>
      <c r="E238" s="165"/>
      <c r="F238" s="165"/>
      <c r="G238" s="161"/>
      <c r="H238" s="161"/>
      <c r="I238" s="161"/>
      <c r="J238" s="161"/>
      <c r="K238" s="161"/>
      <c r="L238" s="161"/>
      <c r="M238" s="161"/>
      <c r="N238" s="161"/>
    </row>
    <row r="239" spans="3:14" ht="29.25" customHeight="1" x14ac:dyDescent="0.3">
      <c r="C239" s="161"/>
      <c r="D239" s="165"/>
      <c r="E239" s="165"/>
      <c r="F239" s="165"/>
      <c r="G239" s="161"/>
      <c r="H239" s="161"/>
      <c r="I239" s="161"/>
      <c r="J239" s="161"/>
      <c r="K239" s="161"/>
      <c r="L239" s="161"/>
      <c r="M239" s="161"/>
      <c r="N239" s="161"/>
    </row>
    <row r="240" spans="3:14" ht="24.75" customHeight="1" x14ac:dyDescent="0.3">
      <c r="C240" s="161"/>
      <c r="D240" s="165"/>
      <c r="E240" s="165"/>
      <c r="F240" s="165"/>
      <c r="G240" s="161"/>
      <c r="H240" s="161"/>
      <c r="I240" s="161"/>
      <c r="J240" s="161"/>
      <c r="K240" s="161"/>
      <c r="L240" s="161"/>
      <c r="M240" s="161"/>
      <c r="N240" s="161"/>
    </row>
    <row r="241" ht="33" customHeight="1" x14ac:dyDescent="0.3"/>
    <row r="243" ht="15" customHeight="1" x14ac:dyDescent="0.3"/>
    <row r="244" ht="25.5" customHeight="1" x14ac:dyDescent="0.3"/>
  </sheetData>
  <sheetProtection insertColumns="0" insertRows="0" deleteRows="0"/>
  <mergeCells count="24">
    <mergeCell ref="C1:F1"/>
    <mergeCell ref="C2:F2"/>
    <mergeCell ref="B5:G5"/>
    <mergeCell ref="C6:G6"/>
    <mergeCell ref="B50:G50"/>
    <mergeCell ref="C17:G17"/>
    <mergeCell ref="C28:G28"/>
    <mergeCell ref="C39:G39"/>
    <mergeCell ref="C51:G51"/>
    <mergeCell ref="C96:G96"/>
    <mergeCell ref="C107:G107"/>
    <mergeCell ref="C118:G118"/>
    <mergeCell ref="C84:G84"/>
    <mergeCell ref="B95:G95"/>
    <mergeCell ref="C196:G196"/>
    <mergeCell ref="C129:G129"/>
    <mergeCell ref="B140:G140"/>
    <mergeCell ref="C141:G141"/>
    <mergeCell ref="C62:G62"/>
    <mergeCell ref="C73:G73"/>
    <mergeCell ref="C185:G185"/>
    <mergeCell ref="C163:G163"/>
    <mergeCell ref="C174:G174"/>
    <mergeCell ref="C152:G152"/>
  </mergeCells>
  <conditionalFormatting sqref="G15">
    <cfRule type="cellIs" dxfId="22" priority="18" operator="notEqual">
      <formula>$G$7</formula>
    </cfRule>
  </conditionalFormatting>
  <conditionalFormatting sqref="G26">
    <cfRule type="cellIs" dxfId="21" priority="17" operator="notEqual">
      <formula>$G$18</formula>
    </cfRule>
  </conditionalFormatting>
  <conditionalFormatting sqref="G37">
    <cfRule type="cellIs" dxfId="20" priority="16" operator="notEqual">
      <formula>$G$29</formula>
    </cfRule>
  </conditionalFormatting>
  <conditionalFormatting sqref="G48">
    <cfRule type="cellIs" dxfId="19" priority="15" operator="notEqual">
      <formula>$G$40</formula>
    </cfRule>
  </conditionalFormatting>
  <conditionalFormatting sqref="G60">
    <cfRule type="cellIs" dxfId="18" priority="14" operator="notEqual">
      <formula>$G$52</formula>
    </cfRule>
  </conditionalFormatting>
  <conditionalFormatting sqref="G71">
    <cfRule type="cellIs" dxfId="17" priority="13" operator="notEqual">
      <formula>$G$63</formula>
    </cfRule>
  </conditionalFormatting>
  <conditionalFormatting sqref="G82">
    <cfRule type="cellIs" dxfId="16" priority="12" operator="notEqual">
      <formula>$G$74</formula>
    </cfRule>
  </conditionalFormatting>
  <conditionalFormatting sqref="G93">
    <cfRule type="cellIs" dxfId="15" priority="11" operator="notEqual">
      <formula>$G$85</formula>
    </cfRule>
  </conditionalFormatting>
  <conditionalFormatting sqref="G105">
    <cfRule type="cellIs" dxfId="14" priority="10" operator="notEqual">
      <formula>$G$97</formula>
    </cfRule>
  </conditionalFormatting>
  <conditionalFormatting sqref="G116">
    <cfRule type="cellIs" dxfId="13" priority="9" operator="notEqual">
      <formula>$G$108</formula>
    </cfRule>
  </conditionalFormatting>
  <conditionalFormatting sqref="G127">
    <cfRule type="cellIs" dxfId="12" priority="8" operator="notEqual">
      <formula>$G$119</formula>
    </cfRule>
  </conditionalFormatting>
  <conditionalFormatting sqref="G138">
    <cfRule type="cellIs" dxfId="11" priority="7" operator="notEqual">
      <formula>$G$130</formula>
    </cfRule>
  </conditionalFormatting>
  <conditionalFormatting sqref="G150">
    <cfRule type="cellIs" dxfId="10" priority="6" operator="notEqual">
      <formula>$G$142</formula>
    </cfRule>
  </conditionalFormatting>
  <conditionalFormatting sqref="G161">
    <cfRule type="cellIs" dxfId="9" priority="5" operator="notEqual">
      <formula>$G$153</formula>
    </cfRule>
  </conditionalFormatting>
  <conditionalFormatting sqref="G172">
    <cfRule type="cellIs" dxfId="8" priority="4" operator="notEqual">
      <formula>$G$153</formula>
    </cfRule>
  </conditionalFormatting>
  <conditionalFormatting sqref="G183">
    <cfRule type="cellIs" dxfId="7" priority="3" operator="notEqual">
      <formula>$G$175</formula>
    </cfRule>
  </conditionalFormatting>
  <conditionalFormatting sqref="G194">
    <cfRule type="cellIs" dxfId="6" priority="2" operator="notEqual">
      <formula>$G$186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82 C14 C25 C36 C47 C59 C70 C81 C92 C104 C115 C126 C137 C149 C160 C171 C193 C204" xr:uid="{53748C35-115E-4395-B10C-50CE2F13DC2F}"/>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81 C13 C24 C35 C46 C58 C69 C80 C91 C103 C114 C125 C136 C148 C159 C170 C192 C203" xr:uid="{9DD30DAD-252C-43C8-B2D2-D70E24558917}"/>
    <dataValidation allowBlank="1" showInputMessage="1" showErrorMessage="1" prompt="Services contracted by an organization which follow the normal procurement processes." sqref="C179 C11 C22 C33 C44 C56 C67 C78 C89 C101 C112 C123 C134 C146 C157 C168 C190 C201" xr:uid="{D2D4883A-DF6E-4599-89E1-C25704DD6B71}"/>
    <dataValidation allowBlank="1" showInputMessage="1" showErrorMessage="1" prompt="Includes staff and non-staff travel paid for by the organization directly related to a project." sqref="C180 C12 C23 C34 C45 C57 C68 C79 C90 C102 C113 C124 C135 C147 C158 C169 C191 C202" xr:uid="{F27DF7D7-7F10-4851-B4D7-4F92CEE88467}"/>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78 C10 C21 C32 C43 C55 C66 C77 C88 C100 C111 C122 C133 C145 C156 C167 C189 C200" xr:uid="{28FB34E1-B486-4509-82E8-BD76BC77C49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77 C9 C20 C31 C42 C54 C65 C76 C87 C99 C110 C121 C132 C144 C155 C166 C188 C199" xr:uid="{F098AF50-6738-49DD-B927-47F3EEE74261}"/>
    <dataValidation allowBlank="1" showInputMessage="1" showErrorMessage="1" prompt="Includes all related staff and temporary staff costs including base salary, post adjustment and all staff entitlements." sqref="C176 C8 C19 C30 C41 C53 C64 C75 C86 C98 C109 C120 C131 C143 C154 C165 C187 C198" xr:uid="{340B5EBB-3C3E-458C-BC5F-57C720FFB61A}"/>
    <dataValidation allowBlank="1" showInputMessage="1" showErrorMessage="1" prompt="Output totals must match the original total from Table 1, and will show as red if not. " sqref="G15" xr:uid="{CB4E1972-F42E-40FE-9670-1760DDE11E59}"/>
  </dataValidations>
  <pageMargins left="0.7" right="0.7" top="0.75" bottom="0.75" header="0.3" footer="0.3"/>
  <pageSetup scale="74" orientation="landscape" r:id="rId1"/>
  <rowBreaks count="1" manualBreakCount="1">
    <brk id="61" max="16383" man="1"/>
  </rowBreak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Tableau budgétaire 1'!$M$192</xm:f>
            <x14:dxf>
              <font>
                <color rgb="FF9C0006"/>
              </font>
              <fill>
                <patternFill>
                  <bgColor rgb="FFFFC7CE"/>
                </patternFill>
              </fill>
            </x14:dxf>
          </x14:cfRule>
          <xm:sqref>G207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7206-DF8F-4C09-A3F6-6A5B9323F72F}">
  <sheetPr>
    <tabColor theme="2" tint="-0.499984740745262"/>
  </sheetPr>
  <dimension ref="B1:B14"/>
  <sheetViews>
    <sheetView showGridLines="0" workbookViewId="0"/>
  </sheetViews>
  <sheetFormatPr defaultColWidth="8.88671875" defaultRowHeight="14.4" x14ac:dyDescent="0.3"/>
  <cols>
    <col min="2" max="2" width="73.109375" customWidth="1"/>
  </cols>
  <sheetData>
    <row r="1" spans="2:2" ht="15" thickBot="1" x14ac:dyDescent="0.35"/>
    <row r="2" spans="2:2" ht="15" thickBot="1" x14ac:dyDescent="0.35">
      <c r="B2" s="93" t="s">
        <v>244</v>
      </c>
    </row>
    <row r="3" spans="2:2" ht="70.5" customHeight="1" x14ac:dyDescent="0.3">
      <c r="B3" s="94" t="s">
        <v>245</v>
      </c>
    </row>
    <row r="4" spans="2:2" ht="57.6" x14ac:dyDescent="0.3">
      <c r="B4" s="91" t="s">
        <v>246</v>
      </c>
    </row>
    <row r="5" spans="2:2" x14ac:dyDescent="0.3">
      <c r="B5" s="91"/>
    </row>
    <row r="6" spans="2:2" ht="57.6" x14ac:dyDescent="0.3">
      <c r="B6" s="90" t="s">
        <v>247</v>
      </c>
    </row>
    <row r="7" spans="2:2" x14ac:dyDescent="0.3">
      <c r="B7" s="91"/>
    </row>
    <row r="8" spans="2:2" ht="72" x14ac:dyDescent="0.3">
      <c r="B8" s="90" t="s">
        <v>248</v>
      </c>
    </row>
    <row r="9" spans="2:2" x14ac:dyDescent="0.3">
      <c r="B9" s="91"/>
    </row>
    <row r="10" spans="2:2" ht="28.8" x14ac:dyDescent="0.3">
      <c r="B10" s="91" t="s">
        <v>249</v>
      </c>
    </row>
    <row r="11" spans="2:2" x14ac:dyDescent="0.3">
      <c r="B11" s="91"/>
    </row>
    <row r="12" spans="2:2" ht="72" x14ac:dyDescent="0.3">
      <c r="B12" s="90" t="s">
        <v>250</v>
      </c>
    </row>
    <row r="13" spans="2:2" x14ac:dyDescent="0.3">
      <c r="B13" s="91"/>
    </row>
    <row r="14" spans="2:2" ht="58.2" thickBot="1" x14ac:dyDescent="0.35">
      <c r="B14" s="92" t="s">
        <v>251</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B4F5-934D-4955-B89C-92351ADA92DB}">
  <sheetPr>
    <tabColor theme="2" tint="-0.499984740745262"/>
  </sheetPr>
  <dimension ref="B1:D47"/>
  <sheetViews>
    <sheetView showGridLines="0" showZeros="0" topLeftCell="A48" zoomScale="80" zoomScaleNormal="80" zoomScaleSheetLayoutView="70" workbookViewId="0">
      <selection activeCell="C7" sqref="C7:D7"/>
    </sheetView>
  </sheetViews>
  <sheetFormatPr defaultColWidth="8.88671875" defaultRowHeight="14.4" x14ac:dyDescent="0.3"/>
  <cols>
    <col min="2" max="2" width="61.88671875" customWidth="1"/>
    <col min="4" max="4" width="17.88671875" customWidth="1"/>
  </cols>
  <sheetData>
    <row r="1" spans="2:4" ht="15" thickBot="1" x14ac:dyDescent="0.35"/>
    <row r="2" spans="2:4" x14ac:dyDescent="0.3">
      <c r="B2" s="305" t="s">
        <v>252</v>
      </c>
      <c r="C2" s="306"/>
      <c r="D2" s="307"/>
    </row>
    <row r="3" spans="2:4" ht="15" thickBot="1" x14ac:dyDescent="0.35">
      <c r="B3" s="308"/>
      <c r="C3" s="309"/>
      <c r="D3" s="310"/>
    </row>
    <row r="4" spans="2:4" ht="15" thickBot="1" x14ac:dyDescent="0.35"/>
    <row r="5" spans="2:4" x14ac:dyDescent="0.3">
      <c r="B5" s="316" t="s">
        <v>253</v>
      </c>
      <c r="C5" s="317"/>
      <c r="D5" s="318"/>
    </row>
    <row r="6" spans="2:4" ht="15" thickBot="1" x14ac:dyDescent="0.35">
      <c r="B6" s="313"/>
      <c r="C6" s="314"/>
      <c r="D6" s="315"/>
    </row>
    <row r="7" spans="2:4" x14ac:dyDescent="0.3">
      <c r="B7" s="61" t="s">
        <v>254</v>
      </c>
      <c r="C7" s="311">
        <f>SUM('1) Tableau budgétaire 1'!D16:J16,'1) Tableau budgétaire 1'!D26:J26,'1) Tableau budgétaire 1'!D36:J36,'1) Tableau budgétaire 1'!D46:J46)</f>
        <v>2653583</v>
      </c>
      <c r="D7" s="312"/>
    </row>
    <row r="8" spans="2:4" x14ac:dyDescent="0.3">
      <c r="B8" s="61" t="s">
        <v>255</v>
      </c>
      <c r="C8" s="319">
        <f>SUM(D10:D14)</f>
        <v>0</v>
      </c>
      <c r="D8" s="320"/>
    </row>
    <row r="9" spans="2:4" x14ac:dyDescent="0.3">
      <c r="B9" s="62" t="s">
        <v>256</v>
      </c>
      <c r="C9" s="63" t="s">
        <v>257</v>
      </c>
      <c r="D9" s="64" t="s">
        <v>258</v>
      </c>
    </row>
    <row r="10" spans="2:4" ht="35.1" customHeight="1" x14ac:dyDescent="0.3">
      <c r="B10" s="77"/>
      <c r="C10" s="66"/>
      <c r="D10" s="67">
        <f>$C$7*C10</f>
        <v>0</v>
      </c>
    </row>
    <row r="11" spans="2:4" ht="35.1" customHeight="1" x14ac:dyDescent="0.3">
      <c r="B11" s="77"/>
      <c r="C11" s="66"/>
      <c r="D11" s="67">
        <f>C7*C11</f>
        <v>0</v>
      </c>
    </row>
    <row r="12" spans="2:4" ht="35.1" customHeight="1" x14ac:dyDescent="0.3">
      <c r="B12" s="78"/>
      <c r="C12" s="66"/>
      <c r="D12" s="67">
        <f>C7*C12</f>
        <v>0</v>
      </c>
    </row>
    <row r="13" spans="2:4" ht="35.1" customHeight="1" x14ac:dyDescent="0.3">
      <c r="B13" s="78"/>
      <c r="C13" s="66"/>
      <c r="D13" s="67">
        <f>C7*C13</f>
        <v>0</v>
      </c>
    </row>
    <row r="14" spans="2:4" ht="35.1" customHeight="1" thickBot="1" x14ac:dyDescent="0.35">
      <c r="B14" s="79"/>
      <c r="C14" s="66"/>
      <c r="D14" s="71">
        <f>C7*C14</f>
        <v>0</v>
      </c>
    </row>
    <row r="15" spans="2:4" ht="15" thickBot="1" x14ac:dyDescent="0.35"/>
    <row r="16" spans="2:4" x14ac:dyDescent="0.3">
      <c r="B16" s="316" t="s">
        <v>259</v>
      </c>
      <c r="C16" s="317"/>
      <c r="D16" s="318"/>
    </row>
    <row r="17" spans="2:4" ht="15" thickBot="1" x14ac:dyDescent="0.35">
      <c r="B17" s="321"/>
      <c r="C17" s="322"/>
      <c r="D17" s="323"/>
    </row>
    <row r="18" spans="2:4" x14ac:dyDescent="0.3">
      <c r="B18" s="61" t="s">
        <v>254</v>
      </c>
      <c r="C18" s="311">
        <f>SUM('1) Tableau budgétaire 1'!D58:J58,'1) Tableau budgétaire 1'!D68:J68,'1) Tableau budgétaire 1'!D78:J78,'1) Tableau budgétaire 1'!D89:J89)</f>
        <v>715743.17999999993</v>
      </c>
      <c r="D18" s="312"/>
    </row>
    <row r="19" spans="2:4" x14ac:dyDescent="0.3">
      <c r="B19" s="61" t="s">
        <v>255</v>
      </c>
      <c r="C19" s="319">
        <f>SUM(D21:D25)</f>
        <v>0</v>
      </c>
      <c r="D19" s="320"/>
    </row>
    <row r="20" spans="2:4" x14ac:dyDescent="0.3">
      <c r="B20" s="62" t="s">
        <v>256</v>
      </c>
      <c r="C20" s="63" t="s">
        <v>257</v>
      </c>
      <c r="D20" s="64" t="s">
        <v>258</v>
      </c>
    </row>
    <row r="21" spans="2:4" ht="35.1" customHeight="1" x14ac:dyDescent="0.3">
      <c r="B21" s="65"/>
      <c r="C21" s="66"/>
      <c r="D21" s="67">
        <f>$C$18*C21</f>
        <v>0</v>
      </c>
    </row>
    <row r="22" spans="2:4" ht="35.1" customHeight="1" x14ac:dyDescent="0.3">
      <c r="B22" s="68"/>
      <c r="C22" s="66"/>
      <c r="D22" s="67">
        <f>$C$18*C22</f>
        <v>0</v>
      </c>
    </row>
    <row r="23" spans="2:4" ht="35.1" customHeight="1" x14ac:dyDescent="0.3">
      <c r="B23" s="69"/>
      <c r="C23" s="66"/>
      <c r="D23" s="67">
        <f>$C$18*C23</f>
        <v>0</v>
      </c>
    </row>
    <row r="24" spans="2:4" ht="35.1" customHeight="1" x14ac:dyDescent="0.3">
      <c r="B24" s="69"/>
      <c r="C24" s="66"/>
      <c r="D24" s="67">
        <f>$C$18*C24</f>
        <v>0</v>
      </c>
    </row>
    <row r="25" spans="2:4" ht="35.1" customHeight="1" thickBot="1" x14ac:dyDescent="0.35">
      <c r="B25" s="70"/>
      <c r="C25" s="66"/>
      <c r="D25" s="67">
        <f>$C$18*C25</f>
        <v>0</v>
      </c>
    </row>
    <row r="26" spans="2:4" ht="15" thickBot="1" x14ac:dyDescent="0.35"/>
    <row r="27" spans="2:4" x14ac:dyDescent="0.3">
      <c r="B27" s="316" t="s">
        <v>260</v>
      </c>
      <c r="C27" s="317"/>
      <c r="D27" s="318"/>
    </row>
    <row r="28" spans="2:4" ht="15" thickBot="1" x14ac:dyDescent="0.35">
      <c r="B28" s="313"/>
      <c r="C28" s="314"/>
      <c r="D28" s="315"/>
    </row>
    <row r="29" spans="2:4" x14ac:dyDescent="0.3">
      <c r="B29" s="61" t="s">
        <v>254</v>
      </c>
      <c r="C29" s="311">
        <f>SUM('1) Tableau budgétaire 1'!D101:J101,'1) Tableau budgétaire 1'!D111:J111,'1) Tableau budgétaire 1'!D121:J121,'1) Tableau budgétaire 1'!D131:J131)</f>
        <v>936412.79</v>
      </c>
      <c r="D29" s="312"/>
    </row>
    <row r="30" spans="2:4" x14ac:dyDescent="0.3">
      <c r="B30" s="61" t="s">
        <v>255</v>
      </c>
      <c r="C30" s="319">
        <f>SUM(D32:D36)</f>
        <v>0</v>
      </c>
      <c r="D30" s="320"/>
    </row>
    <row r="31" spans="2:4" x14ac:dyDescent="0.3">
      <c r="B31" s="62" t="s">
        <v>256</v>
      </c>
      <c r="C31" s="63" t="s">
        <v>257</v>
      </c>
      <c r="D31" s="64" t="s">
        <v>258</v>
      </c>
    </row>
    <row r="32" spans="2:4" ht="35.1" customHeight="1" x14ac:dyDescent="0.3">
      <c r="B32" s="65"/>
      <c r="C32" s="66"/>
      <c r="D32" s="67">
        <f>$C$29*C32</f>
        <v>0</v>
      </c>
    </row>
    <row r="33" spans="2:4" ht="35.1" customHeight="1" x14ac:dyDescent="0.3">
      <c r="B33" s="68"/>
      <c r="C33" s="66"/>
      <c r="D33" s="67">
        <f>$C$29*C33</f>
        <v>0</v>
      </c>
    </row>
    <row r="34" spans="2:4" ht="35.1" customHeight="1" x14ac:dyDescent="0.3">
      <c r="B34" s="69"/>
      <c r="C34" s="66"/>
      <c r="D34" s="67">
        <f>$C$29*C34</f>
        <v>0</v>
      </c>
    </row>
    <row r="35" spans="2:4" ht="35.1" customHeight="1" x14ac:dyDescent="0.3">
      <c r="B35" s="69"/>
      <c r="C35" s="66"/>
      <c r="D35" s="67">
        <f>$C$29*C35</f>
        <v>0</v>
      </c>
    </row>
    <row r="36" spans="2:4" ht="35.1" customHeight="1" thickBot="1" x14ac:dyDescent="0.35">
      <c r="B36" s="70"/>
      <c r="C36" s="66"/>
      <c r="D36" s="67">
        <f>$C$29*C36</f>
        <v>0</v>
      </c>
    </row>
    <row r="37" spans="2:4" ht="15" thickBot="1" x14ac:dyDescent="0.35"/>
    <row r="38" spans="2:4" x14ac:dyDescent="0.3">
      <c r="B38" s="316" t="s">
        <v>261</v>
      </c>
      <c r="C38" s="317"/>
      <c r="D38" s="318"/>
    </row>
    <row r="39" spans="2:4" ht="15" thickBot="1" x14ac:dyDescent="0.35">
      <c r="B39" s="313"/>
      <c r="C39" s="314"/>
      <c r="D39" s="315"/>
    </row>
    <row r="40" spans="2:4" x14ac:dyDescent="0.3">
      <c r="B40" s="61" t="s">
        <v>254</v>
      </c>
      <c r="C40" s="311">
        <f>SUM('1) Tableau budgétaire 1'!D143:J143,'1) Tableau budgétaire 1'!D153:J153,'1) Tableau budgétaire 1'!D163:J163,'1) Tableau budgétaire 1'!D173:J173)</f>
        <v>0</v>
      </c>
      <c r="D40" s="312"/>
    </row>
    <row r="41" spans="2:4" x14ac:dyDescent="0.3">
      <c r="B41" s="61" t="s">
        <v>255</v>
      </c>
      <c r="C41" s="319">
        <f>SUM(D43:D47)</f>
        <v>0</v>
      </c>
      <c r="D41" s="320"/>
    </row>
    <row r="42" spans="2:4" x14ac:dyDescent="0.3">
      <c r="B42" s="62" t="s">
        <v>256</v>
      </c>
      <c r="C42" s="63" t="s">
        <v>257</v>
      </c>
      <c r="D42" s="64" t="s">
        <v>258</v>
      </c>
    </row>
    <row r="43" spans="2:4" ht="35.1" customHeight="1" x14ac:dyDescent="0.3">
      <c r="B43" s="65"/>
      <c r="C43" s="66"/>
      <c r="D43" s="67">
        <f>$C$40*C43</f>
        <v>0</v>
      </c>
    </row>
    <row r="44" spans="2:4" ht="35.1" customHeight="1" x14ac:dyDescent="0.3">
      <c r="B44" s="68"/>
      <c r="C44" s="66"/>
      <c r="D44" s="67">
        <f>$C$40*C44</f>
        <v>0</v>
      </c>
    </row>
    <row r="45" spans="2:4" ht="35.1" customHeight="1" x14ac:dyDescent="0.3">
      <c r="B45" s="69"/>
      <c r="C45" s="66"/>
      <c r="D45" s="67">
        <f>$C$40*C45</f>
        <v>0</v>
      </c>
    </row>
    <row r="46" spans="2:4" ht="35.1" customHeight="1" x14ac:dyDescent="0.3">
      <c r="B46" s="69"/>
      <c r="C46" s="66"/>
      <c r="D46" s="67">
        <f>$C$40*C46</f>
        <v>0</v>
      </c>
    </row>
    <row r="47" spans="2:4" ht="35.1" customHeight="1" thickBot="1" x14ac:dyDescent="0.35">
      <c r="B47" s="70"/>
      <c r="C47" s="66"/>
      <c r="D47" s="71">
        <f>$C$40*C47</f>
        <v>0</v>
      </c>
    </row>
  </sheetData>
  <sheetProtection sheet="1" objects="1" scenarios="1"/>
  <mergeCells count="17">
    <mergeCell ref="C41:D41"/>
    <mergeCell ref="C29:D29"/>
    <mergeCell ref="B38:D38"/>
    <mergeCell ref="B39:D39"/>
    <mergeCell ref="C40:D40"/>
    <mergeCell ref="C19:D19"/>
    <mergeCell ref="C30:D30"/>
    <mergeCell ref="B16:D16"/>
    <mergeCell ref="B17:D17"/>
    <mergeCell ref="C18:D18"/>
    <mergeCell ref="B27:D27"/>
    <mergeCell ref="B28:D28"/>
    <mergeCell ref="B2:D3"/>
    <mergeCell ref="C7:D7"/>
    <mergeCell ref="B6:D6"/>
    <mergeCell ref="B5:D5"/>
    <mergeCell ref="C8:D8"/>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62FAA82D-1219-4AF1-90B6-46166E5347E9}">
          <x14:formula1>
            <xm:f>Sheet2!$A$1:$A$170</xm:f>
          </x14:formula1>
          <xm:sqref>B10:B14 B21:B25 B32:B36 B43:B47</xm:sqref>
        </x14:dataValidation>
        <x14:dataValidation type="list" allowBlank="1" showInputMessage="1" showErrorMessage="1" xr:uid="{0777CB22-5B10-42BE-9A12-0810C4C8B0D2}">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7D0F-866A-4EFE-9FA3-9BBB9DEE4E64}">
  <sheetPr>
    <tabColor theme="2" tint="-0.499984740745262"/>
  </sheetPr>
  <dimension ref="B1:G23"/>
  <sheetViews>
    <sheetView showGridLines="0" zoomScale="80" zoomScaleNormal="80" workbookViewId="0">
      <selection activeCell="D7" sqref="D7"/>
    </sheetView>
  </sheetViews>
  <sheetFormatPr defaultColWidth="8.88671875" defaultRowHeight="14.4" x14ac:dyDescent="0.3"/>
  <cols>
    <col min="1" max="1" width="12.33203125" customWidth="1"/>
    <col min="2" max="2" width="20.33203125" customWidth="1"/>
    <col min="3" max="5" width="25.33203125" customWidth="1"/>
    <col min="6" max="6" width="24.33203125" customWidth="1"/>
    <col min="7" max="7" width="18.33203125" customWidth="1"/>
    <col min="8" max="8" width="21.88671875" customWidth="1"/>
    <col min="9" max="10" width="15.88671875" bestFit="1" customWidth="1"/>
    <col min="11" max="11" width="11.109375" bestFit="1" customWidth="1"/>
  </cols>
  <sheetData>
    <row r="1" spans="2:6" ht="15" thickBot="1" x14ac:dyDescent="0.35"/>
    <row r="2" spans="2:6" s="55" customFormat="1" ht="15.6" x14ac:dyDescent="0.3">
      <c r="B2" s="325" t="s">
        <v>262</v>
      </c>
      <c r="C2" s="326"/>
      <c r="D2" s="326"/>
      <c r="E2" s="326"/>
      <c r="F2" s="327"/>
    </row>
    <row r="3" spans="2:6" s="55" customFormat="1" ht="16.2" thickBot="1" x14ac:dyDescent="0.35">
      <c r="B3" s="328"/>
      <c r="C3" s="329"/>
      <c r="D3" s="329"/>
      <c r="E3" s="329"/>
      <c r="F3" s="330"/>
    </row>
    <row r="4" spans="2:6" s="55" customFormat="1" ht="16.2" thickBot="1" x14ac:dyDescent="0.35">
      <c r="B4" s="173"/>
      <c r="C4" s="173"/>
      <c r="D4" s="173"/>
      <c r="E4" s="173"/>
      <c r="F4" s="173"/>
    </row>
    <row r="5" spans="2:6" s="55" customFormat="1" ht="16.2" thickBot="1" x14ac:dyDescent="0.35">
      <c r="B5" s="295" t="s">
        <v>263</v>
      </c>
      <c r="C5" s="296"/>
      <c r="D5" s="296"/>
      <c r="E5" s="296"/>
      <c r="F5" s="324"/>
    </row>
    <row r="6" spans="2:6" s="55" customFormat="1" ht="52.5" customHeight="1" x14ac:dyDescent="0.3">
      <c r="B6" s="54"/>
      <c r="C6" s="40" t="str">
        <f>'1) Tableau budgétaire 1'!D5</f>
        <v>PNUD (budget en USD)</v>
      </c>
      <c r="D6" s="40" t="str">
        <f>'1) Tableau budgétaire 1'!G5</f>
        <v>OIM (budget en USD)</v>
      </c>
      <c r="E6" s="40" t="str">
        <f>'1) Tableau budgétaire 1'!J5</f>
        <v>UNESCO (budget en USD)</v>
      </c>
      <c r="F6" s="14" t="s">
        <v>263</v>
      </c>
    </row>
    <row r="7" spans="2:6" s="55" customFormat="1" ht="31.2" x14ac:dyDescent="0.3">
      <c r="B7" s="10" t="s">
        <v>264</v>
      </c>
      <c r="C7" s="169">
        <f>'2) Tableau budgétaire 2'!D198</f>
        <v>410060</v>
      </c>
      <c r="D7" s="169">
        <f>'2) Tableau budgétaire 2'!E198</f>
        <v>577200</v>
      </c>
      <c r="E7" s="169">
        <f>'2) Tableau budgétaire 2'!F198</f>
        <v>156341.49</v>
      </c>
      <c r="F7" s="52">
        <f t="shared" ref="F7:F14" si="0">SUM(C7:E7)</f>
        <v>1143601.49</v>
      </c>
    </row>
    <row r="8" spans="2:6" s="55" customFormat="1" ht="46.8" x14ac:dyDescent="0.3">
      <c r="B8" s="10" t="s">
        <v>265</v>
      </c>
      <c r="C8" s="169">
        <f>'2) Tableau budgétaire 2'!D199</f>
        <v>370000</v>
      </c>
      <c r="D8" s="169">
        <f>'2) Tableau budgétaire 2'!E199</f>
        <v>45000</v>
      </c>
      <c r="E8" s="169">
        <f>'2) Tableau budgétaire 2'!F199</f>
        <v>160000</v>
      </c>
      <c r="F8" s="53">
        <f t="shared" si="0"/>
        <v>575000</v>
      </c>
    </row>
    <row r="9" spans="2:6" s="55" customFormat="1" ht="62.4" x14ac:dyDescent="0.3">
      <c r="B9" s="10" t="s">
        <v>266</v>
      </c>
      <c r="C9" s="169">
        <f>'2) Tableau budgétaire 2'!D200</f>
        <v>235000</v>
      </c>
      <c r="D9" s="169">
        <f>'2) Tableau budgétaire 2'!E200</f>
        <v>0</v>
      </c>
      <c r="E9" s="169">
        <f>'2) Tableau budgétaire 2'!F200</f>
        <v>110000</v>
      </c>
      <c r="F9" s="53">
        <f t="shared" si="0"/>
        <v>345000</v>
      </c>
    </row>
    <row r="10" spans="2:6" s="55" customFormat="1" ht="31.2" x14ac:dyDescent="0.3">
      <c r="B10" s="18" t="s">
        <v>267</v>
      </c>
      <c r="C10" s="169">
        <f>'2) Tableau budgétaire 2'!D201</f>
        <v>517641</v>
      </c>
      <c r="D10" s="169">
        <f>'2) Tableau budgétaire 2'!E201</f>
        <v>1115600</v>
      </c>
      <c r="E10" s="169">
        <f>'2) Tableau budgétaire 2'!F201</f>
        <v>211100</v>
      </c>
      <c r="F10" s="53">
        <f t="shared" si="0"/>
        <v>1844341</v>
      </c>
    </row>
    <row r="11" spans="2:6" s="55" customFormat="1" ht="15.6" x14ac:dyDescent="0.3">
      <c r="B11" s="10" t="s">
        <v>268</v>
      </c>
      <c r="C11" s="169">
        <f>'2) Tableau budgétaire 2'!D202</f>
        <v>128000</v>
      </c>
      <c r="D11" s="169">
        <f>'2) Tableau budgétaire 2'!E202</f>
        <v>206275</v>
      </c>
      <c r="E11" s="169">
        <f>'2) Tableau budgétaire 2'!F202</f>
        <v>90000</v>
      </c>
      <c r="F11" s="53">
        <f t="shared" si="0"/>
        <v>424275</v>
      </c>
    </row>
    <row r="12" spans="2:6" s="55" customFormat="1" ht="46.8" x14ac:dyDescent="0.3">
      <c r="B12" s="10" t="s">
        <v>269</v>
      </c>
      <c r="C12" s="169">
        <f>'2) Tableau budgétaire 2'!D203</f>
        <v>21500</v>
      </c>
      <c r="D12" s="169">
        <f>'2) Tableau budgétaire 2'!E203</f>
        <v>0</v>
      </c>
      <c r="E12" s="169">
        <f>'2) Tableau budgétaire 2'!F203</f>
        <v>58000</v>
      </c>
      <c r="F12" s="53">
        <f t="shared" si="0"/>
        <v>79500</v>
      </c>
    </row>
    <row r="13" spans="2:6" s="55" customFormat="1" ht="47.4" thickBot="1" x14ac:dyDescent="0.35">
      <c r="B13" s="99" t="s">
        <v>270</v>
      </c>
      <c r="C13" s="174">
        <f>'2) Tableau budgétaire 2'!D204</f>
        <v>93500</v>
      </c>
      <c r="D13" s="174">
        <f>'2) Tableau budgétaire 2'!E204</f>
        <v>112000</v>
      </c>
      <c r="E13" s="174">
        <f>'2) Tableau budgétaire 2'!F204</f>
        <v>55680</v>
      </c>
      <c r="F13" s="100">
        <f t="shared" si="0"/>
        <v>261180</v>
      </c>
    </row>
    <row r="14" spans="2:6" s="55" customFormat="1" ht="30" customHeight="1" x14ac:dyDescent="0.3">
      <c r="B14" s="175" t="s">
        <v>271</v>
      </c>
      <c r="C14" s="176">
        <f>SUM(C7:C13)</f>
        <v>1775701</v>
      </c>
      <c r="D14" s="176">
        <f>SUM(D7:D13)</f>
        <v>2056075</v>
      </c>
      <c r="E14" s="176">
        <f>SUM(E7:E13)</f>
        <v>841121.49</v>
      </c>
      <c r="F14" s="177">
        <f t="shared" si="0"/>
        <v>4672897.49</v>
      </c>
    </row>
    <row r="15" spans="2:6" s="55" customFormat="1" ht="22.5" customHeight="1" x14ac:dyDescent="0.3">
      <c r="B15" s="178" t="s">
        <v>272</v>
      </c>
      <c r="C15" s="96">
        <f>C14*0.07</f>
        <v>124299.07</v>
      </c>
      <c r="D15" s="96">
        <f t="shared" ref="D15:F15" si="1">D14*0.07</f>
        <v>143925.25</v>
      </c>
      <c r="E15" s="96">
        <f t="shared" si="1"/>
        <v>58878.504300000008</v>
      </c>
      <c r="F15" s="101">
        <f t="shared" si="1"/>
        <v>327102.82430000004</v>
      </c>
    </row>
    <row r="16" spans="2:6" s="55" customFormat="1" ht="30" customHeight="1" thickBot="1" x14ac:dyDescent="0.35">
      <c r="B16" s="97" t="s">
        <v>8</v>
      </c>
      <c r="C16" s="98">
        <f>C14+C15</f>
        <v>1900000.07</v>
      </c>
      <c r="D16" s="98">
        <f t="shared" ref="D16:F16" si="2">D14+D15</f>
        <v>2200000.25</v>
      </c>
      <c r="E16" s="98">
        <f t="shared" si="2"/>
        <v>899999.99430000002</v>
      </c>
      <c r="F16" s="102">
        <f t="shared" si="2"/>
        <v>5000000.3143000007</v>
      </c>
    </row>
    <row r="17" spans="2:7" s="55" customFormat="1" ht="16.2" thickBot="1" x14ac:dyDescent="0.35">
      <c r="B17" s="173"/>
      <c r="C17" s="173"/>
      <c r="D17" s="173"/>
      <c r="E17" s="173"/>
      <c r="F17" s="173"/>
      <c r="G17" s="173"/>
    </row>
    <row r="18" spans="2:7" s="55" customFormat="1" ht="15.6" x14ac:dyDescent="0.3">
      <c r="B18" s="274" t="s">
        <v>273</v>
      </c>
      <c r="C18" s="275"/>
      <c r="D18" s="275"/>
      <c r="E18" s="275"/>
      <c r="F18" s="278"/>
      <c r="G18" s="173"/>
    </row>
    <row r="19" spans="2:7" ht="48" customHeight="1" x14ac:dyDescent="0.3">
      <c r="B19" s="16"/>
      <c r="C19" s="14" t="str">
        <f>'1) Tableau budgétaire 1'!D5</f>
        <v>PNUD (budget en USD)</v>
      </c>
      <c r="D19" s="14" t="str">
        <f>'1) Tableau budgétaire 1'!G5</f>
        <v>OIM (budget en USD)</v>
      </c>
      <c r="E19" s="14" t="str">
        <f>'1) Tableau budgétaire 1'!J5</f>
        <v>UNESCO (budget en USD)</v>
      </c>
      <c r="F19" s="17" t="s">
        <v>243</v>
      </c>
      <c r="G19" s="117" t="s">
        <v>194</v>
      </c>
    </row>
    <row r="20" spans="2:7" ht="23.25" customHeight="1" x14ac:dyDescent="0.3">
      <c r="B20" s="15" t="s">
        <v>274</v>
      </c>
      <c r="C20" s="13">
        <f>'1) Tableau budgétaire 1'!D197</f>
        <v>760000.02800000005</v>
      </c>
      <c r="D20" s="13">
        <f>'1) Tableau budgétaire 1'!G197</f>
        <v>880000.10000000009</v>
      </c>
      <c r="E20" s="13">
        <f>'1) Tableau budgétaire 1'!J197</f>
        <v>359999.99772000004</v>
      </c>
      <c r="F20" s="116">
        <f>'1) Tableau budgétaire 1'!M197</f>
        <v>2000000.1257200001</v>
      </c>
      <c r="G20" s="118">
        <f>'1) Tableau budgétaire 1'!N197</f>
        <v>0.4</v>
      </c>
    </row>
    <row r="21" spans="2:7" ht="24.75" customHeight="1" x14ac:dyDescent="0.3">
      <c r="B21" s="15" t="s">
        <v>275</v>
      </c>
      <c r="C21" s="13">
        <f>'1) Tableau budgétaire 1'!D198</f>
        <v>570000.02099999995</v>
      </c>
      <c r="D21" s="13">
        <f>'1) Tableau budgétaire 1'!G198</f>
        <v>660000.07499999995</v>
      </c>
      <c r="E21" s="13">
        <f>'1) Tableau budgétaire 1'!J198</f>
        <v>269999.99829000002</v>
      </c>
      <c r="F21" s="116">
        <f>'1) Tableau budgétaire 1'!M198</f>
        <v>1500000.0942899999</v>
      </c>
      <c r="G21" s="118">
        <f>'1) Tableau budgétaire 1'!N198</f>
        <v>0.3</v>
      </c>
    </row>
    <row r="22" spans="2:7" ht="24.75" customHeight="1" thickBot="1" x14ac:dyDescent="0.35">
      <c r="B22" s="15" t="s">
        <v>276</v>
      </c>
      <c r="C22" s="13">
        <f>'1) Tableau budgétaire 1'!D199</f>
        <v>570000.02099999995</v>
      </c>
      <c r="D22" s="13">
        <f>'1) Tableau budgétaire 1'!G199</f>
        <v>660000.07499999995</v>
      </c>
      <c r="E22" s="13">
        <f>'1) Tableau budgétaire 1'!J199</f>
        <v>269999.99829000002</v>
      </c>
      <c r="F22" s="116">
        <f>'1) Tableau budgétaire 1'!M199</f>
        <v>1500000.0942899999</v>
      </c>
      <c r="G22" s="119">
        <f>'1) Tableau budgétaire 1'!N199</f>
        <v>0.3</v>
      </c>
    </row>
    <row r="23" spans="2:7" ht="16.2" thickBot="1" x14ac:dyDescent="0.35">
      <c r="B23" s="6" t="s">
        <v>243</v>
      </c>
      <c r="C23" s="120">
        <f>'1) Tableau budgétaire 1'!D200</f>
        <v>1900000.07</v>
      </c>
      <c r="D23" s="120">
        <f>'1) Tableau budgétaire 1'!G200</f>
        <v>2200000.25</v>
      </c>
      <c r="E23" s="120">
        <f>'1) Tableau budgétaire 1'!J200</f>
        <v>899999.99430000014</v>
      </c>
      <c r="F23" s="120">
        <f>'1) Tableau budgétaire 1'!M200</f>
        <v>5000000.3143000007</v>
      </c>
    </row>
  </sheetData>
  <sheetProtection sheet="1" objects="1" scenarios="1" formatCells="0" formatColumns="0" formatRows="0"/>
  <mergeCells count="3">
    <mergeCell ref="B18:F18"/>
    <mergeCell ref="B5:F5"/>
    <mergeCell ref="B2:F3"/>
  </mergeCells>
  <dataValidations count="7">
    <dataValidation allowBlank="1" showInputMessage="1" showErrorMessage="1" prompt="Includes all related staff and temporary staff costs including base salary, post adjustment and all staff entitlements." sqref="B7" xr:uid="{685C32D9-A29E-4AB3-A589-E17EED1B2D7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8" xr:uid="{E9DDC0AE-2185-45F7-BFCB-FDA525A480C6}"/>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9" xr:uid="{77711502-57BE-4DB4-AF61-EF9806395508}"/>
    <dataValidation allowBlank="1" showInputMessage="1" showErrorMessage="1" prompt="Includes staff and non-staff travel paid for by the organization directly related to a project." sqref="B11" xr:uid="{7599ADEE-72AD-45B4-93A0-EDFAEB4D5077}"/>
    <dataValidation allowBlank="1" showInputMessage="1" showErrorMessage="1" prompt="Services contracted by an organization which follow the normal procurement processes." sqref="B10" xr:uid="{E0DB3F96-9659-4639-AF80-B798EAC818A8}"/>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2" xr:uid="{2F0DD795-5EC8-483B-85A0-4555258DC886}"/>
    <dataValidation allowBlank="1" showInputMessage="1" showErrorMessage="1" prompt=" Includes all general operating costs for running an office. Examples include telecommunication, rents, finance charges and other costs which cannot be mapped to other expense categories." sqref="B13" xr:uid="{D281C19F-1EF8-4A9D-BA14-51718AA1EA2B}"/>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6A746277-8EB3-4E89-A065-2769BD4F1948}">
            <xm:f>'1) Tableau budgétaire 1'!$M$192</xm:f>
            <x14:dxf>
              <font>
                <color rgb="FF9C0006"/>
              </font>
              <fill>
                <patternFill>
                  <bgColor rgb="FFFFC7CE"/>
                </patternFill>
              </fill>
            </x14:dxf>
          </x14:cfRule>
          <xm:sqref>F16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5465-8CD8-428B-8440-C6A70E3F1392}">
  <sheetPr>
    <tabColor theme="2" tint="-0.499984740745262"/>
  </sheetPr>
  <dimension ref="A1:A6"/>
  <sheetViews>
    <sheetView workbookViewId="0">
      <selection activeCell="A9" sqref="A9"/>
    </sheetView>
  </sheetViews>
  <sheetFormatPr defaultColWidth="8.88671875" defaultRowHeight="14.4" x14ac:dyDescent="0.3"/>
  <sheetData>
    <row r="1" spans="1:1" x14ac:dyDescent="0.3">
      <c r="A1" s="85">
        <v>0</v>
      </c>
    </row>
    <row r="2" spans="1:1" x14ac:dyDescent="0.3">
      <c r="A2" s="85">
        <v>0.2</v>
      </c>
    </row>
    <row r="3" spans="1:1" x14ac:dyDescent="0.3">
      <c r="A3" s="85">
        <v>0.4</v>
      </c>
    </row>
    <row r="4" spans="1:1" x14ac:dyDescent="0.3">
      <c r="A4" s="85">
        <v>0.6</v>
      </c>
    </row>
    <row r="5" spans="1:1" x14ac:dyDescent="0.3">
      <c r="A5" s="85">
        <v>0.8</v>
      </c>
    </row>
    <row r="6" spans="1:1" x14ac:dyDescent="0.3">
      <c r="A6" s="85">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D6C3-7045-4784-9A71-26257C808563}">
  <dimension ref="A1:B170"/>
  <sheetViews>
    <sheetView topLeftCell="A148" workbookViewId="0">
      <selection activeCell="D3" sqref="D3"/>
    </sheetView>
  </sheetViews>
  <sheetFormatPr defaultColWidth="8.88671875" defaultRowHeight="14.4" x14ac:dyDescent="0.3"/>
  <sheetData>
    <row r="1" spans="1:2" x14ac:dyDescent="0.3">
      <c r="A1" s="56" t="s">
        <v>277</v>
      </c>
      <c r="B1" s="57" t="s">
        <v>278</v>
      </c>
    </row>
    <row r="2" spans="1:2" x14ac:dyDescent="0.3">
      <c r="A2" s="58" t="s">
        <v>279</v>
      </c>
      <c r="B2" s="59" t="s">
        <v>280</v>
      </c>
    </row>
    <row r="3" spans="1:2" x14ac:dyDescent="0.3">
      <c r="A3" s="58" t="s">
        <v>281</v>
      </c>
      <c r="B3" s="59" t="s">
        <v>282</v>
      </c>
    </row>
    <row r="4" spans="1:2" x14ac:dyDescent="0.3">
      <c r="A4" s="58" t="s">
        <v>283</v>
      </c>
      <c r="B4" s="59" t="s">
        <v>284</v>
      </c>
    </row>
    <row r="5" spans="1:2" x14ac:dyDescent="0.3">
      <c r="A5" s="58" t="s">
        <v>285</v>
      </c>
      <c r="B5" s="59" t="s">
        <v>286</v>
      </c>
    </row>
    <row r="6" spans="1:2" x14ac:dyDescent="0.3">
      <c r="A6" s="58" t="s">
        <v>287</v>
      </c>
      <c r="B6" s="59" t="s">
        <v>288</v>
      </c>
    </row>
    <row r="7" spans="1:2" x14ac:dyDescent="0.3">
      <c r="A7" s="58" t="s">
        <v>289</v>
      </c>
      <c r="B7" s="59" t="s">
        <v>290</v>
      </c>
    </row>
    <row r="8" spans="1:2" x14ac:dyDescent="0.3">
      <c r="A8" s="58" t="s">
        <v>291</v>
      </c>
      <c r="B8" s="59" t="s">
        <v>292</v>
      </c>
    </row>
    <row r="9" spans="1:2" x14ac:dyDescent="0.3">
      <c r="A9" s="58" t="s">
        <v>293</v>
      </c>
      <c r="B9" s="59" t="s">
        <v>294</v>
      </c>
    </row>
    <row r="10" spans="1:2" x14ac:dyDescent="0.3">
      <c r="A10" s="58" t="s">
        <v>295</v>
      </c>
      <c r="B10" s="59" t="s">
        <v>296</v>
      </c>
    </row>
    <row r="11" spans="1:2" x14ac:dyDescent="0.3">
      <c r="A11" s="58" t="s">
        <v>297</v>
      </c>
      <c r="B11" s="59" t="s">
        <v>298</v>
      </c>
    </row>
    <row r="12" spans="1:2" x14ac:dyDescent="0.3">
      <c r="A12" s="58" t="s">
        <v>299</v>
      </c>
      <c r="B12" s="59" t="s">
        <v>300</v>
      </c>
    </row>
    <row r="13" spans="1:2" x14ac:dyDescent="0.3">
      <c r="A13" s="58" t="s">
        <v>301</v>
      </c>
      <c r="B13" s="59" t="s">
        <v>302</v>
      </c>
    </row>
    <row r="14" spans="1:2" x14ac:dyDescent="0.3">
      <c r="A14" s="58" t="s">
        <v>303</v>
      </c>
      <c r="B14" s="59" t="s">
        <v>304</v>
      </c>
    </row>
    <row r="15" spans="1:2" x14ac:dyDescent="0.3">
      <c r="A15" s="58" t="s">
        <v>305</v>
      </c>
      <c r="B15" s="59" t="s">
        <v>306</v>
      </c>
    </row>
    <row r="16" spans="1:2" x14ac:dyDescent="0.3">
      <c r="A16" s="58" t="s">
        <v>307</v>
      </c>
      <c r="B16" s="59" t="s">
        <v>308</v>
      </c>
    </row>
    <row r="17" spans="1:2" x14ac:dyDescent="0.3">
      <c r="A17" s="58" t="s">
        <v>309</v>
      </c>
      <c r="B17" s="59" t="s">
        <v>310</v>
      </c>
    </row>
    <row r="18" spans="1:2" x14ac:dyDescent="0.3">
      <c r="A18" s="58" t="s">
        <v>311</v>
      </c>
      <c r="B18" s="59" t="s">
        <v>312</v>
      </c>
    </row>
    <row r="19" spans="1:2" x14ac:dyDescent="0.3">
      <c r="A19" s="58" t="s">
        <v>313</v>
      </c>
      <c r="B19" s="59" t="s">
        <v>314</v>
      </c>
    </row>
    <row r="20" spans="1:2" x14ac:dyDescent="0.3">
      <c r="A20" s="58" t="s">
        <v>315</v>
      </c>
      <c r="B20" s="59" t="s">
        <v>316</v>
      </c>
    </row>
    <row r="21" spans="1:2" x14ac:dyDescent="0.3">
      <c r="A21" s="58" t="s">
        <v>317</v>
      </c>
      <c r="B21" s="59" t="s">
        <v>318</v>
      </c>
    </row>
    <row r="22" spans="1:2" x14ac:dyDescent="0.3">
      <c r="A22" s="58" t="s">
        <v>319</v>
      </c>
      <c r="B22" s="59" t="s">
        <v>320</v>
      </c>
    </row>
    <row r="23" spans="1:2" x14ac:dyDescent="0.3">
      <c r="A23" s="58" t="s">
        <v>321</v>
      </c>
      <c r="B23" s="59" t="s">
        <v>322</v>
      </c>
    </row>
    <row r="24" spans="1:2" x14ac:dyDescent="0.3">
      <c r="A24" s="58" t="s">
        <v>323</v>
      </c>
      <c r="B24" s="59" t="s">
        <v>324</v>
      </c>
    </row>
    <row r="25" spans="1:2" x14ac:dyDescent="0.3">
      <c r="A25" s="58" t="s">
        <v>325</v>
      </c>
      <c r="B25" s="59" t="s">
        <v>326</v>
      </c>
    </row>
    <row r="26" spans="1:2" x14ac:dyDescent="0.3">
      <c r="A26" s="58" t="s">
        <v>327</v>
      </c>
      <c r="B26" s="59" t="s">
        <v>328</v>
      </c>
    </row>
    <row r="27" spans="1:2" x14ac:dyDescent="0.3">
      <c r="A27" s="58" t="s">
        <v>329</v>
      </c>
      <c r="B27" s="59" t="s">
        <v>330</v>
      </c>
    </row>
    <row r="28" spans="1:2" x14ac:dyDescent="0.3">
      <c r="A28" s="58" t="s">
        <v>331</v>
      </c>
      <c r="B28" s="59" t="s">
        <v>332</v>
      </c>
    </row>
    <row r="29" spans="1:2" x14ac:dyDescent="0.3">
      <c r="A29" s="58" t="s">
        <v>333</v>
      </c>
      <c r="B29" s="59" t="s">
        <v>334</v>
      </c>
    </row>
    <row r="30" spans="1:2" x14ac:dyDescent="0.3">
      <c r="A30" s="58" t="s">
        <v>335</v>
      </c>
      <c r="B30" s="59" t="s">
        <v>336</v>
      </c>
    </row>
    <row r="31" spans="1:2" x14ac:dyDescent="0.3">
      <c r="A31" s="58" t="s">
        <v>337</v>
      </c>
      <c r="B31" s="59" t="s">
        <v>338</v>
      </c>
    </row>
    <row r="32" spans="1:2" x14ac:dyDescent="0.3">
      <c r="A32" s="58" t="s">
        <v>339</v>
      </c>
      <c r="B32" s="59" t="s">
        <v>340</v>
      </c>
    </row>
    <row r="33" spans="1:2" x14ac:dyDescent="0.3">
      <c r="A33" s="58" t="s">
        <v>341</v>
      </c>
      <c r="B33" s="59" t="s">
        <v>342</v>
      </c>
    </row>
    <row r="34" spans="1:2" x14ac:dyDescent="0.3">
      <c r="A34" s="58" t="s">
        <v>343</v>
      </c>
      <c r="B34" s="59" t="s">
        <v>344</v>
      </c>
    </row>
    <row r="35" spans="1:2" x14ac:dyDescent="0.3">
      <c r="A35" s="58" t="s">
        <v>345</v>
      </c>
      <c r="B35" s="59" t="s">
        <v>346</v>
      </c>
    </row>
    <row r="36" spans="1:2" x14ac:dyDescent="0.3">
      <c r="A36" s="58" t="s">
        <v>347</v>
      </c>
      <c r="B36" s="59" t="s">
        <v>348</v>
      </c>
    </row>
    <row r="37" spans="1:2" x14ac:dyDescent="0.3">
      <c r="A37" s="58" t="s">
        <v>349</v>
      </c>
      <c r="B37" s="59" t="s">
        <v>350</v>
      </c>
    </row>
    <row r="38" spans="1:2" x14ac:dyDescent="0.3">
      <c r="A38" s="58" t="s">
        <v>351</v>
      </c>
      <c r="B38" s="59" t="s">
        <v>352</v>
      </c>
    </row>
    <row r="39" spans="1:2" x14ac:dyDescent="0.3">
      <c r="A39" s="58" t="s">
        <v>353</v>
      </c>
      <c r="B39" s="59" t="s">
        <v>354</v>
      </c>
    </row>
    <row r="40" spans="1:2" x14ac:dyDescent="0.3">
      <c r="A40" s="58" t="s">
        <v>355</v>
      </c>
      <c r="B40" s="59" t="s">
        <v>356</v>
      </c>
    </row>
    <row r="41" spans="1:2" x14ac:dyDescent="0.3">
      <c r="A41" s="58" t="s">
        <v>357</v>
      </c>
      <c r="B41" s="59" t="s">
        <v>358</v>
      </c>
    </row>
    <row r="42" spans="1:2" x14ac:dyDescent="0.3">
      <c r="A42" s="58" t="s">
        <v>359</v>
      </c>
      <c r="B42" s="59" t="s">
        <v>360</v>
      </c>
    </row>
    <row r="43" spans="1:2" x14ac:dyDescent="0.3">
      <c r="A43" s="58" t="s">
        <v>361</v>
      </c>
      <c r="B43" s="59" t="s">
        <v>362</v>
      </c>
    </row>
    <row r="44" spans="1:2" x14ac:dyDescent="0.3">
      <c r="A44" s="58" t="s">
        <v>363</v>
      </c>
      <c r="B44" s="59" t="s">
        <v>364</v>
      </c>
    </row>
    <row r="45" spans="1:2" x14ac:dyDescent="0.3">
      <c r="A45" s="58" t="s">
        <v>365</v>
      </c>
      <c r="B45" s="59" t="s">
        <v>366</v>
      </c>
    </row>
    <row r="46" spans="1:2" x14ac:dyDescent="0.3">
      <c r="A46" s="58" t="s">
        <v>367</v>
      </c>
      <c r="B46" s="59" t="s">
        <v>368</v>
      </c>
    </row>
    <row r="47" spans="1:2" x14ac:dyDescent="0.3">
      <c r="A47" s="58" t="s">
        <v>369</v>
      </c>
      <c r="B47" s="59" t="s">
        <v>370</v>
      </c>
    </row>
    <row r="48" spans="1:2" x14ac:dyDescent="0.3">
      <c r="A48" s="58" t="s">
        <v>371</v>
      </c>
      <c r="B48" s="59" t="s">
        <v>372</v>
      </c>
    </row>
    <row r="49" spans="1:2" x14ac:dyDescent="0.3">
      <c r="A49" s="58" t="s">
        <v>373</v>
      </c>
      <c r="B49" s="59" t="s">
        <v>374</v>
      </c>
    </row>
    <row r="50" spans="1:2" x14ac:dyDescent="0.3">
      <c r="A50" s="58" t="s">
        <v>375</v>
      </c>
      <c r="B50" s="59" t="s">
        <v>376</v>
      </c>
    </row>
    <row r="51" spans="1:2" x14ac:dyDescent="0.3">
      <c r="A51" s="58" t="s">
        <v>377</v>
      </c>
      <c r="B51" s="59" t="s">
        <v>378</v>
      </c>
    </row>
    <row r="52" spans="1:2" x14ac:dyDescent="0.3">
      <c r="A52" s="58" t="s">
        <v>379</v>
      </c>
      <c r="B52" s="59" t="s">
        <v>380</v>
      </c>
    </row>
    <row r="53" spans="1:2" x14ac:dyDescent="0.3">
      <c r="A53" s="58" t="s">
        <v>381</v>
      </c>
      <c r="B53" s="59" t="s">
        <v>382</v>
      </c>
    </row>
    <row r="54" spans="1:2" x14ac:dyDescent="0.3">
      <c r="A54" s="58" t="s">
        <v>383</v>
      </c>
      <c r="B54" s="59" t="s">
        <v>384</v>
      </c>
    </row>
    <row r="55" spans="1:2" x14ac:dyDescent="0.3">
      <c r="A55" s="58" t="s">
        <v>385</v>
      </c>
      <c r="B55" s="59" t="s">
        <v>386</v>
      </c>
    </row>
    <row r="56" spans="1:2" x14ac:dyDescent="0.3">
      <c r="A56" s="58" t="s">
        <v>387</v>
      </c>
      <c r="B56" s="59" t="s">
        <v>388</v>
      </c>
    </row>
    <row r="57" spans="1:2" x14ac:dyDescent="0.3">
      <c r="A57" s="58" t="s">
        <v>389</v>
      </c>
      <c r="B57" s="59" t="s">
        <v>390</v>
      </c>
    </row>
    <row r="58" spans="1:2" x14ac:dyDescent="0.3">
      <c r="A58" s="58" t="s">
        <v>391</v>
      </c>
      <c r="B58" s="59" t="s">
        <v>392</v>
      </c>
    </row>
    <row r="59" spans="1:2" x14ac:dyDescent="0.3">
      <c r="A59" s="58" t="s">
        <v>393</v>
      </c>
      <c r="B59" s="59" t="s">
        <v>394</v>
      </c>
    </row>
    <row r="60" spans="1:2" x14ac:dyDescent="0.3">
      <c r="A60" s="58" t="s">
        <v>395</v>
      </c>
      <c r="B60" s="59" t="s">
        <v>396</v>
      </c>
    </row>
    <row r="61" spans="1:2" x14ac:dyDescent="0.3">
      <c r="A61" s="58" t="s">
        <v>397</v>
      </c>
      <c r="B61" s="59" t="s">
        <v>398</v>
      </c>
    </row>
    <row r="62" spans="1:2" x14ac:dyDescent="0.3">
      <c r="A62" s="58" t="s">
        <v>399</v>
      </c>
      <c r="B62" s="59" t="s">
        <v>400</v>
      </c>
    </row>
    <row r="63" spans="1:2" x14ac:dyDescent="0.3">
      <c r="A63" s="58" t="s">
        <v>401</v>
      </c>
      <c r="B63" s="59" t="s">
        <v>402</v>
      </c>
    </row>
    <row r="64" spans="1:2" x14ac:dyDescent="0.3">
      <c r="A64" s="58" t="s">
        <v>403</v>
      </c>
      <c r="B64" s="59" t="s">
        <v>404</v>
      </c>
    </row>
    <row r="65" spans="1:2" x14ac:dyDescent="0.3">
      <c r="A65" s="58" t="s">
        <v>405</v>
      </c>
      <c r="B65" s="59" t="s">
        <v>406</v>
      </c>
    </row>
    <row r="66" spans="1:2" x14ac:dyDescent="0.3">
      <c r="A66" s="58" t="s">
        <v>407</v>
      </c>
      <c r="B66" s="59" t="s">
        <v>408</v>
      </c>
    </row>
    <row r="67" spans="1:2" x14ac:dyDescent="0.3">
      <c r="A67" s="58" t="s">
        <v>409</v>
      </c>
      <c r="B67" s="59" t="s">
        <v>410</v>
      </c>
    </row>
    <row r="68" spans="1:2" x14ac:dyDescent="0.3">
      <c r="A68" s="58" t="s">
        <v>411</v>
      </c>
      <c r="B68" s="59" t="s">
        <v>412</v>
      </c>
    </row>
    <row r="69" spans="1:2" x14ac:dyDescent="0.3">
      <c r="A69" s="58" t="s">
        <v>413</v>
      </c>
      <c r="B69" s="59" t="s">
        <v>414</v>
      </c>
    </row>
    <row r="70" spans="1:2" x14ac:dyDescent="0.3">
      <c r="A70" s="58" t="s">
        <v>415</v>
      </c>
      <c r="B70" s="59" t="s">
        <v>416</v>
      </c>
    </row>
    <row r="71" spans="1:2" x14ac:dyDescent="0.3">
      <c r="A71" s="58" t="s">
        <v>417</v>
      </c>
      <c r="B71" s="59" t="s">
        <v>418</v>
      </c>
    </row>
    <row r="72" spans="1:2" x14ac:dyDescent="0.3">
      <c r="A72" s="58" t="s">
        <v>419</v>
      </c>
      <c r="B72" s="59" t="s">
        <v>420</v>
      </c>
    </row>
    <row r="73" spans="1:2" x14ac:dyDescent="0.3">
      <c r="A73" s="58" t="s">
        <v>421</v>
      </c>
      <c r="B73" s="59" t="s">
        <v>422</v>
      </c>
    </row>
    <row r="74" spans="1:2" x14ac:dyDescent="0.3">
      <c r="A74" s="58" t="s">
        <v>423</v>
      </c>
      <c r="B74" s="59" t="s">
        <v>424</v>
      </c>
    </row>
    <row r="75" spans="1:2" x14ac:dyDescent="0.3">
      <c r="A75" s="58" t="s">
        <v>425</v>
      </c>
      <c r="B75" s="60" t="s">
        <v>426</v>
      </c>
    </row>
    <row r="76" spans="1:2" x14ac:dyDescent="0.3">
      <c r="A76" s="58" t="s">
        <v>427</v>
      </c>
      <c r="B76" s="60" t="s">
        <v>428</v>
      </c>
    </row>
    <row r="77" spans="1:2" x14ac:dyDescent="0.3">
      <c r="A77" s="58" t="s">
        <v>429</v>
      </c>
      <c r="B77" s="60" t="s">
        <v>430</v>
      </c>
    </row>
    <row r="78" spans="1:2" x14ac:dyDescent="0.3">
      <c r="A78" s="58" t="s">
        <v>431</v>
      </c>
      <c r="B78" s="60" t="s">
        <v>432</v>
      </c>
    </row>
    <row r="79" spans="1:2" x14ac:dyDescent="0.3">
      <c r="A79" s="58" t="s">
        <v>433</v>
      </c>
      <c r="B79" s="60" t="s">
        <v>434</v>
      </c>
    </row>
    <row r="80" spans="1:2" x14ac:dyDescent="0.3">
      <c r="A80" s="58" t="s">
        <v>435</v>
      </c>
      <c r="B80" s="60" t="s">
        <v>436</v>
      </c>
    </row>
    <row r="81" spans="1:2" x14ac:dyDescent="0.3">
      <c r="A81" s="58" t="s">
        <v>437</v>
      </c>
      <c r="B81" s="60" t="s">
        <v>438</v>
      </c>
    </row>
    <row r="82" spans="1:2" x14ac:dyDescent="0.3">
      <c r="A82" s="58" t="s">
        <v>439</v>
      </c>
      <c r="B82" s="60" t="s">
        <v>440</v>
      </c>
    </row>
    <row r="83" spans="1:2" x14ac:dyDescent="0.3">
      <c r="A83" s="58" t="s">
        <v>441</v>
      </c>
      <c r="B83" s="60" t="s">
        <v>442</v>
      </c>
    </row>
    <row r="84" spans="1:2" x14ac:dyDescent="0.3">
      <c r="A84" s="58" t="s">
        <v>443</v>
      </c>
      <c r="B84" s="60" t="s">
        <v>444</v>
      </c>
    </row>
    <row r="85" spans="1:2" x14ac:dyDescent="0.3">
      <c r="A85" s="58" t="s">
        <v>445</v>
      </c>
      <c r="B85" s="60" t="s">
        <v>446</v>
      </c>
    </row>
    <row r="86" spans="1:2" x14ac:dyDescent="0.3">
      <c r="A86" s="58" t="s">
        <v>447</v>
      </c>
      <c r="B86" s="60" t="s">
        <v>448</v>
      </c>
    </row>
    <row r="87" spans="1:2" x14ac:dyDescent="0.3">
      <c r="A87" s="58" t="s">
        <v>449</v>
      </c>
      <c r="B87" s="60" t="s">
        <v>450</v>
      </c>
    </row>
    <row r="88" spans="1:2" x14ac:dyDescent="0.3">
      <c r="A88" s="58" t="s">
        <v>451</v>
      </c>
      <c r="B88" s="60" t="s">
        <v>452</v>
      </c>
    </row>
    <row r="89" spans="1:2" x14ac:dyDescent="0.3">
      <c r="A89" s="58" t="s">
        <v>453</v>
      </c>
      <c r="B89" s="60" t="s">
        <v>454</v>
      </c>
    </row>
    <row r="90" spans="1:2" x14ac:dyDescent="0.3">
      <c r="A90" s="58" t="s">
        <v>455</v>
      </c>
      <c r="B90" s="60" t="s">
        <v>456</v>
      </c>
    </row>
    <row r="91" spans="1:2" x14ac:dyDescent="0.3">
      <c r="A91" s="58" t="s">
        <v>457</v>
      </c>
      <c r="B91" s="60" t="s">
        <v>458</v>
      </c>
    </row>
    <row r="92" spans="1:2" x14ac:dyDescent="0.3">
      <c r="A92" s="58" t="s">
        <v>459</v>
      </c>
      <c r="B92" s="60" t="s">
        <v>460</v>
      </c>
    </row>
    <row r="93" spans="1:2" x14ac:dyDescent="0.3">
      <c r="A93" s="58" t="s">
        <v>461</v>
      </c>
      <c r="B93" s="60" t="s">
        <v>462</v>
      </c>
    </row>
    <row r="94" spans="1:2" x14ac:dyDescent="0.3">
      <c r="A94" s="58" t="s">
        <v>463</v>
      </c>
      <c r="B94" s="60" t="s">
        <v>464</v>
      </c>
    </row>
    <row r="95" spans="1:2" x14ac:dyDescent="0.3">
      <c r="A95" s="58" t="s">
        <v>465</v>
      </c>
      <c r="B95" s="60" t="s">
        <v>466</v>
      </c>
    </row>
    <row r="96" spans="1:2" x14ac:dyDescent="0.3">
      <c r="A96" s="58" t="s">
        <v>467</v>
      </c>
      <c r="B96" s="60" t="s">
        <v>468</v>
      </c>
    </row>
    <row r="97" spans="1:2" x14ac:dyDescent="0.3">
      <c r="A97" s="58" t="s">
        <v>469</v>
      </c>
      <c r="B97" s="60" t="s">
        <v>470</v>
      </c>
    </row>
    <row r="98" spans="1:2" x14ac:dyDescent="0.3">
      <c r="A98" s="58" t="s">
        <v>471</v>
      </c>
      <c r="B98" s="60" t="s">
        <v>472</v>
      </c>
    </row>
    <row r="99" spans="1:2" x14ac:dyDescent="0.3">
      <c r="A99" s="58" t="s">
        <v>473</v>
      </c>
      <c r="B99" s="60" t="s">
        <v>474</v>
      </c>
    </row>
    <row r="100" spans="1:2" x14ac:dyDescent="0.3">
      <c r="A100" s="58" t="s">
        <v>475</v>
      </c>
      <c r="B100" s="60" t="s">
        <v>476</v>
      </c>
    </row>
    <row r="101" spans="1:2" x14ac:dyDescent="0.3">
      <c r="A101" s="58" t="s">
        <v>477</v>
      </c>
      <c r="B101" s="60" t="s">
        <v>478</v>
      </c>
    </row>
    <row r="102" spans="1:2" x14ac:dyDescent="0.3">
      <c r="A102" s="58" t="s">
        <v>479</v>
      </c>
      <c r="B102" s="60" t="s">
        <v>480</v>
      </c>
    </row>
    <row r="103" spans="1:2" x14ac:dyDescent="0.3">
      <c r="A103" s="58" t="s">
        <v>481</v>
      </c>
      <c r="B103" s="60" t="s">
        <v>482</v>
      </c>
    </row>
    <row r="104" spans="1:2" x14ac:dyDescent="0.3">
      <c r="A104" s="58" t="s">
        <v>483</v>
      </c>
      <c r="B104" s="60" t="s">
        <v>484</v>
      </c>
    </row>
    <row r="105" spans="1:2" x14ac:dyDescent="0.3">
      <c r="A105" s="58" t="s">
        <v>485</v>
      </c>
      <c r="B105" s="60" t="s">
        <v>486</v>
      </c>
    </row>
    <row r="106" spans="1:2" x14ac:dyDescent="0.3">
      <c r="A106" s="58" t="s">
        <v>487</v>
      </c>
      <c r="B106" s="60" t="s">
        <v>488</v>
      </c>
    </row>
    <row r="107" spans="1:2" x14ac:dyDescent="0.3">
      <c r="A107" s="58" t="s">
        <v>489</v>
      </c>
      <c r="B107" s="60" t="s">
        <v>490</v>
      </c>
    </row>
    <row r="108" spans="1:2" x14ac:dyDescent="0.3">
      <c r="A108" s="58" t="s">
        <v>491</v>
      </c>
      <c r="B108" s="60" t="s">
        <v>492</v>
      </c>
    </row>
    <row r="109" spans="1:2" x14ac:dyDescent="0.3">
      <c r="A109" s="58" t="s">
        <v>493</v>
      </c>
      <c r="B109" s="60" t="s">
        <v>494</v>
      </c>
    </row>
    <row r="110" spans="1:2" x14ac:dyDescent="0.3">
      <c r="A110" s="58" t="s">
        <v>495</v>
      </c>
      <c r="B110" s="60" t="s">
        <v>496</v>
      </c>
    </row>
    <row r="111" spans="1:2" x14ac:dyDescent="0.3">
      <c r="A111" s="58" t="s">
        <v>497</v>
      </c>
      <c r="B111" s="60" t="s">
        <v>498</v>
      </c>
    </row>
    <row r="112" spans="1:2" x14ac:dyDescent="0.3">
      <c r="A112" s="58" t="s">
        <v>499</v>
      </c>
      <c r="B112" s="60" t="s">
        <v>500</v>
      </c>
    </row>
    <row r="113" spans="1:2" x14ac:dyDescent="0.3">
      <c r="A113" s="58" t="s">
        <v>501</v>
      </c>
      <c r="B113" s="60" t="s">
        <v>502</v>
      </c>
    </row>
    <row r="114" spans="1:2" x14ac:dyDescent="0.3">
      <c r="A114" s="58" t="s">
        <v>503</v>
      </c>
      <c r="B114" s="60" t="s">
        <v>504</v>
      </c>
    </row>
    <row r="115" spans="1:2" x14ac:dyDescent="0.3">
      <c r="A115" s="58" t="s">
        <v>505</v>
      </c>
      <c r="B115" s="60" t="s">
        <v>506</v>
      </c>
    </row>
    <row r="116" spans="1:2" x14ac:dyDescent="0.3">
      <c r="A116" s="58" t="s">
        <v>507</v>
      </c>
      <c r="B116" s="60" t="s">
        <v>508</v>
      </c>
    </row>
    <row r="117" spans="1:2" x14ac:dyDescent="0.3">
      <c r="A117" s="58" t="s">
        <v>509</v>
      </c>
      <c r="B117" s="60" t="s">
        <v>510</v>
      </c>
    </row>
    <row r="118" spans="1:2" x14ac:dyDescent="0.3">
      <c r="A118" s="58" t="s">
        <v>511</v>
      </c>
      <c r="B118" s="60" t="s">
        <v>512</v>
      </c>
    </row>
    <row r="119" spans="1:2" x14ac:dyDescent="0.3">
      <c r="A119" s="58" t="s">
        <v>513</v>
      </c>
      <c r="B119" s="60" t="s">
        <v>514</v>
      </c>
    </row>
    <row r="120" spans="1:2" x14ac:dyDescent="0.3">
      <c r="A120" s="58" t="s">
        <v>515</v>
      </c>
      <c r="B120" s="60" t="s">
        <v>516</v>
      </c>
    </row>
    <row r="121" spans="1:2" x14ac:dyDescent="0.3">
      <c r="A121" s="58" t="s">
        <v>517</v>
      </c>
      <c r="B121" s="60" t="s">
        <v>518</v>
      </c>
    </row>
    <row r="122" spans="1:2" x14ac:dyDescent="0.3">
      <c r="A122" s="58" t="s">
        <v>519</v>
      </c>
      <c r="B122" s="60" t="s">
        <v>520</v>
      </c>
    </row>
    <row r="123" spans="1:2" x14ac:dyDescent="0.3">
      <c r="A123" s="58" t="s">
        <v>521</v>
      </c>
      <c r="B123" s="60" t="s">
        <v>522</v>
      </c>
    </row>
    <row r="124" spans="1:2" x14ac:dyDescent="0.3">
      <c r="A124" s="58" t="s">
        <v>523</v>
      </c>
      <c r="B124" s="60" t="s">
        <v>524</v>
      </c>
    </row>
    <row r="125" spans="1:2" x14ac:dyDescent="0.3">
      <c r="A125" s="58" t="s">
        <v>525</v>
      </c>
      <c r="B125" s="60" t="s">
        <v>526</v>
      </c>
    </row>
    <row r="126" spans="1:2" x14ac:dyDescent="0.3">
      <c r="A126" s="58" t="s">
        <v>527</v>
      </c>
      <c r="B126" s="60" t="s">
        <v>528</v>
      </c>
    </row>
    <row r="127" spans="1:2" x14ac:dyDescent="0.3">
      <c r="A127" s="58" t="s">
        <v>529</v>
      </c>
      <c r="B127" s="60" t="s">
        <v>530</v>
      </c>
    </row>
    <row r="128" spans="1:2" x14ac:dyDescent="0.3">
      <c r="A128" s="58" t="s">
        <v>531</v>
      </c>
      <c r="B128" s="60" t="s">
        <v>532</v>
      </c>
    </row>
    <row r="129" spans="1:2" x14ac:dyDescent="0.3">
      <c r="A129" s="58" t="s">
        <v>533</v>
      </c>
      <c r="B129" s="60" t="s">
        <v>534</v>
      </c>
    </row>
    <row r="130" spans="1:2" x14ac:dyDescent="0.3">
      <c r="A130" s="58" t="s">
        <v>535</v>
      </c>
      <c r="B130" s="60" t="s">
        <v>536</v>
      </c>
    </row>
    <row r="131" spans="1:2" x14ac:dyDescent="0.3">
      <c r="A131" s="58" t="s">
        <v>537</v>
      </c>
      <c r="B131" s="60" t="s">
        <v>538</v>
      </c>
    </row>
    <row r="132" spans="1:2" x14ac:dyDescent="0.3">
      <c r="A132" s="58" t="s">
        <v>539</v>
      </c>
      <c r="B132" s="60" t="s">
        <v>540</v>
      </c>
    </row>
    <row r="133" spans="1:2" x14ac:dyDescent="0.3">
      <c r="A133" s="58" t="s">
        <v>541</v>
      </c>
      <c r="B133" s="60" t="s">
        <v>542</v>
      </c>
    </row>
    <row r="134" spans="1:2" x14ac:dyDescent="0.3">
      <c r="A134" s="58" t="s">
        <v>543</v>
      </c>
      <c r="B134" s="60" t="s">
        <v>544</v>
      </c>
    </row>
    <row r="135" spans="1:2" x14ac:dyDescent="0.3">
      <c r="A135" s="58" t="s">
        <v>545</v>
      </c>
      <c r="B135" s="60" t="s">
        <v>546</v>
      </c>
    </row>
    <row r="136" spans="1:2" x14ac:dyDescent="0.3">
      <c r="A136" s="58" t="s">
        <v>547</v>
      </c>
      <c r="B136" s="60" t="s">
        <v>548</v>
      </c>
    </row>
    <row r="137" spans="1:2" x14ac:dyDescent="0.3">
      <c r="A137" s="58" t="s">
        <v>549</v>
      </c>
      <c r="B137" s="60" t="s">
        <v>550</v>
      </c>
    </row>
    <row r="138" spans="1:2" x14ac:dyDescent="0.3">
      <c r="A138" s="58" t="s">
        <v>551</v>
      </c>
      <c r="B138" s="60" t="s">
        <v>552</v>
      </c>
    </row>
    <row r="139" spans="1:2" x14ac:dyDescent="0.3">
      <c r="A139" s="58" t="s">
        <v>553</v>
      </c>
      <c r="B139" s="60" t="s">
        <v>554</v>
      </c>
    </row>
    <row r="140" spans="1:2" x14ac:dyDescent="0.3">
      <c r="A140" s="58" t="s">
        <v>555</v>
      </c>
      <c r="B140" s="60" t="s">
        <v>556</v>
      </c>
    </row>
    <row r="141" spans="1:2" x14ac:dyDescent="0.3">
      <c r="A141" s="58" t="s">
        <v>557</v>
      </c>
      <c r="B141" s="60" t="s">
        <v>558</v>
      </c>
    </row>
    <row r="142" spans="1:2" x14ac:dyDescent="0.3">
      <c r="A142" s="58" t="s">
        <v>559</v>
      </c>
      <c r="B142" s="60" t="s">
        <v>560</v>
      </c>
    </row>
    <row r="143" spans="1:2" x14ac:dyDescent="0.3">
      <c r="A143" s="58" t="s">
        <v>561</v>
      </c>
      <c r="B143" s="60" t="s">
        <v>562</v>
      </c>
    </row>
    <row r="144" spans="1:2" x14ac:dyDescent="0.3">
      <c r="A144" s="58" t="s">
        <v>563</v>
      </c>
      <c r="B144" s="60" t="s">
        <v>564</v>
      </c>
    </row>
    <row r="145" spans="1:2" x14ac:dyDescent="0.3">
      <c r="A145" s="58" t="s">
        <v>565</v>
      </c>
      <c r="B145" s="60" t="s">
        <v>566</v>
      </c>
    </row>
    <row r="146" spans="1:2" x14ac:dyDescent="0.3">
      <c r="A146" s="58" t="s">
        <v>567</v>
      </c>
      <c r="B146" s="60" t="s">
        <v>568</v>
      </c>
    </row>
    <row r="147" spans="1:2" x14ac:dyDescent="0.3">
      <c r="A147" s="58" t="s">
        <v>569</v>
      </c>
      <c r="B147" s="60" t="s">
        <v>570</v>
      </c>
    </row>
    <row r="148" spans="1:2" x14ac:dyDescent="0.3">
      <c r="A148" s="58" t="s">
        <v>571</v>
      </c>
      <c r="B148" s="60" t="s">
        <v>572</v>
      </c>
    </row>
    <row r="149" spans="1:2" x14ac:dyDescent="0.3">
      <c r="A149" s="58" t="s">
        <v>573</v>
      </c>
      <c r="B149" s="60" t="s">
        <v>574</v>
      </c>
    </row>
    <row r="150" spans="1:2" x14ac:dyDescent="0.3">
      <c r="A150" s="58" t="s">
        <v>575</v>
      </c>
      <c r="B150" s="60" t="s">
        <v>576</v>
      </c>
    </row>
    <row r="151" spans="1:2" x14ac:dyDescent="0.3">
      <c r="A151" s="58" t="s">
        <v>577</v>
      </c>
      <c r="B151" s="60" t="s">
        <v>578</v>
      </c>
    </row>
    <row r="152" spans="1:2" x14ac:dyDescent="0.3">
      <c r="A152" s="58" t="s">
        <v>579</v>
      </c>
      <c r="B152" s="60" t="s">
        <v>580</v>
      </c>
    </row>
    <row r="153" spans="1:2" x14ac:dyDescent="0.3">
      <c r="A153" s="58" t="s">
        <v>581</v>
      </c>
      <c r="B153" s="60" t="s">
        <v>582</v>
      </c>
    </row>
    <row r="154" spans="1:2" x14ac:dyDescent="0.3">
      <c r="A154" s="58" t="s">
        <v>583</v>
      </c>
      <c r="B154" s="60" t="s">
        <v>584</v>
      </c>
    </row>
    <row r="155" spans="1:2" x14ac:dyDescent="0.3">
      <c r="A155" s="58" t="s">
        <v>585</v>
      </c>
      <c r="B155" s="60" t="s">
        <v>586</v>
      </c>
    </row>
    <row r="156" spans="1:2" x14ac:dyDescent="0.3">
      <c r="A156" s="58" t="s">
        <v>587</v>
      </c>
      <c r="B156" s="60" t="s">
        <v>588</v>
      </c>
    </row>
    <row r="157" spans="1:2" x14ac:dyDescent="0.3">
      <c r="A157" s="58" t="s">
        <v>589</v>
      </c>
      <c r="B157" s="60" t="s">
        <v>590</v>
      </c>
    </row>
    <row r="158" spans="1:2" x14ac:dyDescent="0.3">
      <c r="A158" s="58" t="s">
        <v>591</v>
      </c>
      <c r="B158" s="60" t="s">
        <v>592</v>
      </c>
    </row>
    <row r="159" spans="1:2" x14ac:dyDescent="0.3">
      <c r="A159" s="58" t="s">
        <v>593</v>
      </c>
      <c r="B159" s="60" t="s">
        <v>594</v>
      </c>
    </row>
    <row r="160" spans="1:2" x14ac:dyDescent="0.3">
      <c r="A160" s="58" t="s">
        <v>595</v>
      </c>
      <c r="B160" s="60" t="s">
        <v>596</v>
      </c>
    </row>
    <row r="161" spans="1:2" x14ac:dyDescent="0.3">
      <c r="A161" s="58" t="s">
        <v>597</v>
      </c>
      <c r="B161" s="60" t="s">
        <v>598</v>
      </c>
    </row>
    <row r="162" spans="1:2" x14ac:dyDescent="0.3">
      <c r="A162" s="58" t="s">
        <v>599</v>
      </c>
      <c r="B162" s="60" t="s">
        <v>600</v>
      </c>
    </row>
    <row r="163" spans="1:2" x14ac:dyDescent="0.3">
      <c r="A163" s="58" t="s">
        <v>601</v>
      </c>
      <c r="B163" s="60" t="s">
        <v>602</v>
      </c>
    </row>
    <row r="164" spans="1:2" x14ac:dyDescent="0.3">
      <c r="A164" s="58" t="s">
        <v>603</v>
      </c>
      <c r="B164" s="60" t="s">
        <v>604</v>
      </c>
    </row>
    <row r="165" spans="1:2" x14ac:dyDescent="0.3">
      <c r="A165" s="58" t="s">
        <v>605</v>
      </c>
      <c r="B165" s="60" t="s">
        <v>606</v>
      </c>
    </row>
    <row r="166" spans="1:2" x14ac:dyDescent="0.3">
      <c r="A166" s="58" t="s">
        <v>607</v>
      </c>
      <c r="B166" s="60" t="s">
        <v>608</v>
      </c>
    </row>
    <row r="167" spans="1:2" x14ac:dyDescent="0.3">
      <c r="A167" s="58" t="s">
        <v>609</v>
      </c>
      <c r="B167" s="60" t="s">
        <v>610</v>
      </c>
    </row>
    <row r="168" spans="1:2" x14ac:dyDescent="0.3">
      <c r="A168" s="58" t="s">
        <v>611</v>
      </c>
      <c r="B168" s="60" t="s">
        <v>612</v>
      </c>
    </row>
    <row r="169" spans="1:2" x14ac:dyDescent="0.3">
      <c r="A169" s="58" t="s">
        <v>613</v>
      </c>
      <c r="B169" s="60" t="s">
        <v>614</v>
      </c>
    </row>
    <row r="170" spans="1:2" x14ac:dyDescent="0.3">
      <c r="A170" s="58" t="s">
        <v>615</v>
      </c>
      <c r="B170" s="60" t="s">
        <v>616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ocumentType xmlns="f9695bc1-6109-4dcd-a27a-f8a0370b00e2">Progress report</DocumentType>
    <UploadedBy xmlns="b1528a4b-5ccb-40f7-a09e-43427183cd95">tony.kouemo@undp.org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MPTF_00006_01069</ProjectId>
    <FundCode xmlns="f9695bc1-6109-4dcd-a27a-f8a0370b00e2">MPTF_00006</FundCode>
    <Comments xmlns="f9695bc1-6109-4dcd-a27a-f8a0370b00e2">Rapport financier de Juin 2025</Comments>
    <Active xmlns="f9695bc1-6109-4dcd-a27a-f8a0370b00e2">Yes</Active>
    <DocumentDate xmlns="b1528a4b-5ccb-40f7-a09e-43427183cd95">2025-06-19T07:00:00+00:00</DocumentDate>
    <Featured xmlns="b1528a4b-5ccb-40f7-a09e-43427183cd95">1</Featured>
    <FormTypeCode xmlns="b1528a4b-5ccb-40f7-a09e-43427183cd9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205F720-8F62-432C-BCDC-B9A36EFA5C07}"/>
</file>

<file path=customXml/itemProps2.xml><?xml version="1.0" encoding="utf-8"?>
<ds:datastoreItem xmlns:ds="http://schemas.openxmlformats.org/officeDocument/2006/customXml" ds:itemID="{F079AD25-5447-46AF-964C-4F6026B823DE}">
  <ds:schemaRefs>
    <ds:schemaRef ds:uri="http://purl.org/dc/dcmitype/"/>
    <ds:schemaRef ds:uri="http://schemas.microsoft.com/office/2006/metadata/properties"/>
    <ds:schemaRef ds:uri="http://schemas.microsoft.com/office/2006/documentManagement/types"/>
    <ds:schemaRef ds:uri="http://www.w3.org/XML/1998/namespace"/>
    <ds:schemaRef ds:uri="http://purl.org/dc/terms/"/>
    <ds:schemaRef ds:uri="9dc44b34-9e2b-42ea-86f7-9ee7f71036fc"/>
    <ds:schemaRef ds:uri="http://purl.org/dc/elements/1.1/"/>
    <ds:schemaRef ds:uri="http://schemas.microsoft.com/office/infopath/2007/PartnerControls"/>
    <ds:schemaRef ds:uri="http://schemas.openxmlformats.org/package/2006/metadata/core-properties"/>
    <ds:schemaRef ds:uri="3352a50b-fe51-4c0c-a9ac-ac90f8281031"/>
  </ds:schemaRefs>
</ds:datastoreItem>
</file>

<file path=customXml/itemProps3.xml><?xml version="1.0" encoding="utf-8"?>
<ds:datastoreItem xmlns:ds="http://schemas.openxmlformats.org/officeDocument/2006/customXml" ds:itemID="{93BB9294-EB2C-43FD-A26A-3A95E2255430}">
  <ds:schemaRefs>
    <ds:schemaRef ds:uri="http://schemas.microsoft.com/sharepoint/v3/contenttype/forms"/>
  </ds:schemaRefs>
</ds:datastoreItem>
</file>

<file path=docMetadata/LabelInfo.xml><?xml version="1.0" encoding="utf-8"?>
<clbl:labelList xmlns:clbl="http://schemas.microsoft.com/office/2020/mipLabelMetadata">
  <clbl:label id="{f8e024d6-51f2-471b-ac2c-b1117d65062e}" enabled="1" method="Standard" siteId="{1d4fae52-39b3-4bfa-b0b3-022956b11194}"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1) Tableau budgétaire 1</vt:lpstr>
      <vt:lpstr>2) Tableau budgétaire 2</vt:lpstr>
      <vt:lpstr>3) Notes d'explication</vt:lpstr>
      <vt:lpstr>4) Pour utilisation par PBSO</vt:lpstr>
      <vt:lpstr>5) Pour utilisation par MPTFO</vt:lpstr>
      <vt:lpstr>Dropdowns</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financial update june 2025 REC-15.06.25.xlsx</dc:title>
  <dc:subject/>
  <dc:creator>Jelena Zelenovic</dc:creator>
  <cp:keywords/>
  <dc:description/>
  <cp:lastModifiedBy>Tony Kouemo</cp:lastModifiedBy>
  <cp:revision/>
  <dcterms:created xsi:type="dcterms:W3CDTF">2017-11-15T21:17:43Z</dcterms:created>
  <dcterms:modified xsi:type="dcterms:W3CDTF">2025-06-19T20:39:47Z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Order">
    <vt:r8>2244800</vt:r8>
  </property>
</Properties>
</file>