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nitednations.sharepoint.com/sites/DCO-WG-UNCT_MD/Shared Documents/02. Joint Projects and Initiatives/01. Joint Projects/PBF_Active/3. Reporting/05 Final Report Jun 2025/"/>
    </mc:Choice>
  </mc:AlternateContent>
  <xr:revisionPtr revIDLastSave="73" documentId="8_{3712AAA1-B596-45B7-8573-8A48B51DAA8F}" xr6:coauthVersionLast="47" xr6:coauthVersionMax="47" xr10:uidLastSave="{DC765809-BE2D-4DA8-A446-26070E31C8CB}"/>
  <bookViews>
    <workbookView xWindow="-108" yWindow="-108" windowWidth="23256" windowHeight="12456" xr2:uid="{00000000-000D-0000-FFFF-FFFF00000000}"/>
  </bookViews>
  <sheets>
    <sheet name="Expenses Jun 2025" sheetId="1" r:id="rId1"/>
    <sheet name="Dropdowns" sheetId="8" state="hidden" r:id="rId2"/>
    <sheet name="Sheet2" sheetId="7"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2" i="1" l="1"/>
  <c r="N184" i="1"/>
  <c r="M184" i="1"/>
  <c r="L184" i="1"/>
  <c r="I27" i="1"/>
  <c r="I60" i="1"/>
  <c r="K8" i="1"/>
  <c r="L15" i="1"/>
  <c r="M15" i="1"/>
  <c r="N15" i="1"/>
  <c r="L25" i="1"/>
  <c r="M25" i="1"/>
  <c r="N25" i="1"/>
  <c r="L35" i="1"/>
  <c r="M35" i="1"/>
  <c r="N35" i="1"/>
  <c r="L57" i="1"/>
  <c r="M57" i="1"/>
  <c r="N57" i="1"/>
  <c r="L67" i="1"/>
  <c r="L172" i="1" s="1"/>
  <c r="L182" i="1" s="1"/>
  <c r="M67" i="1"/>
  <c r="M172" i="1" s="1"/>
  <c r="M182" i="1" s="1"/>
  <c r="N67" i="1"/>
  <c r="L77" i="1"/>
  <c r="M77" i="1"/>
  <c r="N77" i="1"/>
  <c r="N172" i="1"/>
  <c r="L178" i="1"/>
  <c r="M178" i="1"/>
  <c r="N178" i="1"/>
  <c r="N182" i="1"/>
  <c r="K18" i="1"/>
  <c r="K70" i="1" l="1"/>
  <c r="K69" i="1"/>
  <c r="K77" i="1" l="1"/>
  <c r="K61" i="1"/>
  <c r="K59" i="1"/>
  <c r="K54" i="1"/>
  <c r="K53" i="1"/>
  <c r="K52" i="1"/>
  <c r="K51" i="1"/>
  <c r="K50" i="1"/>
  <c r="K49" i="1"/>
  <c r="K32" i="1"/>
  <c r="K31" i="1"/>
  <c r="K30" i="1"/>
  <c r="K29" i="1"/>
  <c r="K28" i="1"/>
  <c r="K27" i="1"/>
  <c r="K35" i="1" s="1"/>
  <c r="K20" i="1"/>
  <c r="K19" i="1"/>
  <c r="K17" i="1"/>
  <c r="K10" i="1"/>
  <c r="K9" i="1"/>
  <c r="K7" i="1"/>
  <c r="H60" i="1"/>
  <c r="K60" i="1" s="1"/>
  <c r="I177" i="1"/>
  <c r="K177" i="1" s="1"/>
  <c r="I176" i="1"/>
  <c r="K176" i="1" s="1"/>
  <c r="I175" i="1"/>
  <c r="K175" i="1" s="1"/>
  <c r="I174" i="1"/>
  <c r="K174" i="1" s="1"/>
  <c r="F195" i="1"/>
  <c r="E195" i="1"/>
  <c r="D195" i="1"/>
  <c r="D187" i="1"/>
  <c r="F187" i="1"/>
  <c r="E187" i="1"/>
  <c r="I15" i="1"/>
  <c r="I25" i="1"/>
  <c r="I35" i="1"/>
  <c r="I45" i="1"/>
  <c r="I57" i="1"/>
  <c r="I67" i="1"/>
  <c r="I77" i="1"/>
  <c r="I87" i="1"/>
  <c r="I99" i="1"/>
  <c r="I109" i="1"/>
  <c r="I119" i="1"/>
  <c r="I129" i="1"/>
  <c r="I141" i="1"/>
  <c r="I151" i="1"/>
  <c r="I161" i="1"/>
  <c r="I171" i="1"/>
  <c r="D205" i="1"/>
  <c r="G174" i="1"/>
  <c r="H200" i="1"/>
  <c r="D151" i="1"/>
  <c r="E151" i="1"/>
  <c r="G175" i="1"/>
  <c r="G176" i="1"/>
  <c r="G177" i="1"/>
  <c r="G167" i="1"/>
  <c r="G170" i="1"/>
  <c r="G169" i="1"/>
  <c r="G168" i="1"/>
  <c r="G166" i="1"/>
  <c r="G165" i="1"/>
  <c r="H171" i="1" s="1"/>
  <c r="G164" i="1"/>
  <c r="G163" i="1"/>
  <c r="G160" i="1"/>
  <c r="G159" i="1"/>
  <c r="G158" i="1"/>
  <c r="G157" i="1"/>
  <c r="G156" i="1"/>
  <c r="G155" i="1"/>
  <c r="G154" i="1"/>
  <c r="H161" i="1" s="1"/>
  <c r="G153" i="1"/>
  <c r="G150" i="1"/>
  <c r="G149" i="1"/>
  <c r="G148" i="1"/>
  <c r="G147" i="1"/>
  <c r="G146" i="1"/>
  <c r="G145" i="1"/>
  <c r="H151" i="1" s="1"/>
  <c r="G144" i="1"/>
  <c r="G143" i="1"/>
  <c r="G140" i="1"/>
  <c r="G139" i="1"/>
  <c r="G138" i="1"/>
  <c r="G137" i="1"/>
  <c r="G136" i="1"/>
  <c r="G135" i="1"/>
  <c r="G134" i="1"/>
  <c r="H141" i="1" s="1"/>
  <c r="G133" i="1"/>
  <c r="G128" i="1"/>
  <c r="G127" i="1"/>
  <c r="G126" i="1"/>
  <c r="G125" i="1"/>
  <c r="G124" i="1"/>
  <c r="G123" i="1"/>
  <c r="H129" i="1" s="1"/>
  <c r="G122" i="1"/>
  <c r="G121" i="1"/>
  <c r="G118" i="1"/>
  <c r="G117" i="1"/>
  <c r="G116" i="1"/>
  <c r="G115" i="1"/>
  <c r="G114" i="1"/>
  <c r="G113" i="1"/>
  <c r="G112" i="1"/>
  <c r="G119" i="1" s="1"/>
  <c r="G111" i="1"/>
  <c r="G108" i="1"/>
  <c r="G107" i="1"/>
  <c r="G106" i="1"/>
  <c r="G105" i="1"/>
  <c r="G104" i="1"/>
  <c r="G103" i="1"/>
  <c r="G109" i="1" s="1"/>
  <c r="G102" i="1"/>
  <c r="G101" i="1"/>
  <c r="G98" i="1"/>
  <c r="G97" i="1"/>
  <c r="G96" i="1"/>
  <c r="G95" i="1"/>
  <c r="G94" i="1"/>
  <c r="G93" i="1"/>
  <c r="G92" i="1"/>
  <c r="G91" i="1"/>
  <c r="G86" i="1"/>
  <c r="G85" i="1"/>
  <c r="G84" i="1"/>
  <c r="G83" i="1"/>
  <c r="G82" i="1"/>
  <c r="G81" i="1"/>
  <c r="G87" i="1" s="1"/>
  <c r="G80" i="1"/>
  <c r="G79" i="1"/>
  <c r="G76" i="1"/>
  <c r="G75" i="1"/>
  <c r="G74" i="1"/>
  <c r="G73" i="1"/>
  <c r="G72" i="1"/>
  <c r="G71" i="1"/>
  <c r="G70" i="1"/>
  <c r="G69" i="1"/>
  <c r="G66" i="1"/>
  <c r="G65" i="1"/>
  <c r="G64" i="1"/>
  <c r="G63" i="1"/>
  <c r="G62" i="1"/>
  <c r="G61" i="1"/>
  <c r="H67" i="1" s="1"/>
  <c r="G60" i="1"/>
  <c r="G59" i="1"/>
  <c r="G56" i="1"/>
  <c r="G55" i="1"/>
  <c r="G54" i="1"/>
  <c r="G53" i="1"/>
  <c r="G52" i="1"/>
  <c r="G51" i="1"/>
  <c r="G50" i="1"/>
  <c r="H57" i="1" s="1"/>
  <c r="G49" i="1"/>
  <c r="G44" i="1"/>
  <c r="G43" i="1"/>
  <c r="G42" i="1"/>
  <c r="G41" i="1"/>
  <c r="G40" i="1"/>
  <c r="G39" i="1"/>
  <c r="H45" i="1" s="1"/>
  <c r="G38" i="1"/>
  <c r="G37" i="1"/>
  <c r="G34" i="1"/>
  <c r="G33" i="1"/>
  <c r="G32" i="1"/>
  <c r="G31" i="1"/>
  <c r="G30" i="1"/>
  <c r="G29" i="1"/>
  <c r="G28" i="1"/>
  <c r="G27" i="1"/>
  <c r="G18" i="1"/>
  <c r="G19" i="1"/>
  <c r="G20" i="1"/>
  <c r="G21" i="1"/>
  <c r="G22" i="1"/>
  <c r="G23" i="1"/>
  <c r="G24" i="1"/>
  <c r="G17" i="1"/>
  <c r="G8" i="1"/>
  <c r="G9" i="1"/>
  <c r="G10" i="1"/>
  <c r="G11" i="1"/>
  <c r="G12" i="1"/>
  <c r="G13" i="1"/>
  <c r="G14" i="1"/>
  <c r="G7" i="1"/>
  <c r="E178" i="1"/>
  <c r="F178" i="1"/>
  <c r="D178" i="1"/>
  <c r="E171" i="1"/>
  <c r="F171" i="1"/>
  <c r="E161" i="1"/>
  <c r="F161" i="1"/>
  <c r="F151" i="1"/>
  <c r="E141" i="1"/>
  <c r="F141" i="1"/>
  <c r="E129" i="1"/>
  <c r="F129" i="1"/>
  <c r="E119" i="1"/>
  <c r="F119" i="1"/>
  <c r="E109" i="1"/>
  <c r="F109" i="1"/>
  <c r="E99" i="1"/>
  <c r="F99" i="1"/>
  <c r="E87" i="1"/>
  <c r="F87" i="1"/>
  <c r="E77" i="1"/>
  <c r="F77" i="1"/>
  <c r="F172" i="1" s="1"/>
  <c r="E67" i="1"/>
  <c r="F67" i="1"/>
  <c r="E57" i="1"/>
  <c r="F57" i="1"/>
  <c r="E45" i="1"/>
  <c r="F45" i="1"/>
  <c r="E35" i="1"/>
  <c r="F35" i="1"/>
  <c r="E25" i="1"/>
  <c r="F25" i="1"/>
  <c r="D25" i="1"/>
  <c r="F15" i="1"/>
  <c r="E15" i="1"/>
  <c r="D171" i="1"/>
  <c r="D161" i="1"/>
  <c r="D141" i="1"/>
  <c r="D129" i="1"/>
  <c r="D119" i="1"/>
  <c r="D109" i="1"/>
  <c r="D99" i="1"/>
  <c r="D87" i="1"/>
  <c r="D77" i="1"/>
  <c r="D67" i="1"/>
  <c r="D57" i="1"/>
  <c r="D45" i="1"/>
  <c r="D35" i="1"/>
  <c r="D15" i="1"/>
  <c r="K15" i="1" l="1"/>
  <c r="I172" i="1"/>
  <c r="G57" i="1"/>
  <c r="G99" i="1"/>
  <c r="H119" i="1"/>
  <c r="G141" i="1"/>
  <c r="G161" i="1"/>
  <c r="K178" i="1"/>
  <c r="K57" i="1"/>
  <c r="F189" i="1"/>
  <c r="F190" i="1" s="1"/>
  <c r="F191" i="1" s="1"/>
  <c r="G67" i="1"/>
  <c r="G171" i="1"/>
  <c r="H109" i="1"/>
  <c r="G45" i="1"/>
  <c r="D172" i="1"/>
  <c r="G151" i="1"/>
  <c r="H77" i="1"/>
  <c r="H99" i="1"/>
  <c r="G129" i="1"/>
  <c r="H87" i="1"/>
  <c r="K67" i="1"/>
  <c r="K172" i="1" s="1"/>
  <c r="K182" i="1" s="1"/>
  <c r="K25" i="1"/>
  <c r="G15" i="1"/>
  <c r="E172" i="1"/>
  <c r="E189" i="1"/>
  <c r="I178" i="1"/>
  <c r="I191" i="1" s="1"/>
  <c r="G35" i="1"/>
  <c r="G77" i="1"/>
  <c r="H15" i="1"/>
  <c r="G178" i="1"/>
  <c r="H178" i="1"/>
  <c r="H25" i="1"/>
  <c r="H35" i="1"/>
  <c r="D189" i="1"/>
  <c r="D190" i="1" s="1"/>
  <c r="D191" i="1" s="1"/>
  <c r="G25" i="1"/>
  <c r="F199" i="1" l="1"/>
  <c r="F198" i="1"/>
  <c r="F197" i="1"/>
  <c r="I202" i="1"/>
  <c r="E190" i="1"/>
  <c r="E191" i="1" s="1"/>
  <c r="G189" i="1"/>
  <c r="G190" i="1" s="1"/>
  <c r="G191" i="1" s="1"/>
  <c r="D198" i="1"/>
  <c r="D199" i="1"/>
  <c r="D197" i="1"/>
  <c r="F200" i="1" l="1"/>
  <c r="E199" i="1"/>
  <c r="E197" i="1"/>
  <c r="G197" i="1" s="1"/>
  <c r="E198" i="1"/>
  <c r="I192" i="1"/>
  <c r="I203" i="1"/>
  <c r="D200" i="1"/>
  <c r="D206" i="1"/>
  <c r="D203" i="1"/>
  <c r="G198" i="1" l="1"/>
  <c r="G199" i="1"/>
  <c r="E200" i="1"/>
  <c r="G200" i="1" l="1"/>
</calcChain>
</file>

<file path=xl/sharedStrings.xml><?xml version="1.0" encoding="utf-8"?>
<sst xmlns="http://schemas.openxmlformats.org/spreadsheetml/2006/main" count="605" uniqueCount="587">
  <si>
    <t>Annex D - PBF Project Budget</t>
  </si>
  <si>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</si>
  <si>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</si>
  <si>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</si>
  <si>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OHCHR</t>
  </si>
  <si>
    <t>UNWOMEN</t>
  </si>
  <si>
    <t>UNDP</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</si>
  <si>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</si>
  <si>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</si>
  <si>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</si>
  <si>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 xml:space="preserve">OUTCOME 1: </t>
  </si>
  <si>
    <t xml:space="preserve">Strengthened cross-river engagement and productive interaction through the advancement of human rights, the Women, Peace and Security agenda and improved access to social services </t>
  </si>
  <si>
    <t>Output 1.1:</t>
  </si>
  <si>
    <t xml:space="preserve">Improved capacities of the conflict settlement process actors to integrate human rights and gender equality perspectives at all levels of  the negotiation agenda, including a focus on balanced and meaningful participation of women in the process at all levels  </t>
  </si>
  <si>
    <t>Activity 1.1.1:</t>
  </si>
  <si>
    <t>Facilitate tailored trainings, regional exchanges and peer-to-peer networking events on human rights based approach, and gender-sensitive conflict resolution, negotiation, and mediation for the settlement process actors</t>
  </si>
  <si>
    <t xml:space="preserve"> The targeted beneficiaries will be trained to address the conflict settlement process through a gender perspective 
</t>
  </si>
  <si>
    <t>Activity 1.1.2:</t>
  </si>
  <si>
    <t>Produce knowledge products, advocacy papers, policy recommendations highlighting the importance and benefits of the balanced and meaningful participation of women in conflict analysis and peacebuilding processes</t>
  </si>
  <si>
    <t xml:space="preserve"> All products will capture the role of women's meaningful participation in peace and security 
</t>
  </si>
  <si>
    <t>Activity 1.1.3:</t>
  </si>
  <si>
    <t xml:space="preserve">Organize advocacy and dialogue events bringing togther CSOs, gender and human rights activists and settlement process actors on entry points for integrating gender equality and human security perspectives in the negotiation agenda isusues, and in broader peacebuilding processes </t>
  </si>
  <si>
    <t>Advocacy initiatives to support women's rights and to ensure meaningful participation of women in the peacebuilding efforts</t>
  </si>
  <si>
    <t>Activity 1.1.4</t>
  </si>
  <si>
    <t>Provide expertise in analysing the priority development issues object of working groups discussion as well as emerging areas of work from the  settlement process perspective, identify solutions for the challenges under each thematic group and advocate for their inclusion in the setlement process discussions.</t>
  </si>
  <si>
    <t>among the issues selected to be analysed there will be the ones with impact on women's rights and promoting gender equality</t>
  </si>
  <si>
    <t>Activity 1.1.5</t>
  </si>
  <si>
    <t>Activity 1.1.6</t>
  </si>
  <si>
    <t>Activity 1.1.7</t>
  </si>
  <si>
    <t>Activity 1.1.8</t>
  </si>
  <si>
    <t>Output Total</t>
  </si>
  <si>
    <t>Output 1.2:</t>
  </si>
  <si>
    <t>Civil society organizations from both banks, People’s Advocate and human rights focal point from the left bank, and local community actors from the Security Zone have increased capacities to JOINTLY engage in advancing human rights and WPS Agenda and foster effective cross-river dialogue and partnerships</t>
  </si>
  <si>
    <t>Activity 1.2.1</t>
  </si>
  <si>
    <t>Establish and empower a platform of CSOs, HRD and journalist from both banks of Nistru river to be able to advance the human rights, including gender perspectives</t>
  </si>
  <si>
    <t xml:space="preserve">The targeted members of a platform represent women CSOs ,training sessions include gender perspective,advocacy  initiatives will be supported on women's rights </t>
  </si>
  <si>
    <t>Activity 1.2.2</t>
  </si>
  <si>
    <t>Provide multidimensional support to CSOs from both banks to enhance their institutional and expertise capacities to advance the implementation of the WPS Agenda, human rights and gender equality</t>
  </si>
  <si>
    <t>There will be dedicated training sessions on gender equality in peace and security</t>
  </si>
  <si>
    <t>Activity 1.2.3</t>
  </si>
  <si>
    <t>Facilitate dialogues and exchanges of good practices on human rights and gender equality monitoring, reporting, public awareness and advocacy between People's Advocate and human rights focal point of left bank of Nistru river and CSOs from both banks</t>
  </si>
  <si>
    <t xml:space="preserve">training includes session on gender equality, consultations with women CSOs on gender issues organized </t>
  </si>
  <si>
    <t>Activity 1.2.4</t>
  </si>
  <si>
    <t>Provide capacity development support and create joint dialogue spaces bringing togther local community actors from both banks, including along the Security Zone, to enable their meaningful and inclusive contribution  to the implementation of WPS Agenda at local level and advancing human security aspects</t>
  </si>
  <si>
    <t xml:space="preserve">All trainings and advocacy events under this activity will include the gender component </t>
  </si>
  <si>
    <t>Activity 1.2.5</t>
  </si>
  <si>
    <t>Activity 1.2.6</t>
  </si>
  <si>
    <t>Activity 1.2.7</t>
  </si>
  <si>
    <t>Activity 1.2.8</t>
  </si>
  <si>
    <t>Output 1.3:</t>
  </si>
  <si>
    <t xml:space="preserve">People from both banks, including women actors and community leaders have increased knowledge and understanding of human rights, gender equality and the WPS agenda and are increasingly enabled to access available public services and are empowered to engage in cross river interaction  </t>
  </si>
  <si>
    <t>Activity 1.3.1</t>
  </si>
  <si>
    <t>Design and undertake public awareness and advocacy campaigns on both banks on promoting human rights, GE, WPS, prevention of discrimination, inclusive dialogue and meaningful participation</t>
  </si>
  <si>
    <t>The subjects covered by awareness raising campaigns will include gender equality and women's rights</t>
  </si>
  <si>
    <t>Activity 1.3.2</t>
  </si>
  <si>
    <t xml:space="preserve">Organize Women for Peace Leadership School, incl. for Young women, and Youth for Peace Accelerator Programmes bringing together young and emerging leaders (women and men) from both banks </t>
  </si>
  <si>
    <t xml:space="preserve">the training sessions and initiatives will be mostly addressed to women </t>
  </si>
  <si>
    <t>Activity 1.3.3</t>
  </si>
  <si>
    <t>Organize social coding events bringing together women and men with different technical backgrounds (including young women programmers/coders) to generate and implement ideas for human centred tech products/solutions accelerating peace and social cohesion</t>
  </si>
  <si>
    <t>specific efforts will be made to ensure equal representation of women and men, the solutions generated under this component will be gender-sensitive</t>
  </si>
  <si>
    <t>Activity 1.3.4</t>
  </si>
  <si>
    <t>Develop and implement a roadmap for the establishment of the institution of paralegals on the left bank on Nistru river based on the best practices from the right bank</t>
  </si>
  <si>
    <t>the roadmap will takle the issue of how women to be proportionally represented within the network of paralegals</t>
  </si>
  <si>
    <t>Activity 1.3.5</t>
  </si>
  <si>
    <t>Build capacities of the network of paralegals to operate on the left bank of Nistru river to provide legal assistance and facilitate the access to services available on the right bank for residents of Transnistrian region</t>
  </si>
  <si>
    <t>at least 40% of the participants to the capacity building activities will be women</t>
  </si>
  <si>
    <t>Activity 1.3.6</t>
  </si>
  <si>
    <t xml:space="preserve">Pilot the institution of paralegals through supporting the delivery of legal assitance to people form the left bank of Nistru river. </t>
  </si>
  <si>
    <t>at least 40% of the legal advise will be delivered to women</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</si>
  <si>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</si>
  <si>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</si>
  <si>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</si>
  <si>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</si>
  <si>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</si>
  <si>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</si>
  <si>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</si>
  <si>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</si>
  <si>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</si>
  <si>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</si>
  <si>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</si>
  <si>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</si>
  <si>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Strengthened responses to divisive narratives and misinformation </t>
  </si>
  <si>
    <t>Outcome 2.1</t>
  </si>
  <si>
    <t>CSOs, judges, and law enforcement agents have strengthened capacities and duty bearers of the left bank have increased awareness to effectively implement international standards on tackling hate speech</t>
  </si>
  <si>
    <t>Activity 2.1.1</t>
  </si>
  <si>
    <t>Increase capacities of judges, prosecutors, lawyers, police officers to monitor, investigate and prosecute incidents of hate speech and hate crimes in line with international standards</t>
  </si>
  <si>
    <t>training includes session on gender equality</t>
  </si>
  <si>
    <t>Activity 2.1.2</t>
  </si>
  <si>
    <t>Advocate with duty bearers from the left bank to address hate speech, discrimination and intolerance</t>
  </si>
  <si>
    <t>awareness raising activities will include gender perspective;  expertise will ensure gender mainstreaming</t>
  </si>
  <si>
    <t>Activity 2.1.3</t>
  </si>
  <si>
    <t>Increase capacities of CSOs from both banks to monitor and engage in advocacy on countering hate speech in online and traditional media through training programs</t>
  </si>
  <si>
    <t>women CSOs trained, training includes session on gender equality,  joint advocacy initiatives supported, including on women's rights</t>
  </si>
  <si>
    <t>Activity 2.1.4</t>
  </si>
  <si>
    <t>Select social media influencers popular on the left bank of Nistru river and increase their media and online literacy</t>
  </si>
  <si>
    <t xml:space="preserve">at least 40% of the participants at the event will be women </t>
  </si>
  <si>
    <t>Activity 2.1.5</t>
  </si>
  <si>
    <t>Involve NGOs in developing and implementing tools to tackle misinformation and divissive narratives including through small grants programme</t>
  </si>
  <si>
    <t>at least 30% of the projects funded will be focused on gender equality</t>
  </si>
  <si>
    <t>Activity 2.1.6</t>
  </si>
  <si>
    <t>Organise "deep listening" exercise in communities hosting refugees from Ukraine</t>
  </si>
  <si>
    <t>at least 30% of the participants ant the exents will be women</t>
  </si>
  <si>
    <t>Activity 2.1.7</t>
  </si>
  <si>
    <t>Activity 2.1.8</t>
  </si>
  <si>
    <t>Output 2.2</t>
  </si>
  <si>
    <t xml:space="preserve">Moldovan new and traditional media ecosystems are empowered to produce evidence-based, human rights, gender- and conflict-sensitive media products conducive to promoting tolerance, non-discrimination, and pluralism </t>
  </si>
  <si>
    <t>Activity 2.2.1</t>
  </si>
  <si>
    <t>Increase capacity and develop practical tools for media professionals from both banks on human rights and gender responsive reporting in conflict and post-conflict settings, monitoring and countering hate speech, gender stereotypes, and promoting non-discrimination, social cohesion and tolerance;</t>
  </si>
  <si>
    <t>Activity 2.2.2</t>
  </si>
  <si>
    <t>Conduct confidence building/exchange/dialogue events and support joint initiatives between media outlets on both banks on role of media in conflict settlement process from human rights and gender perspectives, conducive to social cohesion</t>
  </si>
  <si>
    <t xml:space="preserve">Women CSOs initiatives/initiatives on women's rights will be supported </t>
  </si>
  <si>
    <t>Activity 2.2.3</t>
  </si>
  <si>
    <t>Develop and support the implementation of a digital solution to fight missinformation and hate speech</t>
  </si>
  <si>
    <t>Activity 2.2.4</t>
  </si>
  <si>
    <t>Activity 2.2.5</t>
  </si>
  <si>
    <t>Activity 2.2.6</t>
  </si>
  <si>
    <t>Activity 2.2.7</t>
  </si>
  <si>
    <t>Activity 2.2.8</t>
  </si>
  <si>
    <t>Output 2.3</t>
  </si>
  <si>
    <t xml:space="preserve">Community-level prevention and response in addressing and countering hate speech and discrimination in areas with large refugee populations are strengthened  </t>
  </si>
  <si>
    <t>Activity 2.3.1</t>
  </si>
  <si>
    <t>Raise capacity of civil servants from the areas with large refugee populations  in delivering public services based on human rights, equality and non-discrimination</t>
  </si>
  <si>
    <t>training sessions will iclude gender perspective</t>
  </si>
  <si>
    <t>Activity 2.3.2</t>
  </si>
  <si>
    <t>Increase capacity and support joint activities of didactic and supporting personnel at schools with larger refugee populations on both banks on unconcious biases, non-discrimination, social tolerance and countering hate speech</t>
  </si>
  <si>
    <t>training sessions will iclude gender perspective, initiatives on promoting women's rights will be supported, material support will include gender perspective</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</si>
  <si>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</si>
  <si>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</si>
  <si>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</si>
  <si>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</si>
  <si>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</si>
  <si>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</si>
  <si>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</si>
  <si>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</si>
  <si>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</si>
  <si>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</si>
  <si>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</si>
  <si>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</si>
  <si>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</si>
  <si>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</si>
  <si>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</si>
  <si>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</si>
  <si>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</si>
  <si>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</si>
  <si>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</si>
  <si>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</si>
  <si>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</si>
  <si>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</si>
  <si>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</si>
  <si>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</si>
  <si>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</si>
  <si>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</si>
  <si>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</si>
  <si>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</si>
  <si>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</si>
  <si>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</si>
  <si>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</si>
  <si>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</si>
  <si>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</si>
  <si>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</si>
  <si>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</si>
  <si>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</si>
  <si>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</si>
  <si>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</si>
  <si>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</si>
  <si>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</si>
  <si>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</si>
  <si>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</si>
  <si>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</si>
  <si>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</si>
  <si>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</si>
  <si>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</si>
  <si>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</si>
  <si>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</si>
  <si>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</si>
  <si>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</si>
  <si>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</si>
  <si>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</si>
  <si>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</si>
  <si>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</si>
  <si>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</si>
  <si>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</si>
  <si>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</si>
  <si>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</si>
  <si>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</si>
  <si>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</si>
  <si>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</si>
  <si>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</si>
  <si>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</si>
  <si>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</si>
  <si>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</si>
  <si>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</si>
  <si>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</si>
  <si>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</si>
  <si>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</si>
  <si>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</si>
  <si>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</si>
  <si>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</si>
  <si>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</si>
  <si>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</si>
  <si>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</si>
  <si>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</si>
  <si>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</si>
  <si>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</si>
  <si>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</si>
  <si>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</si>
  <si>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</si>
  <si>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</si>
  <si>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</si>
  <si>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</si>
  <si>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</si>
  <si>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</si>
  <si>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</si>
  <si>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</si>
  <si>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</si>
  <si>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</si>
  <si>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The project will ensure equal employment opportunities for both women and men</t>
  </si>
  <si>
    <t>Additional operational costs</t>
  </si>
  <si>
    <t>Monitoring budget</t>
  </si>
  <si>
    <t>Through continuous monitoring and evaluation, it will be ensured that equal opportunities and  representation of both women and men are provided by the project</t>
  </si>
  <si>
    <t>Budget for independent final evaluation</t>
  </si>
  <si>
    <t>The evaluation team will measure the level of compliance of the project interventions with the established gender components</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</si>
  <si>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</si>
  <si>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</si>
  <si>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</si>
  <si>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</si>
  <si>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</si>
  <si>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</si>
  <si>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</si>
  <si>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</si>
  <si>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</si>
  <si>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</si>
  <si>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</si>
  <si>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</si>
  <si>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</si>
  <si>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</si>
  <si>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</si>
  <si>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</si>
  <si>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</si>
  <si>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</si>
  <si>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</si>
  <si>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</si>
  <si>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</si>
  <si>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</si>
  <si>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</si>
  <si>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</si>
  <si>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</si>
  <si>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</si>
  <si>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</si>
  <si>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</si>
  <si>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</si>
  <si>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</si>
  <si>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</si>
  <si>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</si>
  <si>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</si>
  <si>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</si>
  <si>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</si>
  <si>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</si>
  <si>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</si>
  <si>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</si>
  <si>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</si>
  <si>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</si>
  <si>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</si>
  <si>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</si>
  <si>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</si>
  <si>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</si>
  <si>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</si>
  <si>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</si>
  <si>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</si>
  <si>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</si>
  <si>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</si>
  <si>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</si>
  <si>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</si>
  <si>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</si>
  <si>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</si>
  <si>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</si>
  <si>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</si>
  <si>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</si>
  <si>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</si>
  <si>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</si>
  <si>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</si>
  <si>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</si>
  <si>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</si>
  <si>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</si>
  <si>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</si>
  <si>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</si>
  <si>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</si>
  <si>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</si>
  <si>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</si>
  <si>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</si>
  <si>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</si>
  <si>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</si>
  <si>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</si>
  <si>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</si>
  <si>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</si>
  <si>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</si>
  <si>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</si>
  <si>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</si>
  <si>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</si>
  <si>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</si>
  <si>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</si>
  <si>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</si>
  <si>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</si>
  <si>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</si>
  <si>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</si>
  <si>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</si>
  <si>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</si>
  <si>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</si>
  <si>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</si>
  <si>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</si>
  <si>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</si>
  <si>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</si>
  <si>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</si>
  <si>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</si>
  <si>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</si>
  <si>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</si>
  <si>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</si>
  <si>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</si>
  <si>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</si>
  <si>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</si>
  <si>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</si>
  <si>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</si>
  <si>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</si>
  <si>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</si>
  <si>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</si>
  <si>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</si>
  <si>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</si>
  <si>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</si>
  <si>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</si>
  <si>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</si>
  <si>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</si>
  <si>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</si>
  <si>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</si>
  <si>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</si>
  <si>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</si>
  <si>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</si>
  <si>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</si>
  <si>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</si>
  <si>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</si>
  <si>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</si>
  <si>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</si>
  <si>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</si>
  <si>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</si>
  <si>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</si>
  <si>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</si>
  <si>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</si>
  <si>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</si>
  <si>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</si>
  <si>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</si>
  <si>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</si>
  <si>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</si>
  <si>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</si>
  <si>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</si>
  <si>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</si>
  <si>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</si>
  <si>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</si>
  <si>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</si>
  <si>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</si>
  <si>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</si>
  <si>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</si>
  <si>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</si>
  <si>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</si>
  <si>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</si>
  <si>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</si>
  <si>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</si>
  <si>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</si>
  <si>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</si>
  <si>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</si>
  <si>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</si>
  <si>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</si>
  <si>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</si>
  <si>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</si>
  <si>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</si>
  <si>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</si>
  <si>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</si>
  <si>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</si>
  <si>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</si>
  <si>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</si>
  <si>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</si>
  <si>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</si>
  <si>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</si>
  <si>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</si>
  <si>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</si>
  <si>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</si>
  <si>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</si>
  <si>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</si>
  <si>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</si>
  <si>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</si>
  <si>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</si>
  <si>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</si>
  <si>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</si>
  <si>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</si>
  <si>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</si>
  <si>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</si>
  <si>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</si>
  <si>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</si>
  <si>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</si>
  <si>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</si>
  <si>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</si>
  <si>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</si>
  <si>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</si>
  <si>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</si>
  <si>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</si>
  <si>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</si>
  <si>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</si>
  <si>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</si>
  <si>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</si>
  <si>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</si>
  <si>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</si>
  <si>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</si>
  <si>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</si>
  <si>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</si>
  <si>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</si>
  <si>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</si>
  <si>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</si>
  <si>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</si>
  <si>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</si>
  <si>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</si>
  <si>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</si>
  <si>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</si>
  <si>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</si>
  <si>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</si>
  <si>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</si>
  <si>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</si>
  <si>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</si>
  <si>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</si>
  <si>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</si>
  <si>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</si>
  <si>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</si>
  <si>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</si>
  <si>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</si>
  <si>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</si>
  <si>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</si>
  <si>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</si>
  <si>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</si>
  <si>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</si>
  <si>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</si>
  <si>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</si>
  <si>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</si>
  <si>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</si>
  <si>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</si>
  <si>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</si>
  <si>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</si>
  <si>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</si>
  <si>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</si>
  <si>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</si>
  <si>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</si>
  <si>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</si>
  <si>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</si>
  <si>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</si>
  <si>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</si>
  <si>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</si>
  <si>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</si>
  <si>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</si>
  <si>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</si>
  <si>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</si>
  <si>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</si>
  <si>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</si>
  <si>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</si>
  <si>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</si>
  <si>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</si>
  <si>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</si>
  <si>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</si>
  <si>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</si>
  <si>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</si>
  <si>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</si>
  <si>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</si>
  <si>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</si>
  <si>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</si>
  <si>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</si>
  <si>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</si>
  <si>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</si>
  <si>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</si>
  <si>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</si>
  <si>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</si>
  <si>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</si>
  <si>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</si>
  <si>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</si>
  <si>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</si>
  <si>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</si>
  <si>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</si>
  <si>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</si>
  <si>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</si>
  <si>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</si>
  <si>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</si>
  <si>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</si>
  <si>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</si>
  <si>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</si>
  <si>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</si>
  <si>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</si>
  <si>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</si>
  <si>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</si>
  <si>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</si>
  <si>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</si>
  <si>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</si>
  <si>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</si>
  <si>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</si>
  <si>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</si>
  <si>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</si>
  <si>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</si>
  <si>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</si>
  <si>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</si>
  <si>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</si>
  <si>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</si>
  <si>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</si>
  <si>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</si>
  <si>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</si>
  <si>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</si>
  <si>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</si>
  <si>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</si>
  <si>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</si>
  <si>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</si>
  <si>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</si>
  <si>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</si>
  <si>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</si>
  <si>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</si>
  <si>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</si>
  <si>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</si>
  <si>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</si>
  <si>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</si>
  <si>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</si>
  <si>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</si>
  <si>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</si>
  <si>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</si>
  <si>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</si>
  <si>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</si>
  <si>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</si>
  <si>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</si>
  <si>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</si>
  <si>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</si>
  <si>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</si>
  <si>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</si>
  <si>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</si>
  <si>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</si>
  <si>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</si>
  <si>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</si>
  <si>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</si>
  <si>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</si>
  <si>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</si>
  <si>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</si>
  <si>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</si>
  <si>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</si>
  <si>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</si>
  <si>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</si>
  <si>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</si>
  <si>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</si>
  <si>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</si>
  <si>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</si>
  <si>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</si>
  <si>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</si>
  <si>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</si>
  <si>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</si>
  <si>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</si>
  <si>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</si>
  <si>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</si>
  <si>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</si>
  <si>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</si>
  <si>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</si>
  <si>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</si>
  <si>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</si>
  <si>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</si>
  <si>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</si>
  <si>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</si>
  <si>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</si>
  <si>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</si>
  <si>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</si>
  <si>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</si>
  <si>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</si>
  <si>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</si>
  <si>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</si>
  <si>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</si>
  <si>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</si>
  <si>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</si>
  <si>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</si>
  <si>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</si>
  <si>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</si>
  <si>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</si>
  <si>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</si>
  <si>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</si>
  <si>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r>
      <t xml:space="preserve">Current level of </t>
    </r>
    <r>
      <rPr>
        <b/>
        <sz val="12"/>
        <color rgb="FFFF0000"/>
        <rFont val="Calibri"/>
        <family val="2"/>
        <scheme val="minor"/>
      </rPr>
      <t xml:space="preserve">expenditure/ commitment </t>
    </r>
    <r>
      <rPr>
        <sz val="12"/>
        <color rgb="FFFF0000"/>
        <rFont val="Calibri"/>
        <family val="2"/>
        <scheme val="minor"/>
      </rPr>
      <t>(To be completed at time of project progress reporting)</t>
    </r>
    <r>
      <rPr>
        <b/>
        <sz val="12"/>
        <color rgb="FFFF0000"/>
        <rFont val="Calibri"/>
        <family val="2"/>
        <scheme val="minor"/>
      </rPr>
      <t xml:space="preserve"> </t>
    </r>
  </si>
  <si>
    <t>With full indirect costs:</t>
  </si>
  <si>
    <t>*Please note that not all indirect costs have been calculated fully as expenses</t>
  </si>
  <si>
    <t>UNW temp</t>
  </si>
  <si>
    <t>UNDP Temp</t>
  </si>
  <si>
    <t>OHCHR Temp</t>
  </si>
  <si>
    <t>GEWE</t>
  </si>
  <si>
    <t>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</si>
</sst>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9"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b/>
      <sz val="24"/>
      <color rgb="FF00B0F0"/>
      <name val="Calibri"/>
      <family val="2"/>
      <scheme val="minor"/>
    </font>
    <font>
      <sz val="12"/>
      <color rgb="FF000000"/>
      <name val="Calibri"/>
      <family val="2"/>
    </font>
    <font>
      <sz val="12"/>
      <color rgb="FF000000"/>
      <name val="Arial"/>
      <family val="2"/>
    </font>
    <font>
      <sz val="10"/>
      <color rgb="FF000000"/>
      <name val="Symbol"/>
      <family val="1"/>
      <charset val="2"/>
    </font>
    <font>
      <sz val="12"/>
      <color rgb="FF000000"/>
      <name val="Calibri"/>
      <family val="2"/>
      <scheme val="minor"/>
    </font>
    <font>
      <b/>
      <sz val="12"/>
      <name val="Calibri"/>
      <family val="2"/>
      <scheme val="minor"/>
    </font>
    <font>
      <b/>
      <sz val="18"/>
      <color rgb="FFFF0000"/>
      <name val="Calibri"/>
      <family val="2"/>
      <scheme val="minor"/>
    </font>
    <font>
      <b/>
      <sz val="14"/>
      <color rgb="FFFF0000"/>
      <name val="Calibri"/>
      <family val="2"/>
      <scheme val="minor"/>
    </font>
    <font>
      <sz val="12"/>
      <name val="Calibri"/>
      <family val="2"/>
      <scheme val="minor"/>
    </font>
    <font>
      <b/>
      <sz val="16"/>
      <color rgb="FFFF0000"/>
      <name val="Calibri"/>
      <family val="2"/>
      <scheme val="minor"/>
    </font>
    <font>
      <i/>
      <sz val="11"/>
      <color rgb="FFFF0000"/>
      <name val="Calibri"/>
      <family val="2"/>
      <scheme val="minor"/>
    </font>
    <font>
      <b/>
      <sz val="11"/>
      <name val="Calibri"/>
      <family val="2"/>
      <scheme val="minor"/>
    </font>
    <font>
      <sz val="10"/>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rgb="FFD9D9D9"/>
        <bgColor rgb="FF000000"/>
      </patternFill>
    </fill>
    <fill>
      <patternFill patternType="solid">
        <fgColor theme="0"/>
        <bgColor rgb="FF000000"/>
      </patternFill>
    </fill>
    <fill>
      <patternFill patternType="solid">
        <fgColor theme="4" tint="0.79998168889431442"/>
        <bgColor indexed="64"/>
      </patternFill>
    </fill>
    <fill>
      <patternFill patternType="solid">
        <fgColor theme="9" tint="0.79998168889431442"/>
        <bgColor indexed="64"/>
      </patternFill>
    </fill>
  </fills>
  <borders count="2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201">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3" borderId="0" xfId="0" applyFont="1" applyFill="1" applyAlignment="1">
      <alignment vertical="center" wrapText="1"/>
    </xf>
    <xf numFmtId="44" fontId="2" fillId="0" borderId="0" xfId="0" applyNumberFormat="1" applyFont="1" applyAlignment="1">
      <alignment vertical="center" wrapText="1"/>
    </xf>
    <xf numFmtId="0" fontId="2" fillId="2" borderId="10" xfId="0" applyFont="1" applyFill="1" applyBorder="1" applyAlignment="1">
      <alignment vertical="center" wrapText="1"/>
    </xf>
    <xf numFmtId="0" fontId="2" fillId="3" borderId="0" xfId="0" applyFont="1" applyFill="1" applyAlignment="1" applyProtection="1">
      <alignment vertical="center" wrapText="1"/>
      <protection locked="0"/>
    </xf>
    <xf numFmtId="44" fontId="8"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44" fontId="2" fillId="2" borderId="5" xfId="1" applyFont="1" applyFill="1" applyBorder="1" applyAlignment="1" applyProtection="1">
      <alignment horizontal="center" vertical="center" wrapText="1"/>
    </xf>
    <xf numFmtId="0" fontId="2" fillId="2" borderId="7" xfId="0" applyFont="1" applyFill="1" applyBorder="1" applyAlignment="1">
      <alignment vertical="center" wrapText="1"/>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0" fillId="0" borderId="0" xfId="0" applyFont="1" applyAlignment="1">
      <alignment wrapText="1"/>
    </xf>
    <xf numFmtId="0" fontId="11" fillId="0" borderId="0" xfId="0" applyFont="1" applyAlignment="1">
      <alignment wrapText="1"/>
    </xf>
    <xf numFmtId="0" fontId="0" fillId="0" borderId="0" xfId="0" applyAlignment="1">
      <alignment wrapText="1"/>
    </xf>
    <xf numFmtId="0" fontId="0" fillId="3" borderId="0" xfId="0" applyFill="1" applyAlignment="1">
      <alignment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protection locked="0"/>
    </xf>
    <xf numFmtId="0" fontId="12" fillId="0" borderId="0" xfId="0" applyFont="1"/>
    <xf numFmtId="49" fontId="0" fillId="0" borderId="0" xfId="0" applyNumberFormat="1"/>
    <xf numFmtId="0" fontId="12" fillId="0" borderId="0" xfId="0" applyFont="1" applyAlignment="1">
      <alignment vertical="center"/>
    </xf>
    <xf numFmtId="49" fontId="13" fillId="0" borderId="0" xfId="0" applyNumberFormat="1" applyFont="1" applyAlignment="1">
      <alignment horizontal="left"/>
    </xf>
    <xf numFmtId="49" fontId="13" fillId="0" borderId="0" xfId="0" applyNumberFormat="1" applyFont="1" applyAlignment="1">
      <alignment horizontal="left" wrapText="1"/>
    </xf>
    <xf numFmtId="0" fontId="2" fillId="2" borderId="3" xfId="0" applyFont="1" applyFill="1" applyBorder="1" applyAlignment="1">
      <alignment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1" xfId="1" applyFont="1" applyFill="1" applyBorder="1" applyAlignment="1" applyProtection="1">
      <alignment vertical="center" wrapText="1"/>
    </xf>
    <xf numFmtId="9" fontId="2" fillId="2" borderId="12" xfId="2" applyFont="1" applyFill="1" applyBorder="1" applyAlignment="1" applyProtection="1">
      <alignment vertical="center" wrapText="1"/>
    </xf>
    <xf numFmtId="0" fontId="3" fillId="2" borderId="14" xfId="0" applyFont="1" applyFill="1" applyBorder="1" applyAlignment="1">
      <alignment horizontal="left" vertical="center" wrapText="1"/>
    </xf>
    <xf numFmtId="44" fontId="2" fillId="2" borderId="13" xfId="0" applyNumberFormat="1" applyFont="1" applyFill="1" applyBorder="1" applyAlignment="1">
      <alignment vertical="center" wrapText="1"/>
    </xf>
    <xf numFmtId="0" fontId="3" fillId="2" borderId="7" xfId="0" applyFont="1" applyFill="1" applyBorder="1" applyAlignment="1">
      <alignment horizontal="left" vertical="center" wrapText="1"/>
    </xf>
    <xf numFmtId="44" fontId="2" fillId="2" borderId="8" xfId="2" applyNumberFormat="1" applyFont="1" applyFill="1" applyBorder="1" applyAlignment="1" applyProtection="1">
      <alignment wrapText="1"/>
    </xf>
    <xf numFmtId="44" fontId="2" fillId="2" borderId="12" xfId="1" applyFont="1" applyFill="1" applyBorder="1" applyAlignment="1" applyProtection="1">
      <alignment vertical="center" wrapText="1"/>
    </xf>
    <xf numFmtId="0" fontId="2" fillId="2" borderId="1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16" xfId="0" applyFont="1" applyFill="1" applyBorder="1" applyAlignment="1">
      <alignment vertical="center" wrapText="1"/>
    </xf>
    <xf numFmtId="44" fontId="2" fillId="2" borderId="20" xfId="1" applyFont="1" applyFill="1" applyBorder="1" applyAlignment="1" applyProtection="1">
      <alignment vertical="center" wrapText="1"/>
    </xf>
    <xf numFmtId="9" fontId="2" fillId="3" borderId="8" xfId="2" applyFont="1" applyFill="1" applyBorder="1" applyAlignment="1" applyProtection="1">
      <alignment vertical="center" wrapText="1"/>
      <protection locked="0"/>
    </xf>
    <xf numFmtId="9" fontId="2" fillId="3" borderId="15" xfId="2" applyFont="1" applyFill="1" applyBorder="1" applyAlignment="1" applyProtection="1">
      <alignment vertical="center" wrapText="1"/>
      <protection locked="0"/>
    </xf>
    <xf numFmtId="9" fontId="2" fillId="3" borderId="15" xfId="2" applyFont="1" applyFill="1" applyBorder="1" applyAlignment="1" applyProtection="1">
      <alignment horizontal="right" vertical="center" wrapText="1"/>
      <protection locked="0"/>
    </xf>
    <xf numFmtId="9" fontId="0" fillId="0" borderId="0" xfId="2" applyFont="1"/>
    <xf numFmtId="10" fontId="2" fillId="2" borderId="8" xfId="2" applyNumberFormat="1" applyFont="1" applyFill="1" applyBorder="1" applyAlignment="1" applyProtection="1">
      <alignment wrapText="1"/>
    </xf>
    <xf numFmtId="44" fontId="11"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14" fillId="6"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9" fillId="3" borderId="0" xfId="1" applyFont="1" applyFill="1" applyBorder="1" applyAlignment="1">
      <alignment horizontal="left" wrapText="1"/>
    </xf>
    <xf numFmtId="44" fontId="2" fillId="2" borderId="14" xfId="0" applyNumberFormat="1" applyFont="1" applyFill="1" applyBorder="1" applyAlignment="1">
      <alignment vertical="center" wrapText="1"/>
    </xf>
    <xf numFmtId="44" fontId="0" fillId="2" borderId="13" xfId="1" applyFont="1" applyFill="1" applyBorder="1" applyAlignment="1">
      <alignment vertical="center" wrapText="1"/>
    </xf>
    <xf numFmtId="0" fontId="0" fillId="2" borderId="10" xfId="0" applyFill="1" applyBorder="1" applyAlignment="1">
      <alignment wrapText="1"/>
    </xf>
    <xf numFmtId="9" fontId="0" fillId="2" borderId="12" xfId="2" applyFont="1" applyFill="1" applyBorder="1" applyAlignment="1">
      <alignment wrapText="1"/>
    </xf>
    <xf numFmtId="44" fontId="11"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4" fillId="7"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2" fillId="0" borderId="0" xfId="0" applyFont="1" applyAlignment="1">
      <alignment wrapText="1"/>
    </xf>
    <xf numFmtId="0" fontId="2" fillId="2" borderId="4" xfId="0" applyFont="1" applyFill="1" applyBorder="1" applyAlignment="1">
      <alignment vertical="center" wrapText="1"/>
    </xf>
    <xf numFmtId="0" fontId="19" fillId="0" borderId="0" xfId="0" applyFont="1" applyAlignment="1" applyProtection="1">
      <alignment wrapText="1"/>
      <protection locked="0"/>
    </xf>
    <xf numFmtId="44" fontId="20" fillId="0" borderId="3" xfId="1" applyFont="1" applyBorder="1" applyAlignment="1" applyProtection="1">
      <alignment horizontal="center" vertical="center" wrapText="1"/>
      <protection locked="0"/>
    </xf>
    <xf numFmtId="0" fontId="17" fillId="0" borderId="26" xfId="0" applyFont="1" applyBorder="1" applyAlignment="1" applyProtection="1">
      <alignment horizontal="left" vertical="center" wrapText="1" indent="1"/>
      <protection locked="0"/>
    </xf>
    <xf numFmtId="0" fontId="1" fillId="2" borderId="3" xfId="0" applyFont="1" applyFill="1" applyBorder="1" applyAlignment="1">
      <alignment horizontal="center" vertical="center" wrapText="1"/>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3" xfId="0" applyFont="1" applyFill="1" applyBorder="1" applyAlignment="1" applyProtection="1">
      <alignment horizontal="left" vertical="top" wrapText="1"/>
      <protection locked="0"/>
    </xf>
    <xf numFmtId="0" fontId="1" fillId="2" borderId="4" xfId="0" applyFont="1" applyFill="1" applyBorder="1" applyAlignment="1">
      <alignment vertical="center" wrapText="1"/>
    </xf>
    <xf numFmtId="44" fontId="1" fillId="0" borderId="2" xfId="1" applyFont="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0" borderId="19" xfId="1" applyFont="1" applyBorder="1" applyAlignment="1" applyProtection="1">
      <alignment horizontal="center" vertical="center" wrapText="1"/>
      <protection locked="0"/>
    </xf>
    <xf numFmtId="0" fontId="1" fillId="0" borderId="3" xfId="0" applyFont="1" applyBorder="1" applyAlignment="1" applyProtection="1">
      <alignment horizontal="left" vertical="center" wrapText="1" inden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7"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8" xfId="0" applyNumberFormat="1"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7" fillId="0" borderId="0" xfId="0" applyFont="1" applyAlignment="1" applyProtection="1">
      <alignment vertical="center" wrapText="1" indent="1"/>
      <protection locked="0"/>
    </xf>
    <xf numFmtId="0" fontId="18" fillId="0" borderId="25" xfId="0" applyFont="1" applyBorder="1" applyAlignment="1" applyProtection="1">
      <alignment horizontal="left" vertical="center" indent="1"/>
      <protection locked="0"/>
    </xf>
    <xf numFmtId="0" fontId="1" fillId="3" borderId="1" xfId="0" applyFont="1" applyFill="1" applyBorder="1" applyAlignment="1" applyProtection="1">
      <alignment horizontal="left" vertical="top"/>
      <protection locked="0"/>
    </xf>
    <xf numFmtId="44" fontId="8" fillId="0" borderId="3" xfId="1" applyFont="1" applyBorder="1" applyAlignment="1" applyProtection="1">
      <alignment horizontal="center" vertical="center" wrapText="1"/>
      <protection locked="0"/>
    </xf>
    <xf numFmtId="44" fontId="8" fillId="2" borderId="3" xfId="1" applyFont="1" applyFill="1" applyBorder="1" applyAlignment="1" applyProtection="1">
      <alignment horizontal="center" vertical="center" wrapText="1"/>
    </xf>
    <xf numFmtId="44" fontId="8" fillId="0" borderId="3" xfId="1" applyFont="1" applyBorder="1" applyAlignment="1" applyProtection="1">
      <alignment vertical="center" wrapText="1"/>
      <protection locked="0"/>
    </xf>
    <xf numFmtId="44" fontId="7" fillId="2" borderId="3" xfId="1" applyFont="1" applyFill="1" applyBorder="1" applyAlignment="1" applyProtection="1">
      <alignment horizontal="center" vertical="center" wrapText="1"/>
    </xf>
    <xf numFmtId="44" fontId="1" fillId="0" borderId="3" xfId="1" applyFont="1" applyFill="1" applyBorder="1" applyAlignment="1" applyProtection="1">
      <alignment horizontal="center" vertical="center" wrapText="1"/>
      <protection locked="0"/>
    </xf>
    <xf numFmtId="44" fontId="8" fillId="0" borderId="3" xfId="1"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17" fillId="0" borderId="25" xfId="0" applyFont="1" applyBorder="1" applyAlignment="1" applyProtection="1">
      <alignment wrapText="1"/>
      <protection locked="0"/>
    </xf>
    <xf numFmtId="0" fontId="17" fillId="0" borderId="0" xfId="0" applyFont="1" applyAlignment="1" applyProtection="1">
      <alignment wrapText="1"/>
      <protection locked="0"/>
    </xf>
    <xf numFmtId="0" fontId="17" fillId="0" borderId="0" xfId="0" applyFont="1" applyAlignment="1" applyProtection="1">
      <alignment horizontal="center" vertical="center" wrapText="1"/>
      <protection locked="0"/>
    </xf>
    <xf numFmtId="44" fontId="22" fillId="0" borderId="0" xfId="1" applyFont="1" applyBorder="1" applyAlignment="1">
      <alignment wrapText="1"/>
    </xf>
    <xf numFmtId="44" fontId="23" fillId="0" borderId="0" xfId="1" applyFont="1" applyBorder="1" applyAlignment="1">
      <alignment wrapText="1"/>
    </xf>
    <xf numFmtId="44" fontId="24" fillId="0" borderId="3" xfId="1" applyFont="1" applyBorder="1" applyAlignment="1" applyProtection="1">
      <alignment horizontal="center" vertical="center" wrapText="1"/>
      <protection locked="0"/>
    </xf>
    <xf numFmtId="44" fontId="24" fillId="0" borderId="3" xfId="1" applyFont="1" applyFill="1" applyBorder="1" applyAlignment="1" applyProtection="1">
      <alignment horizontal="center" vertical="center" wrapText="1"/>
      <protection locked="0"/>
    </xf>
    <xf numFmtId="44" fontId="24" fillId="2" borderId="3" xfId="1" applyFont="1" applyFill="1" applyBorder="1" applyAlignment="1" applyProtection="1">
      <alignment horizontal="center" vertical="center" wrapText="1"/>
    </xf>
    <xf numFmtId="44" fontId="21" fillId="2" borderId="3" xfId="1" applyFont="1" applyFill="1" applyBorder="1" applyAlignment="1" applyProtection="1">
      <alignment horizontal="center" vertical="center" wrapText="1"/>
    </xf>
    <xf numFmtId="0" fontId="8" fillId="2" borderId="3" xfId="0" applyFont="1" applyFill="1" applyBorder="1" applyAlignment="1">
      <alignment horizontal="center" vertical="center" wrapText="1"/>
    </xf>
    <xf numFmtId="0" fontId="13" fillId="0" borderId="0" xfId="0" applyFont="1" applyAlignment="1" applyProtection="1">
      <alignment wrapText="1"/>
      <protection locked="0"/>
    </xf>
    <xf numFmtId="44" fontId="21" fillId="2" borderId="5" xfId="1" applyFont="1" applyFill="1" applyBorder="1" applyAlignment="1" applyProtection="1">
      <alignment horizontal="center" vertical="center" wrapText="1"/>
    </xf>
    <xf numFmtId="44" fontId="24" fillId="0" borderId="2" xfId="1" applyFont="1" applyBorder="1" applyAlignment="1" applyProtection="1">
      <alignment horizontal="center" vertical="center" wrapText="1"/>
      <protection locked="0"/>
    </xf>
    <xf numFmtId="0" fontId="21" fillId="2" borderId="3" xfId="0" applyFont="1" applyFill="1" applyBorder="1" applyAlignment="1">
      <alignment vertical="center" wrapText="1"/>
    </xf>
    <xf numFmtId="44" fontId="7" fillId="6" borderId="3" xfId="0" applyNumberFormat="1" applyFont="1" applyFill="1" applyBorder="1" applyAlignment="1">
      <alignment horizontal="center" vertical="center" wrapText="1"/>
    </xf>
    <xf numFmtId="44" fontId="24" fillId="0" borderId="3" xfId="1" applyFont="1" applyBorder="1" applyAlignment="1" applyProtection="1">
      <alignment vertical="center" wrapText="1"/>
      <protection locked="0"/>
    </xf>
    <xf numFmtId="44" fontId="24" fillId="0" borderId="3" xfId="1" applyFont="1" applyFill="1" applyBorder="1" applyAlignment="1" applyProtection="1">
      <alignment vertical="center" wrapText="1"/>
      <protection locked="0"/>
    </xf>
    <xf numFmtId="44" fontId="24" fillId="2" borderId="3" xfId="1" applyFont="1" applyFill="1" applyBorder="1" applyAlignment="1" applyProtection="1">
      <alignment vertical="center" wrapText="1"/>
    </xf>
    <xf numFmtId="44" fontId="21" fillId="4" borderId="3" xfId="1" applyFont="1" applyFill="1" applyBorder="1" applyAlignment="1" applyProtection="1">
      <alignment vertical="center" wrapText="1"/>
    </xf>
    <xf numFmtId="44" fontId="8" fillId="2" borderId="3" xfId="0" applyNumberFormat="1" applyFont="1" applyFill="1" applyBorder="1" applyAlignment="1">
      <alignment vertical="center" wrapText="1"/>
    </xf>
    <xf numFmtId="44" fontId="8" fillId="2" borderId="8" xfId="0" applyNumberFormat="1" applyFont="1" applyFill="1" applyBorder="1" applyAlignment="1">
      <alignment vertical="center" wrapText="1"/>
    </xf>
    <xf numFmtId="44" fontId="25" fillId="3" borderId="0" xfId="1" applyFont="1" applyFill="1" applyBorder="1" applyAlignment="1">
      <alignment vertical="center" wrapText="1"/>
    </xf>
    <xf numFmtId="0" fontId="8" fillId="0" borderId="0" xfId="0" applyFont="1" applyAlignment="1">
      <alignment vertical="center" wrapText="1"/>
    </xf>
    <xf numFmtId="44" fontId="26" fillId="0" borderId="0" xfId="1" applyFont="1" applyFill="1" applyBorder="1" applyAlignment="1" applyProtection="1">
      <alignment vertical="center" wrapText="1"/>
      <protection locked="0"/>
    </xf>
    <xf numFmtId="49" fontId="1" fillId="0" borderId="4" xfId="1" applyNumberFormat="1" applyFont="1" applyBorder="1" applyAlignment="1" applyProtection="1">
      <alignment horizontal="left" wrapText="1"/>
      <protection locked="0"/>
    </xf>
    <xf numFmtId="49" fontId="1" fillId="3" borderId="4" xfId="1" applyNumberFormat="1" applyFont="1" applyFill="1" applyBorder="1" applyAlignment="1" applyProtection="1">
      <alignment horizontal="left" wrapText="1"/>
      <protection locked="0"/>
    </xf>
    <xf numFmtId="44" fontId="1" fillId="0" borderId="3" xfId="1" applyFont="1" applyFill="1" applyBorder="1" applyAlignment="1" applyProtection="1">
      <alignment horizontal="center" vertical="center" wrapText="1"/>
    </xf>
    <xf numFmtId="0" fontId="0" fillId="0" borderId="3" xfId="0" applyBorder="1" applyAlignment="1">
      <alignment wrapText="1"/>
    </xf>
    <xf numFmtId="44" fontId="2" fillId="0" borderId="3" xfId="1" applyFont="1" applyFill="1" applyBorder="1" applyAlignment="1" applyProtection="1">
      <alignment horizontal="center" vertical="center" wrapText="1"/>
    </xf>
    <xf numFmtId="44" fontId="2" fillId="0" borderId="3" xfId="1" applyFont="1" applyFill="1" applyBorder="1" applyAlignment="1" applyProtection="1">
      <alignment vertical="center" wrapText="1"/>
    </xf>
    <xf numFmtId="0" fontId="0" fillId="3" borderId="3" xfId="0" applyFill="1" applyBorder="1" applyAlignment="1">
      <alignment wrapText="1"/>
    </xf>
    <xf numFmtId="44" fontId="8" fillId="0" borderId="3" xfId="1" applyFont="1" applyFill="1" applyBorder="1" applyAlignment="1" applyProtection="1">
      <alignment vertical="center" wrapText="1"/>
    </xf>
    <xf numFmtId="0" fontId="7" fillId="8" borderId="3" xfId="0" applyFont="1" applyFill="1" applyBorder="1" applyAlignment="1">
      <alignment horizontal="center" vertical="center" wrapText="1"/>
    </xf>
    <xf numFmtId="44" fontId="27" fillId="0" borderId="0" xfId="0" applyNumberFormat="1" applyFont="1" applyAlignment="1">
      <alignment wrapText="1"/>
    </xf>
    <xf numFmtId="44" fontId="8" fillId="9" borderId="3" xfId="1" applyFont="1" applyFill="1" applyBorder="1" applyAlignment="1" applyProtection="1">
      <alignment horizontal="center" vertical="center" wrapText="1"/>
      <protection locked="0"/>
    </xf>
    <xf numFmtId="164" fontId="1" fillId="0" borderId="4" xfId="1" applyNumberFormat="1" applyFont="1" applyBorder="1" applyAlignment="1" applyProtection="1">
      <alignment horizontal="center" vertical="center" wrapText="1"/>
      <protection locked="0"/>
    </xf>
    <xf numFmtId="44" fontId="21" fillId="6" borderId="3" xfId="0" applyNumberFormat="1" applyFont="1" applyFill="1" applyBorder="1" applyAlignment="1">
      <alignment horizontal="center" vertical="center" wrapText="1"/>
    </xf>
    <xf numFmtId="44" fontId="0" fillId="8" borderId="0" xfId="0" applyNumberFormat="1" applyFill="1" applyAlignment="1">
      <alignment wrapText="1"/>
    </xf>
    <xf numFmtId="44" fontId="15" fillId="9" borderId="0" xfId="0" applyNumberFormat="1" applyFont="1" applyFill="1" applyAlignment="1">
      <alignment wrapText="1"/>
    </xf>
    <xf numFmtId="0" fontId="7" fillId="0" borderId="0" xfId="0" applyFont="1" applyAlignment="1" applyProtection="1">
      <alignment vertical="center" wrapText="1"/>
      <protection locked="0"/>
    </xf>
    <xf numFmtId="44" fontId="8" fillId="0" borderId="3" xfId="1" applyFont="1" applyFill="1" applyBorder="1" applyAlignment="1" applyProtection="1">
      <alignment horizontal="center" vertical="center" wrapText="1"/>
      <protection locked="0"/>
    </xf>
    <xf numFmtId="44" fontId="0" fillId="0" borderId="0" xfId="0" applyNumberFormat="1" applyAlignment="1">
      <alignment wrapText="1"/>
    </xf>
    <xf numFmtId="44" fontId="28" fillId="3" borderId="0" xfId="0" applyNumberFormat="1" applyFont="1" applyFill="1" applyAlignment="1" applyProtection="1">
      <alignment vertical="center" wrapText="1"/>
      <protection locked="0"/>
    </xf>
    <xf numFmtId="44" fontId="8" fillId="0" borderId="3" xfId="1" applyFont="1" applyFill="1" applyBorder="1" applyAlignment="1" applyProtection="1">
      <alignment horizontal="center" vertical="center" wrapText="1"/>
    </xf>
    <xf numFmtId="0" fontId="16" fillId="0" borderId="0" xfId="0" applyFont="1" applyAlignment="1">
      <alignment horizontal="left" vertical="top" wrapText="1"/>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5" fillId="0" borderId="24" xfId="0" applyFont="1" applyBorder="1" applyAlignment="1">
      <alignment horizontal="left"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2" xfId="0"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9" xfId="0" applyFont="1" applyFill="1" applyBorder="1" applyAlignment="1">
      <alignment horizontal="center" vertical="center" wrapText="1"/>
    </xf>
    <xf numFmtId="44" fontId="2" fillId="2" borderId="15" xfId="1" applyFont="1" applyFill="1" applyBorder="1" applyAlignment="1" applyProtection="1">
      <alignment horizontal="center" vertical="center" wrapText="1"/>
    </xf>
    <xf numFmtId="44" fontId="2" fillId="2" borderId="1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7"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44" fontId="2" fillId="2" borderId="1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 fillId="4" borderId="21"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cellXfs>
  <cellStyles count="3">
    <cellStyle name="Currency" xfId="1" builtinId="4"/>
    <cellStyle name="Normal" xfId="0" builtinId="0"/>
    <cellStyle name="Percent"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N221"/>
  <sheetViews>
    <sheetView showGridLines="0" showZeros="0" tabSelected="1" zoomScale="55" zoomScaleNormal="55" workbookViewId="0">
      <pane ySplit="4" topLeftCell="A5" activePane="bottomLeft" state="frozen"/>
      <selection pane="bottomLeft" activeCell="L193" sqref="L193"/>
    </sheetView>
  </sheetViews>
  <sheetFormatPr defaultColWidth="9.109375" defaultRowHeight="14.4" x14ac:dyDescent="0.3"/>
  <cols>
    <col min="1" max="1" width="9.109375" style="15"/>
    <col min="2" max="2" width="30.88671875" style="15" customWidth="1"/>
    <col min="3" max="3" width="32.44140625" style="15" customWidth="1"/>
    <col min="4" max="4" width="25.109375" style="15" customWidth="1"/>
    <col min="5" max="6" width="25.88671875" style="15" customWidth="1"/>
    <col min="7" max="7" width="32.88671875" style="15" customWidth="1"/>
    <col min="8" max="8" width="22.44140625" style="15" customWidth="1"/>
    <col min="9" max="9" width="33.109375" style="50" customWidth="1"/>
    <col min="10" max="10" width="31.88671875" style="65" hidden="1" customWidth="1"/>
    <col min="11" max="11" width="30.109375" style="15" customWidth="1"/>
    <col min="12" max="12" width="26.5546875" style="15" customWidth="1"/>
    <col min="13" max="13" width="24.88671875" style="15" customWidth="1"/>
    <col min="14" max="14" width="27.44140625" style="15" customWidth="1"/>
    <col min="15" max="15" width="26.44140625" style="15" customWidth="1"/>
    <col min="16" max="16" width="22.44140625" style="15" customWidth="1"/>
    <col min="17" max="17" width="29.88671875" style="15" customWidth="1"/>
    <col min="18" max="18" width="23.44140625" style="15" customWidth="1"/>
    <col min="19" max="19" width="18.44140625" style="15" customWidth="1"/>
    <col min="20" max="20" width="17.44140625" style="15" customWidth="1"/>
    <col min="21" max="21" width="25.109375" style="15" customWidth="1"/>
    <col min="22" max="16384" width="9.109375" style="15"/>
  </cols>
  <sheetData>
    <row r="1" spans="1:14" ht="30.75" customHeight="1" x14ac:dyDescent="0.85">
      <c r="B1" s="163" t="s">
        <v>0</v>
      </c>
      <c r="C1" s="163"/>
      <c r="D1" s="163"/>
      <c r="E1" s="163"/>
      <c r="F1" s="13"/>
      <c r="G1" s="13"/>
      <c r="H1" s="14"/>
      <c r="I1" s="49"/>
      <c r="J1" s="64"/>
      <c r="K1" s="14"/>
    </row>
    <row r="2" spans="1:14" ht="16.5" customHeight="1" x14ac:dyDescent="0.5">
      <c r="B2" s="170" t="s">
        <v>1</v>
      </c>
      <c r="C2" s="170"/>
      <c r="D2" s="170"/>
      <c r="E2" s="170"/>
      <c r="F2" s="70"/>
      <c r="G2" s="70"/>
      <c r="H2" s="70"/>
      <c r="I2" s="59"/>
      <c r="J2" s="59"/>
    </row>
    <row r="4" spans="1:14" ht="122.25" customHeight="1" x14ac:dyDescent="0.3">
      <c r="B4" s="75" t="s">
        <v>2</v>
      </c>
      <c r="C4" s="75" t="s">
        <v>3</v>
      </c>
      <c r="D4" s="22" t="s">
        <v>4</v>
      </c>
      <c r="E4" s="22" t="s">
        <v>5</v>
      </c>
      <c r="F4" s="22" t="s">
        <v>6</v>
      </c>
      <c r="G4" s="30" t="s">
        <v>7</v>
      </c>
      <c r="H4" s="75" t="s">
        <v>8</v>
      </c>
      <c r="I4" s="128" t="s">
        <v>579</v>
      </c>
      <c r="J4" s="75" t="s">
        <v>9</v>
      </c>
      <c r="K4" s="75" t="s">
        <v>585</v>
      </c>
      <c r="L4" s="151" t="s">
        <v>582</v>
      </c>
      <c r="M4" s="151" t="s">
        <v>583</v>
      </c>
      <c r="N4" s="151" t="s">
        <v>584</v>
      </c>
    </row>
    <row r="5" spans="1:14" ht="51" customHeight="1" x14ac:dyDescent="0.3">
      <c r="B5" s="28" t="s">
        <v>10</v>
      </c>
      <c r="C5" s="197" t="s">
        <v>11</v>
      </c>
      <c r="D5" s="198"/>
      <c r="E5" s="198"/>
      <c r="F5" s="198"/>
      <c r="G5" s="198"/>
      <c r="H5" s="198"/>
      <c r="I5" s="198"/>
      <c r="J5" s="198"/>
      <c r="K5" s="199"/>
      <c r="L5" s="7"/>
    </row>
    <row r="6" spans="1:14" ht="51" customHeight="1" x14ac:dyDescent="0.3">
      <c r="B6" s="28" t="s">
        <v>12</v>
      </c>
      <c r="C6" s="164" t="s">
        <v>13</v>
      </c>
      <c r="D6" s="165"/>
      <c r="E6" s="165"/>
      <c r="F6" s="165"/>
      <c r="G6" s="165"/>
      <c r="H6" s="165"/>
      <c r="I6" s="165"/>
      <c r="J6" s="165"/>
      <c r="K6" s="166"/>
      <c r="L6" s="20"/>
    </row>
    <row r="7" spans="1:14" ht="127.5" customHeight="1" x14ac:dyDescent="0.3">
      <c r="B7" s="76" t="s">
        <v>14</v>
      </c>
      <c r="C7" s="77" t="s">
        <v>15</v>
      </c>
      <c r="D7" s="124">
        <v>10000</v>
      </c>
      <c r="E7" s="125">
        <v>60000</v>
      </c>
      <c r="F7" s="124"/>
      <c r="G7" s="126">
        <f>SUM(D7:F7)</f>
        <v>70000</v>
      </c>
      <c r="H7" s="80">
        <v>0.7</v>
      </c>
      <c r="I7" s="159">
        <v>52093.07</v>
      </c>
      <c r="J7" s="81" t="s">
        <v>16</v>
      </c>
      <c r="K7" s="154">
        <f>I7*H7</f>
        <v>36465.148999999998</v>
      </c>
      <c r="L7" s="159">
        <v>52093.07</v>
      </c>
      <c r="M7" s="146"/>
      <c r="N7" s="111">
        <v>0</v>
      </c>
    </row>
    <row r="8" spans="1:14" ht="124.8" x14ac:dyDescent="0.3">
      <c r="B8" s="76" t="s">
        <v>17</v>
      </c>
      <c r="C8" s="77" t="s">
        <v>18</v>
      </c>
      <c r="D8" s="78"/>
      <c r="E8" s="115">
        <v>15000</v>
      </c>
      <c r="F8" s="78"/>
      <c r="G8" s="79">
        <f t="shared" ref="G8:G14" si="0">SUM(D8:F8)</f>
        <v>15000</v>
      </c>
      <c r="H8" s="80">
        <v>1</v>
      </c>
      <c r="I8" s="111">
        <v>15000</v>
      </c>
      <c r="J8" s="81" t="s">
        <v>19</v>
      </c>
      <c r="K8" s="154">
        <f>I8*H8</f>
        <v>15000</v>
      </c>
      <c r="L8" s="111">
        <v>15000</v>
      </c>
      <c r="M8" s="146"/>
      <c r="N8" s="146"/>
    </row>
    <row r="9" spans="1:14" ht="156" x14ac:dyDescent="0.3">
      <c r="B9" s="76" t="s">
        <v>20</v>
      </c>
      <c r="C9" s="77" t="s">
        <v>21</v>
      </c>
      <c r="D9" s="124"/>
      <c r="E9" s="125">
        <v>22000</v>
      </c>
      <c r="F9" s="124"/>
      <c r="G9" s="126">
        <f t="shared" si="0"/>
        <v>22000</v>
      </c>
      <c r="H9" s="80">
        <v>1</v>
      </c>
      <c r="I9" s="159">
        <v>22000</v>
      </c>
      <c r="J9" s="81" t="s">
        <v>22</v>
      </c>
      <c r="K9" s="154">
        <f>I9*H9</f>
        <v>22000</v>
      </c>
      <c r="L9" s="159">
        <v>22000</v>
      </c>
      <c r="M9" s="146"/>
      <c r="N9" s="146"/>
    </row>
    <row r="10" spans="1:14" ht="171.6" x14ac:dyDescent="0.3">
      <c r="B10" s="76" t="s">
        <v>23</v>
      </c>
      <c r="C10" s="77" t="s">
        <v>24</v>
      </c>
      <c r="D10" s="78"/>
      <c r="E10" s="78"/>
      <c r="F10" s="78">
        <v>85000</v>
      </c>
      <c r="G10" s="79">
        <f t="shared" si="0"/>
        <v>85000</v>
      </c>
      <c r="H10" s="80">
        <v>0.4</v>
      </c>
      <c r="I10" s="111">
        <v>85735</v>
      </c>
      <c r="J10" s="81" t="s">
        <v>25</v>
      </c>
      <c r="K10" s="154">
        <f>I10*H10</f>
        <v>34294</v>
      </c>
      <c r="L10" s="145"/>
      <c r="M10" s="111">
        <v>85735</v>
      </c>
      <c r="N10" s="146"/>
    </row>
    <row r="11" spans="1:14" ht="15.6" x14ac:dyDescent="0.3">
      <c r="B11" s="76" t="s">
        <v>26</v>
      </c>
      <c r="C11" s="77"/>
      <c r="D11" s="78"/>
      <c r="E11" s="78"/>
      <c r="F11" s="78"/>
      <c r="G11" s="79">
        <f t="shared" si="0"/>
        <v>0</v>
      </c>
      <c r="H11" s="80"/>
      <c r="I11" s="78"/>
      <c r="J11" s="81"/>
      <c r="K11" s="143"/>
      <c r="L11" s="145"/>
      <c r="M11" s="146"/>
      <c r="N11" s="146"/>
    </row>
    <row r="12" spans="1:14" ht="15.6" x14ac:dyDescent="0.3">
      <c r="B12" s="76" t="s">
        <v>27</v>
      </c>
      <c r="C12" s="77"/>
      <c r="D12" s="78"/>
      <c r="E12" s="78"/>
      <c r="F12" s="78"/>
      <c r="G12" s="79">
        <f t="shared" si="0"/>
        <v>0</v>
      </c>
      <c r="H12" s="80"/>
      <c r="I12" s="78"/>
      <c r="J12" s="81"/>
      <c r="K12" s="143"/>
      <c r="L12" s="145"/>
      <c r="M12" s="146"/>
      <c r="N12" s="146"/>
    </row>
    <row r="13" spans="1:14" ht="15.6" x14ac:dyDescent="0.3">
      <c r="B13" s="76" t="s">
        <v>28</v>
      </c>
      <c r="C13" s="72"/>
      <c r="D13" s="81"/>
      <c r="E13" s="81"/>
      <c r="F13" s="81"/>
      <c r="G13" s="79">
        <f t="shared" si="0"/>
        <v>0</v>
      </c>
      <c r="H13" s="84"/>
      <c r="I13" s="81"/>
      <c r="J13" s="81"/>
      <c r="K13" s="144"/>
      <c r="L13" s="145"/>
      <c r="M13" s="146"/>
      <c r="N13" s="146"/>
    </row>
    <row r="14" spans="1:14" ht="15.6" x14ac:dyDescent="0.3">
      <c r="A14" s="16"/>
      <c r="B14" s="76" t="s">
        <v>29</v>
      </c>
      <c r="C14" s="86"/>
      <c r="D14" s="81"/>
      <c r="E14" s="81"/>
      <c r="F14" s="81"/>
      <c r="G14" s="79">
        <f t="shared" si="0"/>
        <v>0</v>
      </c>
      <c r="H14" s="84"/>
      <c r="I14" s="81"/>
      <c r="J14" s="81"/>
      <c r="K14" s="144"/>
      <c r="L14" s="146"/>
      <c r="M14" s="146"/>
      <c r="N14" s="146"/>
    </row>
    <row r="15" spans="1:14" ht="15.6" x14ac:dyDescent="0.3">
      <c r="A15" s="16"/>
      <c r="C15" s="28" t="s">
        <v>30</v>
      </c>
      <c r="D15" s="127">
        <f>SUM(D7:D14)</f>
        <v>10000</v>
      </c>
      <c r="E15" s="127">
        <f>SUM(E7:E14)</f>
        <v>97000</v>
      </c>
      <c r="F15" s="127">
        <f>SUM(F7:F14)</f>
        <v>85000</v>
      </c>
      <c r="G15" s="127">
        <f>SUM(G7:G14)</f>
        <v>192000</v>
      </c>
      <c r="H15" s="8">
        <f>(H7*G7)+(H8*G8)+(H9*G9)+(H10*G10)+(H11*G11)+(H12*G12)+(H13*G13)+(H14*G14)</f>
        <v>120000</v>
      </c>
      <c r="I15" s="114">
        <f>SUM(I7:I14)</f>
        <v>174828.07</v>
      </c>
      <c r="J15" s="66"/>
      <c r="K15" s="155">
        <f>SUM(K7:K14)</f>
        <v>107759.149</v>
      </c>
      <c r="L15" s="133">
        <f>SUM(L7:L14)</f>
        <v>89093.07</v>
      </c>
      <c r="M15" s="133">
        <f>SUM(M7:M14)</f>
        <v>85735</v>
      </c>
      <c r="N15" s="133">
        <f>SUM(N7:N14)</f>
        <v>0</v>
      </c>
    </row>
    <row r="16" spans="1:14" ht="51" customHeight="1" x14ac:dyDescent="0.3">
      <c r="A16" s="16"/>
      <c r="B16" s="28" t="s">
        <v>31</v>
      </c>
      <c r="C16" s="164" t="s">
        <v>32</v>
      </c>
      <c r="D16" s="165"/>
      <c r="E16" s="165"/>
      <c r="F16" s="165"/>
      <c r="G16" s="165"/>
      <c r="H16" s="165"/>
      <c r="I16" s="165"/>
      <c r="J16" s="165"/>
      <c r="K16" s="165"/>
      <c r="L16" s="148"/>
      <c r="M16" s="146"/>
      <c r="N16" s="146"/>
    </row>
    <row r="17" spans="1:14" ht="129.6" customHeight="1" x14ac:dyDescent="0.3">
      <c r="A17" s="16"/>
      <c r="B17" s="76" t="s">
        <v>33</v>
      </c>
      <c r="C17" s="77" t="s">
        <v>34</v>
      </c>
      <c r="D17" s="124">
        <v>72265</v>
      </c>
      <c r="E17" s="124"/>
      <c r="F17" s="124"/>
      <c r="G17" s="126">
        <f>SUM(D17:F17)</f>
        <v>72265</v>
      </c>
      <c r="H17" s="80">
        <v>0.35</v>
      </c>
      <c r="I17" s="111">
        <v>104000</v>
      </c>
      <c r="J17" s="81" t="s">
        <v>35</v>
      </c>
      <c r="K17" s="154">
        <f>I17*H17</f>
        <v>36400</v>
      </c>
      <c r="L17" s="145"/>
      <c r="M17" s="146"/>
      <c r="N17" s="111">
        <v>104000</v>
      </c>
    </row>
    <row r="18" spans="1:14" ht="117.9" customHeight="1" x14ac:dyDescent="0.3">
      <c r="A18" s="16"/>
      <c r="B18" s="76" t="s">
        <v>36</v>
      </c>
      <c r="C18" s="77" t="s">
        <v>37</v>
      </c>
      <c r="D18" s="78"/>
      <c r="E18" s="78">
        <v>90000</v>
      </c>
      <c r="F18" s="78"/>
      <c r="G18" s="79">
        <f t="shared" ref="G18:G24" si="1">SUM(D18:F18)</f>
        <v>90000</v>
      </c>
      <c r="H18" s="80">
        <v>1</v>
      </c>
      <c r="I18" s="111">
        <v>89384.45</v>
      </c>
      <c r="J18" s="81" t="s">
        <v>38</v>
      </c>
      <c r="K18" s="154">
        <f>I18*H18</f>
        <v>89384.45</v>
      </c>
      <c r="L18" s="111">
        <v>89384.45</v>
      </c>
      <c r="M18" s="146"/>
      <c r="N18" s="146"/>
    </row>
    <row r="19" spans="1:14" ht="140.4" x14ac:dyDescent="0.3">
      <c r="A19" s="16"/>
      <c r="B19" s="76" t="s">
        <v>39</v>
      </c>
      <c r="C19" s="77" t="s">
        <v>40</v>
      </c>
      <c r="D19" s="124">
        <v>75643</v>
      </c>
      <c r="E19" s="124"/>
      <c r="F19" s="124"/>
      <c r="G19" s="126">
        <f>SUM(D19:F19)</f>
        <v>75643</v>
      </c>
      <c r="H19" s="80">
        <v>0.2</v>
      </c>
      <c r="I19" s="111">
        <v>53908</v>
      </c>
      <c r="J19" s="81" t="s">
        <v>41</v>
      </c>
      <c r="K19" s="154">
        <f>I19*H19</f>
        <v>10781.6</v>
      </c>
      <c r="L19" s="145"/>
      <c r="M19" s="146"/>
      <c r="N19" s="111">
        <v>53908</v>
      </c>
    </row>
    <row r="20" spans="1:14" ht="171.6" x14ac:dyDescent="0.3">
      <c r="A20" s="16"/>
      <c r="B20" s="76" t="s">
        <v>42</v>
      </c>
      <c r="C20" s="77" t="s">
        <v>43</v>
      </c>
      <c r="D20" s="129"/>
      <c r="E20" s="124">
        <v>87000</v>
      </c>
      <c r="F20" s="124"/>
      <c r="G20" s="126">
        <f t="shared" si="1"/>
        <v>87000</v>
      </c>
      <c r="H20" s="80">
        <v>1</v>
      </c>
      <c r="I20" s="111">
        <v>87000</v>
      </c>
      <c r="J20" s="81" t="s">
        <v>44</v>
      </c>
      <c r="K20" s="154">
        <f>I20*H20</f>
        <v>87000</v>
      </c>
      <c r="L20" s="111">
        <v>87000</v>
      </c>
      <c r="M20" s="146"/>
      <c r="N20" s="146"/>
    </row>
    <row r="21" spans="1:14" ht="15.6" x14ac:dyDescent="0.3">
      <c r="A21" s="16"/>
      <c r="B21" s="76" t="s">
        <v>45</v>
      </c>
      <c r="C21" s="77"/>
      <c r="D21" s="78"/>
      <c r="E21" s="78"/>
      <c r="F21" s="78"/>
      <c r="G21" s="79">
        <f t="shared" si="1"/>
        <v>0</v>
      </c>
      <c r="H21" s="80"/>
      <c r="I21" s="78"/>
      <c r="J21" s="81"/>
      <c r="K21" s="143"/>
      <c r="L21" s="145"/>
      <c r="M21" s="146"/>
      <c r="N21" s="146"/>
    </row>
    <row r="22" spans="1:14" ht="15.6" x14ac:dyDescent="0.3">
      <c r="A22" s="16"/>
      <c r="B22" s="76" t="s">
        <v>46</v>
      </c>
      <c r="C22" s="77"/>
      <c r="D22" s="78"/>
      <c r="E22" s="78"/>
      <c r="F22" s="78"/>
      <c r="G22" s="79">
        <f t="shared" si="1"/>
        <v>0</v>
      </c>
      <c r="H22" s="80"/>
      <c r="I22" s="78"/>
      <c r="J22" s="81"/>
      <c r="K22" s="143"/>
      <c r="L22" s="145"/>
      <c r="M22" s="146"/>
      <c r="N22" s="146"/>
    </row>
    <row r="23" spans="1:14" ht="15.6" x14ac:dyDescent="0.3">
      <c r="A23" s="16"/>
      <c r="B23" s="76" t="s">
        <v>47</v>
      </c>
      <c r="C23" s="86"/>
      <c r="D23" s="81"/>
      <c r="E23" s="81"/>
      <c r="F23" s="81"/>
      <c r="G23" s="79">
        <f t="shared" si="1"/>
        <v>0</v>
      </c>
      <c r="H23" s="84"/>
      <c r="I23" s="81"/>
      <c r="J23" s="81"/>
      <c r="K23" s="144"/>
      <c r="L23" s="145"/>
      <c r="M23" s="146"/>
      <c r="N23" s="146"/>
    </row>
    <row r="24" spans="1:14" ht="15.6" x14ac:dyDescent="0.3">
      <c r="A24" s="16"/>
      <c r="B24" s="76" t="s">
        <v>48</v>
      </c>
      <c r="C24" s="86"/>
      <c r="D24" s="81"/>
      <c r="E24" s="81"/>
      <c r="F24" s="81"/>
      <c r="G24" s="79">
        <f t="shared" si="1"/>
        <v>0</v>
      </c>
      <c r="H24" s="84"/>
      <c r="I24" s="81"/>
      <c r="J24" s="81"/>
      <c r="K24" s="144"/>
      <c r="L24" s="145"/>
      <c r="M24" s="146"/>
      <c r="N24" s="146"/>
    </row>
    <row r="25" spans="1:14" ht="15.6" x14ac:dyDescent="0.3">
      <c r="A25" s="16"/>
      <c r="C25" s="28" t="s">
        <v>30</v>
      </c>
      <c r="D25" s="130">
        <f>SUM(D17:D24)</f>
        <v>147908</v>
      </c>
      <c r="E25" s="130">
        <f>SUM(E17:E24)</f>
        <v>177000</v>
      </c>
      <c r="F25" s="130">
        <f>SUM(F17:F24)</f>
        <v>0</v>
      </c>
      <c r="G25" s="130">
        <f>SUM(G17:G24)</f>
        <v>324908</v>
      </c>
      <c r="H25" s="8">
        <f>(H17*G17)+(H18*G18)+(H19*G19)+(H20*G20)+(H21*G21)+(H22*G22)+(H23*G23)+(H24*G24)</f>
        <v>217421.35</v>
      </c>
      <c r="I25" s="114">
        <f>SUM(I17:I24)</f>
        <v>334292.45</v>
      </c>
      <c r="J25" s="66"/>
      <c r="K25" s="155">
        <f>SUM(K17:K24)</f>
        <v>223566.05</v>
      </c>
      <c r="L25" s="133">
        <f>SUM(L17:L24)</f>
        <v>176384.45</v>
      </c>
      <c r="M25" s="133">
        <f>SUM(M17:M24)</f>
        <v>0</v>
      </c>
      <c r="N25" s="133">
        <f>SUM(N17:N24)</f>
        <v>157908</v>
      </c>
    </row>
    <row r="26" spans="1:14" ht="51" customHeight="1" x14ac:dyDescent="0.3">
      <c r="A26" s="16"/>
      <c r="B26" s="28" t="s">
        <v>49</v>
      </c>
      <c r="C26" s="167" t="s">
        <v>50</v>
      </c>
      <c r="D26" s="168"/>
      <c r="E26" s="168"/>
      <c r="F26" s="168"/>
      <c r="G26" s="168"/>
      <c r="H26" s="168"/>
      <c r="I26" s="168"/>
      <c r="J26" s="168"/>
      <c r="K26" s="168"/>
      <c r="L26" s="148"/>
      <c r="M26" s="146"/>
      <c r="N26" s="146"/>
    </row>
    <row r="27" spans="1:14" ht="114.75" customHeight="1" x14ac:dyDescent="0.3">
      <c r="A27" s="16"/>
      <c r="B27" s="76" t="s">
        <v>51</v>
      </c>
      <c r="C27" s="117" t="s">
        <v>52</v>
      </c>
      <c r="D27" s="124">
        <v>32720</v>
      </c>
      <c r="E27" s="124">
        <v>60000</v>
      </c>
      <c r="F27" s="124"/>
      <c r="G27" s="79">
        <f>SUM(D27:F27)</f>
        <v>92720</v>
      </c>
      <c r="H27" s="80">
        <v>0.75</v>
      </c>
      <c r="I27" s="153">
        <f>L27+N27</f>
        <v>86378.489999999991</v>
      </c>
      <c r="J27" s="81" t="s">
        <v>53</v>
      </c>
      <c r="K27" s="154">
        <f t="shared" ref="K27:K32" si="2">I27*H27</f>
        <v>64783.867499999993</v>
      </c>
      <c r="L27" s="111">
        <v>53658.49</v>
      </c>
      <c r="M27" s="146"/>
      <c r="N27" s="111">
        <v>32720</v>
      </c>
    </row>
    <row r="28" spans="1:14" ht="143.4" customHeight="1" x14ac:dyDescent="0.3">
      <c r="A28" s="16"/>
      <c r="B28" s="76" t="s">
        <v>54</v>
      </c>
      <c r="C28" s="117" t="s">
        <v>55</v>
      </c>
      <c r="D28" s="78"/>
      <c r="E28" s="78">
        <v>70000</v>
      </c>
      <c r="F28" s="78"/>
      <c r="G28" s="79">
        <f t="shared" ref="G28:G34" si="3">SUM(D28:F28)</f>
        <v>70000</v>
      </c>
      <c r="H28" s="80">
        <v>1</v>
      </c>
      <c r="I28" s="111">
        <v>70000</v>
      </c>
      <c r="J28" s="81" t="s">
        <v>56</v>
      </c>
      <c r="K28" s="154">
        <f t="shared" si="2"/>
        <v>70000</v>
      </c>
      <c r="L28" s="111">
        <v>70000</v>
      </c>
      <c r="M28" s="146"/>
      <c r="N28" s="146"/>
    </row>
    <row r="29" spans="1:14" ht="159.75" customHeight="1" x14ac:dyDescent="0.3">
      <c r="A29" s="16"/>
      <c r="B29" s="76" t="s">
        <v>57</v>
      </c>
      <c r="C29" s="118" t="s">
        <v>58</v>
      </c>
      <c r="D29" s="78"/>
      <c r="E29" s="78">
        <v>60000</v>
      </c>
      <c r="F29" s="78"/>
      <c r="G29" s="79">
        <f t="shared" si="3"/>
        <v>60000</v>
      </c>
      <c r="H29" s="80">
        <v>0.5</v>
      </c>
      <c r="I29" s="111">
        <v>60000</v>
      </c>
      <c r="J29" s="81" t="s">
        <v>59</v>
      </c>
      <c r="K29" s="154">
        <f t="shared" si="2"/>
        <v>30000</v>
      </c>
      <c r="L29" s="111">
        <v>60000</v>
      </c>
      <c r="M29" s="146"/>
      <c r="N29" s="146"/>
    </row>
    <row r="30" spans="1:14" ht="93.6" x14ac:dyDescent="0.3">
      <c r="A30" s="16"/>
      <c r="B30" s="87" t="s">
        <v>60</v>
      </c>
      <c r="C30" s="119" t="s">
        <v>61</v>
      </c>
      <c r="D30" s="131"/>
      <c r="E30" s="124"/>
      <c r="F30" s="124">
        <v>65000</v>
      </c>
      <c r="G30" s="126">
        <f t="shared" si="3"/>
        <v>65000</v>
      </c>
      <c r="H30" s="80">
        <v>0.1</v>
      </c>
      <c r="I30" s="111">
        <v>44785</v>
      </c>
      <c r="J30" s="81" t="s">
        <v>62</v>
      </c>
      <c r="K30" s="154">
        <f t="shared" si="2"/>
        <v>4478.5</v>
      </c>
      <c r="L30" s="145"/>
      <c r="M30" s="111">
        <v>44785</v>
      </c>
      <c r="N30" s="146"/>
    </row>
    <row r="31" spans="1:14" s="16" customFormat="1" ht="109.2" x14ac:dyDescent="0.3">
      <c r="B31" s="76" t="s">
        <v>63</v>
      </c>
      <c r="C31" s="120" t="s">
        <v>64</v>
      </c>
      <c r="D31" s="124"/>
      <c r="E31" s="124"/>
      <c r="F31" s="124">
        <v>55000</v>
      </c>
      <c r="G31" s="126">
        <f t="shared" si="3"/>
        <v>55000</v>
      </c>
      <c r="H31" s="80">
        <v>0.4</v>
      </c>
      <c r="I31" s="111">
        <v>35257</v>
      </c>
      <c r="J31" s="81" t="s">
        <v>65</v>
      </c>
      <c r="K31" s="154">
        <f t="shared" si="2"/>
        <v>14102.800000000001</v>
      </c>
      <c r="L31" s="145"/>
      <c r="M31" s="111">
        <v>35257</v>
      </c>
      <c r="N31" s="149"/>
    </row>
    <row r="32" spans="1:14" s="16" customFormat="1" ht="62.4" x14ac:dyDescent="0.3">
      <c r="B32" s="76" t="s">
        <v>66</v>
      </c>
      <c r="C32" s="77" t="s">
        <v>67</v>
      </c>
      <c r="D32" s="78"/>
      <c r="E32" s="78"/>
      <c r="F32" s="78">
        <v>150000</v>
      </c>
      <c r="G32" s="79">
        <f t="shared" si="3"/>
        <v>150000</v>
      </c>
      <c r="H32" s="80">
        <v>0.4</v>
      </c>
      <c r="I32" s="111">
        <v>150000</v>
      </c>
      <c r="J32" s="81" t="s">
        <v>68</v>
      </c>
      <c r="K32" s="154">
        <f t="shared" si="2"/>
        <v>60000</v>
      </c>
      <c r="L32" s="145"/>
      <c r="M32" s="111">
        <v>150000</v>
      </c>
      <c r="N32" s="149"/>
    </row>
    <row r="33" spans="1:14" s="16" customFormat="1" ht="15.6" x14ac:dyDescent="0.3">
      <c r="A33" s="15"/>
      <c r="B33" s="76" t="s">
        <v>69</v>
      </c>
      <c r="C33" s="86"/>
      <c r="D33" s="81"/>
      <c r="E33" s="81"/>
      <c r="F33" s="81"/>
      <c r="G33" s="79">
        <f t="shared" si="3"/>
        <v>0</v>
      </c>
      <c r="H33" s="84"/>
      <c r="I33" s="81"/>
      <c r="J33" s="81"/>
      <c r="K33" s="144"/>
      <c r="L33" s="145"/>
      <c r="M33" s="149"/>
      <c r="N33" s="149"/>
    </row>
    <row r="34" spans="1:14" ht="15.6" x14ac:dyDescent="0.3">
      <c r="B34" s="76" t="s">
        <v>70</v>
      </c>
      <c r="C34" s="86"/>
      <c r="D34" s="81"/>
      <c r="E34" s="81"/>
      <c r="F34" s="81"/>
      <c r="G34" s="79">
        <f t="shared" si="3"/>
        <v>0</v>
      </c>
      <c r="H34" s="84"/>
      <c r="I34" s="81"/>
      <c r="J34" s="81"/>
      <c r="K34" s="144"/>
      <c r="L34" s="145"/>
      <c r="M34" s="146"/>
      <c r="N34" s="146"/>
    </row>
    <row r="35" spans="1:14" ht="15.6" x14ac:dyDescent="0.3">
      <c r="C35" s="28" t="s">
        <v>30</v>
      </c>
      <c r="D35" s="9">
        <f>SUM(D27:D34)</f>
        <v>32720</v>
      </c>
      <c r="E35" s="9">
        <f>SUM(E27:E34)</f>
        <v>190000</v>
      </c>
      <c r="F35" s="9">
        <f>SUM(F27:F34)</f>
        <v>270000</v>
      </c>
      <c r="G35" s="9">
        <f>SUM(G27:G34)</f>
        <v>492720</v>
      </c>
      <c r="H35" s="8">
        <f>(H27*G27)+(H28*G28)+(H29*G29)+(H30*G30)+(H31*G31)+(H32*G32)+(H33*G33)+(H34*G34)</f>
        <v>258040</v>
      </c>
      <c r="I35" s="114">
        <f>SUM(I27:I34)</f>
        <v>446420.49</v>
      </c>
      <c r="J35" s="66"/>
      <c r="K35" s="155">
        <f>SUM(K27:K34)</f>
        <v>243365.16749999998</v>
      </c>
      <c r="L35" s="133">
        <f>SUM(L27:L34)</f>
        <v>183658.49</v>
      </c>
      <c r="M35" s="133">
        <f>SUM(M27:M34)</f>
        <v>230042</v>
      </c>
      <c r="N35" s="133">
        <f>SUM(N27:N34)</f>
        <v>32720</v>
      </c>
    </row>
    <row r="36" spans="1:14" ht="51" hidden="1" customHeight="1" x14ac:dyDescent="0.3">
      <c r="B36" s="28" t="s">
        <v>71</v>
      </c>
      <c r="C36" s="167"/>
      <c r="D36" s="168"/>
      <c r="E36" s="168"/>
      <c r="F36" s="168"/>
      <c r="G36" s="168"/>
      <c r="H36" s="168"/>
      <c r="I36" s="168"/>
      <c r="J36" s="168"/>
      <c r="K36" s="168"/>
      <c r="L36" s="148"/>
      <c r="M36" s="146"/>
      <c r="N36" s="146"/>
    </row>
    <row r="37" spans="1:14" ht="15.6" hidden="1" x14ac:dyDescent="0.3">
      <c r="B37" s="76" t="s">
        <v>72</v>
      </c>
      <c r="C37" s="77"/>
      <c r="D37" s="78"/>
      <c r="E37" s="78"/>
      <c r="F37" s="78"/>
      <c r="G37" s="79">
        <f>SUM(D37:F37)</f>
        <v>0</v>
      </c>
      <c r="H37" s="80"/>
      <c r="I37" s="78"/>
      <c r="J37" s="81"/>
      <c r="K37" s="143"/>
      <c r="L37" s="145"/>
      <c r="M37" s="146"/>
      <c r="N37" s="146"/>
    </row>
    <row r="38" spans="1:14" ht="15.6" hidden="1" x14ac:dyDescent="0.3">
      <c r="B38" s="76" t="s">
        <v>73</v>
      </c>
      <c r="C38" s="77"/>
      <c r="D38" s="78"/>
      <c r="E38" s="78"/>
      <c r="F38" s="78"/>
      <c r="G38" s="79">
        <f t="shared" ref="G38:G44" si="4">SUM(D38:F38)</f>
        <v>0</v>
      </c>
      <c r="H38" s="80"/>
      <c r="I38" s="78"/>
      <c r="J38" s="81"/>
      <c r="K38" s="143"/>
      <c r="L38" s="145"/>
      <c r="M38" s="146"/>
      <c r="N38" s="146"/>
    </row>
    <row r="39" spans="1:14" ht="15.6" hidden="1" x14ac:dyDescent="0.3">
      <c r="B39" s="76" t="s">
        <v>74</v>
      </c>
      <c r="C39" s="77"/>
      <c r="D39" s="78"/>
      <c r="E39" s="78"/>
      <c r="F39" s="78"/>
      <c r="G39" s="79">
        <f t="shared" si="4"/>
        <v>0</v>
      </c>
      <c r="H39" s="80"/>
      <c r="I39" s="78"/>
      <c r="J39" s="81"/>
      <c r="K39" s="143"/>
      <c r="L39" s="145"/>
      <c r="M39" s="146"/>
      <c r="N39" s="146"/>
    </row>
    <row r="40" spans="1:14" ht="15.6" hidden="1" x14ac:dyDescent="0.3">
      <c r="B40" s="76" t="s">
        <v>75</v>
      </c>
      <c r="C40" s="77"/>
      <c r="D40" s="78"/>
      <c r="E40" s="78"/>
      <c r="F40" s="78"/>
      <c r="G40" s="79">
        <f t="shared" si="4"/>
        <v>0</v>
      </c>
      <c r="H40" s="80"/>
      <c r="I40" s="78"/>
      <c r="J40" s="81"/>
      <c r="K40" s="143"/>
      <c r="L40" s="145"/>
      <c r="M40" s="146"/>
      <c r="N40" s="146"/>
    </row>
    <row r="41" spans="1:14" ht="15.6" hidden="1" x14ac:dyDescent="0.3">
      <c r="B41" s="76" t="s">
        <v>76</v>
      </c>
      <c r="C41" s="77"/>
      <c r="D41" s="78"/>
      <c r="E41" s="78"/>
      <c r="F41" s="78"/>
      <c r="G41" s="79">
        <f t="shared" si="4"/>
        <v>0</v>
      </c>
      <c r="H41" s="80"/>
      <c r="I41" s="78"/>
      <c r="J41" s="81"/>
      <c r="K41" s="143"/>
      <c r="L41" s="145"/>
      <c r="M41" s="146"/>
      <c r="N41" s="146"/>
    </row>
    <row r="42" spans="1:14" ht="15.6" hidden="1" x14ac:dyDescent="0.3">
      <c r="A42" s="16"/>
      <c r="B42" s="76" t="s">
        <v>77</v>
      </c>
      <c r="C42" s="77"/>
      <c r="D42" s="78"/>
      <c r="E42" s="78"/>
      <c r="F42" s="78"/>
      <c r="G42" s="79">
        <f t="shared" si="4"/>
        <v>0</v>
      </c>
      <c r="H42" s="80"/>
      <c r="I42" s="78"/>
      <c r="J42" s="81"/>
      <c r="K42" s="143"/>
      <c r="L42" s="145"/>
      <c r="M42" s="146"/>
      <c r="N42" s="146"/>
    </row>
    <row r="43" spans="1:14" s="16" customFormat="1" ht="15.6" hidden="1" x14ac:dyDescent="0.3">
      <c r="A43" s="15"/>
      <c r="B43" s="76" t="s">
        <v>78</v>
      </c>
      <c r="C43" s="86"/>
      <c r="D43" s="81"/>
      <c r="E43" s="81"/>
      <c r="F43" s="81"/>
      <c r="G43" s="79">
        <f t="shared" si="4"/>
        <v>0</v>
      </c>
      <c r="H43" s="84"/>
      <c r="I43" s="81"/>
      <c r="J43" s="81"/>
      <c r="K43" s="144"/>
      <c r="L43" s="145"/>
      <c r="M43" s="149"/>
      <c r="N43" s="149"/>
    </row>
    <row r="44" spans="1:14" ht="15.6" hidden="1" x14ac:dyDescent="0.3">
      <c r="B44" s="76" t="s">
        <v>79</v>
      </c>
      <c r="C44" s="86"/>
      <c r="D44" s="81"/>
      <c r="E44" s="81"/>
      <c r="F44" s="81"/>
      <c r="G44" s="79">
        <f t="shared" si="4"/>
        <v>0</v>
      </c>
      <c r="H44" s="84"/>
      <c r="I44" s="81"/>
      <c r="J44" s="81"/>
      <c r="K44" s="144"/>
      <c r="L44" s="145"/>
      <c r="M44" s="146"/>
      <c r="N44" s="146"/>
    </row>
    <row r="45" spans="1:14" ht="15.6" hidden="1" x14ac:dyDescent="0.3">
      <c r="C45" s="28" t="s">
        <v>30</v>
      </c>
      <c r="D45" s="8">
        <f>SUM(D37:D44)</f>
        <v>0</v>
      </c>
      <c r="E45" s="8">
        <f>SUM(E37:E44)</f>
        <v>0</v>
      </c>
      <c r="F45" s="8">
        <f>SUM(F37:F44)</f>
        <v>0</v>
      </c>
      <c r="G45" s="8">
        <f>SUM(G37:G44)</f>
        <v>0</v>
      </c>
      <c r="H45" s="8">
        <f>(H37*G37)+(H38*G38)+(H39*G39)+(H40*G40)+(H41*G41)+(H42*G42)+(H43*G43)+(H44*G44)</f>
        <v>0</v>
      </c>
      <c r="I45" s="8">
        <f>SUM(I37:I44)</f>
        <v>0</v>
      </c>
      <c r="J45" s="66"/>
      <c r="K45" s="144"/>
      <c r="L45" s="147"/>
      <c r="M45" s="146"/>
      <c r="N45" s="146"/>
    </row>
    <row r="46" spans="1:14" ht="15.6" x14ac:dyDescent="0.3">
      <c r="B46" s="89"/>
      <c r="C46" s="90"/>
      <c r="D46" s="91"/>
      <c r="E46" s="91"/>
      <c r="F46" s="91"/>
      <c r="G46" s="91"/>
      <c r="H46" s="91"/>
      <c r="I46" s="91"/>
      <c r="J46" s="91"/>
      <c r="K46" s="91"/>
      <c r="L46" s="145"/>
      <c r="M46" s="146"/>
      <c r="N46" s="146"/>
    </row>
    <row r="47" spans="1:14" ht="51" customHeight="1" x14ac:dyDescent="0.3">
      <c r="B47" s="28" t="s">
        <v>80</v>
      </c>
      <c r="C47" s="200" t="s">
        <v>81</v>
      </c>
      <c r="D47" s="172"/>
      <c r="E47" s="172"/>
      <c r="F47" s="172"/>
      <c r="G47" s="172"/>
      <c r="H47" s="172"/>
      <c r="I47" s="172"/>
      <c r="J47" s="172"/>
      <c r="K47" s="172"/>
      <c r="L47" s="150"/>
      <c r="M47" s="146"/>
      <c r="N47" s="146"/>
    </row>
    <row r="48" spans="1:14" ht="39" customHeight="1" x14ac:dyDescent="0.3">
      <c r="B48" s="71" t="s">
        <v>82</v>
      </c>
      <c r="C48" s="109" t="s">
        <v>83</v>
      </c>
      <c r="D48" s="110"/>
      <c r="E48" s="110"/>
      <c r="F48" s="110"/>
      <c r="G48" s="110"/>
      <c r="H48" s="110"/>
      <c r="I48" s="110"/>
      <c r="J48" s="110"/>
      <c r="K48" s="110"/>
      <c r="L48" s="148"/>
      <c r="M48" s="146"/>
      <c r="N48" s="146"/>
    </row>
    <row r="49" spans="1:14" ht="120" customHeight="1" x14ac:dyDescent="0.3">
      <c r="B49" s="87" t="s">
        <v>84</v>
      </c>
      <c r="C49" s="119" t="s">
        <v>85</v>
      </c>
      <c r="D49" s="73">
        <v>24700</v>
      </c>
      <c r="E49" s="78"/>
      <c r="F49" s="78"/>
      <c r="G49" s="79">
        <f>SUM(D49:F49)</f>
        <v>24700</v>
      </c>
      <c r="H49" s="80">
        <v>0.25</v>
      </c>
      <c r="I49" s="111">
        <v>24200</v>
      </c>
      <c r="J49" s="81" t="s">
        <v>86</v>
      </c>
      <c r="K49" s="154">
        <f t="shared" ref="K49:K54" si="5">I49*H49</f>
        <v>6050</v>
      </c>
      <c r="L49" s="145"/>
      <c r="M49" s="146"/>
      <c r="N49" s="111">
        <v>24200</v>
      </c>
    </row>
    <row r="50" spans="1:14" ht="62.4" x14ac:dyDescent="0.3">
      <c r="B50" s="76" t="s">
        <v>87</v>
      </c>
      <c r="C50" s="119" t="s">
        <v>88</v>
      </c>
      <c r="D50" s="73">
        <v>12200</v>
      </c>
      <c r="E50" s="88"/>
      <c r="F50" s="78"/>
      <c r="G50" s="79">
        <f t="shared" ref="G50:G56" si="6">SUM(D50:F50)</f>
        <v>12200</v>
      </c>
      <c r="H50" s="80">
        <v>0.3</v>
      </c>
      <c r="I50" s="111">
        <v>12200</v>
      </c>
      <c r="J50" s="81" t="s">
        <v>89</v>
      </c>
      <c r="K50" s="154">
        <f t="shared" si="5"/>
        <v>3660</v>
      </c>
      <c r="L50" s="145"/>
      <c r="M50" s="146"/>
      <c r="N50" s="111">
        <v>12200</v>
      </c>
    </row>
    <row r="51" spans="1:14" ht="108" customHeight="1" x14ac:dyDescent="0.3">
      <c r="B51" s="87" t="s">
        <v>90</v>
      </c>
      <c r="C51" s="119" t="s">
        <v>91</v>
      </c>
      <c r="D51" s="73">
        <v>22200</v>
      </c>
      <c r="E51" s="88"/>
      <c r="F51" s="78"/>
      <c r="G51" s="79">
        <f t="shared" si="6"/>
        <v>22200</v>
      </c>
      <c r="H51" s="80">
        <v>0.3</v>
      </c>
      <c r="I51" s="111">
        <v>22700</v>
      </c>
      <c r="J51" s="81" t="s">
        <v>92</v>
      </c>
      <c r="K51" s="154">
        <f t="shared" si="5"/>
        <v>6810</v>
      </c>
      <c r="L51" s="145"/>
      <c r="M51" s="146"/>
      <c r="N51" s="111">
        <v>22700</v>
      </c>
    </row>
    <row r="52" spans="1:14" ht="97.5" customHeight="1" x14ac:dyDescent="0.3">
      <c r="B52" s="76" t="s">
        <v>93</v>
      </c>
      <c r="C52" s="74" t="s">
        <v>94</v>
      </c>
      <c r="D52" s="92"/>
      <c r="E52" s="78"/>
      <c r="F52" s="124">
        <v>25000</v>
      </c>
      <c r="G52" s="79">
        <f t="shared" si="6"/>
        <v>25000</v>
      </c>
      <c r="H52" s="80">
        <v>0.4</v>
      </c>
      <c r="I52" s="111">
        <v>27400</v>
      </c>
      <c r="J52" s="81" t="s">
        <v>95</v>
      </c>
      <c r="K52" s="154">
        <f t="shared" si="5"/>
        <v>10960</v>
      </c>
      <c r="L52" s="145"/>
      <c r="M52" s="111">
        <v>27400</v>
      </c>
      <c r="N52" s="111"/>
    </row>
    <row r="53" spans="1:14" ht="105" customHeight="1" x14ac:dyDescent="0.3">
      <c r="B53" s="76" t="s">
        <v>96</v>
      </c>
      <c r="C53" s="93" t="s">
        <v>97</v>
      </c>
      <c r="D53" s="78"/>
      <c r="E53" s="78"/>
      <c r="F53" s="124">
        <v>72000</v>
      </c>
      <c r="G53" s="79">
        <f t="shared" si="6"/>
        <v>72000</v>
      </c>
      <c r="H53" s="80">
        <v>0.3</v>
      </c>
      <c r="I53" s="111">
        <v>70800</v>
      </c>
      <c r="J53" s="81" t="s">
        <v>98</v>
      </c>
      <c r="K53" s="154">
        <f t="shared" si="5"/>
        <v>21240</v>
      </c>
      <c r="L53" s="145"/>
      <c r="M53" s="111">
        <v>70800</v>
      </c>
      <c r="N53" s="146"/>
    </row>
    <row r="54" spans="1:14" ht="46.8" x14ac:dyDescent="0.3">
      <c r="B54" s="76" t="s">
        <v>99</v>
      </c>
      <c r="C54" s="77" t="s">
        <v>100</v>
      </c>
      <c r="D54" s="78"/>
      <c r="E54" s="78"/>
      <c r="F54" s="78">
        <v>10000</v>
      </c>
      <c r="G54" s="79">
        <f t="shared" si="6"/>
        <v>10000</v>
      </c>
      <c r="H54" s="80">
        <v>0.3</v>
      </c>
      <c r="I54" s="111">
        <v>8893</v>
      </c>
      <c r="J54" s="81" t="s">
        <v>101</v>
      </c>
      <c r="K54" s="154">
        <f t="shared" si="5"/>
        <v>2667.9</v>
      </c>
      <c r="L54" s="145"/>
      <c r="M54" s="111">
        <v>8893</v>
      </c>
      <c r="N54" s="146"/>
    </row>
    <row r="55" spans="1:14" ht="15.6" x14ac:dyDescent="0.3">
      <c r="A55" s="16"/>
      <c r="B55" s="76" t="s">
        <v>102</v>
      </c>
      <c r="C55" s="86"/>
      <c r="D55" s="81"/>
      <c r="E55" s="81"/>
      <c r="F55" s="81"/>
      <c r="G55" s="79">
        <f t="shared" si="6"/>
        <v>0</v>
      </c>
      <c r="H55" s="84"/>
      <c r="I55" s="81"/>
      <c r="J55" s="81"/>
      <c r="K55" s="144"/>
      <c r="L55" s="145"/>
      <c r="M55" s="146"/>
      <c r="N55" s="146"/>
    </row>
    <row r="56" spans="1:14" s="16" customFormat="1" ht="15.6" x14ac:dyDescent="0.3">
      <c r="B56" s="76" t="s">
        <v>103</v>
      </c>
      <c r="C56" s="86"/>
      <c r="D56" s="81"/>
      <c r="E56" s="81"/>
      <c r="F56" s="81"/>
      <c r="G56" s="79">
        <f t="shared" si="6"/>
        <v>0</v>
      </c>
      <c r="H56" s="84"/>
      <c r="I56" s="81"/>
      <c r="J56" s="81"/>
      <c r="K56" s="144"/>
      <c r="L56" s="145"/>
      <c r="M56" s="149"/>
      <c r="N56" s="149"/>
    </row>
    <row r="57" spans="1:14" s="16" customFormat="1" ht="15.6" x14ac:dyDescent="0.3">
      <c r="A57" s="15"/>
      <c r="B57" s="15"/>
      <c r="C57" s="28" t="s">
        <v>30</v>
      </c>
      <c r="D57" s="8">
        <f>SUM(D49:D56)</f>
        <v>59100</v>
      </c>
      <c r="E57" s="8">
        <f>SUM(E49:E56)</f>
        <v>0</v>
      </c>
      <c r="F57" s="8">
        <f>SUM(F49:F56)</f>
        <v>107000</v>
      </c>
      <c r="G57" s="9">
        <f>SUM(G49:G56)</f>
        <v>166100</v>
      </c>
      <c r="H57" s="8">
        <f>(H49*G49)+(H50*G50)+(H51*G51)+(H52*G52)+(H53*G53)+(H54*G54)+(H55*G55)+(H56*G56)</f>
        <v>51095</v>
      </c>
      <c r="I57" s="114">
        <f>SUM(I49:I56)</f>
        <v>166193</v>
      </c>
      <c r="J57" s="66"/>
      <c r="K57" s="155">
        <f>SUM(K49:K56)</f>
        <v>51387.9</v>
      </c>
      <c r="L57" s="133">
        <f>SUM(L49:L56)</f>
        <v>0</v>
      </c>
      <c r="M57" s="133">
        <f>SUM(M49:M56)</f>
        <v>107093</v>
      </c>
      <c r="N57" s="133">
        <f>SUM(N49:N56)</f>
        <v>59100</v>
      </c>
    </row>
    <row r="58" spans="1:14" ht="51" customHeight="1" x14ac:dyDescent="0.3">
      <c r="B58" s="28" t="s">
        <v>104</v>
      </c>
      <c r="C58" s="167" t="s">
        <v>105</v>
      </c>
      <c r="D58" s="168"/>
      <c r="E58" s="168"/>
      <c r="F58" s="168"/>
      <c r="G58" s="168"/>
      <c r="H58" s="168"/>
      <c r="I58" s="168"/>
      <c r="J58" s="168"/>
      <c r="K58" s="168"/>
      <c r="L58" s="148"/>
      <c r="M58" s="146"/>
      <c r="N58" s="146"/>
    </row>
    <row r="59" spans="1:14" ht="218.4" customHeight="1" x14ac:dyDescent="0.3">
      <c r="B59" s="76" t="s">
        <v>106</v>
      </c>
      <c r="C59" s="93" t="s">
        <v>107</v>
      </c>
      <c r="D59" s="78">
        <v>26200</v>
      </c>
      <c r="E59" s="115">
        <v>50000</v>
      </c>
      <c r="F59" s="78"/>
      <c r="G59" s="79">
        <f>SUM(D59:F59)</f>
        <v>76200</v>
      </c>
      <c r="H59" s="80">
        <v>0.75</v>
      </c>
      <c r="I59" s="153">
        <v>76200</v>
      </c>
      <c r="J59" s="81"/>
      <c r="K59" s="154">
        <f>I59*H59</f>
        <v>57150</v>
      </c>
      <c r="L59" s="162">
        <v>50000</v>
      </c>
      <c r="M59" s="146"/>
      <c r="N59" s="159">
        <v>26200</v>
      </c>
    </row>
    <row r="60" spans="1:14" ht="178.8" customHeight="1" x14ac:dyDescent="0.3">
      <c r="B60" s="76" t="s">
        <v>108</v>
      </c>
      <c r="C60" s="93" t="s">
        <v>109</v>
      </c>
      <c r="D60" s="124">
        <v>10900</v>
      </c>
      <c r="E60" s="125">
        <v>28000</v>
      </c>
      <c r="F60" s="124"/>
      <c r="G60" s="126">
        <f t="shared" ref="G60:G66" si="7">SUM(D60:F60)</f>
        <v>38900</v>
      </c>
      <c r="H60" s="80">
        <f>20/100</f>
        <v>0.2</v>
      </c>
      <c r="I60" s="153">
        <f>L60+N60</f>
        <v>38849.509999999995</v>
      </c>
      <c r="J60" s="81" t="s">
        <v>110</v>
      </c>
      <c r="K60" s="154">
        <f>I60*H60</f>
        <v>7769.9019999999991</v>
      </c>
      <c r="L60" s="162">
        <v>27949.51</v>
      </c>
      <c r="M60" s="146"/>
      <c r="N60" s="159">
        <v>10900</v>
      </c>
    </row>
    <row r="61" spans="1:14" ht="78" x14ac:dyDescent="0.3">
      <c r="B61" s="76" t="s">
        <v>111</v>
      </c>
      <c r="C61" s="93" t="s">
        <v>112</v>
      </c>
      <c r="D61" s="78"/>
      <c r="E61" s="78"/>
      <c r="F61" s="78">
        <v>120000</v>
      </c>
      <c r="G61" s="79">
        <f t="shared" si="7"/>
        <v>120000</v>
      </c>
      <c r="H61" s="80">
        <v>0.3</v>
      </c>
      <c r="I61" s="111">
        <v>108000</v>
      </c>
      <c r="J61" s="81"/>
      <c r="K61" s="154">
        <f>I61*H61</f>
        <v>32400</v>
      </c>
      <c r="L61" s="145"/>
      <c r="M61" s="111">
        <v>108000</v>
      </c>
      <c r="N61" s="146"/>
    </row>
    <row r="62" spans="1:14" ht="15.6" x14ac:dyDescent="0.3">
      <c r="B62" s="76" t="s">
        <v>113</v>
      </c>
      <c r="C62" s="77"/>
      <c r="D62" s="78"/>
      <c r="E62" s="78"/>
      <c r="F62" s="78"/>
      <c r="G62" s="79">
        <f t="shared" si="7"/>
        <v>0</v>
      </c>
      <c r="H62" s="80"/>
      <c r="I62" s="78"/>
      <c r="J62" s="81"/>
      <c r="K62" s="143"/>
      <c r="L62" s="145"/>
      <c r="M62" s="146"/>
      <c r="N62" s="146"/>
    </row>
    <row r="63" spans="1:14" ht="15.6" x14ac:dyDescent="0.3">
      <c r="B63" s="76" t="s">
        <v>114</v>
      </c>
      <c r="C63" s="77"/>
      <c r="D63" s="78"/>
      <c r="E63" s="78"/>
      <c r="F63" s="78"/>
      <c r="G63" s="79">
        <f t="shared" si="7"/>
        <v>0</v>
      </c>
      <c r="H63" s="80"/>
      <c r="I63" s="78"/>
      <c r="J63" s="81"/>
      <c r="K63" s="143"/>
      <c r="L63" s="145"/>
      <c r="M63" s="146"/>
      <c r="N63" s="146"/>
    </row>
    <row r="64" spans="1:14" ht="15.6" x14ac:dyDescent="0.3">
      <c r="B64" s="76" t="s">
        <v>115</v>
      </c>
      <c r="C64" s="77"/>
      <c r="D64" s="78"/>
      <c r="E64" s="78"/>
      <c r="F64" s="78"/>
      <c r="G64" s="79">
        <f t="shared" si="7"/>
        <v>0</v>
      </c>
      <c r="H64" s="80"/>
      <c r="I64" s="78"/>
      <c r="J64" s="81"/>
      <c r="K64" s="143"/>
      <c r="L64" s="145"/>
      <c r="M64" s="146"/>
      <c r="N64" s="146"/>
    </row>
    <row r="65" spans="1:14" ht="15.6" x14ac:dyDescent="0.3">
      <c r="B65" s="76" t="s">
        <v>116</v>
      </c>
      <c r="C65" s="86"/>
      <c r="D65" s="81"/>
      <c r="E65" s="81"/>
      <c r="F65" s="81"/>
      <c r="G65" s="79">
        <f t="shared" si="7"/>
        <v>0</v>
      </c>
      <c r="H65" s="84"/>
      <c r="I65" s="81"/>
      <c r="J65" s="81"/>
      <c r="K65" s="144"/>
      <c r="L65" s="145"/>
      <c r="M65" s="146"/>
      <c r="N65" s="146"/>
    </row>
    <row r="66" spans="1:14" ht="15.6" x14ac:dyDescent="0.3">
      <c r="B66" s="76" t="s">
        <v>117</v>
      </c>
      <c r="C66" s="86"/>
      <c r="D66" s="81"/>
      <c r="E66" s="81"/>
      <c r="F66" s="81"/>
      <c r="G66" s="79">
        <f t="shared" si="7"/>
        <v>0</v>
      </c>
      <c r="H66" s="84"/>
      <c r="I66" s="81"/>
      <c r="J66" s="81"/>
      <c r="K66" s="144"/>
      <c r="L66" s="145"/>
      <c r="M66" s="146"/>
      <c r="N66" s="146"/>
    </row>
    <row r="67" spans="1:14" ht="15.6" x14ac:dyDescent="0.3">
      <c r="C67" s="132" t="s">
        <v>30</v>
      </c>
      <c r="D67" s="130">
        <f>SUM(D59:D66)</f>
        <v>37100</v>
      </c>
      <c r="E67" s="130">
        <f>SUM(E59:E66)</f>
        <v>78000</v>
      </c>
      <c r="F67" s="9">
        <f>SUM(F59:F66)</f>
        <v>120000</v>
      </c>
      <c r="G67" s="130">
        <f>SUM(G59:G66)</f>
        <v>235100</v>
      </c>
      <c r="H67" s="8">
        <f>(H59*G59)+(H60*G60)+(H61*G61)+(H62*G62)+(H63*G63)+(H64*G64)+(H65*G65)+(H66*G66)</f>
        <v>100930</v>
      </c>
      <c r="I67" s="133">
        <f>SUM(I59:I66)</f>
        <v>223049.51</v>
      </c>
      <c r="J67" s="67"/>
      <c r="K67" s="155">
        <f>SUM(K59:K66)</f>
        <v>97319.902000000002</v>
      </c>
      <c r="L67" s="133">
        <f>SUM(L59:L66)</f>
        <v>77949.509999999995</v>
      </c>
      <c r="M67" s="133">
        <f>SUM(M59:M66)</f>
        <v>108000</v>
      </c>
      <c r="N67" s="133">
        <f>SUM(N59:N66)</f>
        <v>37100</v>
      </c>
    </row>
    <row r="68" spans="1:14" ht="51" customHeight="1" x14ac:dyDescent="0.3">
      <c r="B68" s="28" t="s">
        <v>118</v>
      </c>
      <c r="C68" s="167" t="s">
        <v>119</v>
      </c>
      <c r="D68" s="168"/>
      <c r="E68" s="168"/>
      <c r="F68" s="168"/>
      <c r="G68" s="168"/>
      <c r="H68" s="168"/>
      <c r="I68" s="168"/>
      <c r="J68" s="168"/>
      <c r="K68" s="168"/>
      <c r="L68" s="148"/>
      <c r="M68" s="146"/>
      <c r="N68" s="146"/>
    </row>
    <row r="69" spans="1:14" ht="135.75" customHeight="1" x14ac:dyDescent="0.3">
      <c r="B69" s="76" t="s">
        <v>120</v>
      </c>
      <c r="C69" s="93" t="s">
        <v>121</v>
      </c>
      <c r="D69" s="111">
        <v>8100</v>
      </c>
      <c r="E69" s="78"/>
      <c r="F69" s="78"/>
      <c r="G69" s="112">
        <f>SUM(D69:F69)</f>
        <v>8100</v>
      </c>
      <c r="H69" s="80">
        <v>0.15</v>
      </c>
      <c r="I69" s="111">
        <v>8100</v>
      </c>
      <c r="J69" s="81" t="s">
        <v>122</v>
      </c>
      <c r="K69" s="154">
        <f>I69*H69</f>
        <v>1215</v>
      </c>
      <c r="L69" s="145"/>
      <c r="M69" s="146"/>
      <c r="N69" s="111">
        <v>8100</v>
      </c>
    </row>
    <row r="70" spans="1:14" ht="181.2" customHeight="1" x14ac:dyDescent="0.3">
      <c r="B70" s="76" t="s">
        <v>123</v>
      </c>
      <c r="C70" s="108" t="s">
        <v>124</v>
      </c>
      <c r="D70" s="111">
        <v>54920</v>
      </c>
      <c r="E70" s="78"/>
      <c r="F70" s="78"/>
      <c r="G70" s="79">
        <f t="shared" ref="G70:G76" si="8">SUM(D70:F70)</f>
        <v>54920</v>
      </c>
      <c r="H70" s="80">
        <v>0.15</v>
      </c>
      <c r="I70" s="111">
        <v>54920</v>
      </c>
      <c r="J70" s="121" t="s">
        <v>125</v>
      </c>
      <c r="K70" s="154">
        <f>I70*H70</f>
        <v>8238</v>
      </c>
      <c r="L70" s="145"/>
      <c r="M70" s="146"/>
      <c r="N70" s="111">
        <v>54920</v>
      </c>
    </row>
    <row r="71" spans="1:14" ht="15.6" x14ac:dyDescent="0.3">
      <c r="B71" s="76" t="s">
        <v>126</v>
      </c>
      <c r="C71" s="77"/>
      <c r="D71" s="78"/>
      <c r="E71" s="78"/>
      <c r="F71" s="78"/>
      <c r="G71" s="79">
        <f t="shared" si="8"/>
        <v>0</v>
      </c>
      <c r="H71" s="80"/>
      <c r="I71" s="78"/>
      <c r="J71" s="81"/>
      <c r="K71" s="143"/>
      <c r="L71" s="145"/>
      <c r="M71" s="146"/>
      <c r="N71" s="146"/>
    </row>
    <row r="72" spans="1:14" ht="15.6" x14ac:dyDescent="0.3">
      <c r="A72" s="16"/>
      <c r="B72" s="76" t="s">
        <v>127</v>
      </c>
      <c r="C72" s="77"/>
      <c r="D72" s="78"/>
      <c r="E72" s="78"/>
      <c r="F72" s="78"/>
      <c r="G72" s="79">
        <f t="shared" si="8"/>
        <v>0</v>
      </c>
      <c r="H72" s="80"/>
      <c r="I72" s="78"/>
      <c r="J72" s="81"/>
      <c r="K72" s="143"/>
      <c r="L72" s="145"/>
      <c r="M72" s="146"/>
      <c r="N72" s="146"/>
    </row>
    <row r="73" spans="1:14" s="16" customFormat="1" ht="15.6" x14ac:dyDescent="0.3">
      <c r="A73" s="15"/>
      <c r="B73" s="76" t="s">
        <v>128</v>
      </c>
      <c r="C73" s="77"/>
      <c r="D73" s="78"/>
      <c r="E73" s="78"/>
      <c r="F73" s="78"/>
      <c r="G73" s="79">
        <f t="shared" si="8"/>
        <v>0</v>
      </c>
      <c r="H73" s="80"/>
      <c r="I73" s="78"/>
      <c r="J73" s="81"/>
      <c r="K73" s="143"/>
      <c r="L73" s="145"/>
      <c r="M73" s="149"/>
      <c r="N73" s="149"/>
    </row>
    <row r="74" spans="1:14" ht="15.6" x14ac:dyDescent="0.3">
      <c r="B74" s="76" t="s">
        <v>129</v>
      </c>
      <c r="C74" s="77"/>
      <c r="D74" s="78"/>
      <c r="E74" s="78"/>
      <c r="F74" s="78"/>
      <c r="G74" s="79">
        <f t="shared" si="8"/>
        <v>0</v>
      </c>
      <c r="H74" s="80"/>
      <c r="I74" s="78"/>
      <c r="J74" s="81"/>
      <c r="K74" s="143"/>
      <c r="L74" s="145"/>
      <c r="M74" s="146"/>
      <c r="N74" s="146"/>
    </row>
    <row r="75" spans="1:14" ht="15.6" x14ac:dyDescent="0.3">
      <c r="B75" s="76" t="s">
        <v>130</v>
      </c>
      <c r="C75" s="86"/>
      <c r="D75" s="81"/>
      <c r="E75" s="81"/>
      <c r="F75" s="81"/>
      <c r="G75" s="79">
        <f t="shared" si="8"/>
        <v>0</v>
      </c>
      <c r="H75" s="84"/>
      <c r="I75" s="81"/>
      <c r="J75" s="81"/>
      <c r="K75" s="144"/>
      <c r="L75" s="145"/>
      <c r="M75" s="146"/>
      <c r="N75" s="146"/>
    </row>
    <row r="76" spans="1:14" ht="15.6" x14ac:dyDescent="0.3">
      <c r="B76" s="76" t="s">
        <v>131</v>
      </c>
      <c r="C76" s="86"/>
      <c r="D76" s="81"/>
      <c r="E76" s="81"/>
      <c r="F76" s="81"/>
      <c r="G76" s="79">
        <f t="shared" si="8"/>
        <v>0</v>
      </c>
      <c r="H76" s="84"/>
      <c r="I76" s="81"/>
      <c r="J76" s="81"/>
      <c r="K76" s="144"/>
      <c r="L76" s="145"/>
      <c r="M76" s="146"/>
      <c r="N76" s="146"/>
    </row>
    <row r="77" spans="1:14" ht="15.6" x14ac:dyDescent="0.3">
      <c r="C77" s="28" t="s">
        <v>30</v>
      </c>
      <c r="D77" s="9">
        <f>SUM(D69:D76)</f>
        <v>63020</v>
      </c>
      <c r="E77" s="9">
        <f>SUM(E69:E76)</f>
        <v>0</v>
      </c>
      <c r="F77" s="9">
        <f>SUM(F69:F76)</f>
        <v>0</v>
      </c>
      <c r="G77" s="130">
        <f>SUM(G69:G76)</f>
        <v>63020</v>
      </c>
      <c r="H77" s="8">
        <f>(H69*G69)+(H70*G70)+(H71*G71)+(H72*G72)+(H73*G73)+(H74*G74)+(H75*G75)+(H76*G76)</f>
        <v>9453</v>
      </c>
      <c r="I77" s="133">
        <f>SUM(I69:I76)</f>
        <v>63020</v>
      </c>
      <c r="J77" s="67"/>
      <c r="K77" s="155">
        <f>SUM(K69:K76)</f>
        <v>9453</v>
      </c>
      <c r="L77" s="133">
        <f>SUM(L69:L76)</f>
        <v>0</v>
      </c>
      <c r="M77" s="133">
        <f>SUM(M69:M76)</f>
        <v>0</v>
      </c>
      <c r="N77" s="133">
        <f>SUM(N69:N76)</f>
        <v>63020</v>
      </c>
    </row>
    <row r="78" spans="1:14" ht="51" hidden="1" customHeight="1" x14ac:dyDescent="0.3">
      <c r="B78" s="28" t="s">
        <v>132</v>
      </c>
      <c r="C78" s="167"/>
      <c r="D78" s="168"/>
      <c r="E78" s="168"/>
      <c r="F78" s="168"/>
      <c r="G78" s="168"/>
      <c r="H78" s="168"/>
      <c r="I78" s="168"/>
      <c r="J78" s="168"/>
      <c r="K78" s="169"/>
      <c r="L78" s="20"/>
    </row>
    <row r="79" spans="1:14" ht="15.6" hidden="1" x14ac:dyDescent="0.3">
      <c r="B79" s="76" t="s">
        <v>133</v>
      </c>
      <c r="C79" s="77"/>
      <c r="D79" s="78"/>
      <c r="E79" s="78"/>
      <c r="F79" s="78"/>
      <c r="G79" s="79">
        <f>SUM(D79:F79)</f>
        <v>0</v>
      </c>
      <c r="H79" s="80"/>
      <c r="I79" s="78"/>
      <c r="J79" s="81"/>
      <c r="K79" s="82"/>
      <c r="L79" s="83"/>
    </row>
    <row r="80" spans="1:14" ht="15.6" hidden="1" x14ac:dyDescent="0.3">
      <c r="B80" s="76" t="s">
        <v>134</v>
      </c>
      <c r="C80" s="77"/>
      <c r="D80" s="78"/>
      <c r="E80" s="78"/>
      <c r="F80" s="78"/>
      <c r="G80" s="79">
        <f t="shared" ref="G80:G86" si="9">SUM(D80:F80)</f>
        <v>0</v>
      </c>
      <c r="H80" s="80"/>
      <c r="I80" s="78"/>
      <c r="J80" s="81"/>
      <c r="K80" s="82"/>
      <c r="L80" s="83"/>
    </row>
    <row r="81" spans="2:12" ht="15.6" hidden="1" x14ac:dyDescent="0.3">
      <c r="B81" s="76" t="s">
        <v>135</v>
      </c>
      <c r="C81" s="77"/>
      <c r="D81" s="78"/>
      <c r="E81" s="78"/>
      <c r="F81" s="78"/>
      <c r="G81" s="79">
        <f t="shared" si="9"/>
        <v>0</v>
      </c>
      <c r="H81" s="80"/>
      <c r="I81" s="78"/>
      <c r="J81" s="81"/>
      <c r="K81" s="82"/>
      <c r="L81" s="83"/>
    </row>
    <row r="82" spans="2:12" ht="15.6" hidden="1" x14ac:dyDescent="0.3">
      <c r="B82" s="76" t="s">
        <v>136</v>
      </c>
      <c r="C82" s="77"/>
      <c r="D82" s="78"/>
      <c r="E82" s="78"/>
      <c r="F82" s="78"/>
      <c r="G82" s="79">
        <f t="shared" si="9"/>
        <v>0</v>
      </c>
      <c r="H82" s="80"/>
      <c r="I82" s="78"/>
      <c r="J82" s="81"/>
      <c r="K82" s="82"/>
      <c r="L82" s="83"/>
    </row>
    <row r="83" spans="2:12" ht="15.6" hidden="1" x14ac:dyDescent="0.3">
      <c r="B83" s="76" t="s">
        <v>137</v>
      </c>
      <c r="C83" s="77"/>
      <c r="D83" s="78"/>
      <c r="E83" s="78"/>
      <c r="F83" s="78"/>
      <c r="G83" s="79">
        <f t="shared" si="9"/>
        <v>0</v>
      </c>
      <c r="H83" s="80"/>
      <c r="I83" s="78"/>
      <c r="J83" s="81"/>
      <c r="K83" s="82"/>
      <c r="L83" s="83"/>
    </row>
    <row r="84" spans="2:12" ht="15.6" hidden="1" x14ac:dyDescent="0.3">
      <c r="B84" s="76" t="s">
        <v>138</v>
      </c>
      <c r="C84" s="77"/>
      <c r="D84" s="78"/>
      <c r="E84" s="78"/>
      <c r="F84" s="78"/>
      <c r="G84" s="79">
        <f t="shared" si="9"/>
        <v>0</v>
      </c>
      <c r="H84" s="80"/>
      <c r="I84" s="78"/>
      <c r="J84" s="81"/>
      <c r="K84" s="82"/>
      <c r="L84" s="83"/>
    </row>
    <row r="85" spans="2:12" ht="15.6" hidden="1" x14ac:dyDescent="0.3">
      <c r="B85" s="76" t="s">
        <v>139</v>
      </c>
      <c r="C85" s="86"/>
      <c r="D85" s="81"/>
      <c r="E85" s="81"/>
      <c r="F85" s="81"/>
      <c r="G85" s="79">
        <f t="shared" si="9"/>
        <v>0</v>
      </c>
      <c r="H85" s="84"/>
      <c r="I85" s="81"/>
      <c r="J85" s="81"/>
      <c r="K85" s="85"/>
      <c r="L85" s="83"/>
    </row>
    <row r="86" spans="2:12" ht="15.6" hidden="1" x14ac:dyDescent="0.3">
      <c r="B86" s="76" t="s">
        <v>140</v>
      </c>
      <c r="C86" s="86"/>
      <c r="D86" s="81"/>
      <c r="E86" s="81"/>
      <c r="F86" s="81"/>
      <c r="G86" s="79">
        <f t="shared" si="9"/>
        <v>0</v>
      </c>
      <c r="H86" s="84"/>
      <c r="I86" s="81"/>
      <c r="J86" s="81"/>
      <c r="K86" s="85"/>
      <c r="L86" s="83"/>
    </row>
    <row r="87" spans="2:12" ht="15.6" hidden="1" x14ac:dyDescent="0.3">
      <c r="C87" s="28" t="s">
        <v>30</v>
      </c>
      <c r="D87" s="8">
        <f>SUM(D79:D86)</f>
        <v>0</v>
      </c>
      <c r="E87" s="8">
        <f>SUM(E79:E86)</f>
        <v>0</v>
      </c>
      <c r="F87" s="8">
        <f>SUM(F79:F86)</f>
        <v>0</v>
      </c>
      <c r="G87" s="8">
        <f>SUM(G79:G86)</f>
        <v>0</v>
      </c>
      <c r="H87" s="8">
        <f>(H79*G79)+(H80*G80)+(H81*G81)+(H82*G82)+(H83*G83)+(H84*G84)+(H85*G85)+(H86*G86)</f>
        <v>0</v>
      </c>
      <c r="I87" s="56">
        <f>SUM(I79:I86)</f>
        <v>0</v>
      </c>
      <c r="J87" s="67"/>
      <c r="K87" s="85"/>
      <c r="L87" s="21"/>
    </row>
    <row r="88" spans="2:12" ht="15.75" customHeight="1" x14ac:dyDescent="0.3">
      <c r="B88" s="3"/>
      <c r="C88" s="89"/>
      <c r="D88" s="94"/>
      <c r="E88" s="94"/>
      <c r="F88" s="94"/>
      <c r="G88" s="94"/>
      <c r="H88" s="94"/>
      <c r="I88" s="94"/>
      <c r="J88" s="94"/>
      <c r="K88" s="89"/>
      <c r="L88" s="2"/>
    </row>
    <row r="89" spans="2:12" ht="51" hidden="1" customHeight="1" x14ac:dyDescent="0.3">
      <c r="B89" s="28" t="s">
        <v>141</v>
      </c>
      <c r="C89" s="171"/>
      <c r="D89" s="172"/>
      <c r="E89" s="172"/>
      <c r="F89" s="172"/>
      <c r="G89" s="172"/>
      <c r="H89" s="172"/>
      <c r="I89" s="172"/>
      <c r="J89" s="172"/>
      <c r="K89" s="173"/>
      <c r="L89" s="7"/>
    </row>
    <row r="90" spans="2:12" ht="51" hidden="1" customHeight="1" x14ac:dyDescent="0.3">
      <c r="B90" s="28" t="s">
        <v>142</v>
      </c>
      <c r="C90" s="167"/>
      <c r="D90" s="168"/>
      <c r="E90" s="168"/>
      <c r="F90" s="168"/>
      <c r="G90" s="168"/>
      <c r="H90" s="168"/>
      <c r="I90" s="168"/>
      <c r="J90" s="168"/>
      <c r="K90" s="169"/>
      <c r="L90" s="20"/>
    </row>
    <row r="91" spans="2:12" ht="15.6" hidden="1" x14ac:dyDescent="0.3">
      <c r="B91" s="76" t="s">
        <v>143</v>
      </c>
      <c r="C91" s="77"/>
      <c r="D91" s="78"/>
      <c r="E91" s="78"/>
      <c r="F91" s="78"/>
      <c r="G91" s="79">
        <f>SUM(D91:F91)</f>
        <v>0</v>
      </c>
      <c r="H91" s="80"/>
      <c r="I91" s="78"/>
      <c r="J91" s="81"/>
      <c r="K91" s="82"/>
      <c r="L91" s="83"/>
    </row>
    <row r="92" spans="2:12" ht="15.6" hidden="1" x14ac:dyDescent="0.3">
      <c r="B92" s="76" t="s">
        <v>144</v>
      </c>
      <c r="C92" s="77"/>
      <c r="D92" s="78"/>
      <c r="E92" s="78"/>
      <c r="F92" s="78"/>
      <c r="G92" s="79">
        <f t="shared" ref="G92:G98" si="10">SUM(D92:F92)</f>
        <v>0</v>
      </c>
      <c r="H92" s="80"/>
      <c r="I92" s="78"/>
      <c r="J92" s="81"/>
      <c r="K92" s="82"/>
      <c r="L92" s="83"/>
    </row>
    <row r="93" spans="2:12" ht="15.6" hidden="1" x14ac:dyDescent="0.3">
      <c r="B93" s="76" t="s">
        <v>145</v>
      </c>
      <c r="C93" s="77"/>
      <c r="D93" s="78"/>
      <c r="E93" s="78"/>
      <c r="F93" s="78"/>
      <c r="G93" s="79">
        <f t="shared" si="10"/>
        <v>0</v>
      </c>
      <c r="H93" s="80"/>
      <c r="I93" s="78"/>
      <c r="J93" s="81"/>
      <c r="K93" s="82"/>
      <c r="L93" s="83"/>
    </row>
    <row r="94" spans="2:12" ht="15.6" hidden="1" x14ac:dyDescent="0.3">
      <c r="B94" s="76" t="s">
        <v>146</v>
      </c>
      <c r="C94" s="77"/>
      <c r="D94" s="78"/>
      <c r="E94" s="78"/>
      <c r="F94" s="78"/>
      <c r="G94" s="79">
        <f t="shared" si="10"/>
        <v>0</v>
      </c>
      <c r="H94" s="80"/>
      <c r="I94" s="78"/>
      <c r="J94" s="81"/>
      <c r="K94" s="82"/>
      <c r="L94" s="83"/>
    </row>
    <row r="95" spans="2:12" ht="15.6" hidden="1" x14ac:dyDescent="0.3">
      <c r="B95" s="76" t="s">
        <v>147</v>
      </c>
      <c r="C95" s="77"/>
      <c r="D95" s="78"/>
      <c r="E95" s="78"/>
      <c r="F95" s="78"/>
      <c r="G95" s="79">
        <f t="shared" si="10"/>
        <v>0</v>
      </c>
      <c r="H95" s="80"/>
      <c r="I95" s="78"/>
      <c r="J95" s="81"/>
      <c r="K95" s="82"/>
      <c r="L95" s="83"/>
    </row>
    <row r="96" spans="2:12" ht="15.6" hidden="1" x14ac:dyDescent="0.3">
      <c r="B96" s="76" t="s">
        <v>148</v>
      </c>
      <c r="C96" s="77"/>
      <c r="D96" s="78"/>
      <c r="E96" s="78"/>
      <c r="F96" s="78"/>
      <c r="G96" s="79">
        <f t="shared" si="10"/>
        <v>0</v>
      </c>
      <c r="H96" s="80"/>
      <c r="I96" s="78"/>
      <c r="J96" s="81"/>
      <c r="K96" s="82"/>
      <c r="L96" s="83"/>
    </row>
    <row r="97" spans="2:12" ht="15.6" hidden="1" x14ac:dyDescent="0.3">
      <c r="B97" s="76" t="s">
        <v>149</v>
      </c>
      <c r="C97" s="86"/>
      <c r="D97" s="81"/>
      <c r="E97" s="81"/>
      <c r="F97" s="81"/>
      <c r="G97" s="79">
        <f t="shared" si="10"/>
        <v>0</v>
      </c>
      <c r="H97" s="84"/>
      <c r="I97" s="81"/>
      <c r="J97" s="81"/>
      <c r="K97" s="85"/>
      <c r="L97" s="83"/>
    </row>
    <row r="98" spans="2:12" ht="15.6" hidden="1" x14ac:dyDescent="0.3">
      <c r="B98" s="76" t="s">
        <v>150</v>
      </c>
      <c r="C98" s="86"/>
      <c r="D98" s="81"/>
      <c r="E98" s="81"/>
      <c r="F98" s="81"/>
      <c r="G98" s="79">
        <f t="shared" si="10"/>
        <v>0</v>
      </c>
      <c r="H98" s="84"/>
      <c r="I98" s="81"/>
      <c r="J98" s="81"/>
      <c r="K98" s="85"/>
      <c r="L98" s="83"/>
    </row>
    <row r="99" spans="2:12" ht="15.6" hidden="1" x14ac:dyDescent="0.3">
      <c r="C99" s="28" t="s">
        <v>30</v>
      </c>
      <c r="D99" s="8">
        <f>SUM(D91:D98)</f>
        <v>0</v>
      </c>
      <c r="E99" s="8">
        <f>SUM(E91:E98)</f>
        <v>0</v>
      </c>
      <c r="F99" s="8">
        <f>SUM(F91:F98)</f>
        <v>0</v>
      </c>
      <c r="G99" s="9">
        <f>SUM(G91:G98)</f>
        <v>0</v>
      </c>
      <c r="H99" s="8">
        <f>(H91*G91)+(H92*G92)+(H93*G93)+(H94*G94)+(H95*G95)+(H96*G96)+(H97*G97)+(H98*G98)</f>
        <v>0</v>
      </c>
      <c r="I99" s="56">
        <f>SUM(I91:I98)</f>
        <v>0</v>
      </c>
      <c r="J99" s="67"/>
      <c r="K99" s="85"/>
      <c r="L99" s="21"/>
    </row>
    <row r="100" spans="2:12" ht="51" hidden="1" customHeight="1" x14ac:dyDescent="0.3">
      <c r="B100" s="28" t="s">
        <v>151</v>
      </c>
      <c r="C100" s="167"/>
      <c r="D100" s="168"/>
      <c r="E100" s="168"/>
      <c r="F100" s="168"/>
      <c r="G100" s="168"/>
      <c r="H100" s="168"/>
      <c r="I100" s="168"/>
      <c r="J100" s="168"/>
      <c r="K100" s="169"/>
      <c r="L100" s="20"/>
    </row>
    <row r="101" spans="2:12" ht="15.6" hidden="1" x14ac:dyDescent="0.3">
      <c r="B101" s="76" t="s">
        <v>152</v>
      </c>
      <c r="C101" s="77"/>
      <c r="D101" s="78"/>
      <c r="E101" s="78"/>
      <c r="F101" s="78"/>
      <c r="G101" s="79">
        <f>SUM(D101:F101)</f>
        <v>0</v>
      </c>
      <c r="H101" s="80"/>
      <c r="I101" s="78"/>
      <c r="J101" s="81"/>
      <c r="K101" s="82"/>
      <c r="L101" s="83"/>
    </row>
    <row r="102" spans="2:12" ht="15.6" hidden="1" x14ac:dyDescent="0.3">
      <c r="B102" s="76" t="s">
        <v>153</v>
      </c>
      <c r="C102" s="77"/>
      <c r="D102" s="78"/>
      <c r="E102" s="78"/>
      <c r="F102" s="78"/>
      <c r="G102" s="79">
        <f t="shared" ref="G102:G108" si="11">SUM(D102:F102)</f>
        <v>0</v>
      </c>
      <c r="H102" s="80"/>
      <c r="I102" s="78"/>
      <c r="J102" s="81"/>
      <c r="K102" s="82"/>
      <c r="L102" s="83"/>
    </row>
    <row r="103" spans="2:12" ht="15.6" hidden="1" x14ac:dyDescent="0.3">
      <c r="B103" s="76" t="s">
        <v>154</v>
      </c>
      <c r="C103" s="77"/>
      <c r="D103" s="78"/>
      <c r="E103" s="78"/>
      <c r="F103" s="78"/>
      <c r="G103" s="79">
        <f t="shared" si="11"/>
        <v>0</v>
      </c>
      <c r="H103" s="80"/>
      <c r="I103" s="78"/>
      <c r="J103" s="81"/>
      <c r="K103" s="82"/>
      <c r="L103" s="83"/>
    </row>
    <row r="104" spans="2:12" ht="15.6" hidden="1" x14ac:dyDescent="0.3">
      <c r="B104" s="76" t="s">
        <v>155</v>
      </c>
      <c r="C104" s="77"/>
      <c r="D104" s="78"/>
      <c r="E104" s="78"/>
      <c r="F104" s="78"/>
      <c r="G104" s="79">
        <f t="shared" si="11"/>
        <v>0</v>
      </c>
      <c r="H104" s="80"/>
      <c r="I104" s="78"/>
      <c r="J104" s="81"/>
      <c r="K104" s="82"/>
      <c r="L104" s="83"/>
    </row>
    <row r="105" spans="2:12" ht="15.6" hidden="1" x14ac:dyDescent="0.3">
      <c r="B105" s="76" t="s">
        <v>156</v>
      </c>
      <c r="C105" s="77"/>
      <c r="D105" s="78"/>
      <c r="E105" s="78"/>
      <c r="F105" s="78"/>
      <c r="G105" s="79">
        <f t="shared" si="11"/>
        <v>0</v>
      </c>
      <c r="H105" s="80"/>
      <c r="I105" s="78"/>
      <c r="J105" s="81"/>
      <c r="K105" s="82"/>
      <c r="L105" s="83"/>
    </row>
    <row r="106" spans="2:12" ht="15.6" hidden="1" x14ac:dyDescent="0.3">
      <c r="B106" s="76" t="s">
        <v>157</v>
      </c>
      <c r="C106" s="77"/>
      <c r="D106" s="78"/>
      <c r="E106" s="78"/>
      <c r="F106" s="78"/>
      <c r="G106" s="79">
        <f t="shared" si="11"/>
        <v>0</v>
      </c>
      <c r="H106" s="80"/>
      <c r="I106" s="78"/>
      <c r="J106" s="81"/>
      <c r="K106" s="82"/>
      <c r="L106" s="83"/>
    </row>
    <row r="107" spans="2:12" ht="15.6" hidden="1" x14ac:dyDescent="0.3">
      <c r="B107" s="76" t="s">
        <v>158</v>
      </c>
      <c r="C107" s="86"/>
      <c r="D107" s="81"/>
      <c r="E107" s="81"/>
      <c r="F107" s="81"/>
      <c r="G107" s="79">
        <f t="shared" si="11"/>
        <v>0</v>
      </c>
      <c r="H107" s="84"/>
      <c r="I107" s="81"/>
      <c r="J107" s="81"/>
      <c r="K107" s="85"/>
      <c r="L107" s="83"/>
    </row>
    <row r="108" spans="2:12" ht="15.6" hidden="1" x14ac:dyDescent="0.3">
      <c r="B108" s="76" t="s">
        <v>159</v>
      </c>
      <c r="C108" s="86"/>
      <c r="D108" s="81"/>
      <c r="E108" s="81"/>
      <c r="F108" s="81"/>
      <c r="G108" s="79">
        <f t="shared" si="11"/>
        <v>0</v>
      </c>
      <c r="H108" s="84"/>
      <c r="I108" s="81"/>
      <c r="J108" s="81"/>
      <c r="K108" s="85"/>
      <c r="L108" s="83"/>
    </row>
    <row r="109" spans="2:12" ht="15.6" hidden="1" x14ac:dyDescent="0.3">
      <c r="C109" s="28" t="s">
        <v>30</v>
      </c>
      <c r="D109" s="9">
        <f>SUM(D101:D108)</f>
        <v>0</v>
      </c>
      <c r="E109" s="9">
        <f>SUM(E101:E108)</f>
        <v>0</v>
      </c>
      <c r="F109" s="9">
        <f>SUM(F101:F108)</f>
        <v>0</v>
      </c>
      <c r="G109" s="9">
        <f>SUM(G101:G108)</f>
        <v>0</v>
      </c>
      <c r="H109" s="8">
        <f>(H101*G101)+(H102*G102)+(H103*G103)+(H104*G104)+(H105*G105)+(H106*G106)+(H107*G107)+(H108*G108)</f>
        <v>0</v>
      </c>
      <c r="I109" s="56">
        <f>SUM(I101:I108)</f>
        <v>0</v>
      </c>
      <c r="J109" s="67"/>
      <c r="K109" s="85"/>
      <c r="L109" s="21"/>
    </row>
    <row r="110" spans="2:12" ht="51" hidden="1" customHeight="1" x14ac:dyDescent="0.3">
      <c r="B110" s="28" t="s">
        <v>160</v>
      </c>
      <c r="C110" s="167"/>
      <c r="D110" s="168"/>
      <c r="E110" s="168"/>
      <c r="F110" s="168"/>
      <c r="G110" s="168"/>
      <c r="H110" s="168"/>
      <c r="I110" s="168"/>
      <c r="J110" s="168"/>
      <c r="K110" s="169"/>
      <c r="L110" s="20"/>
    </row>
    <row r="111" spans="2:12" ht="15.6" hidden="1" x14ac:dyDescent="0.3">
      <c r="B111" s="76" t="s">
        <v>161</v>
      </c>
      <c r="C111" s="77"/>
      <c r="D111" s="78"/>
      <c r="E111" s="78"/>
      <c r="F111" s="78"/>
      <c r="G111" s="79">
        <f>SUM(D111:F111)</f>
        <v>0</v>
      </c>
      <c r="H111" s="80"/>
      <c r="I111" s="78"/>
      <c r="J111" s="81"/>
      <c r="K111" s="82"/>
      <c r="L111" s="83"/>
    </row>
    <row r="112" spans="2:12" ht="15.6" hidden="1" x14ac:dyDescent="0.3">
      <c r="B112" s="76" t="s">
        <v>162</v>
      </c>
      <c r="C112" s="77"/>
      <c r="D112" s="78"/>
      <c r="E112" s="78"/>
      <c r="F112" s="78"/>
      <c r="G112" s="79">
        <f t="shared" ref="G112:G118" si="12">SUM(D112:F112)</f>
        <v>0</v>
      </c>
      <c r="H112" s="80"/>
      <c r="I112" s="78"/>
      <c r="J112" s="81"/>
      <c r="K112" s="82"/>
      <c r="L112" s="83"/>
    </row>
    <row r="113" spans="2:12" ht="15.6" hidden="1" x14ac:dyDescent="0.3">
      <c r="B113" s="76" t="s">
        <v>163</v>
      </c>
      <c r="C113" s="77"/>
      <c r="D113" s="78"/>
      <c r="E113" s="78"/>
      <c r="F113" s="78"/>
      <c r="G113" s="79">
        <f t="shared" si="12"/>
        <v>0</v>
      </c>
      <c r="H113" s="80"/>
      <c r="I113" s="78"/>
      <c r="J113" s="81"/>
      <c r="K113" s="82"/>
      <c r="L113" s="83"/>
    </row>
    <row r="114" spans="2:12" ht="15.6" hidden="1" x14ac:dyDescent="0.3">
      <c r="B114" s="76" t="s">
        <v>164</v>
      </c>
      <c r="C114" s="77"/>
      <c r="D114" s="78"/>
      <c r="E114" s="78"/>
      <c r="F114" s="78"/>
      <c r="G114" s="79">
        <f t="shared" si="12"/>
        <v>0</v>
      </c>
      <c r="H114" s="80"/>
      <c r="I114" s="78"/>
      <c r="J114" s="81"/>
      <c r="K114" s="82"/>
      <c r="L114" s="83"/>
    </row>
    <row r="115" spans="2:12" ht="15.6" hidden="1" x14ac:dyDescent="0.3">
      <c r="B115" s="76" t="s">
        <v>165</v>
      </c>
      <c r="C115" s="77"/>
      <c r="D115" s="78"/>
      <c r="E115" s="78"/>
      <c r="F115" s="78"/>
      <c r="G115" s="79">
        <f t="shared" si="12"/>
        <v>0</v>
      </c>
      <c r="H115" s="80"/>
      <c r="I115" s="78"/>
      <c r="J115" s="81"/>
      <c r="K115" s="82"/>
      <c r="L115" s="83"/>
    </row>
    <row r="116" spans="2:12" ht="15.6" hidden="1" x14ac:dyDescent="0.3">
      <c r="B116" s="76" t="s">
        <v>166</v>
      </c>
      <c r="C116" s="77"/>
      <c r="D116" s="78"/>
      <c r="E116" s="78"/>
      <c r="F116" s="78"/>
      <c r="G116" s="79">
        <f t="shared" si="12"/>
        <v>0</v>
      </c>
      <c r="H116" s="80"/>
      <c r="I116" s="78"/>
      <c r="J116" s="81"/>
      <c r="K116" s="82"/>
      <c r="L116" s="83"/>
    </row>
    <row r="117" spans="2:12" ht="15.6" hidden="1" x14ac:dyDescent="0.3">
      <c r="B117" s="76" t="s">
        <v>167</v>
      </c>
      <c r="C117" s="86"/>
      <c r="D117" s="81"/>
      <c r="E117" s="81"/>
      <c r="F117" s="81"/>
      <c r="G117" s="79">
        <f t="shared" si="12"/>
        <v>0</v>
      </c>
      <c r="H117" s="84"/>
      <c r="I117" s="81"/>
      <c r="J117" s="81"/>
      <c r="K117" s="85"/>
      <c r="L117" s="83"/>
    </row>
    <row r="118" spans="2:12" ht="15.6" hidden="1" x14ac:dyDescent="0.3">
      <c r="B118" s="76" t="s">
        <v>168</v>
      </c>
      <c r="C118" s="86"/>
      <c r="D118" s="81"/>
      <c r="E118" s="81"/>
      <c r="F118" s="81"/>
      <c r="G118" s="79">
        <f t="shared" si="12"/>
        <v>0</v>
      </c>
      <c r="H118" s="84"/>
      <c r="I118" s="81"/>
      <c r="J118" s="81"/>
      <c r="K118" s="85"/>
      <c r="L118" s="83"/>
    </row>
    <row r="119" spans="2:12" ht="15.6" hidden="1" x14ac:dyDescent="0.3">
      <c r="C119" s="28" t="s">
        <v>30</v>
      </c>
      <c r="D119" s="9">
        <f>SUM(D111:D118)</f>
        <v>0</v>
      </c>
      <c r="E119" s="9">
        <f>SUM(E111:E118)</f>
        <v>0</v>
      </c>
      <c r="F119" s="9">
        <f>SUM(F111:F118)</f>
        <v>0</v>
      </c>
      <c r="G119" s="9">
        <f>SUM(G111:G118)</f>
        <v>0</v>
      </c>
      <c r="H119" s="8">
        <f>(H111*G111)+(H112*G112)+(H113*G113)+(H114*G114)+(H115*G115)+(H116*G116)+(H117*G117)+(H118*G118)</f>
        <v>0</v>
      </c>
      <c r="I119" s="56">
        <f>SUM(I111:I118)</f>
        <v>0</v>
      </c>
      <c r="J119" s="67"/>
      <c r="K119" s="85"/>
      <c r="L119" s="21"/>
    </row>
    <row r="120" spans="2:12" ht="51" hidden="1" customHeight="1" x14ac:dyDescent="0.3">
      <c r="B120" s="28" t="s">
        <v>169</v>
      </c>
      <c r="C120" s="167"/>
      <c r="D120" s="168"/>
      <c r="E120" s="168"/>
      <c r="F120" s="168"/>
      <c r="G120" s="168"/>
      <c r="H120" s="168"/>
      <c r="I120" s="168"/>
      <c r="J120" s="168"/>
      <c r="K120" s="169"/>
      <c r="L120" s="20"/>
    </row>
    <row r="121" spans="2:12" ht="15.6" hidden="1" x14ac:dyDescent="0.3">
      <c r="B121" s="76" t="s">
        <v>170</v>
      </c>
      <c r="C121" s="77"/>
      <c r="D121" s="78"/>
      <c r="E121" s="78"/>
      <c r="F121" s="78"/>
      <c r="G121" s="79">
        <f>SUM(D121:F121)</f>
        <v>0</v>
      </c>
      <c r="H121" s="80"/>
      <c r="I121" s="78"/>
      <c r="J121" s="81"/>
      <c r="K121" s="82"/>
      <c r="L121" s="83"/>
    </row>
    <row r="122" spans="2:12" ht="15.6" hidden="1" x14ac:dyDescent="0.3">
      <c r="B122" s="76" t="s">
        <v>171</v>
      </c>
      <c r="C122" s="77"/>
      <c r="D122" s="78"/>
      <c r="E122" s="78"/>
      <c r="F122" s="78"/>
      <c r="G122" s="79">
        <f t="shared" ref="G122:G128" si="13">SUM(D122:F122)</f>
        <v>0</v>
      </c>
      <c r="H122" s="80"/>
      <c r="I122" s="78"/>
      <c r="J122" s="81"/>
      <c r="K122" s="82"/>
      <c r="L122" s="83"/>
    </row>
    <row r="123" spans="2:12" ht="15.6" hidden="1" x14ac:dyDescent="0.3">
      <c r="B123" s="76" t="s">
        <v>172</v>
      </c>
      <c r="C123" s="77"/>
      <c r="D123" s="78"/>
      <c r="E123" s="78"/>
      <c r="F123" s="78"/>
      <c r="G123" s="79">
        <f t="shared" si="13"/>
        <v>0</v>
      </c>
      <c r="H123" s="80"/>
      <c r="I123" s="78"/>
      <c r="J123" s="81"/>
      <c r="K123" s="82"/>
      <c r="L123" s="83"/>
    </row>
    <row r="124" spans="2:12" ht="15.6" hidden="1" x14ac:dyDescent="0.3">
      <c r="B124" s="76" t="s">
        <v>173</v>
      </c>
      <c r="C124" s="77"/>
      <c r="D124" s="78"/>
      <c r="E124" s="78"/>
      <c r="F124" s="78"/>
      <c r="G124" s="79">
        <f t="shared" si="13"/>
        <v>0</v>
      </c>
      <c r="H124" s="80"/>
      <c r="I124" s="78"/>
      <c r="J124" s="81"/>
      <c r="K124" s="82"/>
      <c r="L124" s="83"/>
    </row>
    <row r="125" spans="2:12" ht="15.6" hidden="1" x14ac:dyDescent="0.3">
      <c r="B125" s="76" t="s">
        <v>174</v>
      </c>
      <c r="C125" s="77"/>
      <c r="D125" s="78"/>
      <c r="E125" s="78"/>
      <c r="F125" s="78"/>
      <c r="G125" s="79">
        <f t="shared" si="13"/>
        <v>0</v>
      </c>
      <c r="H125" s="80"/>
      <c r="I125" s="78"/>
      <c r="J125" s="81"/>
      <c r="K125" s="82"/>
      <c r="L125" s="83"/>
    </row>
    <row r="126" spans="2:12" ht="15.6" hidden="1" x14ac:dyDescent="0.3">
      <c r="B126" s="76" t="s">
        <v>175</v>
      </c>
      <c r="C126" s="77"/>
      <c r="D126" s="78"/>
      <c r="E126" s="78"/>
      <c r="F126" s="78"/>
      <c r="G126" s="79">
        <f t="shared" si="13"/>
        <v>0</v>
      </c>
      <c r="H126" s="80"/>
      <c r="I126" s="78"/>
      <c r="J126" s="81"/>
      <c r="K126" s="82"/>
      <c r="L126" s="83"/>
    </row>
    <row r="127" spans="2:12" ht="15.6" hidden="1" x14ac:dyDescent="0.3">
      <c r="B127" s="76" t="s">
        <v>176</v>
      </c>
      <c r="C127" s="86"/>
      <c r="D127" s="81"/>
      <c r="E127" s="81"/>
      <c r="F127" s="81"/>
      <c r="G127" s="79">
        <f t="shared" si="13"/>
        <v>0</v>
      </c>
      <c r="H127" s="84"/>
      <c r="I127" s="81"/>
      <c r="J127" s="81"/>
      <c r="K127" s="85"/>
      <c r="L127" s="83"/>
    </row>
    <row r="128" spans="2:12" ht="15.6" hidden="1" x14ac:dyDescent="0.3">
      <c r="B128" s="76" t="s">
        <v>177</v>
      </c>
      <c r="C128" s="86"/>
      <c r="D128" s="81"/>
      <c r="E128" s="81"/>
      <c r="F128" s="81"/>
      <c r="G128" s="79">
        <f t="shared" si="13"/>
        <v>0</v>
      </c>
      <c r="H128" s="84"/>
      <c r="I128" s="81"/>
      <c r="J128" s="81"/>
      <c r="K128" s="85"/>
      <c r="L128" s="83"/>
    </row>
    <row r="129" spans="2:12" ht="15.6" hidden="1" x14ac:dyDescent="0.3">
      <c r="C129" s="28" t="s">
        <v>30</v>
      </c>
      <c r="D129" s="8">
        <f>SUM(D121:D128)</f>
        <v>0</v>
      </c>
      <c r="E129" s="8">
        <f>SUM(E121:E128)</f>
        <v>0</v>
      </c>
      <c r="F129" s="8">
        <f>SUM(F121:F128)</f>
        <v>0</v>
      </c>
      <c r="G129" s="8">
        <f>SUM(G121:G128)</f>
        <v>0</v>
      </c>
      <c r="H129" s="8">
        <f>(H121*G121)+(H122*G122)+(H123*G123)+(H124*G124)+(H125*G125)+(H126*G126)+(H127*G127)+(H128*G128)</f>
        <v>0</v>
      </c>
      <c r="I129" s="56">
        <f>SUM(I121:I128)</f>
        <v>0</v>
      </c>
      <c r="J129" s="67"/>
      <c r="K129" s="85"/>
      <c r="L129" s="21"/>
    </row>
    <row r="130" spans="2:12" ht="15.75" hidden="1" customHeight="1" x14ac:dyDescent="0.3">
      <c r="B130" s="3"/>
      <c r="C130" s="89"/>
      <c r="D130" s="94"/>
      <c r="E130" s="94"/>
      <c r="F130" s="94"/>
      <c r="G130" s="94"/>
      <c r="H130" s="94"/>
      <c r="I130" s="94"/>
      <c r="J130" s="94"/>
      <c r="K130" s="95"/>
      <c r="L130" s="2"/>
    </row>
    <row r="131" spans="2:12" ht="51" hidden="1" customHeight="1" x14ac:dyDescent="0.3">
      <c r="B131" s="28" t="s">
        <v>178</v>
      </c>
      <c r="C131" s="171"/>
      <c r="D131" s="172"/>
      <c r="E131" s="172"/>
      <c r="F131" s="172"/>
      <c r="G131" s="172"/>
      <c r="H131" s="172"/>
      <c r="I131" s="172"/>
      <c r="J131" s="172"/>
      <c r="K131" s="173"/>
      <c r="L131" s="7"/>
    </row>
    <row r="132" spans="2:12" ht="51" hidden="1" customHeight="1" x14ac:dyDescent="0.3">
      <c r="B132" s="28" t="s">
        <v>179</v>
      </c>
      <c r="C132" s="167"/>
      <c r="D132" s="168"/>
      <c r="E132" s="168"/>
      <c r="F132" s="168"/>
      <c r="G132" s="168"/>
      <c r="H132" s="168"/>
      <c r="I132" s="168"/>
      <c r="J132" s="168"/>
      <c r="K132" s="169"/>
      <c r="L132" s="20"/>
    </row>
    <row r="133" spans="2:12" ht="15.6" hidden="1" x14ac:dyDescent="0.3">
      <c r="B133" s="76" t="s">
        <v>180</v>
      </c>
      <c r="C133" s="77"/>
      <c r="D133" s="78"/>
      <c r="E133" s="78"/>
      <c r="F133" s="78"/>
      <c r="G133" s="79">
        <f>SUM(D133:F133)</f>
        <v>0</v>
      </c>
      <c r="H133" s="80"/>
      <c r="I133" s="78"/>
      <c r="J133" s="81"/>
      <c r="K133" s="82"/>
      <c r="L133" s="83"/>
    </row>
    <row r="134" spans="2:12" ht="15.6" hidden="1" x14ac:dyDescent="0.3">
      <c r="B134" s="76" t="s">
        <v>181</v>
      </c>
      <c r="C134" s="77"/>
      <c r="D134" s="78"/>
      <c r="E134" s="78"/>
      <c r="F134" s="78"/>
      <c r="G134" s="79">
        <f t="shared" ref="G134:G140" si="14">SUM(D134:F134)</f>
        <v>0</v>
      </c>
      <c r="H134" s="80"/>
      <c r="I134" s="78"/>
      <c r="J134" s="81"/>
      <c r="K134" s="82"/>
      <c r="L134" s="83"/>
    </row>
    <row r="135" spans="2:12" ht="15.6" hidden="1" x14ac:dyDescent="0.3">
      <c r="B135" s="76" t="s">
        <v>182</v>
      </c>
      <c r="C135" s="77"/>
      <c r="D135" s="78"/>
      <c r="E135" s="78"/>
      <c r="F135" s="78"/>
      <c r="G135" s="79">
        <f t="shared" si="14"/>
        <v>0</v>
      </c>
      <c r="H135" s="80"/>
      <c r="I135" s="78"/>
      <c r="J135" s="81"/>
      <c r="K135" s="82"/>
      <c r="L135" s="83"/>
    </row>
    <row r="136" spans="2:12" ht="15.6" hidden="1" x14ac:dyDescent="0.3">
      <c r="B136" s="76" t="s">
        <v>183</v>
      </c>
      <c r="C136" s="77"/>
      <c r="D136" s="78"/>
      <c r="E136" s="78"/>
      <c r="F136" s="78"/>
      <c r="G136" s="79">
        <f t="shared" si="14"/>
        <v>0</v>
      </c>
      <c r="H136" s="80"/>
      <c r="I136" s="78"/>
      <c r="J136" s="81"/>
      <c r="K136" s="82"/>
      <c r="L136" s="83"/>
    </row>
    <row r="137" spans="2:12" ht="15.6" hidden="1" x14ac:dyDescent="0.3">
      <c r="B137" s="76" t="s">
        <v>184</v>
      </c>
      <c r="C137" s="77"/>
      <c r="D137" s="78"/>
      <c r="E137" s="78"/>
      <c r="F137" s="78"/>
      <c r="G137" s="79">
        <f t="shared" si="14"/>
        <v>0</v>
      </c>
      <c r="H137" s="80"/>
      <c r="I137" s="78"/>
      <c r="J137" s="81"/>
      <c r="K137" s="82"/>
      <c r="L137" s="83"/>
    </row>
    <row r="138" spans="2:12" ht="15.6" hidden="1" x14ac:dyDescent="0.3">
      <c r="B138" s="76" t="s">
        <v>185</v>
      </c>
      <c r="C138" s="77"/>
      <c r="D138" s="78"/>
      <c r="E138" s="78"/>
      <c r="F138" s="78"/>
      <c r="G138" s="79">
        <f t="shared" si="14"/>
        <v>0</v>
      </c>
      <c r="H138" s="80"/>
      <c r="I138" s="78"/>
      <c r="J138" s="81"/>
      <c r="K138" s="82"/>
      <c r="L138" s="83"/>
    </row>
    <row r="139" spans="2:12" ht="15.6" hidden="1" x14ac:dyDescent="0.3">
      <c r="B139" s="76" t="s">
        <v>186</v>
      </c>
      <c r="C139" s="86"/>
      <c r="D139" s="81"/>
      <c r="E139" s="81"/>
      <c r="F139" s="81"/>
      <c r="G139" s="79">
        <f t="shared" si="14"/>
        <v>0</v>
      </c>
      <c r="H139" s="84"/>
      <c r="I139" s="81"/>
      <c r="J139" s="81"/>
      <c r="K139" s="85"/>
      <c r="L139" s="83"/>
    </row>
    <row r="140" spans="2:12" ht="15.6" hidden="1" x14ac:dyDescent="0.3">
      <c r="B140" s="76" t="s">
        <v>187</v>
      </c>
      <c r="C140" s="86"/>
      <c r="D140" s="81"/>
      <c r="E140" s="81"/>
      <c r="F140" s="81"/>
      <c r="G140" s="79">
        <f t="shared" si="14"/>
        <v>0</v>
      </c>
      <c r="H140" s="84"/>
      <c r="I140" s="81"/>
      <c r="J140" s="81"/>
      <c r="K140" s="85"/>
      <c r="L140" s="83"/>
    </row>
    <row r="141" spans="2:12" ht="15.6" hidden="1" x14ac:dyDescent="0.3">
      <c r="C141" s="28" t="s">
        <v>30</v>
      </c>
      <c r="D141" s="8">
        <f>SUM(D133:D140)</f>
        <v>0</v>
      </c>
      <c r="E141" s="8">
        <f>SUM(E133:E140)</f>
        <v>0</v>
      </c>
      <c r="F141" s="8">
        <f>SUM(F133:F140)</f>
        <v>0</v>
      </c>
      <c r="G141" s="9">
        <f>SUM(G133:G140)</f>
        <v>0</v>
      </c>
      <c r="H141" s="8">
        <f>(H133*G133)+(H134*G134)+(H135*G135)+(H136*G136)+(H137*G137)+(H138*G138)+(H139*G139)+(H140*G140)</f>
        <v>0</v>
      </c>
      <c r="I141" s="56">
        <f>SUM(I133:I140)</f>
        <v>0</v>
      </c>
      <c r="J141" s="67"/>
      <c r="K141" s="85"/>
      <c r="L141" s="21"/>
    </row>
    <row r="142" spans="2:12" ht="51" hidden="1" customHeight="1" x14ac:dyDescent="0.3">
      <c r="B142" s="28" t="s">
        <v>188</v>
      </c>
      <c r="C142" s="167"/>
      <c r="D142" s="168"/>
      <c r="E142" s="168"/>
      <c r="F142" s="168"/>
      <c r="G142" s="168"/>
      <c r="H142" s="168"/>
      <c r="I142" s="168"/>
      <c r="J142" s="168"/>
      <c r="K142" s="169"/>
      <c r="L142" s="20"/>
    </row>
    <row r="143" spans="2:12" ht="15.6" hidden="1" x14ac:dyDescent="0.3">
      <c r="B143" s="76" t="s">
        <v>189</v>
      </c>
      <c r="C143" s="77"/>
      <c r="D143" s="78"/>
      <c r="E143" s="78"/>
      <c r="F143" s="78"/>
      <c r="G143" s="79">
        <f>SUM(D143:F143)</f>
        <v>0</v>
      </c>
      <c r="H143" s="80"/>
      <c r="I143" s="78"/>
      <c r="J143" s="81"/>
      <c r="K143" s="82"/>
      <c r="L143" s="83"/>
    </row>
    <row r="144" spans="2:12" ht="15.6" hidden="1" x14ac:dyDescent="0.3">
      <c r="B144" s="76" t="s">
        <v>190</v>
      </c>
      <c r="C144" s="77"/>
      <c r="D144" s="78"/>
      <c r="E144" s="78"/>
      <c r="F144" s="78"/>
      <c r="G144" s="79">
        <f t="shared" ref="G144:G150" si="15">SUM(D144:F144)</f>
        <v>0</v>
      </c>
      <c r="H144" s="80"/>
      <c r="I144" s="78"/>
      <c r="J144" s="81"/>
      <c r="K144" s="82"/>
      <c r="L144" s="83"/>
    </row>
    <row r="145" spans="2:12" ht="15.6" hidden="1" x14ac:dyDescent="0.3">
      <c r="B145" s="76" t="s">
        <v>191</v>
      </c>
      <c r="C145" s="77"/>
      <c r="D145" s="78"/>
      <c r="E145" s="78"/>
      <c r="F145" s="78"/>
      <c r="G145" s="79">
        <f t="shared" si="15"/>
        <v>0</v>
      </c>
      <c r="H145" s="80"/>
      <c r="I145" s="78"/>
      <c r="J145" s="81"/>
      <c r="K145" s="82"/>
      <c r="L145" s="83"/>
    </row>
    <row r="146" spans="2:12" ht="15.6" hidden="1" x14ac:dyDescent="0.3">
      <c r="B146" s="76" t="s">
        <v>192</v>
      </c>
      <c r="C146" s="77"/>
      <c r="D146" s="78"/>
      <c r="E146" s="78"/>
      <c r="F146" s="78"/>
      <c r="G146" s="79">
        <f t="shared" si="15"/>
        <v>0</v>
      </c>
      <c r="H146" s="80"/>
      <c r="I146" s="78"/>
      <c r="J146" s="81"/>
      <c r="K146" s="82"/>
      <c r="L146" s="83"/>
    </row>
    <row r="147" spans="2:12" ht="15.6" hidden="1" x14ac:dyDescent="0.3">
      <c r="B147" s="76" t="s">
        <v>193</v>
      </c>
      <c r="C147" s="77"/>
      <c r="D147" s="78"/>
      <c r="E147" s="78"/>
      <c r="F147" s="78"/>
      <c r="G147" s="79">
        <f t="shared" si="15"/>
        <v>0</v>
      </c>
      <c r="H147" s="80"/>
      <c r="I147" s="78"/>
      <c r="J147" s="81"/>
      <c r="K147" s="82"/>
      <c r="L147" s="83"/>
    </row>
    <row r="148" spans="2:12" ht="15.6" hidden="1" x14ac:dyDescent="0.3">
      <c r="B148" s="76" t="s">
        <v>194</v>
      </c>
      <c r="C148" s="77"/>
      <c r="D148" s="78"/>
      <c r="E148" s="78"/>
      <c r="F148" s="78"/>
      <c r="G148" s="79">
        <f t="shared" si="15"/>
        <v>0</v>
      </c>
      <c r="H148" s="80"/>
      <c r="I148" s="78"/>
      <c r="J148" s="81"/>
      <c r="K148" s="82"/>
      <c r="L148" s="83"/>
    </row>
    <row r="149" spans="2:12" ht="15.6" hidden="1" x14ac:dyDescent="0.3">
      <c r="B149" s="76" t="s">
        <v>195</v>
      </c>
      <c r="C149" s="86"/>
      <c r="D149" s="81"/>
      <c r="E149" s="81"/>
      <c r="F149" s="81"/>
      <c r="G149" s="79">
        <f t="shared" si="15"/>
        <v>0</v>
      </c>
      <c r="H149" s="84"/>
      <c r="I149" s="81"/>
      <c r="J149" s="81"/>
      <c r="K149" s="85"/>
      <c r="L149" s="83"/>
    </row>
    <row r="150" spans="2:12" ht="15.6" hidden="1" x14ac:dyDescent="0.3">
      <c r="B150" s="76" t="s">
        <v>196</v>
      </c>
      <c r="C150" s="86"/>
      <c r="D150" s="81"/>
      <c r="E150" s="81"/>
      <c r="F150" s="81"/>
      <c r="G150" s="79">
        <f t="shared" si="15"/>
        <v>0</v>
      </c>
      <c r="H150" s="84"/>
      <c r="I150" s="81"/>
      <c r="J150" s="81"/>
      <c r="K150" s="85"/>
      <c r="L150" s="83"/>
    </row>
    <row r="151" spans="2:12" ht="15.6" hidden="1" x14ac:dyDescent="0.3">
      <c r="C151" s="28" t="s">
        <v>30</v>
      </c>
      <c r="D151" s="9">
        <f>SUM(D143:D150)</f>
        <v>0</v>
      </c>
      <c r="E151" s="9">
        <f>SUM(E143:E150)</f>
        <v>0</v>
      </c>
      <c r="F151" s="9">
        <f>SUM(F143:F150)</f>
        <v>0</v>
      </c>
      <c r="G151" s="9">
        <f>SUM(G143:G150)</f>
        <v>0</v>
      </c>
      <c r="H151" s="8">
        <f>(H143*G143)+(H144*G144)+(H145*G145)+(H146*G146)+(H147*G147)+(H148*G148)+(H149*G149)+(H150*G150)</f>
        <v>0</v>
      </c>
      <c r="I151" s="56">
        <f>SUM(I143:I150)</f>
        <v>0</v>
      </c>
      <c r="J151" s="67"/>
      <c r="K151" s="85"/>
      <c r="L151" s="21"/>
    </row>
    <row r="152" spans="2:12" ht="51" hidden="1" customHeight="1" x14ac:dyDescent="0.3">
      <c r="B152" s="28" t="s">
        <v>197</v>
      </c>
      <c r="C152" s="167"/>
      <c r="D152" s="168"/>
      <c r="E152" s="168"/>
      <c r="F152" s="168"/>
      <c r="G152" s="168"/>
      <c r="H152" s="168"/>
      <c r="I152" s="168"/>
      <c r="J152" s="168"/>
      <c r="K152" s="169"/>
      <c r="L152" s="20"/>
    </row>
    <row r="153" spans="2:12" ht="15.6" hidden="1" x14ac:dyDescent="0.3">
      <c r="B153" s="76" t="s">
        <v>198</v>
      </c>
      <c r="C153" s="77"/>
      <c r="D153" s="78"/>
      <c r="E153" s="78"/>
      <c r="F153" s="78"/>
      <c r="G153" s="79">
        <f>SUM(D153:F153)</f>
        <v>0</v>
      </c>
      <c r="H153" s="80"/>
      <c r="I153" s="78"/>
      <c r="J153" s="81"/>
      <c r="K153" s="82"/>
      <c r="L153" s="83"/>
    </row>
    <row r="154" spans="2:12" ht="15.6" hidden="1" x14ac:dyDescent="0.3">
      <c r="B154" s="76" t="s">
        <v>199</v>
      </c>
      <c r="C154" s="77"/>
      <c r="D154" s="78"/>
      <c r="E154" s="78"/>
      <c r="F154" s="78"/>
      <c r="G154" s="79">
        <f t="shared" ref="G154:G160" si="16">SUM(D154:F154)</f>
        <v>0</v>
      </c>
      <c r="H154" s="80"/>
      <c r="I154" s="78"/>
      <c r="J154" s="81"/>
      <c r="K154" s="82"/>
      <c r="L154" s="83"/>
    </row>
    <row r="155" spans="2:12" ht="15.6" hidden="1" x14ac:dyDescent="0.3">
      <c r="B155" s="76" t="s">
        <v>200</v>
      </c>
      <c r="C155" s="77"/>
      <c r="D155" s="78"/>
      <c r="E155" s="78"/>
      <c r="F155" s="78"/>
      <c r="G155" s="79">
        <f t="shared" si="16"/>
        <v>0</v>
      </c>
      <c r="H155" s="80"/>
      <c r="I155" s="78"/>
      <c r="J155" s="81"/>
      <c r="K155" s="82"/>
      <c r="L155" s="83"/>
    </row>
    <row r="156" spans="2:12" ht="15.6" hidden="1" x14ac:dyDescent="0.3">
      <c r="B156" s="76" t="s">
        <v>201</v>
      </c>
      <c r="C156" s="77"/>
      <c r="D156" s="78"/>
      <c r="E156" s="78"/>
      <c r="F156" s="78"/>
      <c r="G156" s="79">
        <f t="shared" si="16"/>
        <v>0</v>
      </c>
      <c r="H156" s="80"/>
      <c r="I156" s="78"/>
      <c r="J156" s="81"/>
      <c r="K156" s="82"/>
      <c r="L156" s="83"/>
    </row>
    <row r="157" spans="2:12" ht="15.6" hidden="1" x14ac:dyDescent="0.3">
      <c r="B157" s="76" t="s">
        <v>202</v>
      </c>
      <c r="C157" s="77"/>
      <c r="D157" s="78"/>
      <c r="E157" s="78"/>
      <c r="F157" s="78"/>
      <c r="G157" s="79">
        <f t="shared" si="16"/>
        <v>0</v>
      </c>
      <c r="H157" s="80"/>
      <c r="I157" s="78"/>
      <c r="J157" s="81"/>
      <c r="K157" s="82"/>
      <c r="L157" s="83"/>
    </row>
    <row r="158" spans="2:12" ht="15.6" hidden="1" x14ac:dyDescent="0.3">
      <c r="B158" s="76" t="s">
        <v>203</v>
      </c>
      <c r="C158" s="77"/>
      <c r="D158" s="78"/>
      <c r="E158" s="78"/>
      <c r="F158" s="78"/>
      <c r="G158" s="79">
        <f t="shared" si="16"/>
        <v>0</v>
      </c>
      <c r="H158" s="80"/>
      <c r="I158" s="78"/>
      <c r="J158" s="81"/>
      <c r="K158" s="82"/>
      <c r="L158" s="83"/>
    </row>
    <row r="159" spans="2:12" ht="15.6" hidden="1" x14ac:dyDescent="0.3">
      <c r="B159" s="76" t="s">
        <v>204</v>
      </c>
      <c r="C159" s="86"/>
      <c r="D159" s="81"/>
      <c r="E159" s="81"/>
      <c r="F159" s="81"/>
      <c r="G159" s="79">
        <f t="shared" si="16"/>
        <v>0</v>
      </c>
      <c r="H159" s="84"/>
      <c r="I159" s="81"/>
      <c r="J159" s="81"/>
      <c r="K159" s="85"/>
      <c r="L159" s="83"/>
    </row>
    <row r="160" spans="2:12" ht="15.6" hidden="1" x14ac:dyDescent="0.3">
      <c r="B160" s="76" t="s">
        <v>205</v>
      </c>
      <c r="C160" s="86"/>
      <c r="D160" s="81"/>
      <c r="E160" s="81"/>
      <c r="F160" s="81"/>
      <c r="G160" s="79">
        <f t="shared" si="16"/>
        <v>0</v>
      </c>
      <c r="H160" s="84"/>
      <c r="I160" s="81"/>
      <c r="J160" s="81"/>
      <c r="K160" s="85"/>
      <c r="L160" s="83"/>
    </row>
    <row r="161" spans="2:14" ht="15.6" hidden="1" x14ac:dyDescent="0.3">
      <c r="C161" s="28" t="s">
        <v>30</v>
      </c>
      <c r="D161" s="9">
        <f>SUM(D153:D160)</f>
        <v>0</v>
      </c>
      <c r="E161" s="9">
        <f>SUM(E153:E160)</f>
        <v>0</v>
      </c>
      <c r="F161" s="9">
        <f>SUM(F153:F160)</f>
        <v>0</v>
      </c>
      <c r="G161" s="9">
        <f>SUM(G153:G160)</f>
        <v>0</v>
      </c>
      <c r="H161" s="8">
        <f>(H153*G153)+(H154*G154)+(H155*G155)+(H156*G156)+(H157*G157)+(H158*G158)+(H159*G159)+(H160*G160)</f>
        <v>0</v>
      </c>
      <c r="I161" s="56">
        <f>SUM(I153:I160)</f>
        <v>0</v>
      </c>
      <c r="J161" s="67"/>
      <c r="K161" s="85"/>
      <c r="L161" s="21"/>
    </row>
    <row r="162" spans="2:14" ht="51" hidden="1" customHeight="1" x14ac:dyDescent="0.3">
      <c r="B162" s="28" t="s">
        <v>206</v>
      </c>
      <c r="C162" s="167"/>
      <c r="D162" s="168"/>
      <c r="E162" s="168"/>
      <c r="F162" s="168"/>
      <c r="G162" s="168"/>
      <c r="H162" s="168"/>
      <c r="I162" s="168"/>
      <c r="J162" s="168"/>
      <c r="K162" s="169"/>
      <c r="L162" s="20"/>
    </row>
    <row r="163" spans="2:14" ht="15.6" hidden="1" x14ac:dyDescent="0.3">
      <c r="B163" s="76" t="s">
        <v>207</v>
      </c>
      <c r="C163" s="77"/>
      <c r="D163" s="78"/>
      <c r="E163" s="78"/>
      <c r="F163" s="78"/>
      <c r="G163" s="79">
        <f>SUM(D163:F163)</f>
        <v>0</v>
      </c>
      <c r="H163" s="80"/>
      <c r="I163" s="78"/>
      <c r="J163" s="81"/>
      <c r="K163" s="82"/>
      <c r="L163" s="83"/>
    </row>
    <row r="164" spans="2:14" ht="15.6" hidden="1" x14ac:dyDescent="0.3">
      <c r="B164" s="76" t="s">
        <v>208</v>
      </c>
      <c r="C164" s="77"/>
      <c r="D164" s="78"/>
      <c r="E164" s="78"/>
      <c r="F164" s="78"/>
      <c r="G164" s="79">
        <f t="shared" ref="G164:G170" si="17">SUM(D164:F164)</f>
        <v>0</v>
      </c>
      <c r="H164" s="80"/>
      <c r="I164" s="78"/>
      <c r="J164" s="81"/>
      <c r="K164" s="82"/>
      <c r="L164" s="83"/>
    </row>
    <row r="165" spans="2:14" ht="15.6" hidden="1" x14ac:dyDescent="0.3">
      <c r="B165" s="76" t="s">
        <v>209</v>
      </c>
      <c r="C165" s="77"/>
      <c r="D165" s="78"/>
      <c r="E165" s="78"/>
      <c r="F165" s="78"/>
      <c r="G165" s="79">
        <f t="shared" si="17"/>
        <v>0</v>
      </c>
      <c r="H165" s="80"/>
      <c r="I165" s="78"/>
      <c r="J165" s="81"/>
      <c r="K165" s="82"/>
      <c r="L165" s="83"/>
    </row>
    <row r="166" spans="2:14" ht="15.6" hidden="1" x14ac:dyDescent="0.3">
      <c r="B166" s="76" t="s">
        <v>210</v>
      </c>
      <c r="C166" s="77"/>
      <c r="D166" s="78"/>
      <c r="E166" s="78"/>
      <c r="F166" s="78"/>
      <c r="G166" s="79">
        <f t="shared" si="17"/>
        <v>0</v>
      </c>
      <c r="H166" s="80"/>
      <c r="I166" s="78"/>
      <c r="J166" s="81"/>
      <c r="K166" s="82"/>
      <c r="L166" s="83"/>
    </row>
    <row r="167" spans="2:14" ht="15.6" hidden="1" x14ac:dyDescent="0.3">
      <c r="B167" s="76" t="s">
        <v>211</v>
      </c>
      <c r="C167" s="77"/>
      <c r="D167" s="78"/>
      <c r="E167" s="78"/>
      <c r="F167" s="78"/>
      <c r="G167" s="79">
        <f>SUM(D167:F167)</f>
        <v>0</v>
      </c>
      <c r="H167" s="80"/>
      <c r="I167" s="78"/>
      <c r="J167" s="81"/>
      <c r="K167" s="82"/>
      <c r="L167" s="83"/>
    </row>
    <row r="168" spans="2:14" ht="15.6" hidden="1" x14ac:dyDescent="0.3">
      <c r="B168" s="76" t="s">
        <v>212</v>
      </c>
      <c r="C168" s="77"/>
      <c r="D168" s="78"/>
      <c r="E168" s="78"/>
      <c r="F168" s="78"/>
      <c r="G168" s="79">
        <f t="shared" si="17"/>
        <v>0</v>
      </c>
      <c r="H168" s="80"/>
      <c r="I168" s="78"/>
      <c r="J168" s="81"/>
      <c r="K168" s="82"/>
      <c r="L168" s="83"/>
    </row>
    <row r="169" spans="2:14" ht="15.6" hidden="1" x14ac:dyDescent="0.3">
      <c r="B169" s="76" t="s">
        <v>213</v>
      </c>
      <c r="C169" s="86"/>
      <c r="D169" s="81"/>
      <c r="E169" s="81"/>
      <c r="F169" s="81"/>
      <c r="G169" s="79">
        <f t="shared" si="17"/>
        <v>0</v>
      </c>
      <c r="H169" s="84"/>
      <c r="I169" s="81"/>
      <c r="J169" s="81"/>
      <c r="K169" s="85"/>
      <c r="L169" s="83"/>
    </row>
    <row r="170" spans="2:14" ht="15.6" hidden="1" x14ac:dyDescent="0.3">
      <c r="B170" s="76" t="s">
        <v>214</v>
      </c>
      <c r="C170" s="86"/>
      <c r="D170" s="81"/>
      <c r="E170" s="81"/>
      <c r="F170" s="81"/>
      <c r="G170" s="79">
        <f t="shared" si="17"/>
        <v>0</v>
      </c>
      <c r="H170" s="84"/>
      <c r="I170" s="81"/>
      <c r="J170" s="81"/>
      <c r="K170" s="85"/>
      <c r="L170" s="83"/>
    </row>
    <row r="171" spans="2:14" ht="15.6" hidden="1" x14ac:dyDescent="0.3">
      <c r="C171" s="28" t="s">
        <v>30</v>
      </c>
      <c r="D171" s="8">
        <f>SUM(D163:D170)</f>
        <v>0</v>
      </c>
      <c r="E171" s="8">
        <f>SUM(E163:E170)</f>
        <v>0</v>
      </c>
      <c r="F171" s="8">
        <f>SUM(F163:F170)</f>
        <v>0</v>
      </c>
      <c r="G171" s="8">
        <f>SUM(G163:G170)</f>
        <v>0</v>
      </c>
      <c r="H171" s="8">
        <f>(H163*G163)+(H164*G164)+(H165*G165)+(H166*G166)+(H167*G167)+(H168*G168)+(H169*G169)+(H170*G170)</f>
        <v>0</v>
      </c>
      <c r="I171" s="56">
        <f>SUM(I163:I170)</f>
        <v>0</v>
      </c>
      <c r="J171" s="67"/>
      <c r="K171" s="85"/>
      <c r="L171" s="21"/>
    </row>
    <row r="172" spans="2:14" ht="15.75" customHeight="1" x14ac:dyDescent="0.3">
      <c r="B172" s="3"/>
      <c r="C172" s="89"/>
      <c r="D172" s="152">
        <f>SUM(D77,D67,D57,D35,D25,D15)</f>
        <v>349848</v>
      </c>
      <c r="E172" s="152">
        <f>SUM(E77,E67,E57,E35,E25,E15)</f>
        <v>542000</v>
      </c>
      <c r="F172" s="152">
        <f>SUM(F77,F67,F57,F35,F25,F15)</f>
        <v>582000</v>
      </c>
      <c r="G172" s="94"/>
      <c r="H172" s="94"/>
      <c r="I172" s="152">
        <f>SUM(I77,I67,I57,I35,I25,I15)</f>
        <v>1407803.52</v>
      </c>
      <c r="J172" s="94"/>
      <c r="K172" s="152">
        <f>SUM(K77,K67,K57,K35,K25,K15)</f>
        <v>732851.16849999991</v>
      </c>
      <c r="L172" s="152">
        <f>SUM(L77,L67,L57,L35,L25,L15)</f>
        <v>527085.52</v>
      </c>
      <c r="M172" s="152">
        <f>SUM(M77,M67,M57,M35,M25,M15)</f>
        <v>530870</v>
      </c>
      <c r="N172" s="152">
        <f>SUM(N77,N67,N57,N35,N25,N15)</f>
        <v>349848</v>
      </c>
    </row>
    <row r="173" spans="2:14" ht="15.75" customHeight="1" x14ac:dyDescent="0.3">
      <c r="B173" s="3"/>
      <c r="C173" s="89"/>
      <c r="D173" s="94"/>
      <c r="E173" s="94"/>
      <c r="F173" s="94"/>
      <c r="G173" s="94"/>
      <c r="H173" s="94"/>
      <c r="I173" s="94"/>
      <c r="J173" s="94"/>
      <c r="K173" s="89"/>
      <c r="L173" s="2"/>
    </row>
    <row r="174" spans="2:14" ht="63.75" customHeight="1" x14ac:dyDescent="0.3">
      <c r="B174" s="28" t="s">
        <v>215</v>
      </c>
      <c r="C174" s="96"/>
      <c r="D174" s="134">
        <v>367485</v>
      </c>
      <c r="E174" s="135">
        <v>133000</v>
      </c>
      <c r="F174" s="134">
        <v>60000</v>
      </c>
      <c r="G174" s="136">
        <f>SUM(D174:F174)</f>
        <v>560485</v>
      </c>
      <c r="H174" s="99">
        <v>0.5</v>
      </c>
      <c r="I174" s="116">
        <f>L174+M174+N174</f>
        <v>561016.01</v>
      </c>
      <c r="J174" s="100" t="s">
        <v>216</v>
      </c>
      <c r="K174" s="154">
        <f>I174*H174</f>
        <v>280508.005</v>
      </c>
      <c r="L174" s="135">
        <v>133531.01</v>
      </c>
      <c r="M174" s="97">
        <v>60000</v>
      </c>
      <c r="N174" s="113">
        <v>367485</v>
      </c>
    </row>
    <row r="175" spans="2:14" ht="69.75" customHeight="1" x14ac:dyDescent="0.3">
      <c r="B175" s="28" t="s">
        <v>217</v>
      </c>
      <c r="C175" s="96"/>
      <c r="D175" s="134">
        <v>34559.519999999997</v>
      </c>
      <c r="E175" s="135">
        <v>32663.55</v>
      </c>
      <c r="F175" s="134">
        <v>68000</v>
      </c>
      <c r="G175" s="136">
        <f>SUM(D175:F175)</f>
        <v>135223.07</v>
      </c>
      <c r="H175" s="99">
        <v>0</v>
      </c>
      <c r="I175" s="116">
        <f>L175+M175+N175</f>
        <v>145061.78</v>
      </c>
      <c r="J175" s="100"/>
      <c r="K175" s="154">
        <f>I175*H175</f>
        <v>0</v>
      </c>
      <c r="L175" s="135">
        <v>42501.78</v>
      </c>
      <c r="M175" s="97">
        <v>68000</v>
      </c>
      <c r="N175" s="113">
        <v>34560</v>
      </c>
    </row>
    <row r="176" spans="2:14" ht="92.25" customHeight="1" x14ac:dyDescent="0.3">
      <c r="B176" s="28" t="s">
        <v>218</v>
      </c>
      <c r="C176" s="101"/>
      <c r="D176" s="97">
        <v>22500</v>
      </c>
      <c r="E176" s="134">
        <v>20000</v>
      </c>
      <c r="F176" s="97">
        <v>20000</v>
      </c>
      <c r="G176" s="98">
        <f>SUM(D176:F176)</f>
        <v>62500</v>
      </c>
      <c r="H176" s="99">
        <v>0.4</v>
      </c>
      <c r="I176" s="116">
        <f>L176+M176+N176</f>
        <v>55740.020000000004</v>
      </c>
      <c r="J176" s="100" t="s">
        <v>219</v>
      </c>
      <c r="K176" s="154">
        <f>I176*H176</f>
        <v>22296.008000000002</v>
      </c>
      <c r="L176" s="97">
        <v>16640.02</v>
      </c>
      <c r="M176" s="97">
        <v>16600</v>
      </c>
      <c r="N176" s="97">
        <v>22500</v>
      </c>
    </row>
    <row r="177" spans="2:14" ht="93" customHeight="1" x14ac:dyDescent="0.3">
      <c r="B177" s="40" t="s">
        <v>220</v>
      </c>
      <c r="C177" s="96"/>
      <c r="D177" s="97">
        <v>20000</v>
      </c>
      <c r="E177" s="134">
        <v>20000</v>
      </c>
      <c r="F177" s="97">
        <v>20000</v>
      </c>
      <c r="G177" s="98">
        <f>SUM(D177:F177)</f>
        <v>60000</v>
      </c>
      <c r="H177" s="99">
        <v>0.5</v>
      </c>
      <c r="I177" s="116">
        <f>L177+M177+N177</f>
        <v>28033</v>
      </c>
      <c r="J177" s="100" t="s">
        <v>221</v>
      </c>
      <c r="K177" s="154">
        <f>I177*H177</f>
        <v>14016.5</v>
      </c>
      <c r="L177" s="97">
        <v>9033</v>
      </c>
      <c r="M177" s="97">
        <v>9000</v>
      </c>
      <c r="N177" s="97">
        <v>10000</v>
      </c>
    </row>
    <row r="178" spans="2:14" ht="21.75" customHeight="1" x14ac:dyDescent="0.3">
      <c r="B178" s="3"/>
      <c r="C178" s="41" t="s">
        <v>222</v>
      </c>
      <c r="D178" s="137">
        <f>SUM(D174:D177)</f>
        <v>444544.52</v>
      </c>
      <c r="E178" s="137">
        <f>SUM(E174:E177)</f>
        <v>205663.55</v>
      </c>
      <c r="F178" s="137">
        <f>SUM(F174:F177)</f>
        <v>168000</v>
      </c>
      <c r="G178" s="137">
        <f>SUM(G174:G177)</f>
        <v>818208.07000000007</v>
      </c>
      <c r="H178" s="8">
        <f>(H174*G174)+(H175*G175)+(H176*G176)+(H177*G177)</f>
        <v>335242.5</v>
      </c>
      <c r="I178" s="133">
        <f>SUM(I174:I177)</f>
        <v>789850.81</v>
      </c>
      <c r="J178" s="67"/>
      <c r="K178" s="155">
        <f>SUM(K174:K177)</f>
        <v>316820.51300000004</v>
      </c>
      <c r="L178" s="133">
        <f>SUM(L174:L177)</f>
        <v>201705.81</v>
      </c>
      <c r="M178" s="133">
        <f>SUM(M174:M177)</f>
        <v>153600</v>
      </c>
      <c r="N178" s="133">
        <f>SUM(N174:N177)</f>
        <v>434545</v>
      </c>
    </row>
    <row r="179" spans="2:14" ht="15.75" customHeight="1" x14ac:dyDescent="0.3">
      <c r="B179" s="3"/>
      <c r="C179" s="89"/>
      <c r="D179" s="94"/>
      <c r="E179" s="94"/>
      <c r="F179" s="94"/>
      <c r="G179" s="94"/>
      <c r="H179" s="94"/>
      <c r="I179" s="94"/>
      <c r="J179" s="94"/>
      <c r="K179" s="89"/>
      <c r="L179" s="6"/>
    </row>
    <row r="180" spans="2:14" ht="15.75" customHeight="1" x14ac:dyDescent="0.3">
      <c r="B180" s="3"/>
      <c r="C180" s="89"/>
      <c r="D180" s="94"/>
      <c r="E180" s="94"/>
      <c r="F180" s="94"/>
      <c r="G180" s="94"/>
      <c r="H180" s="94"/>
      <c r="I180" s="94"/>
      <c r="J180" s="94"/>
      <c r="K180" s="89"/>
      <c r="L180" s="6"/>
    </row>
    <row r="181" spans="2:14" ht="15.75" customHeight="1" x14ac:dyDescent="0.3">
      <c r="B181" s="3"/>
      <c r="C181" s="89"/>
      <c r="D181" s="94"/>
      <c r="E181" s="94"/>
      <c r="F181" s="94"/>
      <c r="G181" s="94"/>
      <c r="H181" s="94"/>
      <c r="I181" s="94"/>
      <c r="J181" s="94"/>
      <c r="K181" s="89"/>
      <c r="L181" s="6"/>
    </row>
    <row r="182" spans="2:14" ht="15.75" customHeight="1" x14ac:dyDescent="0.35">
      <c r="B182" s="3"/>
      <c r="C182" s="89"/>
      <c r="D182" s="94"/>
      <c r="E182" s="94"/>
      <c r="F182" s="94"/>
      <c r="G182" s="94"/>
      <c r="H182" s="94"/>
      <c r="I182" s="94"/>
      <c r="J182" s="94"/>
      <c r="K182" s="156">
        <f>K178+K172</f>
        <v>1049671.6814999999</v>
      </c>
      <c r="L182" s="157">
        <f>L178+L172</f>
        <v>728791.33000000007</v>
      </c>
      <c r="M182" s="157">
        <f>M178+M172</f>
        <v>684470</v>
      </c>
      <c r="N182" s="157">
        <f>N178+N172</f>
        <v>784393</v>
      </c>
    </row>
    <row r="183" spans="2:14" ht="15.75" customHeight="1" x14ac:dyDescent="0.3">
      <c r="B183" s="3"/>
      <c r="C183" s="89"/>
      <c r="D183" s="94"/>
      <c r="E183" s="94"/>
      <c r="F183" s="94"/>
      <c r="G183" s="94"/>
      <c r="H183" s="94"/>
      <c r="I183" s="94"/>
      <c r="J183" s="94"/>
      <c r="K183" s="89"/>
      <c r="L183" s="6"/>
    </row>
    <row r="184" spans="2:14" ht="15.75" customHeight="1" x14ac:dyDescent="0.3">
      <c r="B184" s="3"/>
      <c r="C184" s="89"/>
      <c r="D184" s="94"/>
      <c r="E184" s="94"/>
      <c r="F184" s="94"/>
      <c r="G184" s="94"/>
      <c r="H184" s="94"/>
      <c r="I184" s="94"/>
      <c r="J184" s="94"/>
      <c r="K184" s="89"/>
      <c r="L184" s="161">
        <f>L182+E190</f>
        <v>781127.77850000013</v>
      </c>
      <c r="M184" s="161">
        <f>M182+F190</f>
        <v>736970</v>
      </c>
      <c r="N184" s="161">
        <f>N182+D190</f>
        <v>840000.47640000004</v>
      </c>
    </row>
    <row r="185" spans="2:14" ht="15.75" customHeight="1" thickBot="1" x14ac:dyDescent="0.35">
      <c r="B185" s="3"/>
      <c r="C185" s="89"/>
      <c r="D185" s="94"/>
      <c r="E185" s="94"/>
      <c r="F185" s="94"/>
      <c r="G185" s="94"/>
      <c r="H185" s="94"/>
      <c r="I185" s="94"/>
      <c r="J185" s="94"/>
      <c r="K185" s="89"/>
      <c r="L185" s="6"/>
    </row>
    <row r="186" spans="2:14" ht="15.6" x14ac:dyDescent="0.3">
      <c r="B186" s="3"/>
      <c r="C186" s="194" t="s">
        <v>223</v>
      </c>
      <c r="D186" s="195"/>
      <c r="E186" s="195"/>
      <c r="F186" s="195"/>
      <c r="G186" s="196"/>
      <c r="H186" s="6"/>
      <c r="I186" s="94"/>
      <c r="J186" s="94"/>
      <c r="K186" s="6"/>
      <c r="L186" s="160"/>
      <c r="M186" s="160"/>
      <c r="N186" s="160"/>
    </row>
    <row r="187" spans="2:14" ht="40.5" customHeight="1" x14ac:dyDescent="0.3">
      <c r="B187" s="3"/>
      <c r="C187" s="180"/>
      <c r="D187" s="190" t="str">
        <f>D4</f>
        <v>OHCHR</v>
      </c>
      <c r="E187" s="190" t="str">
        <f>E4</f>
        <v>UNWOMEN</v>
      </c>
      <c r="F187" s="190" t="str">
        <f>F4</f>
        <v>UNDP</v>
      </c>
      <c r="G187" s="182" t="s">
        <v>7</v>
      </c>
      <c r="H187" s="89"/>
      <c r="I187" s="94"/>
      <c r="J187" s="94"/>
      <c r="K187" s="6"/>
    </row>
    <row r="188" spans="2:14" ht="24.75" customHeight="1" x14ac:dyDescent="0.3">
      <c r="B188" s="3"/>
      <c r="C188" s="181"/>
      <c r="D188" s="191"/>
      <c r="E188" s="191"/>
      <c r="F188" s="191"/>
      <c r="G188" s="183"/>
      <c r="H188" s="89"/>
      <c r="I188" s="94"/>
      <c r="J188" s="94"/>
      <c r="K188" s="6"/>
    </row>
    <row r="189" spans="2:14" ht="41.25" customHeight="1" x14ac:dyDescent="0.35">
      <c r="B189" s="102"/>
      <c r="C189" s="103" t="s">
        <v>224</v>
      </c>
      <c r="D189" s="104">
        <f>SUM(D15,D25,D35,D45,D57,D67,D77,D87,D99,D109,D119,D129,D141,D151,D161,D171,D174,D175,D176,D177)</f>
        <v>794392.52</v>
      </c>
      <c r="E189" s="104">
        <f>SUM(E15,E25,E35,E45,E57,E67,E77,E87,E99,E109,E119,E129,E141,E151,E161,E171,E174,E175,E176,E177)</f>
        <v>747663.55</v>
      </c>
      <c r="F189" s="104">
        <f>SUM(F15,F25,F35,F45,F57,F67,F77,F87,F99,F109,F119,F129,F141,F151,F161,F171,F174,F175,F176,F177)</f>
        <v>750000</v>
      </c>
      <c r="G189" s="105">
        <f>SUM(D189:F189)</f>
        <v>2292056.0700000003</v>
      </c>
      <c r="H189" s="89"/>
      <c r="I189" s="123"/>
      <c r="J189" s="94"/>
      <c r="K189" s="102"/>
    </row>
    <row r="190" spans="2:14" ht="51.75" customHeight="1" x14ac:dyDescent="0.3">
      <c r="B190" s="106"/>
      <c r="C190" s="103" t="s">
        <v>225</v>
      </c>
      <c r="D190" s="138">
        <f>D189*0.07</f>
        <v>55607.476400000007</v>
      </c>
      <c r="E190" s="138">
        <f>E189*0.07</f>
        <v>52336.448500000006</v>
      </c>
      <c r="F190" s="138">
        <f>F189*0.07</f>
        <v>52500.000000000007</v>
      </c>
      <c r="G190" s="139">
        <f>G189*0.07</f>
        <v>160443.92490000004</v>
      </c>
      <c r="H190" s="106"/>
      <c r="I190" s="142" t="s">
        <v>581</v>
      </c>
      <c r="J190" s="94"/>
      <c r="K190" s="107"/>
    </row>
    <row r="191" spans="2:14" ht="51.75" customHeight="1" thickBot="1" x14ac:dyDescent="0.5">
      <c r="B191" s="106"/>
      <c r="C191" s="5" t="s">
        <v>7</v>
      </c>
      <c r="D191" s="33">
        <f>SUM(D189:D190)</f>
        <v>849999.99640000006</v>
      </c>
      <c r="E191" s="33">
        <f>SUM(E189:E190)</f>
        <v>799999.9985000001</v>
      </c>
      <c r="F191" s="33">
        <f>SUM(F189:F190)</f>
        <v>802500</v>
      </c>
      <c r="G191" s="39">
        <f>SUM(G189:G190)</f>
        <v>2452499.9949000003</v>
      </c>
      <c r="H191" s="122"/>
      <c r="I191" s="123">
        <f>SUM(I178,I77,I67,I57,I35,I25,I15)</f>
        <v>2197654.33</v>
      </c>
      <c r="K191" s="107"/>
    </row>
    <row r="192" spans="2:14" ht="42" customHeight="1" x14ac:dyDescent="0.3">
      <c r="B192" s="106"/>
      <c r="H192" s="141" t="s">
        <v>580</v>
      </c>
      <c r="I192" s="140">
        <f>SUM(I191,G190)</f>
        <v>2358098.2549000001</v>
      </c>
      <c r="J192" s="53"/>
      <c r="K192" s="158" t="s">
        <v>586</v>
      </c>
      <c r="L192" s="107"/>
    </row>
    <row r="193" spans="2:12" s="16" customFormat="1" ht="29.25" customHeight="1" thickBot="1" x14ac:dyDescent="0.35">
      <c r="B193" s="89"/>
      <c r="C193" s="3"/>
      <c r="D193" s="11"/>
      <c r="E193" s="11"/>
      <c r="F193" s="11"/>
      <c r="G193" s="11"/>
      <c r="H193" s="11"/>
      <c r="I193" s="57"/>
      <c r="J193" s="57"/>
      <c r="K193" s="6"/>
      <c r="L193" s="102"/>
    </row>
    <row r="194" spans="2:12" ht="23.25" customHeight="1" x14ac:dyDescent="0.3">
      <c r="B194" s="107"/>
      <c r="C194" s="175" t="s">
        <v>226</v>
      </c>
      <c r="D194" s="176"/>
      <c r="E194" s="176"/>
      <c r="F194" s="176"/>
      <c r="G194" s="176"/>
      <c r="H194" s="177"/>
      <c r="I194" s="57"/>
      <c r="J194" s="57"/>
      <c r="K194" s="107"/>
    </row>
    <row r="195" spans="2:12" ht="41.25" customHeight="1" x14ac:dyDescent="0.3">
      <c r="B195" s="107"/>
      <c r="C195" s="29"/>
      <c r="D195" s="192" t="str">
        <f>D4</f>
        <v>OHCHR</v>
      </c>
      <c r="E195" s="192" t="str">
        <f>E4</f>
        <v>UNWOMEN</v>
      </c>
      <c r="F195" s="192" t="str">
        <f>F4</f>
        <v>UNDP</v>
      </c>
      <c r="G195" s="184" t="s">
        <v>7</v>
      </c>
      <c r="H195" s="186" t="s">
        <v>227</v>
      </c>
      <c r="I195" s="57"/>
      <c r="J195" s="57"/>
      <c r="K195" s="107"/>
    </row>
    <row r="196" spans="2:12" ht="27.75" customHeight="1" x14ac:dyDescent="0.3">
      <c r="B196" s="107"/>
      <c r="C196" s="29"/>
      <c r="D196" s="193"/>
      <c r="E196" s="193"/>
      <c r="F196" s="193"/>
      <c r="G196" s="185"/>
      <c r="H196" s="187"/>
      <c r="I196" s="52"/>
      <c r="J196" s="52"/>
      <c r="K196" s="107"/>
    </row>
    <row r="197" spans="2:12" ht="55.5" customHeight="1" x14ac:dyDescent="0.3">
      <c r="B197" s="107"/>
      <c r="C197" s="10" t="s">
        <v>228</v>
      </c>
      <c r="D197" s="31">
        <f>$D$191*H197</f>
        <v>594999.99748000002</v>
      </c>
      <c r="E197" s="32">
        <f>$E$191*H197</f>
        <v>559999.99895000004</v>
      </c>
      <c r="F197" s="32">
        <f>$F$191*H197</f>
        <v>561750</v>
      </c>
      <c r="G197" s="32">
        <f>SUM(D197:F197)</f>
        <v>1716749.9964300001</v>
      </c>
      <c r="H197" s="44">
        <v>0.7</v>
      </c>
      <c r="I197" s="52"/>
      <c r="J197" s="52"/>
      <c r="K197" s="107"/>
    </row>
    <row r="198" spans="2:12" ht="57.75" customHeight="1" x14ac:dyDescent="0.3">
      <c r="B198" s="174"/>
      <c r="C198" s="42" t="s">
        <v>229</v>
      </c>
      <c r="D198" s="31">
        <f>$D$191*H198</f>
        <v>254999.99892000001</v>
      </c>
      <c r="E198" s="32">
        <f>$E$191*H198</f>
        <v>239999.99955000001</v>
      </c>
      <c r="F198" s="32">
        <f>$F$191*H198</f>
        <v>240750</v>
      </c>
      <c r="G198" s="43">
        <f>SUM(D198:F198)</f>
        <v>735749.99846999999</v>
      </c>
      <c r="H198" s="45">
        <v>0.3</v>
      </c>
      <c r="I198" s="54"/>
      <c r="J198" s="54"/>
    </row>
    <row r="199" spans="2:12" ht="57.75" customHeight="1" x14ac:dyDescent="0.3">
      <c r="B199" s="174"/>
      <c r="C199" s="42" t="s">
        <v>230</v>
      </c>
      <c r="D199" s="31">
        <f>$D$191*H199</f>
        <v>0</v>
      </c>
      <c r="E199" s="32">
        <f>$E$191*H199</f>
        <v>0</v>
      </c>
      <c r="F199" s="32">
        <f>$F$191*H199</f>
        <v>0</v>
      </c>
      <c r="G199" s="43">
        <f>SUM(D199:F199)</f>
        <v>0</v>
      </c>
      <c r="H199" s="46">
        <v>0</v>
      </c>
      <c r="I199" s="58"/>
      <c r="J199" s="58"/>
    </row>
    <row r="200" spans="2:12" ht="38.25" customHeight="1" thickBot="1" x14ac:dyDescent="0.35">
      <c r="B200" s="174"/>
      <c r="C200" s="5" t="s">
        <v>231</v>
      </c>
      <c r="D200" s="33">
        <f>SUM(D197:D199)</f>
        <v>849999.99640000006</v>
      </c>
      <c r="E200" s="33">
        <f>SUM(E197:E199)</f>
        <v>799999.99849999999</v>
      </c>
      <c r="F200" s="33">
        <f>SUM(F197:F199)</f>
        <v>802500</v>
      </c>
      <c r="G200" s="33">
        <f>SUM(G197:G199)</f>
        <v>2452499.9949000003</v>
      </c>
      <c r="H200" s="34">
        <f>SUM(H197:H199)</f>
        <v>1</v>
      </c>
      <c r="I200" s="55"/>
      <c r="J200" s="53"/>
    </row>
    <row r="201" spans="2:12" ht="21.75" customHeight="1" thickBot="1" x14ac:dyDescent="0.35">
      <c r="B201" s="174"/>
      <c r="C201" s="1"/>
      <c r="D201" s="4"/>
      <c r="E201" s="4"/>
      <c r="F201" s="4"/>
      <c r="G201" s="4"/>
      <c r="H201" s="4"/>
      <c r="I201" s="55"/>
      <c r="J201" s="53"/>
    </row>
    <row r="202" spans="2:12" ht="49.5" customHeight="1" x14ac:dyDescent="0.3">
      <c r="B202" s="174"/>
      <c r="C202" s="35" t="s">
        <v>232</v>
      </c>
      <c r="D202" s="36">
        <f>SUM(H15,H25,H35,H45,H57,H67,H77,H87,H99,H109,H119,H129,H141,H151,H161,H171,H178)*1.07</f>
        <v>1168634.5795000002</v>
      </c>
      <c r="E202" s="11"/>
      <c r="F202" s="11"/>
      <c r="G202" s="11"/>
      <c r="H202" s="60" t="s">
        <v>233</v>
      </c>
      <c r="I202" s="61">
        <f>SUM(I178,I171,I161,I151,I141,I129,I119,I109,I99,I87,I77,I67,I57,I45,I35,I25,I15)</f>
        <v>2197654.33</v>
      </c>
      <c r="J202" s="68"/>
    </row>
    <row r="203" spans="2:12" ht="28.5" customHeight="1" thickBot="1" x14ac:dyDescent="0.35">
      <c r="B203" s="174"/>
      <c r="C203" s="37" t="s">
        <v>234</v>
      </c>
      <c r="D203" s="48">
        <f>D202/G191</f>
        <v>0.47650747479314504</v>
      </c>
      <c r="E203" s="17"/>
      <c r="F203" s="17"/>
      <c r="G203" s="17"/>
      <c r="H203" s="62" t="s">
        <v>235</v>
      </c>
      <c r="I203" s="63">
        <f>I202/G189</f>
        <v>0.95881351192250708</v>
      </c>
      <c r="J203" s="69"/>
    </row>
    <row r="204" spans="2:12" ht="28.5" customHeight="1" x14ac:dyDescent="0.3">
      <c r="B204" s="174"/>
      <c r="C204" s="188"/>
      <c r="D204" s="189"/>
      <c r="E204" s="18"/>
      <c r="F204" s="18"/>
      <c r="G204" s="18"/>
    </row>
    <row r="205" spans="2:12" ht="32.25" customHeight="1" x14ac:dyDescent="0.3">
      <c r="B205" s="174"/>
      <c r="C205" s="37" t="s">
        <v>236</v>
      </c>
      <c r="D205" s="38">
        <f>SUM(D176:F177)*1.07</f>
        <v>131075</v>
      </c>
      <c r="E205" s="19"/>
      <c r="F205" s="19"/>
      <c r="G205" s="19"/>
    </row>
    <row r="206" spans="2:12" ht="23.25" customHeight="1" x14ac:dyDescent="0.3">
      <c r="B206" s="174"/>
      <c r="C206" s="37" t="s">
        <v>237</v>
      </c>
      <c r="D206" s="48">
        <f>D205/G191</f>
        <v>5.34454639235767E-2</v>
      </c>
      <c r="E206" s="19"/>
      <c r="F206" s="19"/>
      <c r="G206" s="19"/>
      <c r="I206" s="51"/>
    </row>
    <row r="207" spans="2:12" ht="66.75" customHeight="1" thickBot="1" x14ac:dyDescent="0.35">
      <c r="B207" s="174"/>
      <c r="C207" s="178" t="s">
        <v>238</v>
      </c>
      <c r="D207" s="179"/>
      <c r="E207" s="12"/>
      <c r="F207" s="12"/>
      <c r="G207" s="12"/>
    </row>
    <row r="208" spans="2:12" ht="55.5" customHeight="1" x14ac:dyDescent="0.3">
      <c r="B208" s="174"/>
      <c r="L208" s="16"/>
    </row>
    <row r="209" spans="2:2" ht="42.75" customHeight="1" x14ac:dyDescent="0.3">
      <c r="B209" s="174"/>
    </row>
    <row r="210" spans="2:2" ht="21.75" customHeight="1" x14ac:dyDescent="0.3">
      <c r="B210" s="174"/>
    </row>
    <row r="211" spans="2:2" ht="21.75" customHeight="1" x14ac:dyDescent="0.3">
      <c r="B211" s="174"/>
    </row>
    <row r="212" spans="2:2" ht="23.25" customHeight="1" x14ac:dyDescent="0.3">
      <c r="B212" s="174"/>
    </row>
    <row r="213" spans="2:2" ht="23.25" customHeight="1" x14ac:dyDescent="0.3"/>
    <row r="214" spans="2:2" ht="21.75" customHeight="1" x14ac:dyDescent="0.3"/>
    <row r="215" spans="2:2" ht="16.5" customHeight="1" x14ac:dyDescent="0.3"/>
    <row r="216" spans="2:2" ht="29.25" customHeight="1" x14ac:dyDescent="0.3"/>
    <row r="217" spans="2:2" ht="24.75" customHeight="1" x14ac:dyDescent="0.3"/>
    <row r="218" spans="2:2" ht="33" customHeight="1" x14ac:dyDescent="0.3"/>
    <row r="220" spans="2:2" ht="15" customHeight="1" x14ac:dyDescent="0.3"/>
    <row r="221" spans="2:2" ht="25.5" customHeight="1" x14ac:dyDescent="0.3"/>
  </sheetData>
  <sheetProtection formatCells="0" formatColumns="0" formatRows="0"/>
  <mergeCells count="36">
    <mergeCell ref="C186:G186"/>
    <mergeCell ref="C16:K16"/>
    <mergeCell ref="C36:K36"/>
    <mergeCell ref="C5:K5"/>
    <mergeCell ref="C47:K47"/>
    <mergeCell ref="C162:K162"/>
    <mergeCell ref="B198:B212"/>
    <mergeCell ref="C194:H194"/>
    <mergeCell ref="C207:D207"/>
    <mergeCell ref="C187:C188"/>
    <mergeCell ref="G187:G188"/>
    <mergeCell ref="G195:G196"/>
    <mergeCell ref="H195:H196"/>
    <mergeCell ref="C204:D204"/>
    <mergeCell ref="D187:D188"/>
    <mergeCell ref="E187:E188"/>
    <mergeCell ref="F187:F188"/>
    <mergeCell ref="D195:D196"/>
    <mergeCell ref="E195:E196"/>
    <mergeCell ref="F195:F196"/>
    <mergeCell ref="B1:E1"/>
    <mergeCell ref="C6:K6"/>
    <mergeCell ref="C26:K26"/>
    <mergeCell ref="C152:K152"/>
    <mergeCell ref="B2:E2"/>
    <mergeCell ref="C100:K100"/>
    <mergeCell ref="C110:K110"/>
    <mergeCell ref="C131:K131"/>
    <mergeCell ref="C120:K120"/>
    <mergeCell ref="C142:K142"/>
    <mergeCell ref="C132:K132"/>
    <mergeCell ref="C58:K58"/>
    <mergeCell ref="C68:K68"/>
    <mergeCell ref="C78:K78"/>
    <mergeCell ref="C89:K89"/>
    <mergeCell ref="C90:K90"/>
  </mergeCells>
  <conditionalFormatting sqref="D203">
    <cfRule type="cellIs" dxfId="2" priority="46" operator="lessThan">
      <formula>0.15</formula>
    </cfRule>
  </conditionalFormatting>
  <conditionalFormatting sqref="D206">
    <cfRule type="cellIs" dxfId="1" priority="44" operator="lessThan">
      <formula>0.05</formula>
    </cfRule>
  </conditionalFormatting>
  <conditionalFormatting sqref="I199:J199 H200">
    <cfRule type="cellIs" dxfId="0"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00000000-0002-0000-0100-000000000000}"/>
    <dataValidation allowBlank="1" showInputMessage="1" showErrorMessage="1" prompt="M&amp;E Budget Cannot be Less than 5%_x000a_" sqref="D206:G206" xr:uid="{00000000-0002-0000-0100-000001000000}"/>
    <dataValidation allowBlank="1" showInputMessage="1" showErrorMessage="1" prompt="Insert *text* description of Outcome here" sqref="C5:K5 C47:K47 C89:K89 C131:K131" xr:uid="{00000000-0002-0000-0100-000002000000}"/>
    <dataValidation allowBlank="1" showInputMessage="1" showErrorMessage="1" prompt="Insert *text* description of Output here" sqref="C6 C152 C26 C36 C162 C58 C68 C78 C90 C100 C110 C120 C132 C142" xr:uid="{00000000-0002-0000-0100-000003000000}"/>
    <dataValidation allowBlank="1" showInputMessage="1" showErrorMessage="1" prompt="Insert *text* description of Activity here" sqref="C7 C143 C153 C37 C163 C59 C69 C79 C91 C101 C111 C121 C133" xr:uid="{00000000-0002-0000-0100-000004000000}"/>
    <dataValidation allowBlank="1" showErrorMessage="1" prompt="% Towards Gender Equality and Women's Empowerment Must be Higher than 15%_x000a_" sqref="D205:G205" xr:uid="{00000000-0002-0000-0100-000005000000}"/>
  </dataValidations>
  <pageMargins left="0.7" right="0.7" top="0.75" bottom="0.75" header="0.3" footer="0.3"/>
  <pageSetup scale="74" orientation="landscape" r:id="rId1"/>
  <rowBreaks count="1" manualBreakCount="1">
    <brk id="58" max="16383" man="1"/>
  </rowBreaks>
  <ignoredErrors>
    <ignoredError sqref="D187:F188 D195:F196 I174:I177 I2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J6" sqref="J6"/>
    </sheetView>
  </sheetViews>
  <sheetFormatPr defaultColWidth="8.88671875" defaultRowHeight="14.4" x14ac:dyDescent="0.3"/>
  <sheetData>
    <row r="1" spans="1:1" x14ac:dyDescent="0.3">
      <c r="A1" s="47">
        <v>0</v>
      </c>
    </row>
    <row r="2" spans="1:1" x14ac:dyDescent="0.3">
      <c r="A2" s="47">
        <v>0.2</v>
      </c>
    </row>
    <row r="3" spans="1:1" x14ac:dyDescent="0.3">
      <c r="A3" s="47">
        <v>0.4</v>
      </c>
    </row>
    <row r="4" spans="1:1" x14ac:dyDescent="0.3">
      <c r="A4" s="47">
        <v>0.6</v>
      </c>
    </row>
    <row r="5" spans="1:1" x14ac:dyDescent="0.3">
      <c r="A5" s="47">
        <v>0.8</v>
      </c>
    </row>
    <row r="6" spans="1:1" x14ac:dyDescent="0.3">
      <c r="A6" s="47">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defaultColWidth="8.88671875" defaultRowHeight="14.4" x14ac:dyDescent="0.3"/>
  <sheetData>
    <row r="1" spans="1:2" x14ac:dyDescent="0.3">
      <c r="A1" s="23" t="s">
        <v>239</v>
      </c>
      <c r="B1" s="24" t="s">
        <v>240</v>
      </c>
    </row>
    <row r="2" spans="1:2" x14ac:dyDescent="0.3">
      <c r="A2" s="25" t="s">
        <v>241</v>
      </c>
      <c r="B2" s="26" t="s">
        <v>242</v>
      </c>
    </row>
    <row r="3" spans="1:2" x14ac:dyDescent="0.3">
      <c r="A3" s="25" t="s">
        <v>243</v>
      </c>
      <c r="B3" s="26" t="s">
        <v>244</v>
      </c>
    </row>
    <row r="4" spans="1:2" x14ac:dyDescent="0.3">
      <c r="A4" s="25" t="s">
        <v>245</v>
      </c>
      <c r="B4" s="26" t="s">
        <v>246</v>
      </c>
    </row>
    <row r="5" spans="1:2" x14ac:dyDescent="0.3">
      <c r="A5" s="25" t="s">
        <v>247</v>
      </c>
      <c r="B5" s="26" t="s">
        <v>248</v>
      </c>
    </row>
    <row r="6" spans="1:2" x14ac:dyDescent="0.3">
      <c r="A6" s="25" t="s">
        <v>249</v>
      </c>
      <c r="B6" s="26" t="s">
        <v>250</v>
      </c>
    </row>
    <row r="7" spans="1:2" x14ac:dyDescent="0.3">
      <c r="A7" s="25" t="s">
        <v>251</v>
      </c>
      <c r="B7" s="26" t="s">
        <v>252</v>
      </c>
    </row>
    <row r="8" spans="1:2" x14ac:dyDescent="0.3">
      <c r="A8" s="25" t="s">
        <v>253</v>
      </c>
      <c r="B8" s="26" t="s">
        <v>254</v>
      </c>
    </row>
    <row r="9" spans="1:2" x14ac:dyDescent="0.3">
      <c r="A9" s="25" t="s">
        <v>255</v>
      </c>
      <c r="B9" s="26" t="s">
        <v>256</v>
      </c>
    </row>
    <row r="10" spans="1:2" x14ac:dyDescent="0.3">
      <c r="A10" s="25" t="s">
        <v>257</v>
      </c>
      <c r="B10" s="26" t="s">
        <v>258</v>
      </c>
    </row>
    <row r="11" spans="1:2" x14ac:dyDescent="0.3">
      <c r="A11" s="25" t="s">
        <v>259</v>
      </c>
      <c r="B11" s="26" t="s">
        <v>260</v>
      </c>
    </row>
    <row r="12" spans="1:2" x14ac:dyDescent="0.3">
      <c r="A12" s="25" t="s">
        <v>261</v>
      </c>
      <c r="B12" s="26" t="s">
        <v>262</v>
      </c>
    </row>
    <row r="13" spans="1:2" x14ac:dyDescent="0.3">
      <c r="A13" s="25" t="s">
        <v>263</v>
      </c>
      <c r="B13" s="26" t="s">
        <v>264</v>
      </c>
    </row>
    <row r="14" spans="1:2" x14ac:dyDescent="0.3">
      <c r="A14" s="25" t="s">
        <v>265</v>
      </c>
      <c r="B14" s="26" t="s">
        <v>266</v>
      </c>
    </row>
    <row r="15" spans="1:2" x14ac:dyDescent="0.3">
      <c r="A15" s="25" t="s">
        <v>267</v>
      </c>
      <c r="B15" s="26" t="s">
        <v>268</v>
      </c>
    </row>
    <row r="16" spans="1:2" x14ac:dyDescent="0.3">
      <c r="A16" s="25" t="s">
        <v>269</v>
      </c>
      <c r="B16" s="26" t="s">
        <v>270</v>
      </c>
    </row>
    <row r="17" spans="1:2" x14ac:dyDescent="0.3">
      <c r="A17" s="25" t="s">
        <v>271</v>
      </c>
      <c r="B17" s="26" t="s">
        <v>272</v>
      </c>
    </row>
    <row r="18" spans="1:2" x14ac:dyDescent="0.3">
      <c r="A18" s="25" t="s">
        <v>273</v>
      </c>
      <c r="B18" s="26" t="s">
        <v>274</v>
      </c>
    </row>
    <row r="19" spans="1:2" x14ac:dyDescent="0.3">
      <c r="A19" s="25" t="s">
        <v>275</v>
      </c>
      <c r="B19" s="26" t="s">
        <v>276</v>
      </c>
    </row>
    <row r="20" spans="1:2" x14ac:dyDescent="0.3">
      <c r="A20" s="25" t="s">
        <v>277</v>
      </c>
      <c r="B20" s="26" t="s">
        <v>278</v>
      </c>
    </row>
    <row r="21" spans="1:2" x14ac:dyDescent="0.3">
      <c r="A21" s="25" t="s">
        <v>279</v>
      </c>
      <c r="B21" s="26" t="s">
        <v>280</v>
      </c>
    </row>
    <row r="22" spans="1:2" x14ac:dyDescent="0.3">
      <c r="A22" s="25" t="s">
        <v>281</v>
      </c>
      <c r="B22" s="26" t="s">
        <v>282</v>
      </c>
    </row>
    <row r="23" spans="1:2" x14ac:dyDescent="0.3">
      <c r="A23" s="25" t="s">
        <v>283</v>
      </c>
      <c r="B23" s="26" t="s">
        <v>284</v>
      </c>
    </row>
    <row r="24" spans="1:2" x14ac:dyDescent="0.3">
      <c r="A24" s="25" t="s">
        <v>285</v>
      </c>
      <c r="B24" s="26" t="s">
        <v>286</v>
      </c>
    </row>
    <row r="25" spans="1:2" x14ac:dyDescent="0.3">
      <c r="A25" s="25" t="s">
        <v>287</v>
      </c>
      <c r="B25" s="26" t="s">
        <v>288</v>
      </c>
    </row>
    <row r="26" spans="1:2" x14ac:dyDescent="0.3">
      <c r="A26" s="25" t="s">
        <v>289</v>
      </c>
      <c r="B26" s="26" t="s">
        <v>290</v>
      </c>
    </row>
    <row r="27" spans="1:2" x14ac:dyDescent="0.3">
      <c r="A27" s="25" t="s">
        <v>291</v>
      </c>
      <c r="B27" s="26" t="s">
        <v>292</v>
      </c>
    </row>
    <row r="28" spans="1:2" x14ac:dyDescent="0.3">
      <c r="A28" s="25" t="s">
        <v>293</v>
      </c>
      <c r="B28" s="26" t="s">
        <v>294</v>
      </c>
    </row>
    <row r="29" spans="1:2" x14ac:dyDescent="0.3">
      <c r="A29" s="25" t="s">
        <v>295</v>
      </c>
      <c r="B29" s="26" t="s">
        <v>296</v>
      </c>
    </row>
    <row r="30" spans="1:2" x14ac:dyDescent="0.3">
      <c r="A30" s="25" t="s">
        <v>297</v>
      </c>
      <c r="B30" s="26" t="s">
        <v>298</v>
      </c>
    </row>
    <row r="31" spans="1:2" x14ac:dyDescent="0.3">
      <c r="A31" s="25" t="s">
        <v>299</v>
      </c>
      <c r="B31" s="26" t="s">
        <v>300</v>
      </c>
    </row>
    <row r="32" spans="1:2" x14ac:dyDescent="0.3">
      <c r="A32" s="25" t="s">
        <v>301</v>
      </c>
      <c r="B32" s="26" t="s">
        <v>302</v>
      </c>
    </row>
    <row r="33" spans="1:2" x14ac:dyDescent="0.3">
      <c r="A33" s="25" t="s">
        <v>303</v>
      </c>
      <c r="B33" s="26" t="s">
        <v>304</v>
      </c>
    </row>
    <row r="34" spans="1:2" x14ac:dyDescent="0.3">
      <c r="A34" s="25" t="s">
        <v>305</v>
      </c>
      <c r="B34" s="26" t="s">
        <v>306</v>
      </c>
    </row>
    <row r="35" spans="1:2" x14ac:dyDescent="0.3">
      <c r="A35" s="25" t="s">
        <v>307</v>
      </c>
      <c r="B35" s="26" t="s">
        <v>308</v>
      </c>
    </row>
    <row r="36" spans="1:2" x14ac:dyDescent="0.3">
      <c r="A36" s="25" t="s">
        <v>309</v>
      </c>
      <c r="B36" s="26" t="s">
        <v>310</v>
      </c>
    </row>
    <row r="37" spans="1:2" x14ac:dyDescent="0.3">
      <c r="A37" s="25" t="s">
        <v>311</v>
      </c>
      <c r="B37" s="26" t="s">
        <v>312</v>
      </c>
    </row>
    <row r="38" spans="1:2" x14ac:dyDescent="0.3">
      <c r="A38" s="25" t="s">
        <v>313</v>
      </c>
      <c r="B38" s="26" t="s">
        <v>314</v>
      </c>
    </row>
    <row r="39" spans="1:2" x14ac:dyDescent="0.3">
      <c r="A39" s="25" t="s">
        <v>315</v>
      </c>
      <c r="B39" s="26" t="s">
        <v>316</v>
      </c>
    </row>
    <row r="40" spans="1:2" x14ac:dyDescent="0.3">
      <c r="A40" s="25" t="s">
        <v>317</v>
      </c>
      <c r="B40" s="26" t="s">
        <v>318</v>
      </c>
    </row>
    <row r="41" spans="1:2" x14ac:dyDescent="0.3">
      <c r="A41" s="25" t="s">
        <v>319</v>
      </c>
      <c r="B41" s="26" t="s">
        <v>320</v>
      </c>
    </row>
    <row r="42" spans="1:2" x14ac:dyDescent="0.3">
      <c r="A42" s="25" t="s">
        <v>321</v>
      </c>
      <c r="B42" s="26" t="s">
        <v>322</v>
      </c>
    </row>
    <row r="43" spans="1:2" x14ac:dyDescent="0.3">
      <c r="A43" s="25" t="s">
        <v>323</v>
      </c>
      <c r="B43" s="26" t="s">
        <v>324</v>
      </c>
    </row>
    <row r="44" spans="1:2" x14ac:dyDescent="0.3">
      <c r="A44" s="25" t="s">
        <v>325</v>
      </c>
      <c r="B44" s="26" t="s">
        <v>326</v>
      </c>
    </row>
    <row r="45" spans="1:2" x14ac:dyDescent="0.3">
      <c r="A45" s="25" t="s">
        <v>327</v>
      </c>
      <c r="B45" s="26" t="s">
        <v>328</v>
      </c>
    </row>
    <row r="46" spans="1:2" x14ac:dyDescent="0.3">
      <c r="A46" s="25" t="s">
        <v>329</v>
      </c>
      <c r="B46" s="26" t="s">
        <v>330</v>
      </c>
    </row>
    <row r="47" spans="1:2" x14ac:dyDescent="0.3">
      <c r="A47" s="25" t="s">
        <v>331</v>
      </c>
      <c r="B47" s="26" t="s">
        <v>332</v>
      </c>
    </row>
    <row r="48" spans="1:2" x14ac:dyDescent="0.3">
      <c r="A48" s="25" t="s">
        <v>333</v>
      </c>
      <c r="B48" s="26" t="s">
        <v>334</v>
      </c>
    </row>
    <row r="49" spans="1:2" x14ac:dyDescent="0.3">
      <c r="A49" s="25" t="s">
        <v>335</v>
      </c>
      <c r="B49" s="26" t="s">
        <v>336</v>
      </c>
    </row>
    <row r="50" spans="1:2" x14ac:dyDescent="0.3">
      <c r="A50" s="25" t="s">
        <v>337</v>
      </c>
      <c r="B50" s="26" t="s">
        <v>338</v>
      </c>
    </row>
    <row r="51" spans="1:2" x14ac:dyDescent="0.3">
      <c r="A51" s="25" t="s">
        <v>339</v>
      </c>
      <c r="B51" s="26" t="s">
        <v>340</v>
      </c>
    </row>
    <row r="52" spans="1:2" x14ac:dyDescent="0.3">
      <c r="A52" s="25" t="s">
        <v>341</v>
      </c>
      <c r="B52" s="26" t="s">
        <v>342</v>
      </c>
    </row>
    <row r="53" spans="1:2" x14ac:dyDescent="0.3">
      <c r="A53" s="25" t="s">
        <v>343</v>
      </c>
      <c r="B53" s="26" t="s">
        <v>344</v>
      </c>
    </row>
    <row r="54" spans="1:2" x14ac:dyDescent="0.3">
      <c r="A54" s="25" t="s">
        <v>345</v>
      </c>
      <c r="B54" s="26" t="s">
        <v>346</v>
      </c>
    </row>
    <row r="55" spans="1:2" x14ac:dyDescent="0.3">
      <c r="A55" s="25" t="s">
        <v>347</v>
      </c>
      <c r="B55" s="26" t="s">
        <v>348</v>
      </c>
    </row>
    <row r="56" spans="1:2" x14ac:dyDescent="0.3">
      <c r="A56" s="25" t="s">
        <v>349</v>
      </c>
      <c r="B56" s="26" t="s">
        <v>350</v>
      </c>
    </row>
    <row r="57" spans="1:2" x14ac:dyDescent="0.3">
      <c r="A57" s="25" t="s">
        <v>351</v>
      </c>
      <c r="B57" s="26" t="s">
        <v>352</v>
      </c>
    </row>
    <row r="58" spans="1:2" x14ac:dyDescent="0.3">
      <c r="A58" s="25" t="s">
        <v>353</v>
      </c>
      <c r="B58" s="26" t="s">
        <v>354</v>
      </c>
    </row>
    <row r="59" spans="1:2" x14ac:dyDescent="0.3">
      <c r="A59" s="25" t="s">
        <v>355</v>
      </c>
      <c r="B59" s="26" t="s">
        <v>356</v>
      </c>
    </row>
    <row r="60" spans="1:2" x14ac:dyDescent="0.3">
      <c r="A60" s="25" t="s">
        <v>357</v>
      </c>
      <c r="B60" s="26" t="s">
        <v>358</v>
      </c>
    </row>
    <row r="61" spans="1:2" x14ac:dyDescent="0.3">
      <c r="A61" s="25" t="s">
        <v>359</v>
      </c>
      <c r="B61" s="26" t="s">
        <v>360</v>
      </c>
    </row>
    <row r="62" spans="1:2" x14ac:dyDescent="0.3">
      <c r="A62" s="25" t="s">
        <v>361</v>
      </c>
      <c r="B62" s="26" t="s">
        <v>362</v>
      </c>
    </row>
    <row r="63" spans="1:2" x14ac:dyDescent="0.3">
      <c r="A63" s="25" t="s">
        <v>363</v>
      </c>
      <c r="B63" s="26" t="s">
        <v>364</v>
      </c>
    </row>
    <row r="64" spans="1:2" x14ac:dyDescent="0.3">
      <c r="A64" s="25" t="s">
        <v>365</v>
      </c>
      <c r="B64" s="26" t="s">
        <v>366</v>
      </c>
    </row>
    <row r="65" spans="1:2" x14ac:dyDescent="0.3">
      <c r="A65" s="25" t="s">
        <v>367</v>
      </c>
      <c r="B65" s="26" t="s">
        <v>368</v>
      </c>
    </row>
    <row r="66" spans="1:2" x14ac:dyDescent="0.3">
      <c r="A66" s="25" t="s">
        <v>369</v>
      </c>
      <c r="B66" s="26" t="s">
        <v>370</v>
      </c>
    </row>
    <row r="67" spans="1:2" x14ac:dyDescent="0.3">
      <c r="A67" s="25" t="s">
        <v>371</v>
      </c>
      <c r="B67" s="26" t="s">
        <v>372</v>
      </c>
    </row>
    <row r="68" spans="1:2" x14ac:dyDescent="0.3">
      <c r="A68" s="25" t="s">
        <v>373</v>
      </c>
      <c r="B68" s="26" t="s">
        <v>374</v>
      </c>
    </row>
    <row r="69" spans="1:2" x14ac:dyDescent="0.3">
      <c r="A69" s="25" t="s">
        <v>375</v>
      </c>
      <c r="B69" s="26" t="s">
        <v>376</v>
      </c>
    </row>
    <row r="70" spans="1:2" x14ac:dyDescent="0.3">
      <c r="A70" s="25" t="s">
        <v>377</v>
      </c>
      <c r="B70" s="26" t="s">
        <v>378</v>
      </c>
    </row>
    <row r="71" spans="1:2" x14ac:dyDescent="0.3">
      <c r="A71" s="25" t="s">
        <v>379</v>
      </c>
      <c r="B71" s="26" t="s">
        <v>380</v>
      </c>
    </row>
    <row r="72" spans="1:2" x14ac:dyDescent="0.3">
      <c r="A72" s="25" t="s">
        <v>381</v>
      </c>
      <c r="B72" s="26" t="s">
        <v>382</v>
      </c>
    </row>
    <row r="73" spans="1:2" x14ac:dyDescent="0.3">
      <c r="A73" s="25" t="s">
        <v>383</v>
      </c>
      <c r="B73" s="26" t="s">
        <v>384</v>
      </c>
    </row>
    <row r="74" spans="1:2" x14ac:dyDescent="0.3">
      <c r="A74" s="25" t="s">
        <v>385</v>
      </c>
      <c r="B74" s="26" t="s">
        <v>386</v>
      </c>
    </row>
    <row r="75" spans="1:2" x14ac:dyDescent="0.3">
      <c r="A75" s="25" t="s">
        <v>387</v>
      </c>
      <c r="B75" s="27" t="s">
        <v>388</v>
      </c>
    </row>
    <row r="76" spans="1:2" x14ac:dyDescent="0.3">
      <c r="A76" s="25" t="s">
        <v>389</v>
      </c>
      <c r="B76" s="27" t="s">
        <v>390</v>
      </c>
    </row>
    <row r="77" spans="1:2" x14ac:dyDescent="0.3">
      <c r="A77" s="25" t="s">
        <v>391</v>
      </c>
      <c r="B77" s="27" t="s">
        <v>392</v>
      </c>
    </row>
    <row r="78" spans="1:2" x14ac:dyDescent="0.3">
      <c r="A78" s="25" t="s">
        <v>393</v>
      </c>
      <c r="B78" s="27" t="s">
        <v>394</v>
      </c>
    </row>
    <row r="79" spans="1:2" x14ac:dyDescent="0.3">
      <c r="A79" s="25" t="s">
        <v>395</v>
      </c>
      <c r="B79" s="27" t="s">
        <v>396</v>
      </c>
    </row>
    <row r="80" spans="1:2" x14ac:dyDescent="0.3">
      <c r="A80" s="25" t="s">
        <v>397</v>
      </c>
      <c r="B80" s="27" t="s">
        <v>398</v>
      </c>
    </row>
    <row r="81" spans="1:2" x14ac:dyDescent="0.3">
      <c r="A81" s="25" t="s">
        <v>399</v>
      </c>
      <c r="B81" s="27" t="s">
        <v>400</v>
      </c>
    </row>
    <row r="82" spans="1:2" x14ac:dyDescent="0.3">
      <c r="A82" s="25" t="s">
        <v>401</v>
      </c>
      <c r="B82" s="27" t="s">
        <v>402</v>
      </c>
    </row>
    <row r="83" spans="1:2" x14ac:dyDescent="0.3">
      <c r="A83" s="25" t="s">
        <v>403</v>
      </c>
      <c r="B83" s="27" t="s">
        <v>404</v>
      </c>
    </row>
    <row r="84" spans="1:2" x14ac:dyDescent="0.3">
      <c r="A84" s="25" t="s">
        <v>405</v>
      </c>
      <c r="B84" s="27" t="s">
        <v>406</v>
      </c>
    </row>
    <row r="85" spans="1:2" x14ac:dyDescent="0.3">
      <c r="A85" s="25" t="s">
        <v>407</v>
      </c>
      <c r="B85" s="27" t="s">
        <v>408</v>
      </c>
    </row>
    <row r="86" spans="1:2" x14ac:dyDescent="0.3">
      <c r="A86" s="25" t="s">
        <v>409</v>
      </c>
      <c r="B86" s="27" t="s">
        <v>410</v>
      </c>
    </row>
    <row r="87" spans="1:2" x14ac:dyDescent="0.3">
      <c r="A87" s="25" t="s">
        <v>411</v>
      </c>
      <c r="B87" s="27" t="s">
        <v>412</v>
      </c>
    </row>
    <row r="88" spans="1:2" x14ac:dyDescent="0.3">
      <c r="A88" s="25" t="s">
        <v>413</v>
      </c>
      <c r="B88" s="27" t="s">
        <v>414</v>
      </c>
    </row>
    <row r="89" spans="1:2" x14ac:dyDescent="0.3">
      <c r="A89" s="25" t="s">
        <v>415</v>
      </c>
      <c r="B89" s="27" t="s">
        <v>416</v>
      </c>
    </row>
    <row r="90" spans="1:2" x14ac:dyDescent="0.3">
      <c r="A90" s="25" t="s">
        <v>417</v>
      </c>
      <c r="B90" s="27" t="s">
        <v>418</v>
      </c>
    </row>
    <row r="91" spans="1:2" x14ac:dyDescent="0.3">
      <c r="A91" s="25" t="s">
        <v>419</v>
      </c>
      <c r="B91" s="27" t="s">
        <v>420</v>
      </c>
    </row>
    <row r="92" spans="1:2" x14ac:dyDescent="0.3">
      <c r="A92" s="25" t="s">
        <v>421</v>
      </c>
      <c r="B92" s="27" t="s">
        <v>422</v>
      </c>
    </row>
    <row r="93" spans="1:2" x14ac:dyDescent="0.3">
      <c r="A93" s="25" t="s">
        <v>423</v>
      </c>
      <c r="B93" s="27" t="s">
        <v>424</v>
      </c>
    </row>
    <row r="94" spans="1:2" x14ac:dyDescent="0.3">
      <c r="A94" s="25" t="s">
        <v>425</v>
      </c>
      <c r="B94" s="27" t="s">
        <v>426</v>
      </c>
    </row>
    <row r="95" spans="1:2" x14ac:dyDescent="0.3">
      <c r="A95" s="25" t="s">
        <v>427</v>
      </c>
      <c r="B95" s="27" t="s">
        <v>428</v>
      </c>
    </row>
    <row r="96" spans="1:2" x14ac:dyDescent="0.3">
      <c r="A96" s="25" t="s">
        <v>429</v>
      </c>
      <c r="B96" s="27" t="s">
        <v>430</v>
      </c>
    </row>
    <row r="97" spans="1:2" x14ac:dyDescent="0.3">
      <c r="A97" s="25" t="s">
        <v>431</v>
      </c>
      <c r="B97" s="27" t="s">
        <v>432</v>
      </c>
    </row>
    <row r="98" spans="1:2" x14ac:dyDescent="0.3">
      <c r="A98" s="25" t="s">
        <v>433</v>
      </c>
      <c r="B98" s="27" t="s">
        <v>434</v>
      </c>
    </row>
    <row r="99" spans="1:2" x14ac:dyDescent="0.3">
      <c r="A99" s="25" t="s">
        <v>435</v>
      </c>
      <c r="B99" s="27" t="s">
        <v>436</v>
      </c>
    </row>
    <row r="100" spans="1:2" x14ac:dyDescent="0.3">
      <c r="A100" s="25" t="s">
        <v>437</v>
      </c>
      <c r="B100" s="27" t="s">
        <v>438</v>
      </c>
    </row>
    <row r="101" spans="1:2" x14ac:dyDescent="0.3">
      <c r="A101" s="25" t="s">
        <v>439</v>
      </c>
      <c r="B101" s="27" t="s">
        <v>440</v>
      </c>
    </row>
    <row r="102" spans="1:2" x14ac:dyDescent="0.3">
      <c r="A102" s="25" t="s">
        <v>441</v>
      </c>
      <c r="B102" s="27" t="s">
        <v>442</v>
      </c>
    </row>
    <row r="103" spans="1:2" x14ac:dyDescent="0.3">
      <c r="A103" s="25" t="s">
        <v>443</v>
      </c>
      <c r="B103" s="27" t="s">
        <v>444</v>
      </c>
    </row>
    <row r="104" spans="1:2" x14ac:dyDescent="0.3">
      <c r="A104" s="25" t="s">
        <v>445</v>
      </c>
      <c r="B104" s="27" t="s">
        <v>446</v>
      </c>
    </row>
    <row r="105" spans="1:2" x14ac:dyDescent="0.3">
      <c r="A105" s="25" t="s">
        <v>447</v>
      </c>
      <c r="B105" s="27" t="s">
        <v>448</v>
      </c>
    </row>
    <row r="106" spans="1:2" x14ac:dyDescent="0.3">
      <c r="A106" s="25" t="s">
        <v>449</v>
      </c>
      <c r="B106" s="27" t="s">
        <v>450</v>
      </c>
    </row>
    <row r="107" spans="1:2" x14ac:dyDescent="0.3">
      <c r="A107" s="25" t="s">
        <v>451</v>
      </c>
      <c r="B107" s="27" t="s">
        <v>452</v>
      </c>
    </row>
    <row r="108" spans="1:2" x14ac:dyDescent="0.3">
      <c r="A108" s="25" t="s">
        <v>453</v>
      </c>
      <c r="B108" s="27" t="s">
        <v>454</v>
      </c>
    </row>
    <row r="109" spans="1:2" x14ac:dyDescent="0.3">
      <c r="A109" s="25" t="s">
        <v>455</v>
      </c>
      <c r="B109" s="27" t="s">
        <v>456</v>
      </c>
    </row>
    <row r="110" spans="1:2" x14ac:dyDescent="0.3">
      <c r="A110" s="25" t="s">
        <v>457</v>
      </c>
      <c r="B110" s="27" t="s">
        <v>458</v>
      </c>
    </row>
    <row r="111" spans="1:2" x14ac:dyDescent="0.3">
      <c r="A111" s="25" t="s">
        <v>459</v>
      </c>
      <c r="B111" s="27" t="s">
        <v>460</v>
      </c>
    </row>
    <row r="112" spans="1:2" x14ac:dyDescent="0.3">
      <c r="A112" s="25" t="s">
        <v>461</v>
      </c>
      <c r="B112" s="27" t="s">
        <v>462</v>
      </c>
    </row>
    <row r="113" spans="1:2" x14ac:dyDescent="0.3">
      <c r="A113" s="25" t="s">
        <v>463</v>
      </c>
      <c r="B113" s="27" t="s">
        <v>464</v>
      </c>
    </row>
    <row r="114" spans="1:2" x14ac:dyDescent="0.3">
      <c r="A114" s="25" t="s">
        <v>465</v>
      </c>
      <c r="B114" s="27" t="s">
        <v>466</v>
      </c>
    </row>
    <row r="115" spans="1:2" x14ac:dyDescent="0.3">
      <c r="A115" s="25" t="s">
        <v>467</v>
      </c>
      <c r="B115" s="27" t="s">
        <v>468</v>
      </c>
    </row>
    <row r="116" spans="1:2" x14ac:dyDescent="0.3">
      <c r="A116" s="25" t="s">
        <v>469</v>
      </c>
      <c r="B116" s="27" t="s">
        <v>470</v>
      </c>
    </row>
    <row r="117" spans="1:2" x14ac:dyDescent="0.3">
      <c r="A117" s="25" t="s">
        <v>471</v>
      </c>
      <c r="B117" s="27" t="s">
        <v>472</v>
      </c>
    </row>
    <row r="118" spans="1:2" x14ac:dyDescent="0.3">
      <c r="A118" s="25" t="s">
        <v>473</v>
      </c>
      <c r="B118" s="27" t="s">
        <v>474</v>
      </c>
    </row>
    <row r="119" spans="1:2" x14ac:dyDescent="0.3">
      <c r="A119" s="25" t="s">
        <v>475</v>
      </c>
      <c r="B119" s="27" t="s">
        <v>476</v>
      </c>
    </row>
    <row r="120" spans="1:2" x14ac:dyDescent="0.3">
      <c r="A120" s="25" t="s">
        <v>477</v>
      </c>
      <c r="B120" s="27" t="s">
        <v>478</v>
      </c>
    </row>
    <row r="121" spans="1:2" x14ac:dyDescent="0.3">
      <c r="A121" s="25" t="s">
        <v>479</v>
      </c>
      <c r="B121" s="27" t="s">
        <v>480</v>
      </c>
    </row>
    <row r="122" spans="1:2" x14ac:dyDescent="0.3">
      <c r="A122" s="25" t="s">
        <v>481</v>
      </c>
      <c r="B122" s="27" t="s">
        <v>482</v>
      </c>
    </row>
    <row r="123" spans="1:2" x14ac:dyDescent="0.3">
      <c r="A123" s="25" t="s">
        <v>483</v>
      </c>
      <c r="B123" s="27" t="s">
        <v>484</v>
      </c>
    </row>
    <row r="124" spans="1:2" x14ac:dyDescent="0.3">
      <c r="A124" s="25" t="s">
        <v>485</v>
      </c>
      <c r="B124" s="27" t="s">
        <v>486</v>
      </c>
    </row>
    <row r="125" spans="1:2" x14ac:dyDescent="0.3">
      <c r="A125" s="25" t="s">
        <v>487</v>
      </c>
      <c r="B125" s="27" t="s">
        <v>488</v>
      </c>
    </row>
    <row r="126" spans="1:2" x14ac:dyDescent="0.3">
      <c r="A126" s="25" t="s">
        <v>489</v>
      </c>
      <c r="B126" s="27" t="s">
        <v>490</v>
      </c>
    </row>
    <row r="127" spans="1:2" x14ac:dyDescent="0.3">
      <c r="A127" s="25" t="s">
        <v>491</v>
      </c>
      <c r="B127" s="27" t="s">
        <v>492</v>
      </c>
    </row>
    <row r="128" spans="1:2" x14ac:dyDescent="0.3">
      <c r="A128" s="25" t="s">
        <v>493</v>
      </c>
      <c r="B128" s="27" t="s">
        <v>494</v>
      </c>
    </row>
    <row r="129" spans="1:2" x14ac:dyDescent="0.3">
      <c r="A129" s="25" t="s">
        <v>495</v>
      </c>
      <c r="B129" s="27" t="s">
        <v>496</v>
      </c>
    </row>
    <row r="130" spans="1:2" x14ac:dyDescent="0.3">
      <c r="A130" s="25" t="s">
        <v>497</v>
      </c>
      <c r="B130" s="27" t="s">
        <v>498</v>
      </c>
    </row>
    <row r="131" spans="1:2" x14ac:dyDescent="0.3">
      <c r="A131" s="25" t="s">
        <v>499</v>
      </c>
      <c r="B131" s="27" t="s">
        <v>500</v>
      </c>
    </row>
    <row r="132" spans="1:2" x14ac:dyDescent="0.3">
      <c r="A132" s="25" t="s">
        <v>501</v>
      </c>
      <c r="B132" s="27" t="s">
        <v>502</v>
      </c>
    </row>
    <row r="133" spans="1:2" x14ac:dyDescent="0.3">
      <c r="A133" s="25" t="s">
        <v>503</v>
      </c>
      <c r="B133" s="27" t="s">
        <v>504</v>
      </c>
    </row>
    <row r="134" spans="1:2" x14ac:dyDescent="0.3">
      <c r="A134" s="25" t="s">
        <v>505</v>
      </c>
      <c r="B134" s="27" t="s">
        <v>506</v>
      </c>
    </row>
    <row r="135" spans="1:2" x14ac:dyDescent="0.3">
      <c r="A135" s="25" t="s">
        <v>507</v>
      </c>
      <c r="B135" s="27" t="s">
        <v>508</v>
      </c>
    </row>
    <row r="136" spans="1:2" x14ac:dyDescent="0.3">
      <c r="A136" s="25" t="s">
        <v>509</v>
      </c>
      <c r="B136" s="27" t="s">
        <v>510</v>
      </c>
    </row>
    <row r="137" spans="1:2" x14ac:dyDescent="0.3">
      <c r="A137" s="25" t="s">
        <v>511</v>
      </c>
      <c r="B137" s="27" t="s">
        <v>512</v>
      </c>
    </row>
    <row r="138" spans="1:2" x14ac:dyDescent="0.3">
      <c r="A138" s="25" t="s">
        <v>513</v>
      </c>
      <c r="B138" s="27" t="s">
        <v>514</v>
      </c>
    </row>
    <row r="139" spans="1:2" x14ac:dyDescent="0.3">
      <c r="A139" s="25" t="s">
        <v>515</v>
      </c>
      <c r="B139" s="27" t="s">
        <v>516</v>
      </c>
    </row>
    <row r="140" spans="1:2" x14ac:dyDescent="0.3">
      <c r="A140" s="25" t="s">
        <v>517</v>
      </c>
      <c r="B140" s="27" t="s">
        <v>518</v>
      </c>
    </row>
    <row r="141" spans="1:2" x14ac:dyDescent="0.3">
      <c r="A141" s="25" t="s">
        <v>519</v>
      </c>
      <c r="B141" s="27" t="s">
        <v>520</v>
      </c>
    </row>
    <row r="142" spans="1:2" x14ac:dyDescent="0.3">
      <c r="A142" s="25" t="s">
        <v>521</v>
      </c>
      <c r="B142" s="27" t="s">
        <v>522</v>
      </c>
    </row>
    <row r="143" spans="1:2" x14ac:dyDescent="0.3">
      <c r="A143" s="25" t="s">
        <v>523</v>
      </c>
      <c r="B143" s="27" t="s">
        <v>524</v>
      </c>
    </row>
    <row r="144" spans="1:2" x14ac:dyDescent="0.3">
      <c r="A144" s="25" t="s">
        <v>525</v>
      </c>
      <c r="B144" s="27" t="s">
        <v>526</v>
      </c>
    </row>
    <row r="145" spans="1:2" x14ac:dyDescent="0.3">
      <c r="A145" s="25" t="s">
        <v>527</v>
      </c>
      <c r="B145" s="27" t="s">
        <v>528</v>
      </c>
    </row>
    <row r="146" spans="1:2" x14ac:dyDescent="0.3">
      <c r="A146" s="25" t="s">
        <v>529</v>
      </c>
      <c r="B146" s="27" t="s">
        <v>530</v>
      </c>
    </row>
    <row r="147" spans="1:2" x14ac:dyDescent="0.3">
      <c r="A147" s="25" t="s">
        <v>531</v>
      </c>
      <c r="B147" s="27" t="s">
        <v>532</v>
      </c>
    </row>
    <row r="148" spans="1:2" x14ac:dyDescent="0.3">
      <c r="A148" s="25" t="s">
        <v>533</v>
      </c>
      <c r="B148" s="27" t="s">
        <v>534</v>
      </c>
    </row>
    <row r="149" spans="1:2" x14ac:dyDescent="0.3">
      <c r="A149" s="25" t="s">
        <v>535</v>
      </c>
      <c r="B149" s="27" t="s">
        <v>536</v>
      </c>
    </row>
    <row r="150" spans="1:2" x14ac:dyDescent="0.3">
      <c r="A150" s="25" t="s">
        <v>537</v>
      </c>
      <c r="B150" s="27" t="s">
        <v>538</v>
      </c>
    </row>
    <row r="151" spans="1:2" x14ac:dyDescent="0.3">
      <c r="A151" s="25" t="s">
        <v>539</v>
      </c>
      <c r="B151" s="27" t="s">
        <v>540</v>
      </c>
    </row>
    <row r="152" spans="1:2" x14ac:dyDescent="0.3">
      <c r="A152" s="25" t="s">
        <v>541</v>
      </c>
      <c r="B152" s="27" t="s">
        <v>542</v>
      </c>
    </row>
    <row r="153" spans="1:2" x14ac:dyDescent="0.3">
      <c r="A153" s="25" t="s">
        <v>543</v>
      </c>
      <c r="B153" s="27" t="s">
        <v>544</v>
      </c>
    </row>
    <row r="154" spans="1:2" x14ac:dyDescent="0.3">
      <c r="A154" s="25" t="s">
        <v>545</v>
      </c>
      <c r="B154" s="27" t="s">
        <v>546</v>
      </c>
    </row>
    <row r="155" spans="1:2" x14ac:dyDescent="0.3">
      <c r="A155" s="25" t="s">
        <v>547</v>
      </c>
      <c r="B155" s="27" t="s">
        <v>548</v>
      </c>
    </row>
    <row r="156" spans="1:2" x14ac:dyDescent="0.3">
      <c r="A156" s="25" t="s">
        <v>549</v>
      </c>
      <c r="B156" s="27" t="s">
        <v>550</v>
      </c>
    </row>
    <row r="157" spans="1:2" x14ac:dyDescent="0.3">
      <c r="A157" s="25" t="s">
        <v>551</v>
      </c>
      <c r="B157" s="27" t="s">
        <v>552</v>
      </c>
    </row>
    <row r="158" spans="1:2" x14ac:dyDescent="0.3">
      <c r="A158" s="25" t="s">
        <v>553</v>
      </c>
      <c r="B158" s="27" t="s">
        <v>554</v>
      </c>
    </row>
    <row r="159" spans="1:2" x14ac:dyDescent="0.3">
      <c r="A159" s="25" t="s">
        <v>555</v>
      </c>
      <c r="B159" s="27" t="s">
        <v>556</v>
      </c>
    </row>
    <row r="160" spans="1:2" x14ac:dyDescent="0.3">
      <c r="A160" s="25" t="s">
        <v>557</v>
      </c>
      <c r="B160" s="27" t="s">
        <v>558</v>
      </c>
    </row>
    <row r="161" spans="1:2" x14ac:dyDescent="0.3">
      <c r="A161" s="25" t="s">
        <v>559</v>
      </c>
      <c r="B161" s="27" t="s">
        <v>560</v>
      </c>
    </row>
    <row r="162" spans="1:2" x14ac:dyDescent="0.3">
      <c r="A162" s="25" t="s">
        <v>561</v>
      </c>
      <c r="B162" s="27" t="s">
        <v>562</v>
      </c>
    </row>
    <row r="163" spans="1:2" x14ac:dyDescent="0.3">
      <c r="A163" s="25" t="s">
        <v>563</v>
      </c>
      <c r="B163" s="27" t="s">
        <v>564</v>
      </c>
    </row>
    <row r="164" spans="1:2" x14ac:dyDescent="0.3">
      <c r="A164" s="25" t="s">
        <v>565</v>
      </c>
      <c r="B164" s="27" t="s">
        <v>566</v>
      </c>
    </row>
    <row r="165" spans="1:2" x14ac:dyDescent="0.3">
      <c r="A165" s="25" t="s">
        <v>567</v>
      </c>
      <c r="B165" s="27" t="s">
        <v>568</v>
      </c>
    </row>
    <row r="166" spans="1:2" x14ac:dyDescent="0.3">
      <c r="A166" s="25" t="s">
        <v>569</v>
      </c>
      <c r="B166" s="27" t="s">
        <v>570</v>
      </c>
    </row>
    <row r="167" spans="1:2" x14ac:dyDescent="0.3">
      <c r="A167" s="25" t="s">
        <v>571</v>
      </c>
      <c r="B167" s="27" t="s">
        <v>572</v>
      </c>
    </row>
    <row r="168" spans="1:2" x14ac:dyDescent="0.3">
      <c r="A168" s="25" t="s">
        <v>573</v>
      </c>
      <c r="B168" s="27" t="s">
        <v>574</v>
      </c>
    </row>
    <row r="169" spans="1:2" x14ac:dyDescent="0.3">
      <c r="A169" s="25" t="s">
        <v>575</v>
      </c>
      <c r="B169" s="27" t="s">
        <v>576</v>
      </c>
    </row>
    <row r="170" spans="1:2" x14ac:dyDescent="0.3">
      <c r="A170" s="25" t="s">
        <v>577</v>
      </c>
      <c r="B170" s="27" t="s">
        <v>578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Final narrative report</DocumentType>
    <UploadedBy xmlns="b1528a4b-5ccb-40f7-a09e-43427183cd95">gabriel.velasteguimoya@un.org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MPTF_00006_00928</ProjectId>
    <FundCode xmlns="f9695bc1-6109-4dcd-a27a-f8a0370b00e2">MPTF_00006</FundCode>
    <Comments xmlns="f9695bc1-6109-4dcd-a27a-f8a0370b00e2">Final expenses estimate.</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F00ADE7E-1B69-434E-8F67-AA5E76B7C082}"/>
</file>

<file path=customXml/itemProps3.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d31298a1-8362-46a3-9918-45abf9e83fdb"/>
    <ds:schemaRef ds:uri="985ec44e-1bab-4c0b-9df0-6ba128686fc9"/>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Expenses Jun 2025</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KOBO_Final PBF expenses est, 15 June 2025.xlsx</dc:title>
  <dc:subject/>
  <dc:creator>Jelena Zelenovic</dc:creator>
  <cp:keywords/>
  <dc:description/>
  <cp:lastModifiedBy>Nikola Petrovski</cp:lastModifiedBy>
  <cp:revision/>
  <dcterms:created xsi:type="dcterms:W3CDTF">2017-11-15T21:17:43Z</dcterms:created>
  <dcterms:modified xsi:type="dcterms:W3CDTF">2025-06-16T04:02:11Z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