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my.sharepoint.com/personal/xenia_diaz_undp_org/Documents/Desktop/Mid-year narrative report 2025/"/>
    </mc:Choice>
  </mc:AlternateContent>
  <xr:revisionPtr revIDLastSave="0" documentId="8_{F37AFC34-D898-4CA2-8334-384BE9181E79}" xr6:coauthVersionLast="47" xr6:coauthVersionMax="47" xr10:uidLastSave="{00000000-0000-0000-0000-000000000000}"/>
  <bookViews>
    <workbookView xWindow="-110" yWindow="-110" windowWidth="19420" windowHeight="10420" xr2:uid="{00000000-000D-0000-FFFF-FFFF00000000}"/>
  </bookViews>
  <sheets>
    <sheet name="1) Budget Table" sheetId="1" r:id="rId1"/>
    <sheet name="2) By Category" sheetId="5" r:id="rId2"/>
    <sheet name="3) Explanatory Notes" sheetId="3" r:id="rId3"/>
    <sheet name="4) PBP &amp; SDGs codes" sheetId="6" r:id="rId4"/>
    <sheet name="SG Dashboard Codes" sheetId="9"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7" i="1" l="1"/>
  <c r="X170" i="1" l="1"/>
  <c r="X39" i="1"/>
  <c r="P25" i="4" l="1"/>
  <c r="Q25" i="4"/>
  <c r="R25" i="4"/>
  <c r="P23" i="4"/>
  <c r="Q23" i="4"/>
  <c r="R23" i="4"/>
  <c r="P22" i="4"/>
  <c r="Q22" i="4"/>
  <c r="R22" i="4"/>
  <c r="D21" i="4"/>
  <c r="E21" i="4"/>
  <c r="F21" i="4"/>
  <c r="G21" i="4"/>
  <c r="H21" i="4"/>
  <c r="I21" i="4"/>
  <c r="J21" i="4"/>
  <c r="K21" i="4"/>
  <c r="L21" i="4"/>
  <c r="M21" i="4"/>
  <c r="N21" i="4"/>
  <c r="O21" i="4"/>
  <c r="P21" i="4"/>
  <c r="Q21" i="4"/>
  <c r="R21" i="4"/>
  <c r="S21" i="4"/>
  <c r="T21" i="4"/>
  <c r="C21" i="4"/>
  <c r="D20" i="4"/>
  <c r="E20" i="4"/>
  <c r="F20" i="4"/>
  <c r="G20" i="4"/>
  <c r="H20" i="4"/>
  <c r="I20" i="4"/>
  <c r="J20" i="4"/>
  <c r="K20" i="4"/>
  <c r="L20" i="4"/>
  <c r="M20" i="4"/>
  <c r="N20" i="4"/>
  <c r="O20" i="4"/>
  <c r="P20" i="4"/>
  <c r="Q20" i="4"/>
  <c r="R20" i="4"/>
  <c r="S20" i="4"/>
  <c r="T20" i="4"/>
  <c r="C20" i="4"/>
  <c r="D16" i="4"/>
  <c r="D17" i="4" s="1"/>
  <c r="G16" i="4"/>
  <c r="J16" i="4"/>
  <c r="M16" i="4"/>
  <c r="M17" i="4" s="1"/>
  <c r="P16" i="4"/>
  <c r="S16" i="4"/>
  <c r="S17" i="4" s="1"/>
  <c r="U9" i="4"/>
  <c r="U10" i="4"/>
  <c r="U11" i="4"/>
  <c r="U12" i="4"/>
  <c r="U13" i="4"/>
  <c r="U14" i="4"/>
  <c r="U15" i="4"/>
  <c r="U8" i="4"/>
  <c r="E17" i="4"/>
  <c r="F17" i="4"/>
  <c r="G17" i="4"/>
  <c r="H17" i="4"/>
  <c r="I17" i="4"/>
  <c r="J17" i="4"/>
  <c r="K17" i="4"/>
  <c r="L17" i="4"/>
  <c r="N17" i="4"/>
  <c r="O17" i="4"/>
  <c r="Q17" i="4"/>
  <c r="R17" i="4"/>
  <c r="T17" i="4"/>
  <c r="E16" i="4"/>
  <c r="F16" i="4"/>
  <c r="H16" i="4"/>
  <c r="I16" i="4"/>
  <c r="K16" i="4"/>
  <c r="L16" i="4"/>
  <c r="N16" i="4"/>
  <c r="O16" i="4"/>
  <c r="Q16" i="4"/>
  <c r="R16" i="4"/>
  <c r="T16" i="4"/>
  <c r="D15" i="4"/>
  <c r="E15" i="4"/>
  <c r="F15" i="4"/>
  <c r="G15" i="4"/>
  <c r="H15" i="4"/>
  <c r="I15" i="4"/>
  <c r="J15" i="4"/>
  <c r="K15" i="4"/>
  <c r="L15" i="4"/>
  <c r="M15" i="4"/>
  <c r="N15" i="4"/>
  <c r="O15" i="4"/>
  <c r="P15" i="4"/>
  <c r="Q15" i="4"/>
  <c r="R15" i="4"/>
  <c r="S15" i="4"/>
  <c r="T15" i="4"/>
  <c r="D14" i="4"/>
  <c r="E14" i="4"/>
  <c r="F14" i="4"/>
  <c r="G14" i="4"/>
  <c r="H14" i="4"/>
  <c r="I14" i="4"/>
  <c r="J14" i="4"/>
  <c r="K14" i="4"/>
  <c r="L14" i="4"/>
  <c r="M14" i="4"/>
  <c r="N14" i="4"/>
  <c r="O14" i="4"/>
  <c r="P14" i="4"/>
  <c r="Q14" i="4"/>
  <c r="R14" i="4"/>
  <c r="S14" i="4"/>
  <c r="T14" i="4"/>
  <c r="D13" i="4"/>
  <c r="E13" i="4"/>
  <c r="F13" i="4"/>
  <c r="G13" i="4"/>
  <c r="H13" i="4"/>
  <c r="I13" i="4"/>
  <c r="J13" i="4"/>
  <c r="K13" i="4"/>
  <c r="L13" i="4"/>
  <c r="M13" i="4"/>
  <c r="N13" i="4"/>
  <c r="O13" i="4"/>
  <c r="P13" i="4"/>
  <c r="Q13" i="4"/>
  <c r="R13" i="4"/>
  <c r="S13" i="4"/>
  <c r="T13" i="4"/>
  <c r="D12" i="4"/>
  <c r="E12" i="4"/>
  <c r="F12" i="4"/>
  <c r="G12" i="4"/>
  <c r="H12" i="4"/>
  <c r="I12" i="4"/>
  <c r="J12" i="4"/>
  <c r="K12" i="4"/>
  <c r="L12" i="4"/>
  <c r="M12" i="4"/>
  <c r="N12" i="4"/>
  <c r="O12" i="4"/>
  <c r="P12" i="4"/>
  <c r="Q12" i="4"/>
  <c r="R12" i="4"/>
  <c r="S12" i="4"/>
  <c r="T12" i="4"/>
  <c r="D11" i="4"/>
  <c r="E11" i="4"/>
  <c r="F11" i="4"/>
  <c r="G11" i="4"/>
  <c r="H11" i="4"/>
  <c r="I11" i="4"/>
  <c r="J11" i="4"/>
  <c r="K11" i="4"/>
  <c r="L11" i="4"/>
  <c r="M11" i="4"/>
  <c r="N11" i="4"/>
  <c r="O11" i="4"/>
  <c r="P11" i="4"/>
  <c r="Q11" i="4"/>
  <c r="R11" i="4"/>
  <c r="S11" i="4"/>
  <c r="T11" i="4"/>
  <c r="D10" i="4"/>
  <c r="E10" i="4"/>
  <c r="F10" i="4"/>
  <c r="G10" i="4"/>
  <c r="H10" i="4"/>
  <c r="I10" i="4"/>
  <c r="J10" i="4"/>
  <c r="K10" i="4"/>
  <c r="L10" i="4"/>
  <c r="M10" i="4"/>
  <c r="N10" i="4"/>
  <c r="O10" i="4"/>
  <c r="P10" i="4"/>
  <c r="Q10" i="4"/>
  <c r="R10" i="4"/>
  <c r="S10" i="4"/>
  <c r="T10" i="4"/>
  <c r="D9" i="4"/>
  <c r="E9" i="4"/>
  <c r="F9" i="4"/>
  <c r="G9" i="4"/>
  <c r="H9" i="4"/>
  <c r="I9" i="4"/>
  <c r="J9" i="4"/>
  <c r="K9" i="4"/>
  <c r="L9" i="4"/>
  <c r="M9" i="4"/>
  <c r="N9" i="4"/>
  <c r="O9" i="4"/>
  <c r="P9" i="4"/>
  <c r="Q9" i="4"/>
  <c r="R9" i="4"/>
  <c r="S9" i="4"/>
  <c r="T9" i="4"/>
  <c r="D8" i="4"/>
  <c r="E8" i="4"/>
  <c r="F8" i="4"/>
  <c r="G8" i="4"/>
  <c r="H8" i="4"/>
  <c r="I8" i="4"/>
  <c r="J8" i="4"/>
  <c r="K8" i="4"/>
  <c r="L8" i="4"/>
  <c r="M8" i="4"/>
  <c r="N8" i="4"/>
  <c r="O8" i="4"/>
  <c r="P8" i="4"/>
  <c r="Q8" i="4"/>
  <c r="R8" i="4"/>
  <c r="S8" i="4"/>
  <c r="T8" i="4"/>
  <c r="D7" i="4"/>
  <c r="E7" i="4"/>
  <c r="F7" i="4"/>
  <c r="G7" i="4"/>
  <c r="H7" i="4"/>
  <c r="I7" i="4"/>
  <c r="J7" i="4"/>
  <c r="K7" i="4"/>
  <c r="L7" i="4"/>
  <c r="M7" i="4"/>
  <c r="N7" i="4"/>
  <c r="O7" i="4"/>
  <c r="P7" i="4"/>
  <c r="Q7" i="4"/>
  <c r="R7" i="4"/>
  <c r="S7" i="4"/>
  <c r="T7" i="4"/>
  <c r="C7" i="4"/>
  <c r="E216" i="5"/>
  <c r="H216" i="5"/>
  <c r="K216" i="5"/>
  <c r="N216" i="5"/>
  <c r="Q216" i="5"/>
  <c r="T216" i="5"/>
  <c r="V211" i="5"/>
  <c r="V212" i="5"/>
  <c r="V213" i="5"/>
  <c r="V214" i="5"/>
  <c r="V215" i="5"/>
  <c r="V210" i="5"/>
  <c r="V209" i="5"/>
  <c r="G215" i="5"/>
  <c r="G216" i="5" s="1"/>
  <c r="O215" i="5"/>
  <c r="O216" i="5" s="1"/>
  <c r="G214" i="5"/>
  <c r="H214" i="5"/>
  <c r="I214" i="5"/>
  <c r="J214" i="5"/>
  <c r="K214" i="5"/>
  <c r="L214" i="5"/>
  <c r="M214" i="5"/>
  <c r="N214" i="5"/>
  <c r="O214" i="5"/>
  <c r="P214" i="5"/>
  <c r="Q214" i="5"/>
  <c r="R214" i="5"/>
  <c r="S214" i="5"/>
  <c r="T214" i="5"/>
  <c r="U214" i="5"/>
  <c r="G213" i="5"/>
  <c r="H213" i="5"/>
  <c r="I213" i="5"/>
  <c r="J213" i="5"/>
  <c r="K213" i="5"/>
  <c r="L213" i="5"/>
  <c r="M213" i="5"/>
  <c r="N213" i="5"/>
  <c r="O213" i="5"/>
  <c r="P213" i="5"/>
  <c r="Q213" i="5"/>
  <c r="R213" i="5"/>
  <c r="S213" i="5"/>
  <c r="T213" i="5"/>
  <c r="U213" i="5"/>
  <c r="G212" i="5"/>
  <c r="H212" i="5"/>
  <c r="I212" i="5"/>
  <c r="J212" i="5"/>
  <c r="K212" i="5"/>
  <c r="L212" i="5"/>
  <c r="M212" i="5"/>
  <c r="N212" i="5"/>
  <c r="O212" i="5"/>
  <c r="P212" i="5"/>
  <c r="Q212" i="5"/>
  <c r="R212" i="5"/>
  <c r="S212" i="5"/>
  <c r="T212" i="5"/>
  <c r="U212" i="5"/>
  <c r="G211" i="5"/>
  <c r="H211" i="5"/>
  <c r="I211" i="5"/>
  <c r="J211" i="5"/>
  <c r="K211" i="5"/>
  <c r="L211" i="5"/>
  <c r="M211" i="5"/>
  <c r="N211" i="5"/>
  <c r="O211" i="5"/>
  <c r="P211" i="5"/>
  <c r="Q211" i="5"/>
  <c r="R211" i="5"/>
  <c r="S211" i="5"/>
  <c r="T211" i="5"/>
  <c r="U211" i="5"/>
  <c r="G210" i="5"/>
  <c r="H210" i="5"/>
  <c r="I210" i="5"/>
  <c r="J210" i="5"/>
  <c r="K210" i="5"/>
  <c r="L210" i="5"/>
  <c r="M210" i="5"/>
  <c r="N210" i="5"/>
  <c r="O210" i="5"/>
  <c r="P210" i="5"/>
  <c r="Q210" i="5"/>
  <c r="R210" i="5"/>
  <c r="S210" i="5"/>
  <c r="T210" i="5"/>
  <c r="U210" i="5"/>
  <c r="G209" i="5"/>
  <c r="H209" i="5"/>
  <c r="I209" i="5"/>
  <c r="J209" i="5"/>
  <c r="K209" i="5"/>
  <c r="L209" i="5"/>
  <c r="M209" i="5"/>
  <c r="N209" i="5"/>
  <c r="O209" i="5"/>
  <c r="P209" i="5"/>
  <c r="Q209" i="5"/>
  <c r="R209" i="5"/>
  <c r="S209" i="5"/>
  <c r="T209" i="5"/>
  <c r="U209" i="5"/>
  <c r="G208" i="5"/>
  <c r="H208" i="5"/>
  <c r="H215" i="5" s="1"/>
  <c r="I208" i="5"/>
  <c r="I215" i="5" s="1"/>
  <c r="J208" i="5"/>
  <c r="J215" i="5" s="1"/>
  <c r="K208" i="5"/>
  <c r="K215" i="5" s="1"/>
  <c r="L208" i="5"/>
  <c r="L215" i="5" s="1"/>
  <c r="M208" i="5"/>
  <c r="M215" i="5" s="1"/>
  <c r="N208" i="5"/>
  <c r="N215" i="5" s="1"/>
  <c r="O208" i="5"/>
  <c r="P208" i="5"/>
  <c r="P215" i="5" s="1"/>
  <c r="Q208" i="5"/>
  <c r="Q215" i="5" s="1"/>
  <c r="R208" i="5"/>
  <c r="R215" i="5" s="1"/>
  <c r="S208" i="5"/>
  <c r="S215" i="5" s="1"/>
  <c r="T208" i="5"/>
  <c r="T215" i="5" s="1"/>
  <c r="U208" i="5"/>
  <c r="U215" i="5" s="1"/>
  <c r="J207" i="5"/>
  <c r="K207" i="5"/>
  <c r="L207" i="5"/>
  <c r="M207" i="5"/>
  <c r="N207" i="5"/>
  <c r="O207" i="5"/>
  <c r="P207" i="5"/>
  <c r="Q207" i="5"/>
  <c r="R207" i="5"/>
  <c r="S207" i="5"/>
  <c r="T207" i="5"/>
  <c r="U207" i="5"/>
  <c r="E195" i="5"/>
  <c r="F195" i="5"/>
  <c r="G195" i="5"/>
  <c r="H195" i="5"/>
  <c r="I195" i="5"/>
  <c r="L195" i="5"/>
  <c r="M195" i="5"/>
  <c r="Q195" i="5"/>
  <c r="R195" i="5"/>
  <c r="S195" i="5"/>
  <c r="T195" i="5"/>
  <c r="U195" i="5"/>
  <c r="E128" i="5"/>
  <c r="F128" i="5"/>
  <c r="G128" i="5"/>
  <c r="H128" i="5"/>
  <c r="I128" i="5"/>
  <c r="J128" i="5"/>
  <c r="K128" i="5"/>
  <c r="L128" i="5"/>
  <c r="M128" i="5"/>
  <c r="N128" i="5"/>
  <c r="O128" i="5"/>
  <c r="P128" i="5"/>
  <c r="Q128" i="5"/>
  <c r="R128" i="5"/>
  <c r="S128" i="5"/>
  <c r="T128" i="5"/>
  <c r="U128" i="5"/>
  <c r="E117" i="5"/>
  <c r="F117" i="5"/>
  <c r="G117" i="5"/>
  <c r="H117" i="5"/>
  <c r="I117" i="5"/>
  <c r="J117" i="5"/>
  <c r="K117" i="5"/>
  <c r="L117" i="5"/>
  <c r="N117" i="5"/>
  <c r="O117" i="5"/>
  <c r="Q117" i="5"/>
  <c r="R117" i="5"/>
  <c r="S117" i="5"/>
  <c r="T117" i="5"/>
  <c r="E106" i="5"/>
  <c r="F106" i="5"/>
  <c r="G106" i="5"/>
  <c r="H106" i="5"/>
  <c r="I106" i="5"/>
  <c r="J106" i="5"/>
  <c r="K106" i="5"/>
  <c r="L106" i="5"/>
  <c r="M106" i="5"/>
  <c r="N106" i="5"/>
  <c r="O106" i="5"/>
  <c r="P106" i="5"/>
  <c r="Q106" i="5"/>
  <c r="R106" i="5"/>
  <c r="S106" i="5"/>
  <c r="T106" i="5"/>
  <c r="D106" i="5"/>
  <c r="E83" i="5"/>
  <c r="F83" i="5"/>
  <c r="G83" i="5"/>
  <c r="H83" i="5"/>
  <c r="I83" i="5"/>
  <c r="J83" i="5"/>
  <c r="K83" i="5"/>
  <c r="L83" i="5"/>
  <c r="M83" i="5"/>
  <c r="N83" i="5"/>
  <c r="O83" i="5"/>
  <c r="P83" i="5"/>
  <c r="Q83" i="5"/>
  <c r="R83" i="5"/>
  <c r="S83" i="5"/>
  <c r="T83" i="5"/>
  <c r="D83" i="5"/>
  <c r="E72" i="5"/>
  <c r="F72" i="5"/>
  <c r="G72" i="5"/>
  <c r="H72" i="5"/>
  <c r="I72" i="5"/>
  <c r="J72" i="5"/>
  <c r="K72" i="5"/>
  <c r="L72" i="5"/>
  <c r="N72" i="5"/>
  <c r="O72" i="5"/>
  <c r="P72" i="5"/>
  <c r="Q72" i="5"/>
  <c r="R72" i="5"/>
  <c r="S72" i="5"/>
  <c r="T72" i="5"/>
  <c r="U72" i="5"/>
  <c r="D72" i="5"/>
  <c r="E61" i="5"/>
  <c r="F61" i="5"/>
  <c r="G61" i="5"/>
  <c r="H61" i="5"/>
  <c r="I61" i="5"/>
  <c r="J61" i="5"/>
  <c r="K61" i="5"/>
  <c r="L61" i="5"/>
  <c r="N61" i="5"/>
  <c r="O61" i="5"/>
  <c r="Q61" i="5"/>
  <c r="R61" i="5"/>
  <c r="S61" i="5"/>
  <c r="T61" i="5"/>
  <c r="D61" i="5"/>
  <c r="E38" i="5"/>
  <c r="F38" i="5"/>
  <c r="G38" i="5"/>
  <c r="H38" i="5"/>
  <c r="I38" i="5"/>
  <c r="J38" i="5"/>
  <c r="K38" i="5"/>
  <c r="L38" i="5"/>
  <c r="M38" i="5"/>
  <c r="N38" i="5"/>
  <c r="O38" i="5"/>
  <c r="P38" i="5"/>
  <c r="Q38" i="5"/>
  <c r="R38" i="5"/>
  <c r="S38" i="5"/>
  <c r="T38" i="5"/>
  <c r="U38" i="5"/>
  <c r="D38" i="5"/>
  <c r="E27" i="5"/>
  <c r="F27" i="5"/>
  <c r="G27" i="5"/>
  <c r="H27" i="5"/>
  <c r="I27" i="5"/>
  <c r="J27" i="5"/>
  <c r="K27" i="5"/>
  <c r="L27" i="5"/>
  <c r="M27" i="5"/>
  <c r="N27" i="5"/>
  <c r="O27" i="5"/>
  <c r="P27" i="5"/>
  <c r="Q27" i="5"/>
  <c r="R27" i="5"/>
  <c r="S27" i="5"/>
  <c r="T27" i="5"/>
  <c r="U27" i="5"/>
  <c r="D27" i="5"/>
  <c r="E16" i="5"/>
  <c r="F16" i="5"/>
  <c r="G16" i="5"/>
  <c r="H16" i="5"/>
  <c r="I16" i="5"/>
  <c r="J16" i="5"/>
  <c r="K16" i="5"/>
  <c r="L16" i="5"/>
  <c r="M16" i="5"/>
  <c r="N16" i="5"/>
  <c r="O16" i="5"/>
  <c r="P16" i="5"/>
  <c r="Q16" i="5"/>
  <c r="R16" i="5"/>
  <c r="S16" i="5"/>
  <c r="T16" i="5"/>
  <c r="U16" i="5"/>
  <c r="D16" i="5"/>
  <c r="D311" i="1"/>
  <c r="Q306" i="1"/>
  <c r="R306" i="1"/>
  <c r="S306" i="1"/>
  <c r="Q304" i="1"/>
  <c r="R304" i="1"/>
  <c r="S304" i="1"/>
  <c r="E304" i="1"/>
  <c r="F304" i="1"/>
  <c r="G304" i="1"/>
  <c r="H304" i="1"/>
  <c r="D304" i="1"/>
  <c r="S303" i="1"/>
  <c r="R303" i="1"/>
  <c r="Q303" i="1"/>
  <c r="D303" i="1"/>
  <c r="E296" i="1"/>
  <c r="Q296" i="1"/>
  <c r="E225" i="1"/>
  <c r="F225" i="1"/>
  <c r="G225" i="1"/>
  <c r="H225" i="1"/>
  <c r="I225" i="1"/>
  <c r="J225" i="1"/>
  <c r="K225" i="1"/>
  <c r="L225" i="1"/>
  <c r="M225" i="1"/>
  <c r="N225" i="1"/>
  <c r="O225" i="1"/>
  <c r="O295" i="1" s="1"/>
  <c r="P225" i="1"/>
  <c r="Q225" i="1"/>
  <c r="R225" i="1"/>
  <c r="S225" i="1"/>
  <c r="T225" i="1"/>
  <c r="U225" i="1"/>
  <c r="E208" i="1"/>
  <c r="F208" i="1"/>
  <c r="G208" i="1"/>
  <c r="H208" i="1"/>
  <c r="I208" i="1"/>
  <c r="J208" i="1"/>
  <c r="K208" i="1"/>
  <c r="L208" i="1"/>
  <c r="M208" i="1"/>
  <c r="M117" i="5" s="1"/>
  <c r="N208" i="1"/>
  <c r="O208" i="1"/>
  <c r="P208" i="1"/>
  <c r="P117" i="5" s="1"/>
  <c r="Q208" i="1"/>
  <c r="R208" i="1"/>
  <c r="S208" i="1"/>
  <c r="T208" i="1"/>
  <c r="U208" i="1"/>
  <c r="U117" i="5" s="1"/>
  <c r="D208" i="1"/>
  <c r="E180" i="1"/>
  <c r="F180" i="1"/>
  <c r="G180" i="1"/>
  <c r="H180" i="1"/>
  <c r="I180" i="1"/>
  <c r="J180" i="1"/>
  <c r="K180" i="1"/>
  <c r="L180" i="1"/>
  <c r="M180" i="1"/>
  <c r="N180" i="1"/>
  <c r="O180" i="1"/>
  <c r="P180" i="1"/>
  <c r="Q180" i="1"/>
  <c r="R180" i="1"/>
  <c r="S180" i="1"/>
  <c r="T180" i="1"/>
  <c r="U180" i="1"/>
  <c r="U106" i="5" s="1"/>
  <c r="D180" i="1"/>
  <c r="E133" i="1"/>
  <c r="F133" i="1"/>
  <c r="G133" i="1"/>
  <c r="H133" i="1"/>
  <c r="I133" i="1"/>
  <c r="J133" i="1"/>
  <c r="K133" i="1"/>
  <c r="L133" i="1"/>
  <c r="M133" i="1"/>
  <c r="N133" i="1"/>
  <c r="O133" i="1"/>
  <c r="P133" i="1"/>
  <c r="Q133" i="1"/>
  <c r="R133" i="1"/>
  <c r="S133" i="1"/>
  <c r="T133" i="1"/>
  <c r="U133" i="1"/>
  <c r="U83" i="5" s="1"/>
  <c r="D133" i="1"/>
  <c r="E114" i="1"/>
  <c r="F114" i="1"/>
  <c r="G114" i="1"/>
  <c r="H114" i="1"/>
  <c r="I114" i="1"/>
  <c r="J114" i="1"/>
  <c r="K114" i="1"/>
  <c r="L114" i="1"/>
  <c r="M114" i="1"/>
  <c r="M72" i="5" s="1"/>
  <c r="N114" i="1"/>
  <c r="O114" i="1"/>
  <c r="P114" i="1"/>
  <c r="Q114" i="1"/>
  <c r="R114" i="1"/>
  <c r="S114" i="1"/>
  <c r="T114" i="1"/>
  <c r="U114" i="1"/>
  <c r="D114" i="1"/>
  <c r="E93" i="1"/>
  <c r="F93" i="1"/>
  <c r="G93" i="1"/>
  <c r="H93" i="1"/>
  <c r="I93" i="1"/>
  <c r="J93" i="1"/>
  <c r="K93" i="1"/>
  <c r="L93" i="1"/>
  <c r="M93" i="1"/>
  <c r="M61" i="5" s="1"/>
  <c r="N93" i="1"/>
  <c r="O93" i="1"/>
  <c r="P93" i="1"/>
  <c r="P61" i="5" s="1"/>
  <c r="Q93" i="1"/>
  <c r="R93" i="1"/>
  <c r="S93" i="1"/>
  <c r="T93" i="1"/>
  <c r="U93" i="1"/>
  <c r="U61" i="5" s="1"/>
  <c r="E44" i="1"/>
  <c r="F44" i="1"/>
  <c r="G44" i="1"/>
  <c r="H44" i="1"/>
  <c r="I44" i="1"/>
  <c r="J44" i="1"/>
  <c r="K44" i="1"/>
  <c r="L44" i="1"/>
  <c r="M44" i="1"/>
  <c r="N44" i="1"/>
  <c r="O44" i="1"/>
  <c r="P44" i="1"/>
  <c r="Q44" i="1"/>
  <c r="R44" i="1"/>
  <c r="S44" i="1"/>
  <c r="T44" i="1"/>
  <c r="U44" i="1"/>
  <c r="D44" i="1"/>
  <c r="E34" i="1"/>
  <c r="F34" i="1"/>
  <c r="G34" i="1"/>
  <c r="H34" i="1"/>
  <c r="I34" i="1"/>
  <c r="J34" i="1"/>
  <c r="K34" i="1"/>
  <c r="L34" i="1"/>
  <c r="M34" i="1"/>
  <c r="N34" i="1"/>
  <c r="O34" i="1"/>
  <c r="P34" i="1"/>
  <c r="Q34" i="1"/>
  <c r="R34" i="1"/>
  <c r="S34" i="1"/>
  <c r="T34" i="1"/>
  <c r="U34" i="1"/>
  <c r="D34" i="1"/>
  <c r="E24" i="1"/>
  <c r="F24" i="1"/>
  <c r="G24" i="1"/>
  <c r="H24" i="1"/>
  <c r="I24" i="1"/>
  <c r="J24" i="1"/>
  <c r="K24" i="1"/>
  <c r="K295" i="1" s="1"/>
  <c r="K296" i="1" s="1"/>
  <c r="L24" i="1"/>
  <c r="M24" i="1"/>
  <c r="N24" i="1"/>
  <c r="O24" i="1"/>
  <c r="P24" i="1"/>
  <c r="Q24" i="1"/>
  <c r="R24" i="1"/>
  <c r="S24" i="1"/>
  <c r="S295" i="1" s="1"/>
  <c r="T24" i="1"/>
  <c r="U24" i="1"/>
  <c r="D24" i="1"/>
  <c r="P295" i="1"/>
  <c r="V281" i="1"/>
  <c r="V282" i="1"/>
  <c r="V283" i="1"/>
  <c r="V280" i="1"/>
  <c r="G284" i="1"/>
  <c r="H284" i="1"/>
  <c r="I284" i="1"/>
  <c r="J284" i="1"/>
  <c r="J195" i="5" s="1"/>
  <c r="K284" i="1"/>
  <c r="K195" i="5" s="1"/>
  <c r="L284" i="1"/>
  <c r="M284" i="1"/>
  <c r="N284" i="1"/>
  <c r="N195" i="5" s="1"/>
  <c r="O284" i="1"/>
  <c r="O195" i="5" s="1"/>
  <c r="P284" i="1"/>
  <c r="P195" i="5" s="1"/>
  <c r="Q284" i="1"/>
  <c r="R284" i="1"/>
  <c r="S284" i="1"/>
  <c r="T284" i="1"/>
  <c r="U284" i="1"/>
  <c r="W225" i="1"/>
  <c r="V211" i="1"/>
  <c r="V212" i="1"/>
  <c r="V213" i="1"/>
  <c r="V214" i="1"/>
  <c r="V215" i="1"/>
  <c r="V216" i="1"/>
  <c r="V217" i="1"/>
  <c r="V218" i="1"/>
  <c r="V219" i="1"/>
  <c r="V220" i="1"/>
  <c r="V221" i="1"/>
  <c r="V222" i="1"/>
  <c r="V223" i="1"/>
  <c r="V224" i="1"/>
  <c r="V210"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182"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47" i="1"/>
  <c r="V117" i="1"/>
  <c r="V118" i="1"/>
  <c r="V119" i="1"/>
  <c r="V120" i="1"/>
  <c r="V121" i="1"/>
  <c r="V122" i="1"/>
  <c r="V123" i="1"/>
  <c r="V124" i="1"/>
  <c r="V125" i="1"/>
  <c r="V126" i="1"/>
  <c r="V127" i="1"/>
  <c r="V128" i="1"/>
  <c r="V129" i="1"/>
  <c r="V130" i="1"/>
  <c r="V131" i="1"/>
  <c r="V132" i="1"/>
  <c r="V116" i="1"/>
  <c r="V96" i="1"/>
  <c r="V97" i="1"/>
  <c r="V98" i="1"/>
  <c r="V99" i="1"/>
  <c r="V100" i="1"/>
  <c r="V101" i="1"/>
  <c r="V102" i="1"/>
  <c r="V103" i="1"/>
  <c r="V104" i="1"/>
  <c r="V105" i="1"/>
  <c r="V106" i="1"/>
  <c r="V107" i="1"/>
  <c r="V108" i="1"/>
  <c r="V109" i="1"/>
  <c r="V110" i="1"/>
  <c r="V111" i="1"/>
  <c r="V112" i="1"/>
  <c r="V113" i="1"/>
  <c r="V95"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58" i="1"/>
  <c r="V37" i="1"/>
  <c r="V38" i="1"/>
  <c r="V39" i="1"/>
  <c r="V36" i="1"/>
  <c r="V27" i="1"/>
  <c r="V28" i="1"/>
  <c r="V26" i="1"/>
  <c r="V17" i="1"/>
  <c r="V18" i="1"/>
  <c r="V19" i="1"/>
  <c r="V20" i="1"/>
  <c r="V21" i="1"/>
  <c r="V22" i="1"/>
  <c r="V16" i="1"/>
  <c r="U16" i="4" l="1"/>
  <c r="P17" i="4"/>
  <c r="U17" i="4" s="1"/>
  <c r="V216" i="5"/>
  <c r="R216" i="5"/>
  <c r="R217" i="5"/>
  <c r="J216" i="5"/>
  <c r="J217" i="5"/>
  <c r="Q217" i="5"/>
  <c r="I216" i="5"/>
  <c r="I217" i="5"/>
  <c r="H217" i="5"/>
  <c r="P216" i="5"/>
  <c r="P217" i="5"/>
  <c r="N217" i="5"/>
  <c r="U216" i="5"/>
  <c r="U217" i="5"/>
  <c r="M216" i="5"/>
  <c r="M217" i="5"/>
  <c r="T217" i="5"/>
  <c r="L216" i="5"/>
  <c r="L217" i="5"/>
  <c r="S216" i="5"/>
  <c r="S217" i="5"/>
  <c r="K217" i="5"/>
  <c r="O217" i="5"/>
  <c r="G217" i="5"/>
  <c r="Q295" i="1"/>
  <c r="N295" i="1"/>
  <c r="M295" i="1"/>
  <c r="M296" i="1" s="1"/>
  <c r="M297" i="1" s="1"/>
  <c r="T295" i="1"/>
  <c r="L295" i="1"/>
  <c r="L296" i="1" s="1"/>
  <c r="L297" i="1" s="1"/>
  <c r="U295" i="1"/>
  <c r="U296" i="1" s="1"/>
  <c r="U297" i="1" s="1"/>
  <c r="R295" i="1"/>
  <c r="R296" i="1" s="1"/>
  <c r="R297" i="1" s="1"/>
  <c r="J295" i="1"/>
  <c r="J296" i="1" s="1"/>
  <c r="K297" i="1"/>
  <c r="S296" i="1"/>
  <c r="S297" i="1" s="1"/>
  <c r="P296" i="1"/>
  <c r="P297" i="1" s="1"/>
  <c r="O296" i="1"/>
  <c r="O297" i="1" s="1"/>
  <c r="W208" i="1"/>
  <c r="W180" i="1"/>
  <c r="W133" i="1"/>
  <c r="W114" i="1"/>
  <c r="D31" i="9"/>
  <c r="G277" i="1"/>
  <c r="H277" i="1"/>
  <c r="I277" i="1"/>
  <c r="G267" i="1"/>
  <c r="H267" i="1"/>
  <c r="I267" i="1"/>
  <c r="G257" i="1"/>
  <c r="H257" i="1"/>
  <c r="I257" i="1"/>
  <c r="G247" i="1"/>
  <c r="H247" i="1"/>
  <c r="I247" i="1"/>
  <c r="G235" i="1"/>
  <c r="H235" i="1"/>
  <c r="I235" i="1"/>
  <c r="G143" i="1"/>
  <c r="H143" i="1"/>
  <c r="I143" i="1"/>
  <c r="G54" i="1"/>
  <c r="H54" i="1"/>
  <c r="I54" i="1"/>
  <c r="D208" i="5"/>
  <c r="D209" i="5"/>
  <c r="C9" i="4" s="1"/>
  <c r="D210" i="5"/>
  <c r="C10" i="4" s="1"/>
  <c r="D211" i="5"/>
  <c r="C11" i="4" s="1"/>
  <c r="D212" i="5"/>
  <c r="C12" i="4" s="1"/>
  <c r="D213" i="5"/>
  <c r="C13" i="4" s="1"/>
  <c r="D214" i="5"/>
  <c r="C14" i="4" s="1"/>
  <c r="E208" i="5"/>
  <c r="E209" i="5"/>
  <c r="E210" i="5"/>
  <c r="E211" i="5"/>
  <c r="E212" i="5"/>
  <c r="E213" i="5"/>
  <c r="E214" i="5"/>
  <c r="F208" i="5"/>
  <c r="F209" i="5"/>
  <c r="F210" i="5"/>
  <c r="F211" i="5"/>
  <c r="F212" i="5"/>
  <c r="F213" i="5"/>
  <c r="F214" i="5"/>
  <c r="I207" i="5"/>
  <c r="H207" i="5"/>
  <c r="G207" i="5"/>
  <c r="V202" i="5"/>
  <c r="V201" i="5"/>
  <c r="V200" i="5"/>
  <c r="V199" i="5"/>
  <c r="V198" i="5"/>
  <c r="V197" i="5"/>
  <c r="V196" i="5"/>
  <c r="D284" i="1"/>
  <c r="D195" i="5" s="1"/>
  <c r="E284" i="1"/>
  <c r="F284" i="1"/>
  <c r="D192" i="5"/>
  <c r="E192" i="5"/>
  <c r="F192" i="5"/>
  <c r="V191" i="5"/>
  <c r="V190" i="5"/>
  <c r="V189" i="5"/>
  <c r="V188" i="5"/>
  <c r="V187" i="5"/>
  <c r="V186" i="5"/>
  <c r="V185" i="5"/>
  <c r="D277" i="1"/>
  <c r="D184" i="5" s="1"/>
  <c r="E277" i="1"/>
  <c r="E184" i="5" s="1"/>
  <c r="F277" i="1"/>
  <c r="F184" i="5" s="1"/>
  <c r="D181" i="5"/>
  <c r="E181" i="5"/>
  <c r="F181" i="5"/>
  <c r="V180" i="5"/>
  <c r="V179" i="5"/>
  <c r="V178" i="5"/>
  <c r="V177" i="5"/>
  <c r="V176" i="5"/>
  <c r="V175" i="5"/>
  <c r="V174" i="5"/>
  <c r="D267" i="1"/>
  <c r="D173" i="5" s="1"/>
  <c r="E267" i="1"/>
  <c r="E173" i="5" s="1"/>
  <c r="F267" i="1"/>
  <c r="F173" i="5" s="1"/>
  <c r="D170" i="5"/>
  <c r="E170" i="5"/>
  <c r="F170" i="5"/>
  <c r="V169" i="5"/>
  <c r="V168" i="5"/>
  <c r="V167" i="5"/>
  <c r="V166" i="5"/>
  <c r="V165" i="5"/>
  <c r="V164" i="5"/>
  <c r="V163" i="5"/>
  <c r="D257" i="1"/>
  <c r="D162" i="5" s="1"/>
  <c r="E257" i="1"/>
  <c r="E162" i="5" s="1"/>
  <c r="F257" i="1"/>
  <c r="F162" i="5" s="1"/>
  <c r="D159" i="5"/>
  <c r="E159" i="5"/>
  <c r="F159" i="5"/>
  <c r="V158" i="5"/>
  <c r="V157" i="5"/>
  <c r="V156" i="5"/>
  <c r="V155" i="5"/>
  <c r="V154" i="5"/>
  <c r="V153" i="5"/>
  <c r="V152" i="5"/>
  <c r="D247" i="1"/>
  <c r="E247" i="1"/>
  <c r="E151" i="5" s="1"/>
  <c r="F247" i="1"/>
  <c r="F151" i="5" s="1"/>
  <c r="D147" i="5"/>
  <c r="E147" i="5"/>
  <c r="F147" i="5"/>
  <c r="V146" i="5"/>
  <c r="V145" i="5"/>
  <c r="V144" i="5"/>
  <c r="V143" i="5"/>
  <c r="V142" i="5"/>
  <c r="V141" i="5"/>
  <c r="V140" i="5"/>
  <c r="D235" i="1"/>
  <c r="D139" i="5" s="1"/>
  <c r="E235" i="1"/>
  <c r="E139" i="5" s="1"/>
  <c r="F235" i="1"/>
  <c r="F139" i="5" s="1"/>
  <c r="V135" i="5"/>
  <c r="V134" i="5"/>
  <c r="V133" i="5"/>
  <c r="V132" i="5"/>
  <c r="V131" i="5"/>
  <c r="V130" i="5"/>
  <c r="V129" i="5"/>
  <c r="D225" i="1"/>
  <c r="D128" i="5" s="1"/>
  <c r="V124" i="5"/>
  <c r="V123" i="5"/>
  <c r="V122" i="5"/>
  <c r="V121" i="5"/>
  <c r="V120" i="5"/>
  <c r="V119" i="5"/>
  <c r="V118" i="5"/>
  <c r="D117" i="5"/>
  <c r="V113" i="5"/>
  <c r="V112" i="5"/>
  <c r="V111" i="5"/>
  <c r="V110" i="5"/>
  <c r="V109" i="5"/>
  <c r="V108" i="5"/>
  <c r="V107" i="5"/>
  <c r="D102" i="5"/>
  <c r="E102" i="5"/>
  <c r="F102" i="5"/>
  <c r="V101" i="5"/>
  <c r="V100" i="5"/>
  <c r="V99" i="5"/>
  <c r="V98" i="5"/>
  <c r="V97" i="5"/>
  <c r="V96" i="5"/>
  <c r="V95" i="5"/>
  <c r="D143" i="1"/>
  <c r="D94" i="5" s="1"/>
  <c r="E143" i="1"/>
  <c r="E94" i="5" s="1"/>
  <c r="F143" i="1"/>
  <c r="F94" i="5" s="1"/>
  <c r="V90" i="5"/>
  <c r="V89" i="5"/>
  <c r="V88" i="5"/>
  <c r="V87" i="5"/>
  <c r="V86" i="5"/>
  <c r="V85" i="5"/>
  <c r="V84" i="5"/>
  <c r="V79" i="5"/>
  <c r="V78" i="5"/>
  <c r="V77" i="5"/>
  <c r="V76" i="5"/>
  <c r="V75" i="5"/>
  <c r="V74" i="5"/>
  <c r="V73" i="5"/>
  <c r="D93" i="1"/>
  <c r="D57" i="5"/>
  <c r="E57" i="5"/>
  <c r="F57" i="5"/>
  <c r="V56" i="5"/>
  <c r="V55" i="5"/>
  <c r="V54" i="5"/>
  <c r="V53" i="5"/>
  <c r="V52" i="5"/>
  <c r="V51" i="5"/>
  <c r="V50" i="5"/>
  <c r="D54" i="1"/>
  <c r="D49" i="5" s="1"/>
  <c r="E54" i="1"/>
  <c r="E49" i="5" s="1"/>
  <c r="F54" i="1"/>
  <c r="F49" i="5" s="1"/>
  <c r="V24" i="4"/>
  <c r="V23" i="4"/>
  <c r="V22" i="4"/>
  <c r="X24" i="1"/>
  <c r="X34" i="1"/>
  <c r="X44" i="1"/>
  <c r="X54" i="1"/>
  <c r="X93" i="1"/>
  <c r="X114" i="1"/>
  <c r="X133" i="1"/>
  <c r="X143" i="1"/>
  <c r="X180" i="1"/>
  <c r="X208" i="1"/>
  <c r="X225" i="1"/>
  <c r="X235" i="1"/>
  <c r="X247" i="1"/>
  <c r="X257" i="1"/>
  <c r="X267" i="1"/>
  <c r="X277" i="1"/>
  <c r="X284" i="1"/>
  <c r="W306" i="1"/>
  <c r="F207" i="5"/>
  <c r="E207" i="5"/>
  <c r="D207" i="5"/>
  <c r="V273" i="1"/>
  <c r="V276" i="1"/>
  <c r="V275" i="1"/>
  <c r="V274" i="1"/>
  <c r="V272" i="1"/>
  <c r="V271" i="1"/>
  <c r="V270" i="1"/>
  <c r="V269" i="1"/>
  <c r="V266" i="1"/>
  <c r="V265" i="1"/>
  <c r="V264" i="1"/>
  <c r="V263" i="1"/>
  <c r="V262" i="1"/>
  <c r="V261" i="1"/>
  <c r="V260" i="1"/>
  <c r="V259" i="1"/>
  <c r="V256" i="1"/>
  <c r="V255" i="1"/>
  <c r="V254" i="1"/>
  <c r="V253" i="1"/>
  <c r="V252" i="1"/>
  <c r="V251" i="1"/>
  <c r="V250" i="1"/>
  <c r="V249" i="1"/>
  <c r="V246" i="1"/>
  <c r="V245" i="1"/>
  <c r="V244" i="1"/>
  <c r="V243" i="1"/>
  <c r="V242" i="1"/>
  <c r="V241" i="1"/>
  <c r="V240" i="1"/>
  <c r="V239" i="1"/>
  <c r="V234" i="1"/>
  <c r="V233" i="1"/>
  <c r="V232" i="1"/>
  <c r="V231" i="1"/>
  <c r="V230" i="1"/>
  <c r="V229" i="1"/>
  <c r="V228" i="1"/>
  <c r="V227" i="1"/>
  <c r="V142" i="1"/>
  <c r="V141" i="1"/>
  <c r="V140" i="1"/>
  <c r="V139" i="1"/>
  <c r="V138" i="1"/>
  <c r="V137" i="1"/>
  <c r="V136" i="1"/>
  <c r="V135" i="1"/>
  <c r="V92" i="1"/>
  <c r="V91" i="1"/>
  <c r="V53" i="1"/>
  <c r="V52" i="1"/>
  <c r="V51" i="1"/>
  <c r="V50" i="1"/>
  <c r="V49" i="1"/>
  <c r="V48" i="1"/>
  <c r="V47" i="1"/>
  <c r="V46" i="1"/>
  <c r="V43" i="1"/>
  <c r="V42" i="1"/>
  <c r="V41" i="1"/>
  <c r="V40" i="1"/>
  <c r="V29" i="1"/>
  <c r="V30" i="1"/>
  <c r="V31" i="1"/>
  <c r="V32" i="1"/>
  <c r="V33" i="1"/>
  <c r="V23" i="1"/>
  <c r="W24" i="1" s="1"/>
  <c r="L304" i="1" l="1"/>
  <c r="K23" i="4" s="1"/>
  <c r="L303" i="1"/>
  <c r="K304" i="1"/>
  <c r="J23" i="4" s="1"/>
  <c r="K303" i="1"/>
  <c r="O303" i="1"/>
  <c r="O304" i="1"/>
  <c r="N23" i="4" s="1"/>
  <c r="N296" i="1"/>
  <c r="N297" i="1" s="1"/>
  <c r="T296" i="1"/>
  <c r="T297" i="1" s="1"/>
  <c r="P304" i="1"/>
  <c r="O23" i="4" s="1"/>
  <c r="P303" i="1"/>
  <c r="U304" i="1"/>
  <c r="T23" i="4" s="1"/>
  <c r="U303" i="1"/>
  <c r="M304" i="1"/>
  <c r="M303" i="1"/>
  <c r="C8" i="4"/>
  <c r="V208" i="5"/>
  <c r="V57" i="5"/>
  <c r="V136" i="5"/>
  <c r="V192" i="5"/>
  <c r="V80" i="5"/>
  <c r="V102" i="5"/>
  <c r="V181" i="5"/>
  <c r="V203" i="5"/>
  <c r="V91" i="5"/>
  <c r="V170" i="5"/>
  <c r="E215" i="5"/>
  <c r="E217" i="5" s="1"/>
  <c r="V125" i="5"/>
  <c r="D215" i="5"/>
  <c r="V159" i="5"/>
  <c r="V114" i="5"/>
  <c r="V147" i="5"/>
  <c r="F215" i="5"/>
  <c r="Q297" i="1"/>
  <c r="J297" i="1"/>
  <c r="W44" i="1"/>
  <c r="W93" i="1"/>
  <c r="W34" i="1"/>
  <c r="W284" i="1"/>
  <c r="V133" i="1"/>
  <c r="W143" i="1"/>
  <c r="C7" i="6"/>
  <c r="D10" i="6" s="1"/>
  <c r="X308" i="1"/>
  <c r="C16" i="6"/>
  <c r="D21" i="6" s="1"/>
  <c r="V208" i="1"/>
  <c r="V225" i="1"/>
  <c r="W235" i="1"/>
  <c r="V277" i="1"/>
  <c r="G16" i="6"/>
  <c r="H19" i="6" s="1"/>
  <c r="G295" i="1"/>
  <c r="G296" i="1" s="1"/>
  <c r="G297" i="1" s="1"/>
  <c r="E295" i="1"/>
  <c r="G34" i="6"/>
  <c r="H38" i="6" s="1"/>
  <c r="W267" i="1"/>
  <c r="I295" i="1"/>
  <c r="I296" i="1" s="1"/>
  <c r="I297" i="1" s="1"/>
  <c r="F295" i="1"/>
  <c r="F296" i="1" s="1"/>
  <c r="F297" i="1" s="1"/>
  <c r="V24" i="1"/>
  <c r="W277" i="1"/>
  <c r="V93" i="1"/>
  <c r="V284" i="1"/>
  <c r="V34" i="1"/>
  <c r="V114" i="1"/>
  <c r="W257" i="1"/>
  <c r="C25" i="6"/>
  <c r="D29" i="6" s="1"/>
  <c r="V117" i="5"/>
  <c r="H295" i="1"/>
  <c r="V44" i="1"/>
  <c r="W54" i="1"/>
  <c r="V143" i="1"/>
  <c r="V180" i="1"/>
  <c r="V235" i="1"/>
  <c r="V247" i="1"/>
  <c r="V257" i="1"/>
  <c r="V267" i="1"/>
  <c r="V94" i="5"/>
  <c r="G25" i="6"/>
  <c r="H30" i="6" s="1"/>
  <c r="V173" i="5"/>
  <c r="G7" i="6"/>
  <c r="H12" i="6" s="1"/>
  <c r="V72" i="5"/>
  <c r="V162" i="5"/>
  <c r="V139" i="5"/>
  <c r="V128" i="5"/>
  <c r="V184" i="5"/>
  <c r="V195" i="5"/>
  <c r="V83" i="5"/>
  <c r="V49" i="5"/>
  <c r="V106" i="5"/>
  <c r="D151" i="5"/>
  <c r="V151" i="5" s="1"/>
  <c r="W247" i="1"/>
  <c r="V54" i="1"/>
  <c r="D295" i="1"/>
  <c r="C34" i="6"/>
  <c r="K22" i="4" l="1"/>
  <c r="L306" i="1"/>
  <c r="K25" i="4" s="1"/>
  <c r="J303" i="1"/>
  <c r="J304" i="1"/>
  <c r="I23" i="4" s="1"/>
  <c r="K306" i="1"/>
  <c r="J25" i="4" s="1"/>
  <c r="J22" i="4"/>
  <c r="O306" i="1"/>
  <c r="N25" i="4" s="1"/>
  <c r="N22" i="4"/>
  <c r="N304" i="1"/>
  <c r="M23" i="4" s="1"/>
  <c r="N303" i="1"/>
  <c r="T304" i="1"/>
  <c r="S23" i="4" s="1"/>
  <c r="T303" i="1"/>
  <c r="O22" i="4"/>
  <c r="P306" i="1"/>
  <c r="O25" i="4" s="1"/>
  <c r="T22" i="4"/>
  <c r="U306" i="1"/>
  <c r="T25" i="4" s="1"/>
  <c r="M306" i="1"/>
  <c r="L25" i="4" s="1"/>
  <c r="L22" i="4"/>
  <c r="L23" i="4"/>
  <c r="C15" i="4"/>
  <c r="C16" i="4" s="1"/>
  <c r="C17" i="4" s="1"/>
  <c r="D216" i="5"/>
  <c r="D217" i="5" s="1"/>
  <c r="F216" i="5"/>
  <c r="F217" i="5" s="1"/>
  <c r="H296" i="1"/>
  <c r="H297" i="1" s="1"/>
  <c r="V295" i="1"/>
  <c r="H20" i="6"/>
  <c r="H21" i="6"/>
  <c r="H29" i="6"/>
  <c r="D30" i="6"/>
  <c r="D28" i="6"/>
  <c r="D12" i="6"/>
  <c r="D11" i="6"/>
  <c r="H11" i="6"/>
  <c r="H10" i="6"/>
  <c r="E297" i="1"/>
  <c r="E305" i="1" s="1"/>
  <c r="D24" i="4" s="1"/>
  <c r="H39" i="6"/>
  <c r="H28" i="6"/>
  <c r="H37" i="6"/>
  <c r="D20" i="6"/>
  <c r="D19" i="6"/>
  <c r="D308" i="1"/>
  <c r="G303" i="1"/>
  <c r="F23" i="4"/>
  <c r="G305" i="1"/>
  <c r="F24" i="4" s="1"/>
  <c r="I304" i="1"/>
  <c r="H23" i="4" s="1"/>
  <c r="I303" i="1"/>
  <c r="I305" i="1"/>
  <c r="H24" i="4" s="1"/>
  <c r="E23" i="4"/>
  <c r="F305" i="1"/>
  <c r="E24" i="4" s="1"/>
  <c r="F303" i="1"/>
  <c r="D38" i="6"/>
  <c r="D39" i="6"/>
  <c r="D37" i="6"/>
  <c r="D296" i="1"/>
  <c r="V303" i="1" l="1"/>
  <c r="I22" i="4"/>
  <c r="J306" i="1"/>
  <c r="I25" i="4" s="1"/>
  <c r="V304" i="1"/>
  <c r="M22" i="4"/>
  <c r="N306" i="1"/>
  <c r="M25" i="4" s="1"/>
  <c r="S22" i="4"/>
  <c r="T306" i="1"/>
  <c r="S25" i="4" s="1"/>
  <c r="V217" i="5"/>
  <c r="G23" i="4"/>
  <c r="H305" i="1"/>
  <c r="G24" i="4" s="1"/>
  <c r="H303" i="1"/>
  <c r="G22" i="4" s="1"/>
  <c r="D297" i="1"/>
  <c r="V297" i="1" s="1"/>
  <c r="V296" i="1"/>
  <c r="G26" i="6"/>
  <c r="C26" i="6"/>
  <c r="G17" i="6"/>
  <c r="G35" i="6"/>
  <c r="D23" i="4"/>
  <c r="E303" i="1"/>
  <c r="D22" i="4" s="1"/>
  <c r="G8" i="6"/>
  <c r="C8" i="6"/>
  <c r="C17" i="6"/>
  <c r="C35" i="6"/>
  <c r="F306" i="1"/>
  <c r="E25" i="4" s="1"/>
  <c r="E22" i="4"/>
  <c r="H22" i="4"/>
  <c r="I306" i="1"/>
  <c r="H25" i="4" s="1"/>
  <c r="X309" i="1"/>
  <c r="G306" i="1"/>
  <c r="F25" i="4" s="1"/>
  <c r="F22" i="4"/>
  <c r="H306" i="1" l="1"/>
  <c r="G25" i="4" s="1"/>
  <c r="C23" i="4"/>
  <c r="D305" i="1"/>
  <c r="V305" i="1" s="1"/>
  <c r="U24" i="4" s="1"/>
  <c r="E306" i="1"/>
  <c r="D25" i="4" s="1"/>
  <c r="D312" i="1"/>
  <c r="D309" i="1"/>
  <c r="C24" i="4" l="1"/>
  <c r="U23" i="4"/>
  <c r="C22" i="4"/>
  <c r="D306" i="1"/>
  <c r="C25" i="4" s="1"/>
  <c r="U22" i="4"/>
  <c r="V306" i="1" l="1"/>
  <c r="U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C5B2E01-DCCE-4895-A344-4D96141F179B}">
      <text>
        <r>
          <rPr>
            <sz val="11"/>
            <color theme="1"/>
            <rFont val="Calibri"/>
            <family val="2"/>
            <scheme val="minor"/>
          </rPr>
          <t xml:space="preserve">This cell is pre-populated according to tab 1) Budget table
</t>
        </r>
      </text>
    </comment>
    <comment ref="G7" authorId="0" shapeId="0" xr:uid="{22562672-AA94-424C-A005-57C85A052559}">
      <text>
        <r>
          <rPr>
            <sz val="11"/>
            <color theme="1"/>
            <rFont val="Calibri"/>
            <family val="2"/>
            <scheme val="minor"/>
          </rPr>
          <t xml:space="preserve">This cell is pre-populated according to tab 1) Budget table
</t>
        </r>
      </text>
    </comment>
    <comment ref="C8" authorId="0" shapeId="0" xr:uid="{8C380EC9-A392-43F2-BC04-059F4E46267A}">
      <text>
        <r>
          <rPr>
            <sz val="11"/>
            <color theme="1"/>
            <rFont val="Calibri"/>
            <family val="2"/>
            <scheme val="minor"/>
          </rPr>
          <t xml:space="preserve">this amount is calculated according to the % per SDG target that you need to enter in the cells below, highlighted in yellow </t>
        </r>
      </text>
    </comment>
    <comment ref="G8" authorId="0" shapeId="0" xr:uid="{F9A43D09-BE79-4B24-B961-8824F73E86C4}">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B4F745A8-6F85-4168-9B5E-5451204735C2}">
      <text>
        <r>
          <rPr>
            <sz val="11"/>
            <color theme="1"/>
            <rFont val="Calibri"/>
            <family val="2"/>
            <scheme val="minor"/>
          </rPr>
          <t xml:space="preserve">Please use the drop down meanu, to select the relevant SDGs targets (maximum 3 SDGs targets per outcome) 
</t>
        </r>
      </text>
    </comment>
    <comment ref="F10" authorId="0" shapeId="0" xr:uid="{13007A34-F9C9-404F-B35B-BD5D76911A49}">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<sst xmlns="http://schemas.openxmlformats.org/spreadsheetml/2006/main" count="1726" uniqueCount="1224">
  <si>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</si>
  <si>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</si>
  <si>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</si>
  <si>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</si>
  <si>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</si>
  <si>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</si>
  <si>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</si>
  <si>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</si>
  <si>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</si>
  <si>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</si>
  <si>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</si>
  <si>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</si>
  <si>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</si>
  <si>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</si>
  <si>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</si>
  <si>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</si>
  <si>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</si>
  <si>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</si>
  <si>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</si>
  <si>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</si>
  <si>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</si>
  <si>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</si>
  <si>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</si>
  <si>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</si>
  <si>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</si>
  <si>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</si>
  <si>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</si>
  <si>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</si>
  <si>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</si>
  <si>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</si>
  <si>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</si>
  <si>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</si>
  <si>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</si>
  <si>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</si>
  <si>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</si>
  <si>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1.1.8</t>
  </si>
  <si>
    <t>Activity 1.2.4</t>
  </si>
  <si>
    <t>Activity 1.2.5</t>
  </si>
  <si>
    <t>Activity 1.2.6</t>
  </si>
  <si>
    <t>Activity 1.2.7</t>
  </si>
  <si>
    <t>Activity 1.2.8</t>
  </si>
  <si>
    <t>Activity 1.2.1</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</si>
  <si>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</si>
  <si>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</si>
  <si>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</si>
  <si>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</si>
  <si>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</si>
  <si>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</si>
  <si>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</si>
  <si>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</si>
  <si>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</si>
  <si>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</si>
  <si>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</si>
  <si>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</si>
  <si>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</si>
  <si>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</si>
  <si>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</si>
  <si>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</si>
  <si>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</si>
  <si>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</si>
  <si>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</si>
  <si>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</si>
  <si>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</si>
  <si>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</si>
  <si>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</si>
  <si>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</si>
  <si>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</si>
  <si>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</si>
  <si>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</si>
  <si>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</si>
  <si>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</si>
  <si>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</si>
  <si>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</si>
  <si>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</si>
  <si>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</si>
  <si>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</si>
  <si>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</si>
  <si>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</si>
  <si>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</si>
  <si>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</si>
  <si>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</si>
  <si>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2.3.2</t>
  </si>
  <si>
    <t>Activity 2.3.3</t>
  </si>
  <si>
    <t>Activity 2.3.4</t>
  </si>
  <si>
    <t>Activity 2.3.5</t>
  </si>
  <si>
    <t>Activity 2.3.6</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</si>
  <si>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</si>
  <si>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</si>
  <si>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</si>
  <si>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</si>
  <si>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</si>
  <si>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</si>
  <si>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</si>
  <si>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</si>
  <si>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</si>
  <si>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</si>
  <si>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</si>
  <si>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</si>
  <si>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</si>
  <si>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</si>
  <si>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</si>
  <si>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</si>
  <si>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</si>
  <si>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</si>
  <si>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</si>
  <si>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</si>
  <si>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</si>
  <si>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</si>
  <si>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</si>
  <si>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</si>
  <si>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</si>
  <si>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</si>
  <si>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</si>
  <si>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</si>
  <si>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</si>
  <si>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</si>
  <si>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</si>
  <si>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</si>
  <si>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</si>
  <si>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</si>
  <si>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</si>
  <si>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</si>
  <si>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</si>
  <si>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</si>
  <si>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</si>
  <si>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</si>
  <si>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</si>
  <si>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</si>
  <si>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</si>
  <si>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</si>
  <si>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</si>
  <si>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</si>
  <si>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</si>
  <si>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</si>
  <si>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</si>
  <si>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</si>
  <si>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</si>
  <si>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</si>
  <si>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</si>
  <si>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</si>
  <si>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</si>
  <si>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</si>
  <si>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</si>
  <si>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</si>
  <si>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</si>
  <si>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</si>
  <si>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</si>
  <si>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</si>
  <si>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</si>
  <si>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</si>
  <si>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</si>
  <si>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</si>
  <si>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</si>
  <si>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</si>
  <si>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</si>
  <si>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</si>
  <si>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</si>
  <si>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</si>
  <si>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</si>
  <si>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</si>
  <si>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</si>
  <si>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</si>
  <si>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</si>
  <si>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</si>
  <si>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</si>
  <si>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</si>
  <si>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</si>
  <si>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</si>
  <si>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</si>
  <si>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</si>
  <si>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</si>
  <si>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</si>
  <si>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</si>
  <si>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</si>
  <si>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</si>
  <si>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</si>
  <si>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</si>
  <si>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</si>
  <si>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</si>
  <si>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</si>
  <si>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</si>
  <si>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</si>
  <si>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</si>
  <si>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</si>
  <si>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</si>
  <si>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</si>
  <si>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</si>
  <si>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</si>
  <si>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</si>
  <si>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</si>
  <si>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</si>
  <si>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</si>
  <si>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</si>
  <si>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</si>
  <si>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</si>
  <si>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</si>
  <si>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</si>
  <si>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</si>
  <si>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</si>
  <si>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</si>
  <si>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</si>
  <si>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</si>
  <si>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</si>
  <si>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</si>
  <si>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</si>
  <si>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</si>
  <si>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</si>
  <si>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</si>
  <si>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</si>
  <si>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</si>
  <si>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</si>
  <si>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</si>
  <si>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</si>
  <si>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</si>
  <si>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</si>
  <si>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</si>
  <si>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</si>
  <si>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</si>
  <si>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</si>
  <si>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</si>
  <si>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</si>
  <si>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</si>
  <si>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</si>
  <si>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</si>
  <si>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</si>
  <si>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</si>
  <si>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</si>
  <si>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</si>
  <si>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</si>
  <si>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</si>
  <si>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</si>
  <si>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</si>
  <si>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</si>
  <si>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</si>
  <si>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</si>
  <si>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</si>
  <si>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</si>
  <si>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</si>
  <si>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</si>
  <si>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</si>
  <si>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</si>
  <si>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</si>
  <si>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</si>
  <si>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</si>
  <si>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</si>
  <si>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</si>
  <si>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</si>
  <si>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</si>
  <si>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</si>
  <si>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</si>
  <si>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</si>
  <si>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</si>
  <si>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</si>
  <si>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</si>
  <si>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</si>
  <si>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</si>
  <si>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</si>
  <si>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</si>
  <si>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</si>
  <si>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</si>
  <si>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</si>
  <si>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</si>
  <si>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</si>
  <si>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</si>
  <si>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</si>
  <si>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</si>
  <si>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</si>
  <si>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</si>
  <si>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</si>
  <si>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</si>
  <si>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</si>
  <si>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</si>
  <si>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</si>
  <si>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</si>
  <si>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</si>
  <si>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</si>
  <si>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</si>
  <si>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</si>
  <si>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</si>
  <si>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</si>
  <si>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</si>
  <si>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</si>
  <si>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</si>
  <si>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</si>
  <si>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</si>
  <si>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</si>
  <si>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</si>
  <si>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</si>
  <si>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</si>
  <si>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</si>
  <si>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</si>
  <si>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</si>
  <si>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</si>
  <si>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</si>
  <si>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</si>
  <si>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</si>
  <si>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</si>
  <si>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</si>
  <si>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</si>
  <si>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</si>
  <si>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</si>
  <si>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</si>
  <si>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</si>
  <si>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</si>
  <si>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</si>
  <si>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</si>
  <si>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</si>
  <si>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</si>
  <si>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</si>
  <si>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</si>
  <si>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</si>
  <si>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</si>
  <si>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</si>
  <si>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</si>
  <si>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</si>
  <si>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</si>
  <si>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</si>
  <si>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</si>
  <si>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</si>
  <si>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</si>
  <si>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</si>
  <si>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</si>
  <si>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</si>
  <si>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</si>
  <si>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</si>
  <si>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</si>
  <si>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</si>
  <si>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</si>
  <si>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</si>
  <si>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</si>
  <si>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</si>
  <si>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</si>
  <si>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</si>
  <si>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</si>
  <si>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</si>
  <si>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</si>
  <si>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</si>
  <si>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</si>
  <si>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</si>
  <si>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</si>
  <si>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</si>
  <si>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</si>
  <si>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</si>
  <si>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</si>
  <si>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</si>
  <si>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</si>
  <si>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</si>
  <si>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</si>
  <si>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</si>
  <si>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</si>
  <si>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</si>
  <si>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</si>
  <si>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</si>
  <si>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</si>
  <si>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</si>
  <si>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</si>
  <si>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</si>
  <si>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</si>
  <si>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</si>
  <si>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</si>
  <si>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</si>
  <si>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</si>
  <si>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</si>
  <si>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</si>
  <si>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</si>
  <si>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</si>
  <si>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</si>
  <si>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</si>
  <si>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</si>
  <si>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</si>
  <si>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</si>
  <si>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</si>
  <si>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</si>
  <si>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</si>
  <si>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</si>
  <si>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</si>
  <si>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</si>
  <si>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</si>
  <si>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</si>
  <si>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</si>
  <si>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</si>
  <si>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</si>
  <si>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</si>
  <si>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</si>
  <si>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</si>
  <si>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</si>
  <si>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</si>
  <si>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</si>
  <si>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</si>
  <si>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</si>
  <si>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</si>
  <si>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</si>
  <si>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</si>
  <si>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</si>
  <si>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</si>
  <si>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</si>
  <si>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</si>
  <si>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</si>
  <si>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</si>
  <si>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</si>
  <si>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</si>
  <si>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</si>
  <si>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</si>
  <si>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</si>
  <si>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</si>
  <si>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</si>
  <si>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</si>
  <si>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</si>
  <si>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</si>
  <si>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</si>
  <si>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</si>
  <si>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</si>
  <si>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</si>
  <si>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</si>
  <si>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</si>
  <si>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</si>
  <si>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</si>
  <si>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</si>
  <si>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</si>
  <si>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</si>
  <si>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</si>
  <si>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</si>
  <si>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</si>
  <si>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</si>
  <si>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</si>
  <si>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</si>
  <si>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</si>
  <si>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</si>
  <si>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</si>
  <si>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</si>
  <si>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</si>
  <si>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</si>
  <si>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</si>
  <si>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</si>
  <si>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</si>
  <si>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</si>
  <si>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</si>
  <si>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</si>
  <si>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</si>
  <si>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</si>
  <si>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</si>
  <si>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</si>
  <si>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</si>
  <si>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</si>
  <si>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</si>
  <si>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</si>
  <si>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</si>
  <si>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</si>
  <si>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</si>
  <si>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</si>
  <si>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</si>
  <si>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</si>
  <si>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</si>
  <si>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</si>
  <si>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</si>
  <si>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</si>
  <si>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</si>
  <si>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</si>
  <si>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</si>
  <si>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</si>
  <si>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</si>
  <si>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</si>
  <si>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</si>
  <si>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</si>
  <si>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</si>
  <si>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</si>
  <si>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</si>
  <si>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</si>
  <si>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</si>
  <si>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</si>
  <si>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</si>
  <si>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</si>
  <si>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</si>
  <si>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</si>
  <si>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</si>
  <si>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</si>
  <si>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</si>
  <si>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</si>
  <si>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</si>
  <si>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</si>
  <si>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</si>
  <si>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</si>
  <si>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</si>
  <si>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</si>
  <si>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</si>
  <si>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</si>
  <si>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</si>
  <si>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</si>
  <si>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</si>
  <si>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</si>
  <si>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</si>
  <si>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</si>
  <si>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</si>
  <si>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</si>
  <si>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</si>
  <si>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</si>
  <si>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</si>
  <si>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</si>
  <si>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</si>
  <si>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</si>
  <si>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</si>
  <si>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</si>
  <si>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</si>
  <si>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</si>
  <si>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</si>
  <si>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</si>
  <si>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</si>
  <si>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</si>
  <si>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</si>
  <si>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</si>
  <si>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</si>
  <si>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</si>
  <si>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</si>
  <si>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</si>
  <si>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</si>
  <si>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</si>
  <si>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</si>
  <si>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</si>
  <si>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</si>
  <si>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</si>
  <si>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</si>
  <si>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</si>
  <si>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</si>
  <si>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</si>
  <si>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</si>
  <si>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</si>
  <si>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</si>
  <si>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</si>
  <si>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</si>
  <si>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</si>
  <si>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</si>
  <si>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</si>
  <si>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</si>
  <si>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</si>
  <si>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</si>
  <si>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</si>
  <si>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</si>
  <si>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</si>
  <si>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</si>
  <si>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</si>
  <si>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</si>
  <si>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</si>
  <si>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</si>
  <si>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</si>
  <si>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</si>
  <si>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</si>
  <si>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</si>
  <si>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</si>
  <si>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</si>
  <si>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</si>
  <si>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</si>
  <si>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t>Total Expenditure</t>
  </si>
  <si>
    <t>Delivery Rate:</t>
  </si>
  <si>
    <t>Third Tranche:</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</si>
  <si>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</si>
  <si>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</si>
  <si>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r>
      <rPr>
        <b/>
        <sz val="11"/>
        <color rgb="FF000000"/>
        <rFont val="Calibri"/>
        <family val="2"/>
      </rPr>
      <t xml:space="preserve">SG Dashboard Code </t>
    </r>
    <r>
      <rPr>
        <b/>
        <sz val="11"/>
        <color rgb="FFFF0000"/>
        <rFont val="Calibri"/>
        <family val="2"/>
      </rPr>
      <t>( Please select a maximum of 2)</t>
    </r>
  </si>
  <si>
    <t>PB Areas %</t>
  </si>
  <si>
    <t>Total Towards PB Areas</t>
  </si>
  <si>
    <r>
      <rPr>
        <b/>
        <sz val="11"/>
        <color rgb="FF000000"/>
        <rFont val="Calibri"/>
        <family val="2"/>
        <scheme val="minor"/>
      </rPr>
      <t xml:space="preserve">SG Dashboard Code </t>
    </r>
    <r>
      <rPr>
        <b/>
        <sz val="11"/>
        <color rgb="FFFF0000"/>
        <rFont val="Calibri"/>
        <family val="2"/>
        <scheme val="minor"/>
      </rPr>
      <t>( Please select a maximum of 2)</t>
    </r>
  </si>
  <si>
    <t>Other PB activities - Not PB areas related</t>
  </si>
  <si>
    <t>1.1 Electoral processes</t>
  </si>
  <si>
    <t>PB1 Political Process</t>
  </si>
  <si>
    <t>1.2 Facilitating and promoting inclusive dialogue</t>
  </si>
  <si>
    <t>1.3 Reconciliation</t>
  </si>
  <si>
    <t>1.4 Conflict management capacities, mediation and dialogue capacities and infrastructures for peace at national and subnational level</t>
  </si>
  <si>
    <t>1.4.1 Peace agreement implementation</t>
  </si>
  <si>
    <t>1.4.2 Mediation</t>
  </si>
  <si>
    <t>1.4.3 Early warning mechanisms</t>
  </si>
  <si>
    <t>1.4.4 Community violence reduction (CVR)</t>
  </si>
  <si>
    <t>1.4.5 Peace infrastructures</t>
  </si>
  <si>
    <t>1.4.6 Other</t>
  </si>
  <si>
    <t>1.5 Legislatures and political parties</t>
  </si>
  <si>
    <t>1.6 Democratic participation</t>
  </si>
  <si>
    <t>1.7 Civil society, communities and civic engagement</t>
  </si>
  <si>
    <t>1.7.1 Inter-community relationships</t>
  </si>
  <si>
    <t>1.7.2 State-society relationships</t>
  </si>
  <si>
    <t>1.7.3 Other</t>
  </si>
  <si>
    <t>1.8 Women empowerment and gender equality</t>
  </si>
  <si>
    <t>1.9 Youth empowerment and participation</t>
  </si>
  <si>
    <t>1.10 Media and free flow of information</t>
  </si>
  <si>
    <t>1.11 Other</t>
  </si>
  <si>
    <t>2.1 Mine action</t>
  </si>
  <si>
    <t>PB2 Safety and Security</t>
  </si>
  <si>
    <t>2.2 Small arms and light weapons</t>
  </si>
  <si>
    <t>2.3 Sexual and gender-based violence</t>
  </si>
  <si>
    <t>2.4 Child soldiers</t>
  </si>
  <si>
    <t>2.5 Disarmament, demobilization and reintegration (DDR)</t>
  </si>
  <si>
    <t>2.6 Police</t>
  </si>
  <si>
    <t>2.7 Security sector governance</t>
  </si>
  <si>
    <t>2.7.1 PVE</t>
  </si>
  <si>
    <t>2.7.2 Other</t>
  </si>
  <si>
    <t>2.8 Other</t>
  </si>
  <si>
    <t>3.1 Rule of law</t>
  </si>
  <si>
    <t>PB3 Rule of Law and Human Rights</t>
  </si>
  <si>
    <t>3.1.1 Constitutional reform</t>
  </si>
  <si>
    <t>3.1.2 Other</t>
  </si>
  <si>
    <t>3.2 Access to justice (including informal or traditional mechanisms)</t>
  </si>
  <si>
    <t>3.3 Performance and independence of justice institutions</t>
  </si>
  <si>
    <t>3.4 Capacity of justice institutions, including prisons</t>
  </si>
  <si>
    <t>3.4.1 Penitentiary system</t>
  </si>
  <si>
    <t>3.4.2 Other</t>
  </si>
  <si>
    <t>3.5 Transitional justice, including mechanisms for truth seeking, accountability, reparation and guarantee of non-recurrence</t>
  </si>
  <si>
    <t>3.6 Protection of civilians</t>
  </si>
  <si>
    <t>3.7 Human Rights</t>
  </si>
  <si>
    <t>3.7.1 Hate speech</t>
  </si>
  <si>
    <t>3.7.2 Protection of human rights defenders</t>
  </si>
  <si>
    <t>3.7.3 Other</t>
  </si>
  <si>
    <t>3.8 Other</t>
  </si>
  <si>
    <t>4.1 Center of government and executive coordination</t>
  </si>
  <si>
    <t>PB4 Core Government Functions</t>
  </si>
  <si>
    <t>4.2 Basic public administration at the national and subnational level</t>
  </si>
  <si>
    <t>4.3 Multi-dimensional risk management (violence, disasters, climate change, etc.)</t>
  </si>
  <si>
    <t>4.4 Anti-corruption organizations, institutions, measures and transparency</t>
  </si>
  <si>
    <t>4.4.1 Organized crime</t>
  </si>
  <si>
    <t>4.4.2 Other</t>
  </si>
  <si>
    <t>4.5 Public sector policy and administrative management</t>
  </si>
  <si>
    <t>4.6 Public finance management at national and subnational level</t>
  </si>
  <si>
    <t>4.7 Decentralization and subnational governance</t>
  </si>
  <si>
    <t>4.8 Other</t>
  </si>
  <si>
    <t>5.1 Water and sanitation</t>
  </si>
  <si>
    <t>PB5 Basic Services</t>
  </si>
  <si>
    <t>5.2 Health</t>
  </si>
  <si>
    <t>5.2.1 MHPSS/Trauma</t>
  </si>
  <si>
    <t>5.2.2 Other</t>
  </si>
  <si>
    <t>5.3 Education</t>
  </si>
  <si>
    <t>5.4 Food security</t>
  </si>
  <si>
    <t>5.5 Safe and sustainable return and (re-)integration of internally displaced persons, refugees and migrants</t>
  </si>
  <si>
    <t>5.6 Other</t>
  </si>
  <si>
    <t>6.1 Employment generation and livelihoods (e.g., in agriculture and public works), particularly for women, youth and demobilized former combatants</t>
  </si>
  <si>
    <t>PB6 Economy</t>
  </si>
  <si>
    <t>6.1.1 Small grants facility</t>
  </si>
  <si>
    <t>6.1.2 Other</t>
  </si>
  <si>
    <t>6.2 Economic recovery through enterprise recovery, including value chain</t>
  </si>
  <si>
    <t>6.2.1 Public-private partnership</t>
  </si>
  <si>
    <t>6.2.2 Innovative/blended finance</t>
  </si>
  <si>
    <t>6.2.3 Other</t>
  </si>
  <si>
    <t>6.3 Management of natural resources (including land and extractives) and climate change</t>
  </si>
  <si>
    <t>6.3.1 Transhumance</t>
  </si>
  <si>
    <t>6.3.2 Land</t>
  </si>
  <si>
    <t>6.3.3 Water</t>
  </si>
  <si>
    <t>6.3.4 Renewable energy</t>
  </si>
  <si>
    <t>6.3.5 Climate change adaptation</t>
  </si>
  <si>
    <t>6.3.6 Other</t>
  </si>
  <si>
    <t>6.4 Basic infrastructure rehabilitation and development</t>
  </si>
  <si>
    <t>6.5 Other</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</si>
  <si>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</si>
  <si>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</si>
  <si>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</si>
  <si>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</si>
  <si>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</si>
  <si>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</si>
  <si>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</si>
  <si>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</si>
  <si>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</si>
  <si>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</si>
  <si>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</si>
  <si>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</si>
  <si>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</si>
  <si>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</si>
  <si>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</si>
  <si>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</si>
  <si>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</si>
  <si>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</si>
  <si>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</si>
  <si>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</si>
  <si>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</si>
  <si>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</si>
  <si>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</si>
  <si>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</si>
  <si>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</si>
  <si>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</si>
  <si>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</si>
  <si>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</si>
  <si>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</si>
  <si>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</si>
  <si>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</si>
  <si>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</si>
  <si>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</si>
  <si>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</si>
  <si>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</si>
  <si>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</si>
  <si>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</si>
  <si>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</si>
  <si>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</si>
  <si>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</si>
  <si>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</si>
  <si>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</si>
  <si>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</si>
  <si>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</si>
  <si>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</si>
  <si>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</si>
  <si>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</si>
  <si>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</si>
  <si>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</si>
  <si>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</si>
  <si>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</si>
  <si>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</si>
  <si>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</si>
  <si>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</si>
  <si>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</si>
  <si>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</si>
  <si>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</si>
  <si>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</si>
  <si>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</si>
  <si>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</si>
  <si>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</si>
  <si>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</si>
  <si>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</si>
  <si>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</si>
  <si>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</si>
  <si>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</si>
  <si>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</si>
  <si>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</si>
  <si>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</si>
  <si>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</si>
  <si>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</si>
  <si>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</si>
  <si>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</si>
  <si>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</si>
  <si>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</si>
  <si>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</si>
  <si>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</si>
  <si>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</si>
  <si>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</si>
  <si>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</si>
  <si>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</si>
  <si>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</si>
  <si>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</si>
  <si>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</si>
  <si>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</si>
  <si>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</si>
  <si>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</si>
  <si>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</si>
  <si>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</si>
  <si>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</si>
  <si>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</si>
  <si>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</si>
  <si>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</si>
  <si>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</si>
  <si>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</si>
  <si>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</si>
  <si>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</si>
  <si>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</si>
  <si>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</si>
  <si>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</si>
  <si>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</si>
  <si>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</si>
  <si>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</si>
  <si>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</si>
  <si>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</si>
  <si>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</si>
  <si>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</si>
  <si>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</si>
  <si>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</si>
  <si>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</si>
  <si>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</si>
  <si>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</si>
  <si>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</si>
  <si>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</si>
  <si>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</si>
  <si>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</si>
  <si>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</si>
  <si>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</si>
  <si>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</si>
  <si>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</si>
  <si>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</si>
  <si>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</si>
  <si>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</si>
  <si>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</si>
  <si>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</si>
  <si>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</si>
  <si>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</si>
  <si>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</si>
  <si>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</si>
  <si>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</si>
  <si>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</si>
  <si>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</si>
  <si>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</si>
  <si>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</si>
  <si>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</si>
  <si>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</si>
  <si>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</si>
  <si>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</si>
  <si>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</si>
  <si>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</si>
  <si>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</si>
  <si>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</si>
  <si>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</si>
  <si>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</si>
  <si>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</si>
  <si>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</si>
  <si>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</si>
  <si>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</si>
  <si>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</si>
  <si>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</si>
  <si>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</si>
  <si>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</si>
  <si>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</si>
  <si>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</si>
  <si>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</si>
  <si>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</si>
  <si>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</si>
  <si>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</si>
  <si>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</si>
  <si>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</si>
  <si>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</si>
  <si>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</si>
  <si>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</si>
  <si>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</si>
  <si>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</si>
  <si>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</si>
  <si>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</si>
  <si>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</si>
  <si>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</si>
  <si>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</si>
  <si>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</si>
  <si>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</si>
  <si>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</si>
  <si>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</si>
  <si>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</si>
  <si>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</si>
  <si>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</si>
  <si>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</si>
  <si>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</si>
  <si>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</si>
  <si>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</si>
  <si>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</si>
  <si>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</si>
  <si>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</si>
  <si>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</si>
  <si>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</si>
  <si>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</si>
  <si>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</si>
  <si>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</si>
  <si>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</si>
  <si>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</si>
  <si>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</si>
  <si>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</si>
  <si>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</si>
  <si>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</si>
  <si>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</si>
  <si>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</si>
  <si>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</si>
  <si>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</si>
  <si>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</si>
  <si>
    <t xml:space="preserve">SG Dashboard codes </t>
  </si>
  <si>
    <r>
      <rPr>
        <b/>
        <sz val="12"/>
        <color theme="1"/>
        <rFont val="Calibri"/>
        <family val="2"/>
        <scheme val="minor"/>
      </rPr>
      <t>Recipient Organization 3</t>
    </r>
    <r>
      <rPr>
        <sz val="12"/>
        <color theme="1"/>
        <rFont val="Calibri"/>
        <family val="2"/>
        <scheme val="minor"/>
      </rPr>
      <t xml:space="preserve"> Origianl Budget PNUD</t>
    </r>
  </si>
  <si>
    <t>Recipient Organization 4 Original Budget OIM</t>
  </si>
  <si>
    <t>Recipient Organization 5 Original Budget ACNUR</t>
  </si>
  <si>
    <t>Recipient Organization 6 Original Budget PNUD</t>
  </si>
  <si>
    <t>Recipient Organization 7 Original Budget OIM</t>
  </si>
  <si>
    <t>Recipient Organization 8 Original Budget ACNUR</t>
  </si>
  <si>
    <t>Recipient Organization 9 Original Budget PNUD</t>
  </si>
  <si>
    <t>Guatemala</t>
  </si>
  <si>
    <t>Honduras</t>
  </si>
  <si>
    <t>El Salvador</t>
  </si>
  <si>
    <r>
      <rPr>
        <b/>
        <sz val="12"/>
        <color theme="1"/>
        <rFont val="Calibri"/>
        <family val="2"/>
        <scheme val="minor"/>
      </rPr>
      <t>Recipient Organization 3</t>
    </r>
    <r>
      <rPr>
        <sz val="12"/>
        <color theme="1"/>
        <rFont val="Calibri"/>
        <family val="2"/>
        <scheme val="minor"/>
      </rPr>
      <t xml:space="preserve"> Cost Extensión Budget PNUD</t>
    </r>
  </si>
  <si>
    <t>Recipient Organization 4 Cost Extensión Budget OIM</t>
  </si>
  <si>
    <t>Recipient Organization 5 Cost Extensión Budget ACNUR</t>
  </si>
  <si>
    <t>Recipient Organization 6 Cost Extensión Budget PNUD</t>
  </si>
  <si>
    <t>Recipient Organization 7 Cost Extensión Budget OIM</t>
  </si>
  <si>
    <t>Recipient Organization 8 Cost Extensión Budget ACNUR</t>
  </si>
  <si>
    <t>Recipient Organization 9 Cost Extensión Budget PNUD</t>
  </si>
  <si>
    <t>A coordinación aumentada entre los gobiernos de los países del Norte de Centroamérica mejora el abordaje de la migración irregular, la protección y reintegración sostenible de personas que integran movimientos mixtos (personas migrantes retornadas, personas migrantes en tránsito, personas con necesidades especiales de protección, personas desplazadas, personas refugiadas), favoreciendo el desarrollo y la cohesión social.</t>
  </si>
  <si>
    <t>Creado un espacio de intercambio subregional integrado por representantes de instituciones claves de los tres países para el análisis de experiencias, buenas prácticas, estrategias y avances normativos e institucionales en los ámbitos de prevención, protección y reintegración sostenible.</t>
  </si>
  <si>
    <t>Activity 1.1.1.a:</t>
  </si>
  <si>
    <t>Activity 1.1.2.a:</t>
  </si>
  <si>
    <t xml:space="preserve">Organización de 06 reuniones del espacio de intercambio regional  entre actores/as y contrapartes de los 3 países que participan en el proyecto para Intercambiar buenas prácticas, lecciones aprendidas, avances normativos e institucionales, estrategias y mecanismos, y promover la adopción de acuerdos o  políticas concertadas en los ámbitos de atención, protección y reintegración sostenible con enfoque de consolidación de la paz. </t>
  </si>
  <si>
    <t>Diseño, aprobación y puesta en acción de los términos de referencia y agenda estratégica del espacio técnico de coordinación que integre temas</t>
  </si>
  <si>
    <r>
      <t xml:space="preserve">Organización de 2 Foros subregionales: 1. sobre protección, reintegración sostenible y cohesión social entre los principales actores públicos y privados de los 3 países (gobiernos nacionales y locales, sector privado, sociedad civil, academia…) y 2, para el intercambio de buenas prácticas sobre mecanismos de identificación y de atención/protección a estas personas </t>
    </r>
    <r>
      <rPr>
        <b/>
        <sz val="12"/>
        <color theme="1"/>
        <rFont val="Calibri"/>
        <family val="2"/>
        <scheme val="minor"/>
      </rPr>
      <t>(GTM)</t>
    </r>
  </si>
  <si>
    <t>Organización de 01 foro/encuentro subregional con distintos actores sobre el abordaje de la movilidad humana considerando los enfoques de consolidación de  paz y  género.</t>
  </si>
  <si>
    <r>
      <t xml:space="preserve">Apoyo a la CONARE para su participación en el encuentro regional de CONAREs patrocinada por ACNUR-SICA. </t>
    </r>
    <r>
      <rPr>
        <b/>
        <sz val="12"/>
        <color theme="1"/>
        <rFont val="Calibri"/>
        <family val="2"/>
        <scheme val="minor"/>
      </rPr>
      <t>(GTM)</t>
    </r>
  </si>
  <si>
    <t>El tema de género será transversal en cada reunión.</t>
  </si>
  <si>
    <t>En la agenda estratégica del espacio técnico se priorizarán temas que reflejen las brechas de género en el abordaje de la movilidad humana y su vinculación con la consolidación de la paz</t>
  </si>
  <si>
    <t>El tema de género será formará parte central del contenido y agenda de cada foro.</t>
  </si>
  <si>
    <t>Se promoverá la participación de mujeres en el foro para que presenten los desafíos y/o características de las dinámicas de la movilidad humana considerando las brechas de género existentes, así como las experiencias para incorporar acciones a favor de la consolidación de la paz que busquen la disminución de dichas brechas.</t>
  </si>
  <si>
    <t>Los encuentros técnios interagenciales tienen como objetivo revisar los avances del proyecto incluyendo la incorporacion del empoderamiento de las mujeres y equidad de genero en todas las actividades como prevista.</t>
  </si>
  <si>
    <t>Se incluirá en la agenda del Comité Directivo Regional espacios para analizar los avances del proyecto en el enfoque de género con la intención de alcanzar acuerdos para aplicarse en los paises.</t>
  </si>
  <si>
    <t>En esta actividad participarán mujeres y hombres en igual proporción</t>
  </si>
  <si>
    <t>Producidos estudios que aportan información, análisis y evidencias documentales sobre las dinámicas de la movilidad humana en los países del Norte de Centroamérica y su relación con riesgos y oportunidades para el sostenimiento de la paz para mejorar la toma de decisiones.</t>
  </si>
  <si>
    <t>Activity 1.2.1.a</t>
  </si>
  <si>
    <t>Activity 1.2.1.b</t>
  </si>
  <si>
    <t>Realización de 5 estudios sobre movilidad humana y su relación con los riesgos y oportunidades para el sostenimiento de la paz en la región</t>
  </si>
  <si>
    <t>Realización de 01 intercambio de conocimiento entre representantes de instituciones clave sobre acciones de asistencia, protección y/o reintegración vinculada a la consolidación de la paz</t>
  </si>
  <si>
    <t>Realización de 01 intercambio de conocimiento entre representantes de instituciones clave que aborden los temas de género, movilidad humana</t>
  </si>
  <si>
    <t>Se incluirán actividades de generación de conocimiento que consideren experiencias en las que se incluyan mujeres como beneficiarias de la asistencia, protección y reintegración brindada por los países con enfoque de consolidación de la paz</t>
  </si>
  <si>
    <t>El intercambio generará conocimiento mediante experiencias nacionales sobre el abordaje de género en temas de paz y movilidad humana.</t>
  </si>
  <si>
    <t>Diseñadas e implementadas estrategias de comunicación y sensibilización regional que promuevan cambios de conocimientos y actitudes de la población de los Países del Norte de Centroamérica sobre los riesgos de la migración irregular y las oportunidades para el desarrollo y la paz de la reintegración sostenible de las personas migrantes retornadas.</t>
  </si>
  <si>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(GTM)</t>
    </r>
  </si>
  <si>
    <r>
      <t>Elaboración de infografías con tendencias y análisis sobre el sistema de asilo y personas retornadas: nuevas solicitudes, casos resueltos, tasa de abandono, tasa de reconocimiento, tendencias en los retornos de USA y México, para informar las discusiones entre los tres países en los espacios creados</t>
    </r>
    <r>
      <rPr>
        <b/>
        <sz val="12"/>
        <color theme="1"/>
        <rFont val="Calibri"/>
        <family val="2"/>
        <scheme val="minor"/>
      </rPr>
      <t>. (GTM)</t>
    </r>
  </si>
  <si>
    <r>
      <t xml:space="preserve">Diseño e implementación de una campaña de sensibilización sobre los derechos de las personas migrantes y refugiadas (protección, retorno y reintegración) y su vínculo con el desarrollo y la paz en los 3 países </t>
    </r>
    <r>
      <rPr>
        <b/>
        <sz val="12"/>
        <color theme="1"/>
        <rFont val="Calibri"/>
        <family val="2"/>
        <scheme val="minor"/>
      </rPr>
      <t>(SLV)</t>
    </r>
    <r>
      <rPr>
        <sz val="12"/>
        <color theme="1"/>
        <rFont val="Calibri"/>
        <family val="2"/>
        <scheme val="minor"/>
      </rPr>
      <t xml:space="preserve"> </t>
    </r>
  </si>
  <si>
    <r>
      <t xml:space="preserve">Apoyo a estrategia de comunicación y sensibilización regional. </t>
    </r>
    <r>
      <rPr>
        <b/>
        <sz val="12"/>
        <color theme="1"/>
        <rFont val="Calibri"/>
        <family val="2"/>
        <scheme val="minor"/>
      </rPr>
      <t>(HND)</t>
    </r>
  </si>
  <si>
    <t>Capacidades mejoradas de las instituciones nacionales y de sociedad civil en los Países del Norte de Centroamérica para la atención de la migración irregular, la protección y reintegración sostenible de personas que integran movimientos mixtos (personas migrantes</t>
  </si>
  <si>
    <t>Diseñadas e implementadas propuestas de fortalecimiento de los marcos normativos, estratégicos y/o institucionales en los Países del Norte de Centroamérica en los ámbitos de prevención, protección y reintegración sostenible.</t>
  </si>
  <si>
    <t>Activity 2.1.1.a</t>
  </si>
  <si>
    <t>Activity 2.1.1.b</t>
  </si>
  <si>
    <t>Activity 2.1.1.c</t>
  </si>
  <si>
    <t>Activity 2.1.1.d</t>
  </si>
  <si>
    <t>Activity 2.1.1.e</t>
  </si>
  <si>
    <t>Activity 2.1.4.a</t>
  </si>
  <si>
    <t>Activity 2.1.6.a</t>
  </si>
  <si>
    <t>Activity 2.1.6.b</t>
  </si>
  <si>
    <t>Activity 2.1.6.c</t>
  </si>
  <si>
    <t>Activity 2.1.6.d</t>
  </si>
  <si>
    <t>Activity 2.1.6.e</t>
  </si>
  <si>
    <t>Activity 2.1.6.f</t>
  </si>
  <si>
    <t>Activity 2.1.6.g</t>
  </si>
  <si>
    <t>Activity 2.1.8.a</t>
  </si>
  <si>
    <t>Activity 2.1.8.b</t>
  </si>
  <si>
    <t>Activity 2.1.8.c</t>
  </si>
  <si>
    <t>Activity 2.1.8.d</t>
  </si>
  <si>
    <t>Activity 2.1.8.e</t>
  </si>
  <si>
    <t>Activity 2.1.9</t>
  </si>
  <si>
    <t>Activity 2.1.10</t>
  </si>
  <si>
    <t>Activity 2.1.10.a</t>
  </si>
  <si>
    <t>Activity 2.1.10.b</t>
  </si>
  <si>
    <t>Activity 2.1.10.c</t>
  </si>
  <si>
    <t>Activity 2.1.11</t>
  </si>
  <si>
    <t>Activity 2.1.11.a</t>
  </si>
  <si>
    <r>
      <t>Elaboración del Reglamento Operativo del Código de Migración en materia de Reintegración</t>
    </r>
    <r>
      <rPr>
        <b/>
        <sz val="12"/>
        <color theme="1"/>
        <rFont val="Calibri"/>
        <family val="2"/>
        <scheme val="minor"/>
      </rPr>
      <t xml:space="preserve"> ( GTM</t>
    </r>
    <r>
      <rPr>
        <sz val="12"/>
        <color theme="1"/>
        <rFont val="Calibri"/>
        <family val="2"/>
        <scheme val="minor"/>
      </rPr>
      <t>)</t>
    </r>
  </si>
  <si>
    <t>Apoyo en la aprobación e implementación del plan de reintegración sostenible.</t>
  </si>
  <si>
    <t>impresión y distribución del plan de reintegración sostenible.</t>
  </si>
  <si>
    <t>Desarrollo de propuesta de alineación con el enfoque de paz de 1 marco normativo, estrategia y/o mecanismo institucional que aborda la movilidad humana.</t>
  </si>
  <si>
    <t>Diseño de una estrategía metodológica para el abordaje de la movilidad humana con enfoque de consolidación de paz, cohesión social y género, a ser implementada con actores nacionales</t>
  </si>
  <si>
    <t>Implementación de la estrategía metodológica para el abordaje de la movilidad humana con enfoque consolidación de paz, cohesión social y género para desarrolllar capacitaciones con actores nacionales y locales.</t>
  </si>
  <si>
    <t xml:space="preserve">Apoyo a la Secretaria de Bienestar Social (SBS) en la implementación del Modelo Casa Joven para promover la cohesión social entre comunidades de acogida y personas en movilidad Humana. </t>
  </si>
  <si>
    <t>Diseño e implementación de un proceso de formación para funcionarios públicos sobre el enfoque de consolidación de la paz aplicado a la atención, protección y reintegración de personas en movilidad humana.</t>
  </si>
  <si>
    <r>
      <t xml:space="preserve">Elaboración de Política integral de atención, protección y soluciones que incluya la atención de personas retornadas con necesidades de protección y desplazadas internas y en riesgo de desplazamiento </t>
    </r>
    <r>
      <rPr>
        <b/>
        <sz val="12"/>
        <color theme="1"/>
        <rFont val="Calibri"/>
        <family val="2"/>
        <scheme val="minor"/>
      </rPr>
      <t>(SLV)</t>
    </r>
  </si>
  <si>
    <r>
      <t>Elaboración del Plan Nacional de Reintegración</t>
    </r>
    <r>
      <rPr>
        <b/>
        <sz val="12"/>
        <color theme="1"/>
        <rFont val="Calibri"/>
        <family val="2"/>
        <scheme val="minor"/>
      </rPr>
      <t xml:space="preserve">  (SLV)</t>
    </r>
  </si>
  <si>
    <t xml:space="preserve">Actualizados los marcos normativos institucionales con la legislación vigente y que incorporen enfoque de consolidación de paz.       </t>
  </si>
  <si>
    <t xml:space="preserve">Mejora en la infraestructura de fronteras para la aplicación de los marcos normativos y respeto a los derechos humanos.        </t>
  </si>
  <si>
    <t>Consolidado el protocolo de la Procuraduría General de la República (PBR) "PROTOCOLO DE ATENCIÓN INTEGRAL A NIÑAS, NIÑOS Y ADOLESCENTES Y SUS FAMILIAS EN CONDICIÓN DE DESPLAZAMIENTO FORZADO INTERNO  O EN RIESGO DE SERLO"</t>
  </si>
  <si>
    <t>Socialización e incorporacion del enfoque de paz y género en el Plan Nacional de Reintegración.</t>
  </si>
  <si>
    <t>Fortalecimiento del mecanismo de atención, derivación y seguimiento de personas retornadas en el territorio (ventanillas departamentales y de Ciudad Mujer)</t>
  </si>
  <si>
    <t>Actualización y socialización del Protocolo de recepción de personas adultas retornadas.</t>
  </si>
  <si>
    <t>Actualización y socialización del manual de funcionamiento del CAIPEM para la incorporación del enfoque de paz y género</t>
  </si>
  <si>
    <r>
      <t xml:space="preserve">Fortalecimiento del mecanismo de recepción y seguimiento en territorio de personas retornadas  </t>
    </r>
    <r>
      <rPr>
        <b/>
        <sz val="12"/>
        <color theme="1"/>
        <rFont val="Calibri"/>
        <family val="2"/>
        <scheme val="minor"/>
      </rPr>
      <t xml:space="preserve"> (SLV)</t>
    </r>
  </si>
  <si>
    <r>
      <t xml:space="preserve">Implementación de la propuesta Estrategia Nacional de Migrantes Retornados.  (Pilotos en los municipios) </t>
    </r>
    <r>
      <rPr>
        <b/>
        <sz val="12"/>
        <color theme="1"/>
        <rFont val="Calibri"/>
        <family val="2"/>
        <scheme val="minor"/>
      </rPr>
      <t>(HND)</t>
    </r>
  </si>
  <si>
    <t>Fortalecimiento en el enfoque de paz, género, protección y reintegración con instituciones del GoES que prestan servicios de atención y reintegración a población en movilidad</t>
  </si>
  <si>
    <t>Reuniones de trabajo para la implementacion de los acuerdos subregionales acordados en el espacio técnico de coordinación (Equipo técnico GoES y Agencias)</t>
  </si>
  <si>
    <t>Fortalecimiento de capacidades de funcionarios de la DAMI en temas de igualdad de género y masculinidades.</t>
  </si>
  <si>
    <t>Generados procesos de atención psicosocial al personal de la DAMI.</t>
  </si>
  <si>
    <t>Procesos de formación para personal de las Instituciones de GoB que conforman la mesa Interinstitucional de prevención de Conflictos</t>
  </si>
  <si>
    <r>
      <t>Fortalecimiento institucional para la implementación de Sistema Nacional de Referenciación y Atención de Población Migrante Retornada</t>
    </r>
    <r>
      <rPr>
        <b/>
        <sz val="12"/>
        <color theme="1"/>
        <rFont val="Calibri"/>
        <family val="2"/>
        <scheme val="minor"/>
      </rPr>
      <t>.  (HND)</t>
    </r>
  </si>
  <si>
    <r>
      <t>Adecuación del marco legal de respuesta al desplazamiento forzado y promoción de los mecanismos de reintegración nacional.</t>
    </r>
    <r>
      <rPr>
        <b/>
        <sz val="12"/>
        <color theme="1"/>
        <rFont val="Calibri"/>
        <family val="2"/>
        <scheme val="minor"/>
      </rPr>
      <t xml:space="preserve"> (HND)</t>
    </r>
  </si>
  <si>
    <t xml:space="preserve">Fortalecimiento de capacidades de funcionarios de la Dirección de Protección al Migrante Retornado en la atención de población en movilidad humana con enfoque de paz </t>
  </si>
  <si>
    <t>Apoyo a la SRECI en la actualizacion o definición de la Estrategia Nacional de Reintegración para Migrante Retonado con enfoque de paz</t>
  </si>
  <si>
    <t>Fortalecer  capacidades para el abordaje de la  consolidación de la paz en instituciones que implementan mecanismos nacionales de apoyo, atención, derivación y acceso a oferta pública, social y privada - Términos de referencia diseñados y coordinados con la SRECI y la SGJD.</t>
  </si>
  <si>
    <r>
      <t>Estudio sobre violencia sexual y desigualdades de género como causas del desplazamiento forzado y durante el proceso de desplazamiento interno y búsqueda de protección internacional</t>
    </r>
    <r>
      <rPr>
        <b/>
        <sz val="12"/>
        <color theme="1"/>
        <rFont val="Calibri"/>
        <family val="2"/>
        <scheme val="minor"/>
      </rPr>
      <t>. (HND)</t>
    </r>
  </si>
  <si>
    <t xml:space="preserve"> Fortalecimiento de las redes de protección que respondan a la violencia sexual y desigualdad de genero como causas del desplazamiento forzado y durante el proceso de desplazamiento interno y búsqueda de protección internacional.</t>
  </si>
  <si>
    <t>Aprobación e implementación del plan para apoyo a reintegración de migrantes, con especial énfasis en grupos vulnerables y enfoque de género</t>
  </si>
  <si>
    <t>En ell contenido de la propuesta se incluirá la forma en la que se aborda la movilidad humana con mecanismos diferenciados hacia mujeres</t>
  </si>
  <si>
    <t>Apoyo técnico a actores nacionales para el diseño de la estrategia que incluye enfoque de género</t>
  </si>
  <si>
    <t>Apoyo técnico a actores nacionales y locales para la implementación de la estrategia que incluye enfoque de género</t>
  </si>
  <si>
    <t xml:space="preserve">El Modelo se implementará tomando en cuenta las sensibilidades al género y con procedimientos diferenciados para la atención de las niñas y adolescentes. </t>
  </si>
  <si>
    <t>Se promoverá la participación e inclusión de mujeres funcionarias y se incluirán contenidos de formación desde la perspectiva y aportes de las mujeres para la protección, atención y reintegración de personas en movilidad humana</t>
  </si>
  <si>
    <t xml:space="preserve">Incorporación de enfoque de inclusión y equidad de género en los manuales y politicas </t>
  </si>
  <si>
    <t xml:space="preserve">Contar con espacio separado para mujeres, niñez y victimas de trata </t>
  </si>
  <si>
    <t xml:space="preserve">El protocolo hace énfasis en la atención diferenciada requerida en función de edad, género y diversidades, con especial atención a niños y niñas. La acción impulsará el conocimiento y las respuestas sensibles a factores de género. Se fomentará la partiocipación equitativa en los procesos de formación. </t>
  </si>
  <si>
    <t>Todas las acciones de capacitacion y mejora están enfocadas a brindar opciones que fomenten la incorporacion de mujeres a la ruta de reintegración institucional</t>
  </si>
  <si>
    <t>Se incorporara el enfoque de género en toda la ruta de atención en el centro de recepción de personas retornadas</t>
  </si>
  <si>
    <t>Se incorporara el enfoque de género en el proceso de atención a población retornada que recibe albergue de emergencia</t>
  </si>
  <si>
    <t>Proceso de capacitacion a funcionarios de gobierno para la mejora en la atención de grupos prioritarios como las mujeres</t>
  </si>
  <si>
    <t>Talleres sobre masculinidades e igualdad de género, tanto para la población a atender como en el sitio de trabajo</t>
  </si>
  <si>
    <t>En dichos talleres se abordara tematicas de violencia basada en género. Se espera que al menos el 50% de participantes sean mujeres</t>
  </si>
  <si>
    <t>Promover la participación significativa de mujeres en las capacitaciones</t>
  </si>
  <si>
    <t xml:space="preserve">Enfoque de la adecuación del marco legal a vulnerabilidades relacionadas con edad y género </t>
  </si>
  <si>
    <t>Promover la participación del 50% de funcionarias mujeres en la actualización o definición</t>
  </si>
  <si>
    <t>Se fortalecerán las capacidades para el abordaje de conflictos asociados a la movilidad humana con enfoque de género y su impacto diferenciado en hombres, mujeres y personas sexualmente diversas.</t>
  </si>
  <si>
    <t>Actividad relacionada con organizaciones y espacios de la sociedad civil que abordan la violencia de género</t>
  </si>
  <si>
    <t>Fortalecidas las habilidades y capacidades de las redes nacionales de organizaciones de sociedad civil, para promover mayor protección y/o reintegración sostenible de personas que integran movimientos mixtos.</t>
  </si>
  <si>
    <t>Activity 2.2.4.a</t>
  </si>
  <si>
    <t>Activity 2.2.4.b</t>
  </si>
  <si>
    <t>Activity 2.2.6.a</t>
  </si>
  <si>
    <t>Activity 2.2.6.b</t>
  </si>
  <si>
    <t>Activity 2.2.7.a</t>
  </si>
  <si>
    <t>Activity 2.2.7.b</t>
  </si>
  <si>
    <t>Activity 2.2.7.c</t>
  </si>
  <si>
    <t>Activity 2.2.8.a</t>
  </si>
  <si>
    <t>Activity 2.2.9</t>
  </si>
  <si>
    <t>Activity 2.2.9.a</t>
  </si>
  <si>
    <t>Activity 2.2.9.b</t>
  </si>
  <si>
    <r>
      <t xml:space="preserve">Organización de espacios de reflexión con expertos nacionales e internacionales con redes de organizaciones de sociedad civil para abordar temas claves relacionadas con la movilidad humana y el desarrollo </t>
    </r>
    <r>
      <rPr>
        <b/>
        <sz val="12"/>
        <color theme="1"/>
        <rFont val="Calibri"/>
        <family val="2"/>
        <scheme val="minor"/>
      </rPr>
      <t xml:space="preserve"> (GTM)</t>
    </r>
  </si>
  <si>
    <r>
      <t xml:space="preserve">Fortalecidas las habilidades y capacidades de las redes nacionales de organizaciones de sociedad civil, para promover mayor protección y/o reintegración sostenible de personas que integran movimientos mixtos. </t>
    </r>
    <r>
      <rPr>
        <b/>
        <sz val="12"/>
        <color theme="1"/>
        <rFont val="Calibri"/>
        <family val="2"/>
        <scheme val="minor"/>
      </rPr>
      <t>(GTM)</t>
    </r>
  </si>
  <si>
    <t xml:space="preserve">Apoyo a los socios de ACNUR de la Red Nacional de Protección para brindar asistencia legal a personas que integran los movimientos mixtos. </t>
  </si>
  <si>
    <t xml:space="preserve">Diseño e implementación de un proceso formativo sobre el enfoque de consolidación de la paz en contextos de movilidad humana. </t>
  </si>
  <si>
    <t>Apoyo a procesos formativos sobre el abordaje de movilidad humana y enfoque de paz a instituciones y organizaciones a nivel nacional y municipal.</t>
  </si>
  <si>
    <t>Desarrollo de una propuesta de integración del enfoque de consolidación de paz en mecanismos  de protección, atención y reintegración.</t>
  </si>
  <si>
    <r>
      <t>Desarrollo de capacitaciones en derechos humanos, protección y prevención (</t>
    </r>
    <r>
      <rPr>
        <b/>
        <sz val="12"/>
        <color theme="1"/>
        <rFont val="Calibri"/>
        <family val="2"/>
        <scheme val="minor"/>
      </rPr>
      <t>SLV)</t>
    </r>
  </si>
  <si>
    <t>Fortalecimiento en el enfoque de paz, género, protección y reintegración con Organizaciones de Sociedad Civil.</t>
  </si>
  <si>
    <t>Espacios de formación con sociedad civil en temas de consolidación de paz en su trabajo con personas en movilidad humana, con especial atención en mujeres y jóvenes.</t>
  </si>
  <si>
    <t>Facilitación de jornadas de capacitación a OSC sobre abordaje de conflictos vinculados a la movilidad humana.</t>
  </si>
  <si>
    <r>
      <t>Implementación de programas para la prevención y protección de personas en el marco de la protección a la infancia y la prevención de la violencia sexual y basada en género, en niñez, adolescencia, mujeres y poblaciones LGBTI</t>
    </r>
    <r>
      <rPr>
        <b/>
        <sz val="12"/>
        <color theme="1"/>
        <rFont val="Calibri"/>
        <family val="2"/>
        <scheme val="minor"/>
      </rPr>
      <t xml:space="preserve"> (SLV)</t>
    </r>
  </si>
  <si>
    <t xml:space="preserve">Elaboración de caja de herramientas para la atencion de personas en movilidad humana con enfoque de consolidaciónde paz para OSC </t>
  </si>
  <si>
    <r>
      <t xml:space="preserve">Fortalecimiento de capacidades de organizaciones y redes de sociedad civil para complementar la respuesta de protección al desplazamiento forzado y la reintegración de personas con necesidades de protección. </t>
    </r>
    <r>
      <rPr>
        <b/>
        <sz val="12"/>
        <color theme="1"/>
        <rFont val="Calibri"/>
        <family val="2"/>
        <scheme val="minor"/>
      </rPr>
      <t>(HND)</t>
    </r>
  </si>
  <si>
    <t>Fortalecimiento de capacidades de organizaciones y redes de sociedad civil para complementar la respuesta de protección al desplazamiento forzado y la reintegración de personas con necesidades de protección. HONDURAS</t>
  </si>
  <si>
    <t>Desarrollo e implementación de módulo de formación y caja de herramientas para el abordaje de conflictos vinculados a la movilidad humana por parte de OSC.</t>
  </si>
  <si>
    <t xml:space="preserve">Las temáticas que se abordarán en los encuentros de coordinación incluyen aspectos sensibles al género y en algunos de estos se enfocarán precisamente en los desafíos de las mujeres y niñas en movimientos mixtos. </t>
  </si>
  <si>
    <t xml:space="preserve">Los socios del ACNUR que forman parte de la RNP identifican a  personas sobrevivientes de violencia sexual y/o violencia basada en género y las refieren a servicios especializados. </t>
  </si>
  <si>
    <t xml:space="preserve">En el proceso formativo promoverá la participación de mujeres. Adicionalmente se desarrollará contenido de formación sobre el rol de las mujeres para la consolidación de la paz. </t>
  </si>
  <si>
    <t>Fortalecimiento instituciones y organizaciones con representaciones a nivel local, priorizando a las mujeres</t>
  </si>
  <si>
    <t>En la propuesta se incluirá la perspectiva de las necesiddades diferenciadas de las mujeres en situación de movlidad humana</t>
  </si>
  <si>
    <t>Un tercio de los talleres estará enfocado en fortalecer los proceso de atención diferencia y sensibles al género. Al menos el 50% de las participantes serán mujeres</t>
  </si>
  <si>
    <t>Se promoverá la participación equitativa de hombres y mujeres y personas sexo-género diversas.</t>
  </si>
  <si>
    <t xml:space="preserve">El proceso de capacitación asegurará la inclusión del enfoque diferenciado de género en la consolidación de la paz. Las formaciones promoverán la participación equitativa y significativa de las mujeres de las OSC. </t>
  </si>
  <si>
    <t>Promover la atención de mujeres en la atención de personas en movilidad humana</t>
  </si>
  <si>
    <t>Promover la participación significativa de las mujeres en las capacitaciones.</t>
  </si>
  <si>
    <t>Se fortalecerán las capacidades para el abordaje de conflictos asociados a la movilidad humana con enfoque de género y su impacto diferenciado en hombres, mujeres y personas sexo-género diversas.</t>
  </si>
  <si>
    <t>Diseñados y/o institucionalizados sistemas nacionales de información que facilitan mayor acceso a protección y/o reintegración sostenible para personas que integran movimientos mixtos.</t>
  </si>
  <si>
    <t>Activity 2.3.1.a</t>
  </si>
  <si>
    <t>Activity 2.3.1.b</t>
  </si>
  <si>
    <t>Activity 2.3.4.a</t>
  </si>
  <si>
    <t>Activity 2.3.4.b</t>
  </si>
  <si>
    <t>Activity 2.3.4.c</t>
  </si>
  <si>
    <t>Activity 2.3.4.d</t>
  </si>
  <si>
    <t>Activity 2.3.4.e</t>
  </si>
  <si>
    <t>Activity 2.3.6.a</t>
  </si>
  <si>
    <t>Activity 2.3.6.b</t>
  </si>
  <si>
    <t>Activity 2.3.6.c</t>
  </si>
  <si>
    <t>Activity 2.3.6.d</t>
  </si>
  <si>
    <t>Fortalecimiento de Sistemas para la reintegración de personas retornadas</t>
  </si>
  <si>
    <t xml:space="preserve">Actualización del estudio de corte cuantitativo sobre caracterización de datos de población migrante retornada (2025) Solo es cambiar el nombre. </t>
  </si>
  <si>
    <r>
      <t>Fortalecimiento de la plataforma de servicios para salvadoreños en el exterior y que retornan al país</t>
    </r>
    <r>
      <rPr>
        <b/>
        <sz val="12"/>
        <color theme="1"/>
        <rFont val="Calibri"/>
        <family val="2"/>
        <scheme val="minor"/>
      </rPr>
      <t xml:space="preserve">  (SLV)</t>
    </r>
  </si>
  <si>
    <r>
      <t>Creación de un Sistema de Registro para el INSAFORP</t>
    </r>
    <r>
      <rPr>
        <b/>
        <sz val="12"/>
        <color theme="1"/>
        <rFont val="Calibri"/>
        <family val="2"/>
        <scheme val="minor"/>
      </rPr>
      <t xml:space="preserve"> (SLV)</t>
    </r>
  </si>
  <si>
    <r>
      <t>Desarrollo de módulos para la referenciación, atención y seguimiento de población migrante retornada en el Sistema Integral de Atención al Migrante Retornado.</t>
    </r>
    <r>
      <rPr>
        <b/>
        <sz val="12"/>
        <color theme="1"/>
        <rFont val="Calibri"/>
        <family val="2"/>
        <scheme val="minor"/>
      </rPr>
      <t xml:space="preserve"> (HND)</t>
    </r>
  </si>
  <si>
    <t xml:space="preserve"> Consolidación de la recepción, detección de necesidades de protección y referencia de casos en el centro de recepción GAMI a través de: acompañamiento técnico, capacitación, provisión de herramientas e insumos, y apoyo de personal especializado.   SALVADOR</t>
  </si>
  <si>
    <t xml:space="preserve">Transferencia de capacidades al personal del MTPS para la gestión del sistema  </t>
  </si>
  <si>
    <t>Formación en derechos humanos e inclusión de género al personal de MTPS</t>
  </si>
  <si>
    <t>Desarrollo de una módulo virtual para la capacitacion de personal de apoyo y atención a personas retornadas sobre cohesión social, paz y movilidad en los territorios.</t>
  </si>
  <si>
    <t xml:space="preserve"> Desarrollo de una módulo virtual para la capacitacion de personal de apoyo y atención a personas retornadas sobre género y movilidad.</t>
  </si>
  <si>
    <r>
      <t>Capacitación sobre uso de módulos para la referenciación, atención y seguimiento de población migrante retornada.</t>
    </r>
    <r>
      <rPr>
        <b/>
        <sz val="12"/>
        <color theme="1"/>
        <rFont val="Calibri"/>
        <family val="2"/>
        <scheme val="minor"/>
      </rPr>
      <t xml:space="preserve"> (HND)</t>
    </r>
  </si>
  <si>
    <r>
      <t xml:space="preserve">Diseño e implementación de una plataforma virtual para la promoción de oferta institucional, servicios y oportunidades para promover la reintegración sostenible de población migrante retornada. </t>
    </r>
    <r>
      <rPr>
        <b/>
        <sz val="12"/>
        <color theme="1"/>
        <rFont val="Calibri"/>
        <family val="2"/>
        <scheme val="minor"/>
      </rPr>
      <t>(HND)</t>
    </r>
  </si>
  <si>
    <t>Fortalecido el sistema Oportunidades del MTPS</t>
  </si>
  <si>
    <t xml:space="preserve"> Eventos de socializacion del estudio de corte cuantitativo sobre caracterización de datos  del Siamir</t>
  </si>
  <si>
    <t>Soporte para la funcionalidad, operatividad e interoperabilidad del SIAMIR</t>
  </si>
  <si>
    <t>Capacitación sobre uso de sistema por parte de instancias proveedoras de servicios</t>
  </si>
  <si>
    <t>Promover la participación significativa de las mujeres en los servicios de reintegraciónas capacitaciones.</t>
  </si>
  <si>
    <t>Promover la participación significativa de mujeres en el proceso de actualización</t>
  </si>
  <si>
    <t xml:space="preserve">El proceso de recepción hará énfasis en las necesidades diferenciadas de las mujeres y las niñas, así como la respuesta  especializada ante necesiades especiales de protección, cinluido la violencia de género. Se espera un nivel similar al de 2023 en mujeres atendidas (54% en 2023). </t>
  </si>
  <si>
    <t>Al menos un 20% de participantes deben ser mujeres</t>
  </si>
  <si>
    <t>En los talleres se abordaran tematicas de inclusion e igualdad.</t>
  </si>
  <si>
    <t>El módulo de capacitación brindara una herramienta de formación sobre el enfoque de género y priorizacion de muejeres en los procesos de reintegración.</t>
  </si>
  <si>
    <t>Implementados mecanismos efectivos de protección y reintegración sostenible en los municipios priorizados, para personas que integran movimientos mixtos (personas migrantes retornadas, personas migrantes en tránsito, personas con necesidades especiales de protección, personas desplazadas, personas refugiadas).</t>
  </si>
  <si>
    <t>Diseñados políticas, planes y proyectos municipales en los ámbitos de prevención, protección y reintegración sostenible.</t>
  </si>
  <si>
    <t>Activity 3.1.1.a</t>
  </si>
  <si>
    <t>Activity 3.1.2.a</t>
  </si>
  <si>
    <t>Activity 3.1.2.b</t>
  </si>
  <si>
    <t>Activity 3.1.4.a</t>
  </si>
  <si>
    <t>Activity 3.1.9</t>
  </si>
  <si>
    <t>Activity 3.1.10</t>
  </si>
  <si>
    <t>Activity 3.1.11</t>
  </si>
  <si>
    <t>Activity 3.1.11.a</t>
  </si>
  <si>
    <t>Activity 3.1.11.b</t>
  </si>
  <si>
    <t>Activity 3.1.11.c</t>
  </si>
  <si>
    <t>Activity 3.1.11.d</t>
  </si>
  <si>
    <t>Activity 3.1.11.e</t>
  </si>
  <si>
    <t>Activity 3.1.11.f</t>
  </si>
  <si>
    <t>Activity 3.1.12</t>
  </si>
  <si>
    <t>Activity 3.1.13</t>
  </si>
  <si>
    <t>Activity 3.1.14</t>
  </si>
  <si>
    <t>Activity 3.1.14.a</t>
  </si>
  <si>
    <t>Activity 3.1.14.b</t>
  </si>
  <si>
    <t>Activity 3.1.14.c</t>
  </si>
  <si>
    <t>Activity 3.1.14.d</t>
  </si>
  <si>
    <t>Activity 3.1.14.e</t>
  </si>
  <si>
    <t>Activity 3.1.14.f</t>
  </si>
  <si>
    <t>Activity 3.1.14.g</t>
  </si>
  <si>
    <t>Activity 3.1.14.h</t>
  </si>
  <si>
    <t>Activity 3.1.14.i</t>
  </si>
  <si>
    <r>
      <t>Desarrollo de una metodología para el desarrollo de planes, programas y proyectos municipales con enfoque en la atención, protección y reintegración de migrantes</t>
    </r>
    <r>
      <rPr>
        <b/>
        <sz val="12"/>
        <color theme="1"/>
        <rFont val="Calibri"/>
        <family val="2"/>
        <scheme val="minor"/>
      </rPr>
      <t xml:space="preserve"> (GTM) </t>
    </r>
  </si>
  <si>
    <t>Implementación de la metodología para el abordaje de la movilidad humana con enfoque de consolidación de paz, cohesión social y género de acuerdo con el contexto de los territorios.</t>
  </si>
  <si>
    <t>Apoyo a las Oficinas Municipales de la Niñez y Adolescencia, Direcciones Municipales de la Mujer y otras oficinas municipales encargadas del tema migratorio en los  municipios priorizados (GTM)</t>
  </si>
  <si>
    <t>Diseño de herramientas que integren el enfoque del proyecto videos, podcast, mensajes radiales, actividades ludicas que se realicen en los municipios.</t>
  </si>
  <si>
    <t xml:space="preserve">Desarrollo de 3 procesos de diseño de soluciones de desarrollo participativos municipales multiactor para la inclusión de acciones de protección, atención y reintegración con enfoque de consolidación de la paz en la planificación del territorio. </t>
  </si>
  <si>
    <r>
      <t>Recolectar data y evidencia a nivel municipal para la elaboración de políticas, planes y proyectos municipales en ámbitos de prevención, protección y reintegración sostenible.</t>
    </r>
    <r>
      <rPr>
        <b/>
        <sz val="12"/>
        <color theme="1"/>
        <rFont val="Calibri"/>
        <family val="2"/>
        <scheme val="minor"/>
      </rPr>
      <t xml:space="preserve"> (GTM)</t>
    </r>
  </si>
  <si>
    <r>
      <t>Generar de espacios de participación multi-actor para la identificación colectiva de necesidades y desafíos en temas de prevención, protección y reintegración sostenible.</t>
    </r>
    <r>
      <rPr>
        <b/>
        <sz val="12"/>
        <color theme="1"/>
        <rFont val="Calibri"/>
        <family val="2"/>
        <scheme val="minor"/>
      </rPr>
      <t xml:space="preserve"> (GTM)</t>
    </r>
  </si>
  <si>
    <t>Desarrollo participativo de instrumentos orientadores del accionar de las redes de protección (diseño/actualización de estructura, procedimiento de actuación y referencia, manual de funciones, etc)</t>
  </si>
  <si>
    <r>
      <t>Implementar una estrategia de fortalecimiento de capacidades de instituciones locales para diseñar e implementar políticas, planes y proyectos municipales</t>
    </r>
    <r>
      <rPr>
        <b/>
        <sz val="12"/>
        <color theme="1"/>
        <rFont val="Calibri"/>
        <family val="2"/>
        <scheme val="minor"/>
      </rPr>
      <t>. (GTM)</t>
    </r>
  </si>
  <si>
    <r>
      <t>Fortalecer las capacidades de las organizaciones de retornados y/o desplazados para poder participar en los espacios multi-actor.</t>
    </r>
    <r>
      <rPr>
        <b/>
        <sz val="12"/>
        <color theme="1"/>
        <rFont val="Calibri"/>
        <family val="2"/>
        <scheme val="minor"/>
      </rPr>
      <t xml:space="preserve"> (GTM)</t>
    </r>
  </si>
  <si>
    <r>
      <t>Elaboración de un plan de respuesta/ ruta de atención municipal para la atención de población retornada, desplazamiento e identificación de perfiles vulnerables</t>
    </r>
    <r>
      <rPr>
        <b/>
        <sz val="12"/>
        <color theme="1"/>
        <rFont val="Calibri"/>
        <family val="2"/>
        <scheme val="minor"/>
      </rPr>
      <t xml:space="preserve"> (SLV)</t>
    </r>
  </si>
  <si>
    <r>
      <t xml:space="preserve">Acciones de abogacía para la aprobación de ordenanzas municipales que permitan derivar fondos para atender las necesidades de las poblaciones migrantes que retornan y sus familias </t>
    </r>
    <r>
      <rPr>
        <b/>
        <sz val="12"/>
        <color theme="1"/>
        <rFont val="Calibri"/>
        <family val="2"/>
        <scheme val="minor"/>
      </rPr>
      <t>(SLV)</t>
    </r>
  </si>
  <si>
    <r>
      <t>Funcionarios locales capacitados</t>
    </r>
    <r>
      <rPr>
        <b/>
        <sz val="12"/>
        <color theme="1"/>
        <rFont val="Calibri"/>
        <family val="2"/>
        <scheme val="minor"/>
      </rPr>
      <t xml:space="preserve"> (SLV)</t>
    </r>
  </si>
  <si>
    <r>
      <t>Diseño e implementación de proyectos municipales para la reintegración sostenible.</t>
    </r>
    <r>
      <rPr>
        <b/>
        <sz val="12"/>
        <color theme="1"/>
        <rFont val="Calibri"/>
        <family val="2"/>
        <scheme val="minor"/>
      </rPr>
      <t xml:space="preserve"> (HND)</t>
    </r>
  </si>
  <si>
    <t xml:space="preserve">Fortalecimiento de los mecanismos de identificación, referencia y respuesta de protección locales </t>
  </si>
  <si>
    <t xml:space="preserve">Fortalecimiento el enfoque de paz en los actores locales de La Libertad Costa  (FESASURF, Comités Turísticos, Ministerio de Turismo, municipalidades)  </t>
  </si>
  <si>
    <t xml:space="preserve">Diseñada una guía de atención a personas migrantes para el municipio de La Libertad Costa  </t>
  </si>
  <si>
    <t xml:space="preserve">Fortalecimiento de capacidades de  funcionarios municipales para el diseño de propuestas de proyecto con enfoque de consolidación de paz y género </t>
  </si>
  <si>
    <t xml:space="preserve"> Implementación de 1 propuesta de proyecto con enfoque de consolición de paz dirigida a jovenes migrantes retornados</t>
  </si>
  <si>
    <t xml:space="preserve"> Iniciativas locales desarrolladas e implementadas para la cohesión social y consolidación de la paz comunitaria en municipios priorizados para promover la protección, la equidad de género y la reintegración de población en contexto de movilidad humana (acciones pueden incluir la realización ferias de promoción de ddhh, la convivencia pacífica, acceso a la justicia y acceso a servicios).</t>
  </si>
  <si>
    <r>
      <t>Diseño de metodología (caja de herramientas) y capacitación de funcionarios/as locales para el desarrollo de planes, programas y proyectos municipales con enfoque en prevención de migración irregular, la atención, protección y reintegración de población migrante retornada. Jornadas en Choloma y San Pedro Sula</t>
    </r>
    <r>
      <rPr>
        <b/>
        <sz val="12"/>
        <color theme="1"/>
        <rFont val="Calibri"/>
        <family val="2"/>
        <scheme val="minor"/>
      </rPr>
      <t>. (HND)</t>
    </r>
  </si>
  <si>
    <r>
      <t>Implementación de Planes Municipales de Respuesta al Desplazamiento Forzado y reintegración de personas retornadas con necesidades de protección en coordinación con la iniciativa de “Ciudades Solidarias”.</t>
    </r>
    <r>
      <rPr>
        <b/>
        <sz val="12"/>
        <color theme="1"/>
        <rFont val="Calibri"/>
        <family val="2"/>
        <scheme val="minor"/>
      </rPr>
      <t xml:space="preserve"> (HND)</t>
    </r>
  </si>
  <si>
    <r>
      <t>Coordinación y monitoreo transfronterizo entre HN y GTM para la atención y referencia de personas de flujos mixtos con necesidades de protección.</t>
    </r>
    <r>
      <rPr>
        <b/>
        <sz val="12"/>
        <color theme="1"/>
        <rFont val="Calibri"/>
        <family val="2"/>
        <scheme val="minor"/>
      </rPr>
      <t xml:space="preserve"> (HND)</t>
    </r>
  </si>
  <si>
    <t xml:space="preserve">Ferias e intercambios intermunicipales de personas retornadas. </t>
  </si>
  <si>
    <t>Apoyados emprendimientos de mujeres locales retornadas de La Libertad Costa</t>
  </si>
  <si>
    <t xml:space="preserve">Iniciativa de apoyo a las soluciones para mujeres afectadas o en riesgo de desplazamiento forzado o con necesidad de protección a través de un proceso coordinado </t>
  </si>
  <si>
    <t xml:space="preserve"> Iniciativa de  ferias para difusión de servicios, sensibilización y apoyo a las soluciones.</t>
  </si>
  <si>
    <t xml:space="preserve">Apoyo en el implementación del plan de respuesta ruta de atención municipal para la atención de población retornada, desplazamiento e identificación de perfiles vulnerables </t>
  </si>
  <si>
    <t>Implementacion de un proceso de senzibilizaciónsobre paz, género y movilidad con el sector privado y publico en el territorio</t>
  </si>
  <si>
    <t>Ferias comunitarios, sensibilización y fortalecimiento para la cohesión social, el intercambio entre diferentes grupos y fomento de la</t>
  </si>
  <si>
    <t>Realización de 2 talleres sobre Reintegracion Sostenible con enfoque de consolidación de paz, prevención de conflictos y genero en contextos de movilidad humana dirigido a funcionarios municipales, OSC, empresa privada y lideres comunitarios</t>
  </si>
  <si>
    <t>Promover la participación significativa de las mujeres en la implementación del plan de respuesta.</t>
  </si>
  <si>
    <t>Empoderamiento de las Direcciones Municipales de la Mujer, priorización de género en actividades con las diferentes oficinas municipales.</t>
  </si>
  <si>
    <t>Herramientas comunicativas con enfoque de género y intercultural</t>
  </si>
  <si>
    <t>En el diseño de soluciiones se hará énfasis en cómo éstas beneficioan diferenciadamente a las mujeres.</t>
  </si>
  <si>
    <t>En el diseño de instrumentos se hará énfasis en cómo éstas beneficioan diferenciadamente a las mujeres.</t>
  </si>
  <si>
    <t xml:space="preserve">Desarrollo de enfoques de atención diferenciados con atención al género, la edad y la diversidad, así como la referencia a servicios especializados. </t>
  </si>
  <si>
    <t>Se brindará formación en temas de género</t>
  </si>
  <si>
    <t>La guia, incluirá servicios especializados para mujeres</t>
  </si>
  <si>
    <t>Promover la participación significativa de jóvenes mujeres en la implementación la propuesta de proyecto.</t>
  </si>
  <si>
    <t>Las iniciativas locales implementadas con enfoque de género e incorporarán acciones para el empoderamiento y la prevención de la VBG en los municipios priorizados.</t>
  </si>
  <si>
    <t xml:space="preserve">Los intercambios se realizarán con un enfoque de empoderamiento de las mujeres y almenos el 50% son mujeres. </t>
  </si>
  <si>
    <t xml:space="preserve">Los emprendimientos a apoyar son solo de mujeres retornadas y/o desplazadas. </t>
  </si>
  <si>
    <t xml:space="preserve">La actividad promoverá que mujeres retornadas con necesides de protección, desplazadas o en riesgo de desplazamiento accedan a oportunidades de medios de vida mediante servicios especializados. </t>
  </si>
  <si>
    <t xml:space="preserve">Se promoverán actividades de información, difusión y promoción desde enfoques sensibles a de edad, género y diversidades. Se promoverá la participación activa de mujeres en las iniciativas. </t>
  </si>
  <si>
    <t>Incorporar acciones con enfoque de gpenero e igualdad en las acciones de trabajo de la mesa sobre movilidad</t>
  </si>
  <si>
    <t>Acciones de sensibilización y empoderamiento con miembros de la mesa sobre movilidad en Santa Ana</t>
  </si>
  <si>
    <t>Acciones de sensibilización y empoderamiento de mujeres migrantes o en riesgo de migrar y masculinidades a nivel comunitario</t>
  </si>
  <si>
    <t>Espacios de convivencia e intercambio de experiencias entre las comunidades, que promuevan la igualdad y equida entre hombre y mujeres y la no discriminación de otros grupos vulnerables</t>
  </si>
  <si>
    <t>Establecidos y/o consolidados espacios de coordinación multi-actor al nivel municipal para la promoción de iniciativas locales de prevención, protección y reintegración.</t>
  </si>
  <si>
    <t>Activity 3.2.1.a</t>
  </si>
  <si>
    <t>Activity 3.2.1.b</t>
  </si>
  <si>
    <t>Activity 3.2.1.c</t>
  </si>
  <si>
    <t>Activity 3.2.2.a</t>
  </si>
  <si>
    <t>Activity 3.2.2.b</t>
  </si>
  <si>
    <t>Activity 3.2.4.a</t>
  </si>
  <si>
    <t>Activity 3.2.8.a</t>
  </si>
  <si>
    <t>Activity 3.2.8.b</t>
  </si>
  <si>
    <t>Activity 3.2.8.c</t>
  </si>
  <si>
    <t>Activity 3.2.8.d</t>
  </si>
  <si>
    <t>Activity 3.2.8.e</t>
  </si>
  <si>
    <t>Activity 3.2.8.f</t>
  </si>
  <si>
    <t>Activity 3.2.8.g</t>
  </si>
  <si>
    <t>Activity 3.2.8.h</t>
  </si>
  <si>
    <t>Activity 3.2.8.i</t>
  </si>
  <si>
    <t>Activity 3.2.9</t>
  </si>
  <si>
    <t>Activity 3.2.10</t>
  </si>
  <si>
    <t>Activity 3.2.10.a</t>
  </si>
  <si>
    <r>
      <t xml:space="preserve">Fortalecimiento de las municipalidades priorizadas para la construcción de planes enfocados en prevención, protección y reintegración de migrantes  </t>
    </r>
    <r>
      <rPr>
        <b/>
        <sz val="12"/>
        <color theme="1"/>
        <rFont val="Calibri"/>
        <family val="2"/>
        <scheme val="minor"/>
      </rPr>
      <t>(GTM)</t>
    </r>
  </si>
  <si>
    <t>Intercambios de experiencias entre municipios priorizados y asociados</t>
  </si>
  <si>
    <t>Diseñada e implementada la estrategia de socialización del sistema Oportunidades</t>
  </si>
  <si>
    <t>Formalizar acuerdos y alianzas interinstitucionales con los consejos municipales de los municipios priorizados, Ministerios de Trabajo y Economía y otros  (GTM)</t>
  </si>
  <si>
    <t xml:space="preserve">impulsar la ejecución de al menos un proyecto a nivel municipal que implemente el enfoque de paz  </t>
  </si>
  <si>
    <t>Realizar un proceso de validación y certificación de competencias mediante una alianza publico privada</t>
  </si>
  <si>
    <r>
      <t xml:space="preserve">Mapear la institucionalidad encargada de la prevención, protección y reintegración sostenible de personas que integran movimientos mixtos. </t>
    </r>
    <r>
      <rPr>
        <b/>
        <sz val="12"/>
        <color theme="1"/>
        <rFont val="Calibri"/>
        <family val="2"/>
        <scheme val="minor"/>
      </rPr>
      <t xml:space="preserve"> (GTM)</t>
    </r>
  </si>
  <si>
    <r>
      <t>Organización y desarrollo de la “Conferencia Nacional de Ciudades Solidarias en Guatemala” con el objetivo que las prácticas de los gobiernos locales participantes en la iniciativa de “Ciudades Solidarias” puedan influenciar el marco normativo nacional y que las iniciativas de algunas ciudades puedan ser replicadas en otras ciudades que desean unirse a la iniciativa. (</t>
    </r>
    <r>
      <rPr>
        <b/>
        <sz val="12"/>
        <color theme="1"/>
        <rFont val="Calibri"/>
        <family val="2"/>
        <scheme val="minor"/>
      </rPr>
      <t>GTM)</t>
    </r>
  </si>
  <si>
    <t xml:space="preserve"> Consolidación de la red de Ciudades solidarias en Guatemala con el objetivo de posicionar esta iniciativa como un mecanismo efectivo de coordinación y protección.</t>
  </si>
  <si>
    <r>
      <t>Fortalecimiento de la Mesa de coordinación municipal sobre migración y desplazamiento</t>
    </r>
    <r>
      <rPr>
        <b/>
        <sz val="12"/>
        <color theme="1"/>
        <rFont val="Calibri"/>
        <family val="2"/>
        <scheme val="minor"/>
      </rPr>
      <t xml:space="preserve"> (SLV)</t>
    </r>
  </si>
  <si>
    <r>
      <t xml:space="preserve">Fortalecimiento de la coordinación municipal para la identificación y derivación de casos hacia OLAVs para atención legal, social y psicológico </t>
    </r>
    <r>
      <rPr>
        <b/>
        <sz val="12"/>
        <color theme="1"/>
        <rFont val="Calibri"/>
        <family val="2"/>
        <scheme val="minor"/>
      </rPr>
      <t>(SLV)</t>
    </r>
  </si>
  <si>
    <r>
      <t>Diálogo e incidencia para la inclusión la asistencia y reintegración de población migrante retornada dentro  de la planificación y gestión municipal a través de cabildos y otros espacios locales. Jornadas en Choloma y San Pedro Sula.</t>
    </r>
    <r>
      <rPr>
        <b/>
        <sz val="12"/>
        <color theme="1"/>
        <rFont val="Calibri"/>
        <family val="2"/>
        <scheme val="minor"/>
      </rPr>
      <t xml:space="preserve"> (HND) </t>
    </r>
  </si>
  <si>
    <t>Atención inmediata en territorio a casos de población retornada con perfiles de vulnerabilidad (personas sin arraigo, con antecedentes y con necesidades de protección)</t>
  </si>
  <si>
    <t xml:space="preserve"> Implementación de programas de formación profesional con enfoque de paz y género para personas retornadas en territorio </t>
  </si>
  <si>
    <t>Implementación de programas de certificacion de competencias laborales con enfoque de paz y género para personas retornadas en territorio.</t>
  </si>
  <si>
    <t xml:space="preserve">Desarrollados foros intersectoriales para abordar temas movilidad humana y desarrollo de oportunidades locales. </t>
  </si>
  <si>
    <t>Implementación de un espacio de promoción económica que promuevan la convivencia pácifica y el apoyo comunitario para emprendedores retornados en los territorios priorizados.</t>
  </si>
  <si>
    <t xml:space="preserve">Fortalecimiento de 1 alianza público-privada para apoyar la reintegración de mujeres migrantes retornadas y promover su autonomía económica </t>
  </si>
  <si>
    <t>Diseño e implementacion de 1 alianza público-privada para apoyar la reintegración de jóvenes migrantes retornados</t>
  </si>
  <si>
    <t>Apoyo en la implementacion de la Red de Migracion de Mujeres en Choloma</t>
  </si>
  <si>
    <t xml:space="preserve"> Acciones locales de protección y reintegración de población migrante retornada con énfasis en jóvenes y mujeres apoyadas por la diáspora</t>
  </si>
  <si>
    <r>
      <t>Coordinación de espacios multi actor con los comités municipales de respuesta al desplazamiento, liderazgos comunitarios y organizaciones de sociedad civil para dar seguimiento a la implementación de los planes de respuesta de personas desplazadas, personas retornadas con necesidades de protección, solicitantes y refugiadas.</t>
    </r>
    <r>
      <rPr>
        <b/>
        <sz val="12"/>
        <color theme="1"/>
        <rFont val="Calibri"/>
        <family val="2"/>
        <scheme val="minor"/>
      </rPr>
      <t xml:space="preserve"> (HND)</t>
    </r>
  </si>
  <si>
    <t xml:space="preserve">Diseño e implementación de programas de formación técnica y certificación de competencias para mujeres y jovenes retornadas </t>
  </si>
  <si>
    <t>Fomentar el intercambio de mujeres trabajadoras de los municipios</t>
  </si>
  <si>
    <t>En los procesos de difusión se haran con perspectiva de género</t>
  </si>
  <si>
    <t>Apoyar el proyecto de poblaciones LGBTIQ+  y en situación de vulnerabilidad</t>
  </si>
  <si>
    <t>Apoyar la certificación con enfoque de género</t>
  </si>
  <si>
    <t>La plataforma de Ciudades Solidarias busca activamente discutir y abordar las necesidades y desafíos de las mujeres y niñas en movimientos mixtos y las</t>
  </si>
  <si>
    <t>Se buscará que el 50% de las participantes sean múejes y dentro del proceso de formación se impartiran módulos de sensibilización sobre gpenero y masculinidades</t>
  </si>
  <si>
    <t>Uno de los foros se enfocara en la tematica de inclusión de mujeres</t>
  </si>
  <si>
    <t>al menos el 50% de las empredoras serán mujeres que buscan mejorar su fuente de ingreso para apoyar a sus familias</t>
  </si>
  <si>
    <t xml:space="preserve">Propuesta diseñada para atender a mujeres </t>
  </si>
  <si>
    <t>Promover la participación significativa de jóvenes mujeres en el diseño e implementación la propuesta de proyecto.</t>
  </si>
  <si>
    <t xml:space="preserve">Apoyo a red de Mujeres Migrantes </t>
  </si>
  <si>
    <t>Las iniciativas locales implementadas con enfoque de género e incorporarán acciones para el empoderamiento y la prevención de la VBG en los municipios</t>
  </si>
  <si>
    <t xml:space="preserve">Asegurar el desarrollo de  procesos formativos sobre el enfoque de género dirigido a los diferentes actores participantes. </t>
  </si>
  <si>
    <t>Promover la participación significativa de mujeres en la implementación la propuesta de proyecto.</t>
  </si>
  <si>
    <t>Activity 3.3.4.a</t>
  </si>
  <si>
    <t>Activity 3.3.9</t>
  </si>
  <si>
    <t>Activity 3.3.10</t>
  </si>
  <si>
    <t>Activity 3.3.11</t>
  </si>
  <si>
    <t>Activity 3.3.12</t>
  </si>
  <si>
    <t>Activity 3.3.13</t>
  </si>
  <si>
    <t>Activity 3.3.14</t>
  </si>
  <si>
    <t>Activity 3.3.15</t>
  </si>
  <si>
    <r>
      <t xml:space="preserve">Formalizar acuerdos y alianzas interinstitucionales con el sector privado y público municipales y departamentales priorizados para la inclusión de estrategias de innovación productiva a nivel local y las redes de emprendimiento, trabajo y relacionadas y apoyar el emprendimiento colaborativo liderado por jóvenes </t>
    </r>
    <r>
      <rPr>
        <b/>
        <sz val="12"/>
        <color theme="1"/>
        <rFont val="Calibri"/>
        <family val="2"/>
        <scheme val="minor"/>
      </rPr>
      <t xml:space="preserve"> (GTM)</t>
    </r>
  </si>
  <si>
    <r>
      <t xml:space="preserve">Generación de espacios de cooperación sur-sur para acercar experiencias locales de alianzas público-privadas. </t>
    </r>
    <r>
      <rPr>
        <b/>
        <sz val="12"/>
        <color theme="1"/>
        <rFont val="Calibri"/>
        <family val="2"/>
        <scheme val="minor"/>
      </rPr>
      <t>(GTM)</t>
    </r>
  </si>
  <si>
    <r>
      <t xml:space="preserve">Mapeo de potenciales aliados públicos y privados </t>
    </r>
    <r>
      <rPr>
        <b/>
        <sz val="12"/>
        <color theme="1"/>
        <rFont val="Calibri"/>
        <family val="2"/>
        <scheme val="minor"/>
      </rPr>
      <t xml:space="preserve"> (GTM)</t>
    </r>
  </si>
  <si>
    <t>Apoyo complementario a iniciativas locales en marcha de sociedad civil sobre movilidad humana  para incluir el enfoque de construcción de paz</t>
  </si>
  <si>
    <r>
      <t xml:space="preserve">Mapeo de iniciativas productivas y alianzas empresariales en coordinación con Mesa de Inserción Laboral Municipal (con CMPVs) </t>
    </r>
    <r>
      <rPr>
        <b/>
        <sz val="12"/>
        <color theme="1"/>
        <rFont val="Calibri"/>
        <family val="2"/>
        <scheme val="minor"/>
      </rPr>
      <t>(SLV)</t>
    </r>
  </si>
  <si>
    <r>
      <t>Atención inmediata en territorio a casos de población retornada con perfiles de vulnerabilidad (personas sin arraigo, con antecedentes y con necesidades de protección</t>
    </r>
    <r>
      <rPr>
        <b/>
        <sz val="12"/>
        <color theme="1"/>
        <rFont val="Calibri"/>
        <family val="2"/>
        <scheme val="minor"/>
      </rPr>
      <t>) (SLV</t>
    </r>
    <r>
      <rPr>
        <sz val="12"/>
        <color theme="1"/>
        <rFont val="Calibri"/>
        <family val="2"/>
        <scheme val="minor"/>
      </rPr>
      <t>)</t>
    </r>
  </si>
  <si>
    <r>
      <t>Formalizar acuerdos y alianzas interinstitucionales con el sector privado y público municipales y departamentales priorizados</t>
    </r>
    <r>
      <rPr>
        <b/>
        <sz val="12"/>
        <color theme="1"/>
        <rFont val="Calibri"/>
        <family val="2"/>
        <scheme val="minor"/>
      </rPr>
      <t xml:space="preserve">   (SLV)</t>
    </r>
  </si>
  <si>
    <r>
      <t xml:space="preserve">Programa de certificación de competencias laborales  </t>
    </r>
    <r>
      <rPr>
        <b/>
        <sz val="12"/>
        <color theme="1"/>
        <rFont val="Calibri"/>
        <family val="2"/>
        <scheme val="minor"/>
      </rPr>
      <t xml:space="preserve">  (SLV)</t>
    </r>
  </si>
  <si>
    <r>
      <t>Diseño e implementación de iniciativas de livelihood para mujeres migrantes retornadas.</t>
    </r>
    <r>
      <rPr>
        <b/>
        <sz val="12"/>
        <color theme="1"/>
        <rFont val="Calibri"/>
        <family val="2"/>
        <scheme val="minor"/>
      </rPr>
      <t xml:space="preserve"> (HND)</t>
    </r>
  </si>
  <si>
    <r>
      <t>Programa de mentoring con jóvenes migrantes retornados.</t>
    </r>
    <r>
      <rPr>
        <b/>
        <sz val="12"/>
        <color theme="1"/>
        <rFont val="Calibri"/>
        <family val="2"/>
        <scheme val="minor"/>
      </rPr>
      <t xml:space="preserve"> (HND)</t>
    </r>
  </si>
  <si>
    <r>
      <t xml:space="preserve">Diseño e implementación de Foro sobre Reintegración Económica en coordinación con Empresa Privada para promoción de medios de vida, empleabilidad e inclusión laboral de población migrante retornada. Lugar: San Pedro Sula. </t>
    </r>
    <r>
      <rPr>
        <b/>
        <sz val="12"/>
        <color theme="1"/>
        <rFont val="Calibri"/>
        <family val="2"/>
        <scheme val="minor"/>
      </rPr>
      <t>(HND)</t>
    </r>
  </si>
  <si>
    <r>
      <t>Desarrollo e implementación de iniciativas de reintegración económica para población migrante retornada en coordinación con OSC locales, autoridades municipales y sector privado con énfasis en mujeres y jóvenes en Choloma y San Pedro Sula.</t>
    </r>
    <r>
      <rPr>
        <b/>
        <sz val="12"/>
        <color theme="1"/>
        <rFont val="Calibri"/>
        <family val="2"/>
        <scheme val="minor"/>
      </rPr>
      <t xml:space="preserve">  (HND)</t>
    </r>
  </si>
  <si>
    <r>
      <t>Desarrollo de acuerdos institucionales entre el gobierno en sus distintos niveles y la empresa privada para desarrollar una estrategia de respuesta articulada y que responda a las necesidades de la población desplazada, personas retornadas con necesidades de protección, solicitantes y refugiadas.</t>
    </r>
    <r>
      <rPr>
        <b/>
        <sz val="12"/>
        <color theme="1"/>
        <rFont val="Calibri"/>
        <family val="2"/>
        <scheme val="minor"/>
      </rPr>
      <t xml:space="preserve"> (HND)</t>
    </r>
  </si>
  <si>
    <r>
      <t>Generación de alianzas público -privados en el marco de las propuestas del trabajo con Medios de Vida (</t>
    </r>
    <r>
      <rPr>
        <b/>
        <sz val="12"/>
        <color theme="1"/>
        <rFont val="Calibri"/>
        <family val="2"/>
        <scheme val="minor"/>
      </rPr>
      <t>HND)</t>
    </r>
  </si>
  <si>
    <t xml:space="preserve">Los criterios de selección e implementación en los programas desarrollados bajo las alianzas público-privadas son sensibles al género y buscan el empoderamiento y la autosuficiencia de las mujeres beneficiarias.  </t>
  </si>
  <si>
    <t>Se promoverá que la iniciativa priorizada oriente sus acciones a mujeres</t>
  </si>
  <si>
    <t>Recipient Organization 1 Original Budget OIM GTM</t>
  </si>
  <si>
    <t>Recipient Organization 2 Original Budget ACNUR</t>
  </si>
  <si>
    <t>Recipient Organization 3 Origianl Budget PNUD</t>
  </si>
  <si>
    <t>Recipient Organization 1 Cost Extensión Budget OIM GTM</t>
  </si>
  <si>
    <t>Recipient Organization 2 Cost Extensión Budget ACNUR</t>
  </si>
  <si>
    <t>Recipient Organization 3 Cost Extensión Budget PNUD</t>
  </si>
  <si>
    <r>
      <rPr>
        <b/>
        <sz val="12"/>
        <color theme="1"/>
        <rFont val="Calibri"/>
        <family val="2"/>
        <scheme val="minor"/>
      </rPr>
      <t>Recipient Organization 1</t>
    </r>
    <r>
      <rPr>
        <sz val="12"/>
        <color theme="1"/>
        <rFont val="Calibri"/>
        <family val="2"/>
        <scheme val="minor"/>
      </rPr>
      <t xml:space="preserve"> Original Budget OIM GTM</t>
    </r>
  </si>
  <si>
    <r>
      <rPr>
        <b/>
        <sz val="12"/>
        <color theme="1"/>
        <rFont val="Calibri"/>
        <family val="2"/>
        <scheme val="minor"/>
      </rPr>
      <t>Recipient Organization 2</t>
    </r>
    <r>
      <rPr>
        <sz val="12"/>
        <color theme="1"/>
        <rFont val="Calibri"/>
        <family val="2"/>
        <scheme val="minor"/>
      </rPr>
      <t xml:space="preserve"> Original Budget ACNUR</t>
    </r>
  </si>
  <si>
    <r>
      <rPr>
        <b/>
        <sz val="12"/>
        <color theme="1"/>
        <rFont val="Calibri"/>
        <family val="2"/>
        <scheme val="minor"/>
      </rPr>
      <t>Recipient Organization 1</t>
    </r>
    <r>
      <rPr>
        <sz val="12"/>
        <color theme="1"/>
        <rFont val="Calibri"/>
        <family val="2"/>
        <scheme val="minor"/>
      </rPr>
      <t xml:space="preserve"> Cost Extensión Budget OIM GTM</t>
    </r>
  </si>
  <si>
    <r>
      <rPr>
        <b/>
        <sz val="12"/>
        <color theme="1"/>
        <rFont val="Calibri"/>
        <family val="2"/>
        <scheme val="minor"/>
      </rPr>
      <t>Recipient Organization 2</t>
    </r>
    <r>
      <rPr>
        <sz val="12"/>
        <color theme="1"/>
        <rFont val="Calibri"/>
        <family val="2"/>
        <scheme val="minor"/>
      </rPr>
      <t xml:space="preserve"> Cost Extensión Budget ACNUR</t>
    </r>
  </si>
  <si>
    <r>
      <t>Organización de 03 Encuentros Técnicos Interagenciales.</t>
    </r>
    <r>
      <rPr>
        <b/>
        <sz val="12"/>
        <color theme="1"/>
        <rFont val="Calibri"/>
        <family val="2"/>
        <scheme val="minor"/>
      </rPr>
      <t xml:space="preserve"> (GTM)</t>
    </r>
  </si>
  <si>
    <r>
      <t xml:space="preserve">Organización de </t>
    </r>
    <r>
      <rPr>
        <sz val="11"/>
        <color theme="1"/>
        <rFont val="Calibri"/>
        <family val="2"/>
        <scheme val="minor"/>
      </rPr>
      <t xml:space="preserve">06 reuniones del Comité Directivo Regional y 03 reuniones de coordinación nacional  </t>
    </r>
    <r>
      <rPr>
        <b/>
        <sz val="11"/>
        <color theme="1"/>
        <rFont val="Calibri"/>
        <family val="2"/>
        <scheme val="minor"/>
      </rPr>
      <t>(GTM)</t>
    </r>
  </si>
  <si>
    <r>
      <t>Impresión y distribución de la nueva normativa del sistema de asilo.</t>
    </r>
    <r>
      <rPr>
        <b/>
        <sz val="12"/>
        <color theme="1"/>
        <rFont val="Calibri"/>
        <family val="2"/>
        <scheme val="minor"/>
      </rPr>
      <t>(GTM)</t>
    </r>
  </si>
  <si>
    <r>
      <t xml:space="preserve">Apoyo a la documentación para refugiados. </t>
    </r>
    <r>
      <rPr>
        <b/>
        <sz val="12"/>
        <color theme="1"/>
        <rFont val="Calibri"/>
        <family val="2"/>
        <scheme val="minor"/>
      </rPr>
      <t>(GTM)</t>
    </r>
  </si>
  <si>
    <r>
      <t xml:space="preserve">Apoyo a la Red Nacional de Protección en el desarrollo de encuentros de coordinación. </t>
    </r>
    <r>
      <rPr>
        <b/>
        <sz val="12"/>
        <color theme="1"/>
        <rFont val="Calibri"/>
        <family val="2"/>
        <scheme val="minor"/>
      </rPr>
      <t>(GTM)</t>
    </r>
  </si>
  <si>
    <r>
      <t>Capacitación a los abogados de la Red Nacional de Protección por expertos en litigio para identificar los mecanismos legales viables y su planteamiento (teórico y práctica (</t>
    </r>
    <r>
      <rPr>
        <b/>
        <sz val="12"/>
        <color theme="1"/>
        <rFont val="Calibri"/>
        <family val="2"/>
        <scheme val="minor"/>
      </rPr>
      <t>GTM).</t>
    </r>
  </si>
  <si>
    <r>
      <t xml:space="preserve">Apoyo a la Red Nacional de Protección en el registro de personas en Kobo. </t>
    </r>
    <r>
      <rPr>
        <b/>
        <sz val="12"/>
        <color theme="1"/>
        <rFont val="Calibri"/>
        <family val="2"/>
        <scheme val="minor"/>
      </rPr>
      <t>(GTM).</t>
    </r>
  </si>
  <si>
    <r>
      <t xml:space="preserve">Apoyo a la Red Nacional de Protección en actividades de monitoreo. </t>
    </r>
    <r>
      <rPr>
        <b/>
        <sz val="12"/>
        <color theme="1"/>
        <rFont val="Calibri"/>
        <family val="2"/>
        <scheme val="minor"/>
      </rPr>
      <t>(GTM).</t>
    </r>
  </si>
  <si>
    <t>Ejecución de  dos iniciativas o procesos comunitarios  en el marco de la iniciativa “Ciudades Solidarias” para mejora en la atención de servicios básicos y de protección</t>
  </si>
  <si>
    <r>
      <t xml:space="preserve">Facilitar el diálogo y coordinación entre los espaicios municipales que abordan iniciativas locales de prevención, protección y reintegración. </t>
    </r>
    <r>
      <rPr>
        <b/>
        <sz val="12"/>
        <color theme="1"/>
        <rFont val="Calibri"/>
        <family val="2"/>
        <scheme val="minor"/>
      </rPr>
      <t>(HND)</t>
    </r>
  </si>
  <si>
    <r>
      <t xml:space="preserve">Traslados y visitas comunitarias para seguimiento e implementación de actividades en Choloma y San Pedro Sula. </t>
    </r>
    <r>
      <rPr>
        <b/>
        <sz val="12"/>
        <color theme="1"/>
        <rFont val="Calibri"/>
        <family val="2"/>
        <scheme val="minor"/>
      </rPr>
      <t>(HND)</t>
    </r>
  </si>
  <si>
    <r>
      <t xml:space="preserve">Iniciativa para la promoción del empleo de refugiados y solicitantes de asilo a través de alianzas público-privadas </t>
    </r>
    <r>
      <rPr>
        <b/>
        <sz val="12"/>
        <color theme="1"/>
        <rFont val="Calibri"/>
        <family val="2"/>
        <scheme val="minor"/>
      </rPr>
      <t xml:space="preserve"> (GTM)</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</si>
  <si>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</si>
  <si>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</si>
  <si>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red if this minimum threshold is not met.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</si>
</sst>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sz val="8"/>
      <name val="Calibri"/>
      <family val="2"/>
      <scheme val="minor"/>
    </font>
    <font>
      <sz val="14"/>
      <color theme="1"/>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00"/>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25" fillId="0" borderId="0" applyNumberFormat="0" applyFill="0" applyBorder="0" applyAlignment="0" applyProtection="0"/>
  </cellStyleXfs>
  <cellXfs count="355">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6"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164" fontId="6" fillId="3" borderId="3" xfId="1" applyFont="1" applyFill="1" applyBorder="1" applyAlignment="1" applyProtection="1">
      <alignment horizontal="center" vertical="center" wrapText="1"/>
      <protection locked="0"/>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4" fontId="2" fillId="2" borderId="3" xfId="0" applyNumberFormat="1" applyFont="1" applyFill="1" applyBorder="1" applyAlignment="1">
      <alignment horizontal="center" wrapText="1"/>
    </xf>
    <xf numFmtId="0" fontId="6" fillId="3" borderId="0" xfId="0" applyFont="1" applyFill="1" applyAlignment="1">
      <alignment wrapText="1"/>
    </xf>
    <xf numFmtId="164" fontId="2" fillId="4" borderId="3" xfId="1" applyFont="1" applyFill="1" applyBorder="1" applyAlignment="1" applyProtection="1">
      <alignment wrapText="1"/>
    </xf>
    <xf numFmtId="164" fontId="6" fillId="3" borderId="0" xfId="0" applyNumberFormat="1" applyFont="1" applyFill="1" applyAlignment="1">
      <alignment vertical="center" wrapText="1"/>
    </xf>
    <xf numFmtId="164" fontId="2" fillId="0" borderId="0" xfId="0" applyNumberFormat="1" applyFont="1" applyAlignment="1">
      <alignment wrapText="1"/>
    </xf>
    <xf numFmtId="164" fontId="7"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7"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2"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164" fontId="0" fillId="2" borderId="9" xfId="0" applyNumberFormat="1" applyFill="1" applyBorder="1" applyAlignment="1">
      <alignment vertical="center"/>
    </xf>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lignment vertical="center" wrapText="1"/>
    </xf>
    <xf numFmtId="164" fontId="2" fillId="2" borderId="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10" fillId="6" borderId="17" xfId="0" applyFont="1" applyFill="1" applyBorder="1" applyAlignment="1">
      <alignment wrapText="1"/>
    </xf>
    <xf numFmtId="0" fontId="2" fillId="6" borderId="15" xfId="0" applyFont="1" applyFill="1" applyBorder="1" applyAlignment="1">
      <alignment wrapText="1"/>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8" xfId="1" applyFont="1" applyFill="1" applyBorder="1" applyAlignment="1" applyProtection="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0" fontId="6" fillId="2" borderId="1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164" fontId="2" fillId="2" borderId="14" xfId="0" applyNumberFormat="1" applyFont="1" applyFill="1" applyBorder="1" applyAlignment="1">
      <alignment wrapText="1"/>
    </xf>
    <xf numFmtId="164" fontId="6" fillId="2" borderId="54" xfId="1" applyFont="1" applyFill="1" applyBorder="1" applyAlignment="1" applyProtection="1">
      <alignment wrapText="1"/>
    </xf>
    <xf numFmtId="164" fontId="2" fillId="2" borderId="55" xfId="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9" fontId="0" fillId="2" borderId="14" xfId="2" applyFont="1" applyFill="1" applyBorder="1" applyAlignment="1">
      <alignment wrapText="1"/>
    </xf>
    <xf numFmtId="164" fontId="1" fillId="2" borderId="3" xfId="1" applyFont="1" applyFill="1" applyBorder="1" applyAlignment="1">
      <alignment vertical="center" wrapText="1"/>
    </xf>
    <xf numFmtId="164" fontId="3" fillId="2" borderId="13" xfId="0" applyNumberFormat="1" applyFont="1" applyFill="1" applyBorder="1"/>
    <xf numFmtId="0" fontId="2" fillId="2" borderId="4" xfId="0" applyFont="1" applyFill="1" applyBorder="1" applyAlignment="1">
      <alignment horizontal="center" vertical="center" wrapText="1"/>
    </xf>
    <xf numFmtId="164" fontId="2" fillId="2" borderId="4" xfId="2" applyNumberFormat="1" applyFont="1" applyFill="1" applyBorder="1" applyAlignment="1">
      <alignment vertical="center" wrapText="1"/>
    </xf>
    <xf numFmtId="164" fontId="3" fillId="2" borderId="56" xfId="0" applyNumberFormat="1" applyFont="1" applyFill="1" applyBorder="1"/>
    <xf numFmtId="0" fontId="6" fillId="2" borderId="16" xfId="0" applyFont="1" applyFill="1" applyBorder="1"/>
    <xf numFmtId="0" fontId="0" fillId="2" borderId="14" xfId="0" applyFill="1" applyBorder="1"/>
    <xf numFmtId="0" fontId="17" fillId="0" borderId="0" xfId="0" applyFont="1" applyAlignment="1">
      <alignment horizontal="left" vertical="top" wrapText="1"/>
    </xf>
    <xf numFmtId="0" fontId="2" fillId="6" borderId="0" xfId="0" applyFont="1" applyFill="1" applyAlignment="1">
      <alignment horizontal="left" wrapText="1"/>
    </xf>
    <xf numFmtId="9" fontId="0" fillId="0" borderId="0" xfId="0" applyNumberFormat="1"/>
    <xf numFmtId="0" fontId="5" fillId="0" borderId="0" xfId="3"/>
    <xf numFmtId="0" fontId="24" fillId="10" borderId="0" xfId="0" applyFont="1" applyFill="1"/>
    <xf numFmtId="0" fontId="24" fillId="0" borderId="0" xfId="0" applyFont="1"/>
    <xf numFmtId="0" fontId="3" fillId="0" borderId="3" xfId="0" applyFont="1" applyBorder="1" applyAlignment="1">
      <alignment horizontal="center" vertical="center"/>
    </xf>
    <xf numFmtId="0" fontId="25"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6" fillId="14" borderId="40" xfId="0" applyFont="1" applyFill="1" applyBorder="1" applyAlignment="1">
      <alignment horizontal="right" vertical="top"/>
    </xf>
    <xf numFmtId="0" fontId="26"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6" fillId="14" borderId="57" xfId="0" applyFont="1" applyFill="1" applyBorder="1" applyAlignment="1">
      <alignment horizontal="right" vertical="top"/>
    </xf>
    <xf numFmtId="0" fontId="26" fillId="14" borderId="58" xfId="0" applyFont="1" applyFill="1" applyBorder="1" applyAlignment="1">
      <alignment vertical="top" wrapText="1"/>
    </xf>
    <xf numFmtId="0" fontId="26" fillId="14" borderId="49" xfId="0" applyFont="1" applyFill="1" applyBorder="1" applyAlignment="1">
      <alignment horizontal="right" vertical="top"/>
    </xf>
    <xf numFmtId="0" fontId="26" fillId="14" borderId="59"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9" fillId="12" borderId="3" xfId="0" applyNumberFormat="1" applyFont="1" applyFill="1" applyBorder="1" applyAlignment="1">
      <alignment vertical="top"/>
    </xf>
    <xf numFmtId="0" fontId="9" fillId="12" borderId="3" xfId="0" applyFont="1" applyFill="1" applyBorder="1" applyAlignment="1">
      <alignment vertical="top" wrapText="1"/>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6" fillId="14" borderId="3" xfId="0" applyFont="1" applyFill="1" applyBorder="1" applyAlignment="1">
      <alignment horizontal="right" vertical="top"/>
    </xf>
    <xf numFmtId="0" fontId="26" fillId="14" borderId="3" xfId="0" applyFont="1" applyFill="1" applyBorder="1" applyAlignment="1">
      <alignment vertical="top" wrapText="1"/>
    </xf>
    <xf numFmtId="0" fontId="3" fillId="11" borderId="3" xfId="0" applyFont="1" applyFill="1" applyBorder="1" applyAlignment="1">
      <alignment horizontal="center" vertical="top"/>
    </xf>
    <xf numFmtId="0" fontId="26" fillId="14" borderId="3" xfId="0" applyFont="1" applyFill="1" applyBorder="1" applyAlignment="1">
      <alignment horizontal="left" vertical="top" wrapText="1"/>
    </xf>
    <xf numFmtId="0" fontId="16" fillId="12" borderId="3" xfId="0" applyFont="1" applyFill="1" applyBorder="1" applyAlignment="1">
      <alignment vertical="center"/>
    </xf>
    <xf numFmtId="0" fontId="27" fillId="12" borderId="3" xfId="0" applyFont="1" applyFill="1" applyBorder="1" applyAlignment="1">
      <alignment vertical="center"/>
    </xf>
    <xf numFmtId="0" fontId="27"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7" fillId="14" borderId="3" xfId="0" applyFont="1" applyFill="1" applyBorder="1" applyAlignment="1">
      <alignment vertical="center"/>
    </xf>
    <xf numFmtId="0" fontId="26" fillId="14" borderId="5" xfId="0" applyFont="1" applyFill="1" applyBorder="1" applyAlignment="1">
      <alignment horizontal="right" vertical="top"/>
    </xf>
    <xf numFmtId="0" fontId="26" fillId="14" borderId="5" xfId="0" applyFont="1" applyFill="1" applyBorder="1" applyAlignment="1">
      <alignment horizontal="left" vertical="top"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15" borderId="8" xfId="0" applyFill="1" applyBorder="1" applyAlignment="1" applyProtection="1">
      <alignment horizontal="left" vertical="top" wrapText="1"/>
      <protection locked="0"/>
    </xf>
    <xf numFmtId="0" fontId="0" fillId="15" borderId="12" xfId="0" applyFill="1" applyBorder="1" applyAlignment="1" applyProtection="1">
      <alignment horizontal="left" vertical="top" wrapText="1"/>
      <protection locked="0"/>
    </xf>
    <xf numFmtId="9" fontId="0" fillId="9" borderId="3" xfId="2" applyFont="1" applyFill="1" applyBorder="1" applyAlignment="1" applyProtection="1">
      <alignment vertical="center"/>
      <protection locked="0"/>
    </xf>
    <xf numFmtId="9" fontId="0" fillId="9" borderId="13" xfId="2" applyFont="1" applyFill="1" applyBorder="1" applyAlignment="1" applyProtection="1">
      <alignment vertical="center"/>
      <protection locked="0"/>
    </xf>
    <xf numFmtId="0" fontId="3" fillId="16" borderId="8" xfId="0" applyFont="1" applyFill="1" applyBorder="1" applyAlignment="1">
      <alignment vertical="center" wrapText="1"/>
    </xf>
    <xf numFmtId="0" fontId="3" fillId="17" borderId="8" xfId="0" applyFont="1" applyFill="1" applyBorder="1" applyAlignment="1">
      <alignment vertical="center" wrapText="1"/>
    </xf>
    <xf numFmtId="0" fontId="21" fillId="16" borderId="8" xfId="0" applyFont="1" applyFill="1" applyBorder="1" applyAlignment="1">
      <alignment vertical="center" wrapText="1"/>
    </xf>
    <xf numFmtId="0" fontId="22" fillId="16" borderId="11" xfId="0" applyFont="1" applyFill="1" applyBorder="1" applyAlignment="1">
      <alignment vertical="center" wrapText="1"/>
    </xf>
    <xf numFmtId="164" fontId="1" fillId="3" borderId="39" xfId="1" applyFont="1" applyFill="1" applyBorder="1" applyAlignment="1" applyProtection="1">
      <alignment horizontal="left" vertical="center" wrapText="1"/>
      <protection locked="0"/>
    </xf>
    <xf numFmtId="164" fontId="1" fillId="3" borderId="3" xfId="1" applyFont="1" applyFill="1" applyBorder="1" applyAlignment="1" applyProtection="1">
      <alignment horizontal="left" vertical="center" wrapText="1"/>
      <protection locked="0"/>
    </xf>
    <xf numFmtId="0" fontId="1" fillId="3" borderId="3" xfId="1" applyNumberFormat="1" applyFont="1" applyFill="1" applyBorder="1" applyAlignment="1" applyProtection="1">
      <alignment horizontal="left" vertical="top" wrapText="1"/>
      <protection locked="0"/>
    </xf>
    <xf numFmtId="164" fontId="1" fillId="3" borderId="13" xfId="1" applyFont="1" applyFill="1" applyBorder="1" applyAlignment="1" applyProtection="1">
      <alignment horizontal="left" vertical="center" wrapText="1"/>
      <protection locked="0"/>
    </xf>
    <xf numFmtId="164" fontId="1" fillId="0" borderId="13" xfId="1" applyFont="1" applyBorder="1" applyAlignment="1" applyProtection="1">
      <alignment horizontal="center" vertical="center" wrapText="1"/>
      <protection locked="0"/>
    </xf>
    <xf numFmtId="164" fontId="1" fillId="0" borderId="5" xfId="1" applyFont="1" applyBorder="1" applyAlignment="1" applyProtection="1">
      <alignment horizontal="center" vertical="center" wrapText="1"/>
      <protection locked="0"/>
    </xf>
    <xf numFmtId="0" fontId="0" fillId="0" borderId="13" xfId="0" applyBorder="1" applyAlignment="1">
      <alignment wrapText="1"/>
    </xf>
    <xf numFmtId="49" fontId="1" fillId="0" borderId="3" xfId="1" applyNumberFormat="1" applyFont="1" applyBorder="1" applyAlignment="1" applyProtection="1">
      <alignment horizontal="left" vertical="top" wrapText="1"/>
      <protection locked="0"/>
    </xf>
    <xf numFmtId="0" fontId="1" fillId="2" borderId="3" xfId="0" applyFont="1" applyFill="1" applyBorder="1" applyAlignment="1">
      <alignment vertical="center" wrapText="1"/>
    </xf>
    <xf numFmtId="164" fontId="2" fillId="0" borderId="5" xfId="1" applyFont="1" applyFill="1" applyBorder="1" applyAlignment="1" applyProtection="1">
      <alignment horizontal="center" vertical="center" wrapText="1"/>
      <protection locked="0"/>
    </xf>
    <xf numFmtId="0" fontId="1" fillId="3" borderId="5" xfId="0" applyFont="1" applyFill="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164" fontId="1" fillId="3" borderId="5" xfId="1" applyFont="1" applyFill="1" applyBorder="1" applyAlignment="1" applyProtection="1">
      <alignment horizontal="center" vertical="center" wrapText="1"/>
      <protection locked="0"/>
    </xf>
    <xf numFmtId="164" fontId="1" fillId="0" borderId="5" xfId="1" applyFont="1" applyFill="1" applyBorder="1" applyAlignment="1" applyProtection="1">
      <alignment horizontal="center" vertical="center" wrapText="1"/>
      <protection locked="0"/>
    </xf>
    <xf numFmtId="9" fontId="1" fillId="3" borderId="5"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vertical="top" wrapText="1"/>
      <protection locked="0"/>
    </xf>
    <xf numFmtId="49" fontId="1" fillId="0" borderId="3" xfId="1" applyNumberFormat="1" applyFont="1" applyFill="1" applyBorder="1" applyAlignment="1" applyProtection="1">
      <alignment horizontal="left" vertical="top" wrapText="1"/>
      <protection locked="0"/>
    </xf>
    <xf numFmtId="164" fontId="2" fillId="0" borderId="3" xfId="1" applyFont="1" applyFill="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9" fontId="1" fillId="3" borderId="3" xfId="1" applyNumberFormat="1" applyFont="1" applyFill="1" applyBorder="1" applyAlignment="1" applyProtection="1">
      <alignment horizontal="left" wrapText="1"/>
      <protection locked="0"/>
    </xf>
    <xf numFmtId="49" fontId="1" fillId="0" borderId="3" xfId="1" applyNumberFormat="1" applyFont="1" applyFill="1" applyBorder="1" applyAlignment="1" applyProtection="1">
      <alignment horizontal="left" wrapText="1"/>
      <protection locked="0"/>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0" fontId="1" fillId="0" borderId="5" xfId="0" applyFont="1" applyBorder="1" applyAlignment="1" applyProtection="1">
      <alignment horizontal="left" vertical="top" wrapText="1"/>
      <protection locked="0"/>
    </xf>
    <xf numFmtId="164" fontId="1" fillId="0" borderId="3" xfId="1" applyFont="1" applyFill="1" applyBorder="1" applyAlignment="1" applyProtection="1">
      <alignment horizontal="center" vertical="center" wrapText="1"/>
      <protection locked="0"/>
    </xf>
    <xf numFmtId="9" fontId="1" fillId="0" borderId="3" xfId="2"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1" fillId="0" borderId="3" xfId="1" applyFont="1" applyBorder="1" applyAlignment="1" applyProtection="1">
      <alignment vertical="center" wrapText="1"/>
      <protection locked="0"/>
    </xf>
    <xf numFmtId="164" fontId="1" fillId="0" borderId="3" xfId="1" applyFont="1" applyFill="1" applyBorder="1" applyAlignment="1" applyProtection="1">
      <alignment vertical="center" wrapText="1"/>
      <protection locked="0"/>
    </xf>
    <xf numFmtId="164" fontId="2" fillId="2" borderId="3" xfId="0" applyNumberFormat="1" applyFont="1" applyFill="1" applyBorder="1" applyAlignment="1">
      <alignment horizontal="center" vertical="center"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164" fontId="2" fillId="2" borderId="5" xfId="1" applyFont="1" applyFill="1" applyBorder="1" applyAlignment="1" applyProtection="1">
      <alignment horizontal="center" vertical="center" wrapText="1"/>
    </xf>
    <xf numFmtId="164" fontId="2" fillId="2" borderId="4" xfId="0" applyNumberFormat="1" applyFont="1" applyFill="1" applyBorder="1" applyAlignment="1">
      <alignment wrapText="1"/>
    </xf>
    <xf numFmtId="164" fontId="1" fillId="2" borderId="4" xfId="1" applyFont="1" applyFill="1" applyBorder="1" applyAlignment="1">
      <alignment vertical="center" wrapText="1"/>
    </xf>
    <xf numFmtId="164" fontId="2" fillId="0" borderId="3" xfId="1" applyFont="1" applyBorder="1" applyAlignment="1" applyProtection="1">
      <alignment horizontal="center" vertical="center" wrapText="1"/>
      <protection locked="0"/>
    </xf>
    <xf numFmtId="164" fontId="2" fillId="3" borderId="3" xfId="1" applyFont="1" applyFill="1" applyBorder="1" applyAlignment="1" applyProtection="1">
      <alignment horizontal="center" vertical="center" wrapText="1"/>
      <protection locked="0"/>
    </xf>
    <xf numFmtId="164" fontId="29" fillId="2" borderId="16" xfId="1" applyFont="1" applyFill="1" applyBorder="1" applyAlignment="1">
      <alignment vertical="center" wrapText="1"/>
    </xf>
    <xf numFmtId="164" fontId="1" fillId="18" borderId="3" xfId="1" applyFont="1" applyFill="1" applyBorder="1" applyAlignment="1" applyProtection="1">
      <alignment horizontal="center" vertical="center" wrapText="1"/>
      <protection locked="0"/>
    </xf>
    <xf numFmtId="164" fontId="2" fillId="19" borderId="3" xfId="1" applyFont="1" applyFill="1" applyBorder="1" applyAlignment="1" applyProtection="1">
      <alignment horizontal="center" vertical="center" wrapText="1"/>
      <protection locked="0"/>
    </xf>
    <xf numFmtId="164" fontId="2" fillId="20" borderId="3" xfId="1" applyFont="1" applyFill="1" applyBorder="1" applyAlignment="1" applyProtection="1">
      <alignment horizontal="center" vertical="center" wrapText="1"/>
      <protection locked="0"/>
    </xf>
    <xf numFmtId="164" fontId="2" fillId="0" borderId="3" xfId="1" applyFont="1" applyBorder="1" applyAlignment="1" applyProtection="1">
      <alignment vertical="center" wrapText="1"/>
      <protection locked="0"/>
    </xf>
    <xf numFmtId="164" fontId="2" fillId="0" borderId="3" xfId="1" applyFont="1" applyFill="1" applyBorder="1" applyAlignment="1" applyProtection="1">
      <alignment vertical="center" wrapText="1"/>
      <protection locked="0"/>
    </xf>
    <xf numFmtId="0" fontId="1" fillId="3" borderId="3" xfId="0" applyFont="1" applyFill="1" applyBorder="1" applyAlignment="1" applyProtection="1">
      <alignment horizontal="left" vertical="top" wrapText="1"/>
      <protection locked="0"/>
    </xf>
    <xf numFmtId="0" fontId="0" fillId="6" borderId="15" xfId="0" applyFill="1" applyBorder="1" applyAlignment="1">
      <alignment wrapText="1"/>
    </xf>
    <xf numFmtId="0" fontId="0" fillId="6" borderId="18" xfId="0" applyFill="1" applyBorder="1" applyAlignment="1">
      <alignment wrapText="1"/>
    </xf>
    <xf numFmtId="0" fontId="0" fillId="0" borderId="0" xfId="0" applyAlignment="1">
      <alignment horizontal="center" wrapText="1"/>
    </xf>
    <xf numFmtId="0" fontId="0" fillId="3" borderId="0" xfId="0" applyFill="1" applyAlignment="1">
      <alignment wrapText="1"/>
    </xf>
    <xf numFmtId="164" fontId="1" fillId="0" borderId="0" xfId="1" applyFont="1" applyFill="1" applyBorder="1" applyAlignment="1" applyProtection="1">
      <alignment vertical="center" wrapText="1"/>
    </xf>
    <xf numFmtId="0" fontId="1" fillId="0" borderId="39" xfId="0" applyFont="1" applyBorder="1" applyAlignment="1" applyProtection="1">
      <alignment horizontal="left" vertical="top" wrapText="1"/>
      <protection locked="0"/>
    </xf>
    <xf numFmtId="164" fontId="1" fillId="2" borderId="3" xfId="1" applyFont="1" applyFill="1" applyBorder="1" applyAlignment="1" applyProtection="1">
      <alignment horizontal="center" vertical="center" wrapText="1"/>
    </xf>
    <xf numFmtId="164" fontId="1" fillId="0" borderId="0" xfId="1" applyFont="1" applyFill="1" applyBorder="1" applyAlignment="1" applyProtection="1">
      <alignment horizontal="center" vertical="center" wrapText="1"/>
    </xf>
    <xf numFmtId="0" fontId="0" fillId="0" borderId="3" xfId="0" applyBorder="1" applyAlignment="1" applyProtection="1">
      <alignment horizontal="left" vertical="top"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0" fontId="0" fillId="0" borderId="3" xfId="0" applyBorder="1" applyAlignment="1">
      <alignment wrapText="1"/>
    </xf>
    <xf numFmtId="164" fontId="2" fillId="8" borderId="3" xfId="0" applyNumberFormat="1" applyFont="1" applyFill="1" applyBorder="1" applyAlignment="1">
      <alignment horizontal="center" vertical="center" wrapText="1"/>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0" fillId="2" borderId="12" xfId="0" applyFill="1" applyBorder="1" applyAlignment="1">
      <alignment wrapText="1"/>
    </xf>
    <xf numFmtId="0" fontId="0" fillId="3" borderId="0" xfId="0" applyFill="1" applyAlignment="1">
      <alignment horizontal="center" vertical="center"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164" fontId="4" fillId="6" borderId="25" xfId="1" applyFont="1" applyFill="1" applyBorder="1" applyAlignment="1">
      <alignment horizontal="left" wrapText="1"/>
    </xf>
    <xf numFmtId="0" fontId="4" fillId="6" borderId="20" xfId="0" applyFont="1" applyFill="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3" fillId="0" borderId="0" xfId="0" applyFont="1" applyAlignment="1">
      <alignment horizontal="left" vertical="top"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12" fillId="6" borderId="21"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17" fillId="0" borderId="0" xfId="0" applyFont="1" applyAlignment="1">
      <alignment horizontal="left" vertical="top"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10" fillId="6" borderId="17" xfId="0" applyFont="1" applyFill="1" applyBorder="1" applyAlignment="1">
      <alignment horizontal="left" wrapText="1"/>
    </xf>
    <xf numFmtId="0" fontId="10" fillId="6" borderId="15" xfId="0" applyFont="1" applyFill="1" applyBorder="1" applyAlignment="1">
      <alignment horizontal="left" wrapText="1"/>
    </xf>
    <xf numFmtId="0" fontId="10" fillId="6" borderId="43" xfId="0" applyFont="1" applyFill="1" applyBorder="1" applyAlignment="1">
      <alignment horizontal="left"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164" fontId="3" fillId="2" borderId="49" xfId="0" applyNumberFormat="1" applyFont="1" applyFill="1" applyBorder="1" applyAlignment="1">
      <alignment horizontal="center" vertical="center" wrapText="1"/>
    </xf>
    <xf numFmtId="164" fontId="3" fillId="2" borderId="50" xfId="0" applyNumberFormat="1" applyFont="1" applyFill="1" applyBorder="1" applyAlignment="1">
      <alignment horizontal="center" vertical="center" wrapText="1"/>
    </xf>
    <xf numFmtId="49" fontId="0" fillId="2" borderId="51" xfId="0" applyNumberFormat="1" applyFill="1" applyBorder="1" applyAlignment="1">
      <alignment horizontal="center" vertical="center" wrapText="1"/>
    </xf>
    <xf numFmtId="49" fontId="0" fillId="2" borderId="52" xfId="0" applyNumberFormat="1" applyFill="1" applyBorder="1" applyAlignment="1">
      <alignment horizontal="center" vertical="center" wrapText="1"/>
    </xf>
    <xf numFmtId="49" fontId="0" fillId="2" borderId="53" xfId="0" applyNumberFormat="1" applyFill="1" applyBorder="1" applyAlignment="1">
      <alignment horizontal="center"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164" fontId="3" fillId="2" borderId="4" xfId="0" applyNumberFormat="1" applyFont="1" applyFill="1" applyBorder="1" applyAlignment="1">
      <alignment horizontal="center" vertical="center" wrapText="1"/>
    </xf>
    <xf numFmtId="164" fontId="3" fillId="2" borderId="36" xfId="0" applyNumberFormat="1"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5">
    <cellStyle name="Hipervínculo" xfId="4" builtinId="8"/>
    <cellStyle name="Moneda" xfId="1" builtinId="4"/>
    <cellStyle name="Normal" xfId="0" builtinId="0"/>
    <cellStyle name="Normal 2" xfId="3" xr:uid="{1EDB0669-7C31-48E2-BC11-D51FFE9B493C}"/>
    <cellStyle name="Porcentaje" xfId="2" builtinId="5"/>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Z327"/>
  <sheetViews>
    <sheetView showGridLines="0" showZeros="0" tabSelected="1" zoomScale="60" zoomScaleNormal="60" workbookViewId="0">
      <selection activeCell="H19" sqref="H19"/>
    </sheetView>
  </sheetViews>
  <sheetFormatPr baseColWidth="10" defaultColWidth="9.1796875" defaultRowHeight="14.5" x14ac:dyDescent="0.35"/>
  <cols>
    <col min="1" max="1" width="9.1796875" style="22"/>
    <col min="2" max="2" width="30.81640625" style="22" customWidth="1"/>
    <col min="3" max="3" width="32.453125" style="22" customWidth="1"/>
    <col min="4" max="22" width="23.1796875" style="22" customWidth="1"/>
    <col min="23" max="23" width="22.453125" style="22" customWidth="1"/>
    <col min="24" max="24" width="22.453125" style="109" customWidth="1"/>
    <col min="25" max="25" width="30.1796875" style="22" customWidth="1"/>
    <col min="26" max="26" width="18.81640625" style="22" customWidth="1"/>
    <col min="27" max="27" width="9.1796875" style="22"/>
    <col min="28" max="28" width="17.81640625" style="22" customWidth="1"/>
    <col min="29" max="29" width="26.453125" style="22" customWidth="1"/>
    <col min="30" max="30" width="22.453125" style="22" customWidth="1"/>
    <col min="31" max="31" width="29.81640625" style="22" customWidth="1"/>
    <col min="32" max="32" width="23.453125" style="22" customWidth="1"/>
    <col min="33" max="33" width="18.453125" style="22" customWidth="1"/>
    <col min="34" max="34" width="17.453125" style="22" customWidth="1"/>
    <col min="35" max="35" width="25.1796875" style="22" customWidth="1"/>
    <col min="36" max="16384" width="9.1796875" style="22"/>
  </cols>
  <sheetData>
    <row r="2" spans="2:26" ht="47.25" customHeight="1" x14ac:dyDescent="1">
      <c r="B2" s="304" t="s">
        <v>531</v>
      </c>
      <c r="C2" s="304"/>
      <c r="D2" s="304"/>
      <c r="E2" s="304"/>
      <c r="F2" s="20"/>
      <c r="G2" s="20"/>
      <c r="H2" s="20"/>
      <c r="I2" s="20"/>
      <c r="J2" s="20"/>
      <c r="K2" s="20"/>
      <c r="L2" s="20"/>
      <c r="M2" s="20"/>
      <c r="N2" s="20"/>
      <c r="O2" s="20"/>
      <c r="P2" s="20"/>
      <c r="Q2" s="20"/>
      <c r="R2" s="20"/>
      <c r="S2" s="20"/>
      <c r="T2" s="20"/>
      <c r="U2" s="20"/>
      <c r="V2" s="20"/>
      <c r="W2" s="21"/>
      <c r="X2" s="108"/>
      <c r="Y2" s="21"/>
    </row>
    <row r="3" spans="2:26" ht="15.5" x14ac:dyDescent="0.35">
      <c r="B3" s="23"/>
    </row>
    <row r="4" spans="2:26" ht="16" thickBot="1" x14ac:dyDescent="0.4">
      <c r="B4" s="23"/>
    </row>
    <row r="5" spans="2:26" ht="36.75" customHeight="1" x14ac:dyDescent="0.8">
      <c r="B5" s="79" t="s">
        <v>15</v>
      </c>
      <c r="C5" s="80"/>
      <c r="D5" s="80"/>
      <c r="E5" s="80"/>
      <c r="F5" s="80"/>
      <c r="G5" s="80"/>
      <c r="H5" s="80"/>
      <c r="I5" s="80"/>
      <c r="J5" s="80"/>
      <c r="K5" s="80"/>
      <c r="L5" s="80"/>
      <c r="M5" s="80"/>
      <c r="N5" s="80"/>
      <c r="O5" s="80"/>
      <c r="P5" s="80"/>
      <c r="Q5" s="80"/>
      <c r="R5" s="80"/>
      <c r="S5" s="80"/>
      <c r="T5" s="80"/>
      <c r="U5" s="80"/>
      <c r="V5" s="80"/>
      <c r="W5" s="240"/>
      <c r="X5" s="110"/>
      <c r="Y5" s="241"/>
    </row>
    <row r="6" spans="2:26" ht="175.5" customHeight="1" thickBot="1" x14ac:dyDescent="0.55000000000000004">
      <c r="B6" s="294" t="s">
        <v>548</v>
      </c>
      <c r="C6" s="295"/>
      <c r="D6" s="295"/>
      <c r="E6" s="295"/>
      <c r="F6" s="295"/>
      <c r="G6" s="295"/>
      <c r="H6" s="295"/>
      <c r="I6" s="295"/>
      <c r="J6" s="295"/>
      <c r="K6" s="295"/>
      <c r="L6" s="295"/>
      <c r="M6" s="295"/>
      <c r="N6" s="295"/>
      <c r="O6" s="295"/>
      <c r="P6" s="295"/>
      <c r="Q6" s="295"/>
      <c r="R6" s="295"/>
      <c r="S6" s="295"/>
      <c r="T6" s="295"/>
      <c r="U6" s="295"/>
      <c r="V6" s="295"/>
      <c r="W6" s="295"/>
      <c r="X6" s="296"/>
      <c r="Y6" s="297"/>
    </row>
    <row r="7" spans="2:26" x14ac:dyDescent="0.35">
      <c r="B7" s="24"/>
    </row>
    <row r="8" spans="2:26" ht="15" thickBot="1" x14ac:dyDescent="0.4"/>
    <row r="9" spans="2:26" ht="27" customHeight="1" thickBot="1" x14ac:dyDescent="0.65">
      <c r="B9" s="305" t="s">
        <v>168</v>
      </c>
      <c r="C9" s="306"/>
      <c r="D9" s="306"/>
      <c r="E9" s="306"/>
      <c r="F9" s="306"/>
      <c r="G9" s="306"/>
      <c r="H9" s="306"/>
      <c r="I9" s="306"/>
      <c r="J9" s="306"/>
      <c r="K9" s="306"/>
      <c r="L9" s="306"/>
      <c r="M9" s="306"/>
      <c r="N9" s="306"/>
      <c r="O9" s="306"/>
      <c r="P9" s="306"/>
      <c r="Q9" s="306"/>
      <c r="R9" s="306"/>
      <c r="S9" s="306"/>
      <c r="T9" s="306"/>
      <c r="U9" s="306"/>
      <c r="V9" s="306"/>
      <c r="W9" s="307"/>
      <c r="X9" s="118"/>
    </row>
    <row r="11" spans="2:26" ht="25.5" customHeight="1" x14ac:dyDescent="0.35">
      <c r="D11" s="242"/>
      <c r="E11" s="242"/>
      <c r="F11" s="242"/>
      <c r="G11" s="242"/>
      <c r="H11" s="242"/>
      <c r="I11" s="242"/>
      <c r="J11" s="242"/>
      <c r="K11" s="242"/>
      <c r="L11" s="242"/>
      <c r="M11" s="242"/>
      <c r="N11" s="242"/>
      <c r="O11" s="242"/>
      <c r="P11" s="242"/>
      <c r="Q11" s="242"/>
      <c r="R11" s="242"/>
      <c r="S11" s="242"/>
      <c r="T11" s="242"/>
      <c r="U11" s="242"/>
      <c r="V11" s="242"/>
      <c r="X11" s="111"/>
      <c r="Y11" s="243"/>
      <c r="Z11" s="243"/>
    </row>
    <row r="12" spans="2:26" ht="99.75" customHeight="1" x14ac:dyDescent="0.35">
      <c r="B12" s="214" t="s">
        <v>545</v>
      </c>
      <c r="C12" s="214" t="s">
        <v>546</v>
      </c>
      <c r="D12" s="214" t="s">
        <v>1205</v>
      </c>
      <c r="E12" s="214" t="s">
        <v>1206</v>
      </c>
      <c r="F12" s="214" t="s">
        <v>847</v>
      </c>
      <c r="G12" s="216" t="s">
        <v>848</v>
      </c>
      <c r="H12" s="216" t="s">
        <v>849</v>
      </c>
      <c r="I12" s="216" t="s">
        <v>850</v>
      </c>
      <c r="J12" s="216" t="s">
        <v>851</v>
      </c>
      <c r="K12" s="216" t="s">
        <v>852</v>
      </c>
      <c r="L12" s="216" t="s">
        <v>853</v>
      </c>
      <c r="M12" s="214" t="s">
        <v>1207</v>
      </c>
      <c r="N12" s="214" t="s">
        <v>1208</v>
      </c>
      <c r="O12" s="214" t="s">
        <v>857</v>
      </c>
      <c r="P12" s="216" t="s">
        <v>858</v>
      </c>
      <c r="Q12" s="216" t="s">
        <v>859</v>
      </c>
      <c r="R12" s="216" t="s">
        <v>860</v>
      </c>
      <c r="S12" s="216" t="s">
        <v>861</v>
      </c>
      <c r="T12" s="216" t="s">
        <v>862</v>
      </c>
      <c r="U12" s="216" t="s">
        <v>863</v>
      </c>
      <c r="V12" s="283" t="s">
        <v>60</v>
      </c>
      <c r="W12" s="302" t="s">
        <v>547</v>
      </c>
      <c r="X12" s="302" t="s">
        <v>550</v>
      </c>
      <c r="Y12" s="302" t="s">
        <v>20</v>
      </c>
      <c r="Z12" s="25"/>
    </row>
    <row r="13" spans="2:26" ht="18.75" customHeight="1" x14ac:dyDescent="0.35">
      <c r="B13" s="214"/>
      <c r="C13" s="214"/>
      <c r="D13" s="215" t="s">
        <v>854</v>
      </c>
      <c r="E13" s="215" t="s">
        <v>854</v>
      </c>
      <c r="F13" s="215" t="s">
        <v>854</v>
      </c>
      <c r="G13" s="215" t="s">
        <v>855</v>
      </c>
      <c r="H13" s="215" t="s">
        <v>855</v>
      </c>
      <c r="I13" s="215" t="s">
        <v>855</v>
      </c>
      <c r="J13" s="215" t="s">
        <v>856</v>
      </c>
      <c r="K13" s="215" t="s">
        <v>856</v>
      </c>
      <c r="L13" s="215" t="s">
        <v>856</v>
      </c>
      <c r="M13" s="215" t="s">
        <v>854</v>
      </c>
      <c r="N13" s="215" t="s">
        <v>854</v>
      </c>
      <c r="O13" s="215" t="s">
        <v>854</v>
      </c>
      <c r="P13" s="215" t="s">
        <v>855</v>
      </c>
      <c r="Q13" s="215" t="s">
        <v>855</v>
      </c>
      <c r="R13" s="215" t="s">
        <v>855</v>
      </c>
      <c r="S13" s="215" t="s">
        <v>856</v>
      </c>
      <c r="T13" s="215" t="s">
        <v>856</v>
      </c>
      <c r="U13" s="215" t="s">
        <v>856</v>
      </c>
      <c r="V13" s="284"/>
      <c r="W13" s="303"/>
      <c r="X13" s="303"/>
      <c r="Y13" s="303"/>
      <c r="Z13" s="25"/>
    </row>
    <row r="14" spans="2:26" ht="51" customHeight="1" x14ac:dyDescent="0.35">
      <c r="B14" s="72" t="s">
        <v>0</v>
      </c>
      <c r="C14" s="298" t="s">
        <v>864</v>
      </c>
      <c r="D14" s="298"/>
      <c r="E14" s="298"/>
      <c r="F14" s="298"/>
      <c r="G14" s="298"/>
      <c r="H14" s="298"/>
      <c r="I14" s="298"/>
      <c r="J14" s="298"/>
      <c r="K14" s="298"/>
      <c r="L14" s="298"/>
      <c r="M14" s="298"/>
      <c r="N14" s="298"/>
      <c r="O14" s="298"/>
      <c r="P14" s="298"/>
      <c r="Q14" s="298"/>
      <c r="R14" s="298"/>
      <c r="S14" s="298"/>
      <c r="T14" s="298"/>
      <c r="U14" s="298"/>
      <c r="V14" s="298"/>
      <c r="W14" s="298"/>
      <c r="X14" s="299"/>
      <c r="Y14" s="298"/>
      <c r="Z14" s="244"/>
    </row>
    <row r="15" spans="2:26" ht="51" customHeight="1" x14ac:dyDescent="0.35">
      <c r="B15" s="72" t="s">
        <v>1</v>
      </c>
      <c r="C15" s="300" t="s">
        <v>865</v>
      </c>
      <c r="D15" s="300"/>
      <c r="E15" s="300"/>
      <c r="F15" s="300"/>
      <c r="G15" s="300"/>
      <c r="H15" s="300"/>
      <c r="I15" s="300"/>
      <c r="J15" s="300"/>
      <c r="K15" s="300"/>
      <c r="L15" s="300"/>
      <c r="M15" s="300"/>
      <c r="N15" s="300"/>
      <c r="O15" s="300"/>
      <c r="P15" s="300"/>
      <c r="Q15" s="300"/>
      <c r="R15" s="300"/>
      <c r="S15" s="300"/>
      <c r="T15" s="300"/>
      <c r="U15" s="300"/>
      <c r="V15" s="300"/>
      <c r="W15" s="300"/>
      <c r="X15" s="271"/>
      <c r="Y15" s="300"/>
      <c r="Z15" s="30"/>
    </row>
    <row r="16" spans="2:26" ht="232.5" x14ac:dyDescent="0.35">
      <c r="B16" s="193" t="s">
        <v>2</v>
      </c>
      <c r="C16" s="245" t="s">
        <v>868</v>
      </c>
      <c r="D16" s="209"/>
      <c r="E16" s="209"/>
      <c r="F16" s="209">
        <v>15056.59</v>
      </c>
      <c r="G16" s="209"/>
      <c r="H16" s="209"/>
      <c r="I16" s="209"/>
      <c r="J16" s="209"/>
      <c r="K16" s="209"/>
      <c r="L16" s="209"/>
      <c r="M16" s="209"/>
      <c r="N16" s="209"/>
      <c r="O16" s="209">
        <v>49200</v>
      </c>
      <c r="P16" s="209"/>
      <c r="Q16" s="209"/>
      <c r="R16" s="209"/>
      <c r="S16" s="209"/>
      <c r="T16" s="209"/>
      <c r="U16" s="209"/>
      <c r="V16" s="246">
        <f>SUM(D16:U16)</f>
        <v>64256.59</v>
      </c>
      <c r="W16" s="203">
        <v>0.4</v>
      </c>
      <c r="X16" s="231">
        <v>64256.59</v>
      </c>
      <c r="Y16" s="185" t="s">
        <v>873</v>
      </c>
      <c r="Z16" s="247"/>
    </row>
    <row r="17" spans="1:26" ht="108.5" x14ac:dyDescent="0.35">
      <c r="B17" s="193" t="s">
        <v>866</v>
      </c>
      <c r="C17" s="245" t="s">
        <v>869</v>
      </c>
      <c r="D17" s="209"/>
      <c r="E17" s="209"/>
      <c r="F17" s="209">
        <v>0</v>
      </c>
      <c r="G17" s="209"/>
      <c r="H17" s="209"/>
      <c r="I17" s="209"/>
      <c r="J17" s="209"/>
      <c r="K17" s="209"/>
      <c r="L17" s="209"/>
      <c r="M17" s="209"/>
      <c r="N17" s="209"/>
      <c r="O17" s="209">
        <v>3000</v>
      </c>
      <c r="P17" s="209"/>
      <c r="Q17" s="209"/>
      <c r="R17" s="209"/>
      <c r="S17" s="209"/>
      <c r="T17" s="209"/>
      <c r="U17" s="209"/>
      <c r="V17" s="246">
        <f t="shared" ref="V17:V22" si="0">SUM(D17:U17)</f>
        <v>3000</v>
      </c>
      <c r="W17" s="203">
        <v>0.5</v>
      </c>
      <c r="X17" s="231">
        <v>883.57</v>
      </c>
      <c r="Y17" s="185" t="s">
        <v>874</v>
      </c>
      <c r="Z17" s="247"/>
    </row>
    <row r="18" spans="1:26" ht="217" x14ac:dyDescent="0.35">
      <c r="B18" s="193" t="s">
        <v>3</v>
      </c>
      <c r="C18" s="208" t="s">
        <v>870</v>
      </c>
      <c r="D18" s="209"/>
      <c r="E18" s="209"/>
      <c r="F18" s="209">
        <v>28385.93</v>
      </c>
      <c r="G18" s="209"/>
      <c r="H18" s="209"/>
      <c r="I18" s="209"/>
      <c r="J18" s="209"/>
      <c r="K18" s="209"/>
      <c r="L18" s="209"/>
      <c r="M18" s="209"/>
      <c r="N18" s="209"/>
      <c r="O18" s="209">
        <v>0</v>
      </c>
      <c r="P18" s="209"/>
      <c r="Q18" s="209"/>
      <c r="R18" s="209"/>
      <c r="S18" s="209"/>
      <c r="T18" s="209"/>
      <c r="U18" s="209"/>
      <c r="V18" s="246">
        <f t="shared" si="0"/>
        <v>28385.93</v>
      </c>
      <c r="W18" s="203">
        <v>0.4</v>
      </c>
      <c r="X18" s="231">
        <v>28385.93</v>
      </c>
      <c r="Y18" s="186" t="s">
        <v>875</v>
      </c>
      <c r="Z18" s="247"/>
    </row>
    <row r="19" spans="1:26" ht="186" x14ac:dyDescent="0.35">
      <c r="B19" s="193" t="s">
        <v>867</v>
      </c>
      <c r="C19" s="208" t="s">
        <v>871</v>
      </c>
      <c r="D19" s="209"/>
      <c r="E19" s="209"/>
      <c r="F19" s="209">
        <v>0</v>
      </c>
      <c r="G19" s="209"/>
      <c r="H19" s="209"/>
      <c r="I19" s="209"/>
      <c r="J19" s="209"/>
      <c r="K19" s="209"/>
      <c r="L19" s="209"/>
      <c r="M19" s="209"/>
      <c r="N19" s="209"/>
      <c r="O19" s="209">
        <v>8000</v>
      </c>
      <c r="P19" s="209"/>
      <c r="Q19" s="209"/>
      <c r="R19" s="209"/>
      <c r="S19" s="209"/>
      <c r="T19" s="209"/>
      <c r="U19" s="209"/>
      <c r="V19" s="246">
        <f t="shared" si="0"/>
        <v>8000</v>
      </c>
      <c r="W19" s="203">
        <v>0.75</v>
      </c>
      <c r="X19" s="231">
        <v>7048.78</v>
      </c>
      <c r="Y19" s="187" t="s">
        <v>876</v>
      </c>
      <c r="Z19" s="247"/>
    </row>
    <row r="20" spans="1:26" ht="139.5" x14ac:dyDescent="0.35">
      <c r="B20" s="193" t="s">
        <v>4</v>
      </c>
      <c r="C20" s="208" t="s">
        <v>1209</v>
      </c>
      <c r="D20" s="209"/>
      <c r="E20" s="209"/>
      <c r="F20" s="209">
        <v>41855.910000000003</v>
      </c>
      <c r="G20" s="209"/>
      <c r="H20" s="209"/>
      <c r="I20" s="209"/>
      <c r="J20" s="209"/>
      <c r="K20" s="209"/>
      <c r="L20" s="209"/>
      <c r="M20" s="209"/>
      <c r="N20" s="209"/>
      <c r="O20" s="209">
        <v>18000</v>
      </c>
      <c r="P20" s="209"/>
      <c r="Q20" s="209"/>
      <c r="R20" s="209"/>
      <c r="S20" s="209"/>
      <c r="T20" s="209"/>
      <c r="U20" s="209"/>
      <c r="V20" s="246">
        <f t="shared" si="0"/>
        <v>59855.91</v>
      </c>
      <c r="W20" s="203">
        <v>0.3</v>
      </c>
      <c r="X20" s="231">
        <v>49080.86</v>
      </c>
      <c r="Y20" s="186" t="s">
        <v>877</v>
      </c>
      <c r="Z20" s="247"/>
    </row>
    <row r="21" spans="1:26" ht="108.5" x14ac:dyDescent="0.35">
      <c r="B21" s="193" t="s">
        <v>33</v>
      </c>
      <c r="C21" s="248" t="s">
        <v>1210</v>
      </c>
      <c r="D21" s="209"/>
      <c r="E21" s="209"/>
      <c r="F21" s="209">
        <v>12159.41</v>
      </c>
      <c r="G21" s="209"/>
      <c r="H21" s="209"/>
      <c r="I21" s="209"/>
      <c r="J21" s="209"/>
      <c r="K21" s="209"/>
      <c r="L21" s="209"/>
      <c r="M21" s="209"/>
      <c r="N21" s="209"/>
      <c r="O21" s="209">
        <v>19500</v>
      </c>
      <c r="P21" s="209"/>
      <c r="Q21" s="209"/>
      <c r="R21" s="209"/>
      <c r="S21" s="209"/>
      <c r="T21" s="209"/>
      <c r="U21" s="209"/>
      <c r="V21" s="246">
        <f t="shared" si="0"/>
        <v>31659.41</v>
      </c>
      <c r="W21" s="203">
        <v>0.3</v>
      </c>
      <c r="X21" s="231">
        <v>10810.84</v>
      </c>
      <c r="Y21" s="186" t="s">
        <v>878</v>
      </c>
      <c r="Z21" s="247"/>
    </row>
    <row r="22" spans="1:26" ht="62.5" thickBot="1" x14ac:dyDescent="0.4">
      <c r="B22" s="193" t="s">
        <v>34</v>
      </c>
      <c r="C22" s="196" t="s">
        <v>872</v>
      </c>
      <c r="D22" s="209"/>
      <c r="E22" s="209">
        <v>15000</v>
      </c>
      <c r="F22" s="209"/>
      <c r="G22" s="209"/>
      <c r="H22" s="209"/>
      <c r="I22" s="209"/>
      <c r="J22" s="209"/>
      <c r="K22" s="209"/>
      <c r="L22" s="209"/>
      <c r="M22" s="209"/>
      <c r="N22" s="209"/>
      <c r="O22" s="209"/>
      <c r="P22" s="209"/>
      <c r="Q22" s="209"/>
      <c r="R22" s="209"/>
      <c r="S22" s="209"/>
      <c r="T22" s="209"/>
      <c r="U22" s="209"/>
      <c r="V22" s="246">
        <f t="shared" si="0"/>
        <v>15000</v>
      </c>
      <c r="W22" s="204">
        <v>0.2</v>
      </c>
      <c r="X22" s="232">
        <v>15000</v>
      </c>
      <c r="Y22" s="188" t="s">
        <v>879</v>
      </c>
      <c r="Z22" s="247"/>
    </row>
    <row r="23" spans="1:26" ht="15.5" hidden="1" x14ac:dyDescent="0.35">
      <c r="A23" s="243"/>
      <c r="B23" s="193" t="s">
        <v>35</v>
      </c>
      <c r="C23" s="239"/>
      <c r="D23" s="210"/>
      <c r="E23" s="210"/>
      <c r="F23" s="210"/>
      <c r="G23" s="210"/>
      <c r="H23" s="210"/>
      <c r="I23" s="210"/>
      <c r="J23" s="210"/>
      <c r="K23" s="210"/>
      <c r="L23" s="210"/>
      <c r="M23" s="210"/>
      <c r="N23" s="210"/>
      <c r="O23" s="210"/>
      <c r="P23" s="210"/>
      <c r="Q23" s="210"/>
      <c r="R23" s="210"/>
      <c r="S23" s="210"/>
      <c r="T23" s="210"/>
      <c r="U23" s="210"/>
      <c r="V23" s="246">
        <f t="shared" ref="V23" si="1">SUM(D23:F23)</f>
        <v>0</v>
      </c>
      <c r="W23" s="204"/>
      <c r="X23" s="210"/>
      <c r="Y23" s="206"/>
    </row>
    <row r="24" spans="1:26" ht="15.5" x14ac:dyDescent="0.35">
      <c r="A24" s="243"/>
      <c r="C24" s="72" t="s">
        <v>167</v>
      </c>
      <c r="D24" s="219">
        <f>SUM(D16:D22)</f>
        <v>0</v>
      </c>
      <c r="E24" s="219">
        <f t="shared" ref="E24:U24" si="2">SUM(E16:E22)</f>
        <v>15000</v>
      </c>
      <c r="F24" s="219">
        <f t="shared" si="2"/>
        <v>97457.840000000011</v>
      </c>
      <c r="G24" s="219">
        <f t="shared" si="2"/>
        <v>0</v>
      </c>
      <c r="H24" s="219">
        <f t="shared" si="2"/>
        <v>0</v>
      </c>
      <c r="I24" s="219">
        <f t="shared" si="2"/>
        <v>0</v>
      </c>
      <c r="J24" s="219">
        <f t="shared" si="2"/>
        <v>0</v>
      </c>
      <c r="K24" s="219">
        <f t="shared" si="2"/>
        <v>0</v>
      </c>
      <c r="L24" s="219">
        <f t="shared" si="2"/>
        <v>0</v>
      </c>
      <c r="M24" s="219">
        <f t="shared" si="2"/>
        <v>0</v>
      </c>
      <c r="N24" s="219">
        <f t="shared" si="2"/>
        <v>0</v>
      </c>
      <c r="O24" s="219">
        <f t="shared" si="2"/>
        <v>97700</v>
      </c>
      <c r="P24" s="219">
        <f t="shared" si="2"/>
        <v>0</v>
      </c>
      <c r="Q24" s="219">
        <f t="shared" si="2"/>
        <v>0</v>
      </c>
      <c r="R24" s="219">
        <f t="shared" si="2"/>
        <v>0</v>
      </c>
      <c r="S24" s="219">
        <f t="shared" si="2"/>
        <v>0</v>
      </c>
      <c r="T24" s="219">
        <f t="shared" si="2"/>
        <v>0</v>
      </c>
      <c r="U24" s="219">
        <f t="shared" si="2"/>
        <v>0</v>
      </c>
      <c r="V24" s="219">
        <f>SUM(V16:V23)</f>
        <v>210157.84</v>
      </c>
      <c r="W24" s="219">
        <f>(W16*V16)+(W17*V17)+(W18*V18)+(W19*V19)+(W20*V20)+(W21*V21)+(W22*V22)+(W23*V23)</f>
        <v>75011.604000000007</v>
      </c>
      <c r="X24" s="219">
        <f>SUM(X16:X23)</f>
        <v>175466.56999999998</v>
      </c>
      <c r="Y24" s="206"/>
      <c r="Z24" s="31"/>
    </row>
    <row r="25" spans="1:26" ht="51" customHeight="1" x14ac:dyDescent="0.35">
      <c r="A25" s="243"/>
      <c r="B25" s="72" t="s">
        <v>5</v>
      </c>
      <c r="C25" s="270" t="s">
        <v>880</v>
      </c>
      <c r="D25" s="270"/>
      <c r="E25" s="270"/>
      <c r="F25" s="270"/>
      <c r="G25" s="270"/>
      <c r="H25" s="270"/>
      <c r="I25" s="270"/>
      <c r="J25" s="270"/>
      <c r="K25" s="270"/>
      <c r="L25" s="270"/>
      <c r="M25" s="270"/>
      <c r="N25" s="270"/>
      <c r="O25" s="270"/>
      <c r="P25" s="270"/>
      <c r="Q25" s="270"/>
      <c r="R25" s="270"/>
      <c r="S25" s="270"/>
      <c r="T25" s="270"/>
      <c r="U25" s="270"/>
      <c r="V25" s="270"/>
      <c r="W25" s="270"/>
      <c r="X25" s="271"/>
      <c r="Y25" s="270"/>
      <c r="Z25" s="30"/>
    </row>
    <row r="26" spans="1:26" ht="77.5" x14ac:dyDescent="0.35">
      <c r="A26" s="243"/>
      <c r="B26" s="193" t="s">
        <v>41</v>
      </c>
      <c r="C26" s="208" t="s">
        <v>883</v>
      </c>
      <c r="D26" s="209"/>
      <c r="E26" s="209"/>
      <c r="F26" s="209">
        <v>100000</v>
      </c>
      <c r="G26" s="209"/>
      <c r="H26" s="209"/>
      <c r="I26" s="209"/>
      <c r="J26" s="209"/>
      <c r="K26" s="209"/>
      <c r="L26" s="209"/>
      <c r="M26" s="209"/>
      <c r="N26" s="209"/>
      <c r="O26" s="209">
        <v>0</v>
      </c>
      <c r="P26" s="209"/>
      <c r="Q26" s="209"/>
      <c r="R26" s="209"/>
      <c r="S26" s="209"/>
      <c r="T26" s="209"/>
      <c r="U26" s="209"/>
      <c r="V26" s="246">
        <f>SUM(D26:U26)</f>
        <v>100000</v>
      </c>
      <c r="W26" s="203">
        <v>0.7</v>
      </c>
      <c r="X26" s="231">
        <v>100000</v>
      </c>
      <c r="Y26" s="205"/>
      <c r="Z26" s="247"/>
    </row>
    <row r="27" spans="1:26" ht="139.5" x14ac:dyDescent="0.35">
      <c r="A27" s="243"/>
      <c r="B27" s="193" t="s">
        <v>881</v>
      </c>
      <c r="C27" s="208" t="s">
        <v>884</v>
      </c>
      <c r="D27" s="209"/>
      <c r="E27" s="209"/>
      <c r="F27" s="209"/>
      <c r="G27" s="209"/>
      <c r="H27" s="209"/>
      <c r="I27" s="209"/>
      <c r="J27" s="209"/>
      <c r="K27" s="209"/>
      <c r="L27" s="209"/>
      <c r="M27" s="209"/>
      <c r="N27" s="209"/>
      <c r="O27" s="209">
        <v>16000</v>
      </c>
      <c r="P27" s="209"/>
      <c r="Q27" s="209"/>
      <c r="R27" s="209"/>
      <c r="S27" s="209"/>
      <c r="T27" s="209"/>
      <c r="U27" s="209"/>
      <c r="V27" s="246">
        <f t="shared" ref="V27:V28" si="3">SUM(D27:U27)</f>
        <v>16000</v>
      </c>
      <c r="W27" s="203">
        <v>0.3</v>
      </c>
      <c r="X27" s="209">
        <v>3717.04</v>
      </c>
      <c r="Y27" s="192" t="s">
        <v>886</v>
      </c>
      <c r="Z27" s="247"/>
    </row>
    <row r="28" spans="1:26" ht="77.5" x14ac:dyDescent="0.35">
      <c r="A28" s="243"/>
      <c r="B28" s="193" t="s">
        <v>882</v>
      </c>
      <c r="C28" s="208" t="s">
        <v>885</v>
      </c>
      <c r="D28" s="209"/>
      <c r="E28" s="209"/>
      <c r="F28" s="209"/>
      <c r="G28" s="209"/>
      <c r="H28" s="209"/>
      <c r="I28" s="209"/>
      <c r="J28" s="209"/>
      <c r="K28" s="209"/>
      <c r="L28" s="209"/>
      <c r="M28" s="209"/>
      <c r="N28" s="209"/>
      <c r="O28" s="209">
        <v>16000</v>
      </c>
      <c r="P28" s="209"/>
      <c r="Q28" s="209"/>
      <c r="R28" s="209"/>
      <c r="S28" s="209"/>
      <c r="T28" s="209"/>
      <c r="U28" s="209"/>
      <c r="V28" s="246">
        <f t="shared" si="3"/>
        <v>16000</v>
      </c>
      <c r="W28" s="203">
        <v>1</v>
      </c>
      <c r="X28" s="209">
        <v>0</v>
      </c>
      <c r="Y28" s="205" t="s">
        <v>887</v>
      </c>
      <c r="Z28" s="247"/>
    </row>
    <row r="29" spans="1:26" ht="15.5" hidden="1" x14ac:dyDescent="0.35">
      <c r="A29" s="243"/>
      <c r="B29" s="193" t="s">
        <v>36</v>
      </c>
      <c r="C29" s="208"/>
      <c r="D29" s="209"/>
      <c r="E29" s="209"/>
      <c r="F29" s="209"/>
      <c r="G29" s="209"/>
      <c r="H29" s="209"/>
      <c r="I29" s="209"/>
      <c r="J29" s="209"/>
      <c r="K29" s="209"/>
      <c r="L29" s="209"/>
      <c r="M29" s="209"/>
      <c r="N29" s="209"/>
      <c r="O29" s="209"/>
      <c r="P29" s="209"/>
      <c r="Q29" s="209"/>
      <c r="R29" s="209"/>
      <c r="S29" s="209"/>
      <c r="T29" s="209"/>
      <c r="U29" s="209"/>
      <c r="V29" s="246">
        <f t="shared" ref="V29:V33" si="4">SUM(D29:F29)</f>
        <v>0</v>
      </c>
      <c r="W29" s="203"/>
      <c r="X29" s="209"/>
      <c r="Y29" s="205"/>
      <c r="Z29" s="247"/>
    </row>
    <row r="30" spans="1:26" ht="15.5" hidden="1" x14ac:dyDescent="0.35">
      <c r="A30" s="243"/>
      <c r="B30" s="193" t="s">
        <v>37</v>
      </c>
      <c r="C30" s="208"/>
      <c r="D30" s="209"/>
      <c r="E30" s="209"/>
      <c r="F30" s="209"/>
      <c r="G30" s="209"/>
      <c r="H30" s="209"/>
      <c r="I30" s="209"/>
      <c r="J30" s="209"/>
      <c r="K30" s="209"/>
      <c r="L30" s="209"/>
      <c r="M30" s="209"/>
      <c r="N30" s="209"/>
      <c r="O30" s="209"/>
      <c r="P30" s="209"/>
      <c r="Q30" s="209"/>
      <c r="R30" s="209"/>
      <c r="S30" s="209"/>
      <c r="T30" s="209"/>
      <c r="U30" s="209"/>
      <c r="V30" s="246">
        <f t="shared" si="4"/>
        <v>0</v>
      </c>
      <c r="W30" s="203"/>
      <c r="X30" s="209"/>
      <c r="Y30" s="205"/>
      <c r="Z30" s="247"/>
    </row>
    <row r="31" spans="1:26" ht="15.5" hidden="1" x14ac:dyDescent="0.35">
      <c r="A31" s="243"/>
      <c r="B31" s="193" t="s">
        <v>38</v>
      </c>
      <c r="C31" s="208"/>
      <c r="D31" s="209"/>
      <c r="E31" s="209"/>
      <c r="F31" s="209"/>
      <c r="G31" s="209"/>
      <c r="H31" s="209"/>
      <c r="I31" s="209"/>
      <c r="J31" s="209"/>
      <c r="K31" s="209"/>
      <c r="L31" s="209"/>
      <c r="M31" s="209"/>
      <c r="N31" s="209"/>
      <c r="O31" s="209"/>
      <c r="P31" s="209"/>
      <c r="Q31" s="209"/>
      <c r="R31" s="209"/>
      <c r="S31" s="209"/>
      <c r="T31" s="209"/>
      <c r="U31" s="209"/>
      <c r="V31" s="246">
        <f t="shared" si="4"/>
        <v>0</v>
      </c>
      <c r="W31" s="203"/>
      <c r="X31" s="209"/>
      <c r="Y31" s="205"/>
      <c r="Z31" s="247"/>
    </row>
    <row r="32" spans="1:26" ht="15.5" hidden="1" x14ac:dyDescent="0.35">
      <c r="A32" s="243"/>
      <c r="B32" s="193" t="s">
        <v>39</v>
      </c>
      <c r="C32" s="239"/>
      <c r="D32" s="210"/>
      <c r="E32" s="210"/>
      <c r="F32" s="210"/>
      <c r="G32" s="210"/>
      <c r="H32" s="210"/>
      <c r="I32" s="210"/>
      <c r="J32" s="210"/>
      <c r="K32" s="210"/>
      <c r="L32" s="210"/>
      <c r="M32" s="210"/>
      <c r="N32" s="210"/>
      <c r="O32" s="210"/>
      <c r="P32" s="210"/>
      <c r="Q32" s="210"/>
      <c r="R32" s="210"/>
      <c r="S32" s="210"/>
      <c r="T32" s="210"/>
      <c r="U32" s="210"/>
      <c r="V32" s="246">
        <f t="shared" si="4"/>
        <v>0</v>
      </c>
      <c r="W32" s="204"/>
      <c r="X32" s="210"/>
      <c r="Y32" s="206"/>
      <c r="Z32" s="247"/>
    </row>
    <row r="33" spans="1:26" ht="15.5" hidden="1" x14ac:dyDescent="0.35">
      <c r="A33" s="243"/>
      <c r="B33" s="193" t="s">
        <v>40</v>
      </c>
      <c r="C33" s="239"/>
      <c r="D33" s="210"/>
      <c r="E33" s="210"/>
      <c r="F33" s="210"/>
      <c r="G33" s="210"/>
      <c r="H33" s="210"/>
      <c r="I33" s="210"/>
      <c r="J33" s="210"/>
      <c r="K33" s="210"/>
      <c r="L33" s="210"/>
      <c r="M33" s="210"/>
      <c r="N33" s="210"/>
      <c r="O33" s="210"/>
      <c r="P33" s="210"/>
      <c r="Q33" s="210"/>
      <c r="R33" s="210"/>
      <c r="S33" s="210"/>
      <c r="T33" s="210"/>
      <c r="U33" s="210"/>
      <c r="V33" s="246">
        <f t="shared" si="4"/>
        <v>0</v>
      </c>
      <c r="W33" s="204"/>
      <c r="X33" s="210"/>
      <c r="Y33" s="206"/>
      <c r="Z33" s="247"/>
    </row>
    <row r="34" spans="1:26" ht="15.5" x14ac:dyDescent="0.35">
      <c r="A34" s="243"/>
      <c r="C34" s="72" t="s">
        <v>167</v>
      </c>
      <c r="D34" s="228">
        <f>SUM(D26:D28)</f>
        <v>0</v>
      </c>
      <c r="E34" s="228">
        <f t="shared" ref="E34:U34" si="5">SUM(E26:E28)</f>
        <v>0</v>
      </c>
      <c r="F34" s="228">
        <f t="shared" si="5"/>
        <v>100000</v>
      </c>
      <c r="G34" s="228">
        <f t="shared" si="5"/>
        <v>0</v>
      </c>
      <c r="H34" s="228">
        <f t="shared" si="5"/>
        <v>0</v>
      </c>
      <c r="I34" s="228">
        <f t="shared" si="5"/>
        <v>0</v>
      </c>
      <c r="J34" s="228">
        <f t="shared" si="5"/>
        <v>0</v>
      </c>
      <c r="K34" s="228">
        <f t="shared" si="5"/>
        <v>0</v>
      </c>
      <c r="L34" s="228">
        <f t="shared" si="5"/>
        <v>0</v>
      </c>
      <c r="M34" s="228">
        <f t="shared" si="5"/>
        <v>0</v>
      </c>
      <c r="N34" s="228">
        <f t="shared" si="5"/>
        <v>0</v>
      </c>
      <c r="O34" s="228">
        <f t="shared" si="5"/>
        <v>32000</v>
      </c>
      <c r="P34" s="228">
        <f t="shared" si="5"/>
        <v>0</v>
      </c>
      <c r="Q34" s="228">
        <f t="shared" si="5"/>
        <v>0</v>
      </c>
      <c r="R34" s="228">
        <f t="shared" si="5"/>
        <v>0</v>
      </c>
      <c r="S34" s="228">
        <f t="shared" si="5"/>
        <v>0</v>
      </c>
      <c r="T34" s="228">
        <f t="shared" si="5"/>
        <v>0</v>
      </c>
      <c r="U34" s="228">
        <f t="shared" si="5"/>
        <v>0</v>
      </c>
      <c r="V34" s="228">
        <f>SUM(V26:V33)</f>
        <v>132000</v>
      </c>
      <c r="W34" s="219">
        <f>(W26*V26)+(W27*V27)+(W28*V28)+(W29*V29)+(W30*V30)+(W31*V31)+(W32*V32)+(W33*V33)</f>
        <v>90800</v>
      </c>
      <c r="X34" s="219">
        <f>SUM(X26:X33)</f>
        <v>103717.04</v>
      </c>
      <c r="Y34" s="206"/>
      <c r="Z34" s="31"/>
    </row>
    <row r="35" spans="1:26" ht="51" customHeight="1" x14ac:dyDescent="0.35">
      <c r="A35" s="243"/>
      <c r="B35" s="72" t="s">
        <v>6</v>
      </c>
      <c r="C35" s="270" t="s">
        <v>888</v>
      </c>
      <c r="D35" s="270"/>
      <c r="E35" s="270"/>
      <c r="F35" s="270"/>
      <c r="G35" s="270"/>
      <c r="H35" s="270"/>
      <c r="I35" s="270"/>
      <c r="J35" s="270"/>
      <c r="K35" s="270"/>
      <c r="L35" s="270"/>
      <c r="M35" s="270"/>
      <c r="N35" s="270"/>
      <c r="O35" s="270"/>
      <c r="P35" s="270"/>
      <c r="Q35" s="270"/>
      <c r="R35" s="270"/>
      <c r="S35" s="270"/>
      <c r="T35" s="270"/>
      <c r="U35" s="270"/>
      <c r="V35" s="270"/>
      <c r="W35" s="270"/>
      <c r="X35" s="271"/>
      <c r="Y35" s="270"/>
      <c r="Z35" s="30"/>
    </row>
    <row r="36" spans="1:26" ht="124" x14ac:dyDescent="0.35">
      <c r="A36" s="243"/>
      <c r="B36" s="193" t="s">
        <v>42</v>
      </c>
      <c r="C36" s="208" t="s">
        <v>889</v>
      </c>
      <c r="D36" s="209">
        <v>8129.21</v>
      </c>
      <c r="E36" s="209">
        <v>20000</v>
      </c>
      <c r="F36" s="209">
        <v>20000</v>
      </c>
      <c r="G36" s="209"/>
      <c r="H36" s="209"/>
      <c r="I36" s="209"/>
      <c r="J36" s="209"/>
      <c r="K36" s="209"/>
      <c r="L36" s="209"/>
      <c r="M36" s="209"/>
      <c r="N36" s="209"/>
      <c r="O36" s="209"/>
      <c r="P36" s="209"/>
      <c r="Q36" s="209"/>
      <c r="R36" s="209"/>
      <c r="S36" s="209"/>
      <c r="T36" s="209"/>
      <c r="U36" s="209"/>
      <c r="V36" s="246">
        <f>SUM(D36:U36)</f>
        <v>48129.21</v>
      </c>
      <c r="W36" s="203">
        <v>0.38</v>
      </c>
      <c r="X36" s="231">
        <v>48129.16</v>
      </c>
      <c r="Y36" s="205"/>
      <c r="Z36" s="247"/>
    </row>
    <row r="37" spans="1:26" ht="155" x14ac:dyDescent="0.35">
      <c r="A37" s="243"/>
      <c r="B37" s="193" t="s">
        <v>43</v>
      </c>
      <c r="C37" s="208" t="s">
        <v>890</v>
      </c>
      <c r="D37" s="209"/>
      <c r="E37" s="209">
        <v>5000</v>
      </c>
      <c r="F37" s="209"/>
      <c r="G37" s="209"/>
      <c r="H37" s="209"/>
      <c r="I37" s="209"/>
      <c r="J37" s="209"/>
      <c r="K37" s="209"/>
      <c r="L37" s="209"/>
      <c r="M37" s="209"/>
      <c r="N37" s="209"/>
      <c r="O37" s="209"/>
      <c r="P37" s="209"/>
      <c r="Q37" s="209"/>
      <c r="R37" s="209"/>
      <c r="S37" s="209"/>
      <c r="T37" s="209"/>
      <c r="U37" s="209"/>
      <c r="V37" s="246">
        <f t="shared" ref="V37:V39" si="6">SUM(D37:U37)</f>
        <v>5000</v>
      </c>
      <c r="W37" s="203">
        <v>0.45</v>
      </c>
      <c r="X37" s="231">
        <v>5000</v>
      </c>
      <c r="Y37" s="205"/>
      <c r="Z37" s="247"/>
    </row>
    <row r="38" spans="1:26" ht="124" x14ac:dyDescent="0.35">
      <c r="A38" s="243"/>
      <c r="B38" s="193" t="s">
        <v>44</v>
      </c>
      <c r="C38" s="208" t="s">
        <v>891</v>
      </c>
      <c r="D38" s="190"/>
      <c r="E38" s="190"/>
      <c r="F38" s="190"/>
      <c r="G38" s="209"/>
      <c r="H38" s="209"/>
      <c r="I38" s="209"/>
      <c r="J38" s="209">
        <v>8940</v>
      </c>
      <c r="K38" s="209">
        <v>10000</v>
      </c>
      <c r="L38" s="209">
        <v>10000</v>
      </c>
      <c r="M38" s="209"/>
      <c r="N38" s="209"/>
      <c r="O38" s="209"/>
      <c r="P38" s="209"/>
      <c r="Q38" s="209"/>
      <c r="R38" s="209"/>
      <c r="S38" s="209"/>
      <c r="T38" s="209"/>
      <c r="U38" s="209"/>
      <c r="V38" s="246">
        <f t="shared" si="6"/>
        <v>28940</v>
      </c>
      <c r="W38" s="203"/>
      <c r="X38" s="231">
        <v>28940</v>
      </c>
      <c r="Y38" s="205"/>
      <c r="Z38" s="247"/>
    </row>
    <row r="39" spans="1:26" ht="47" thickBot="1" x14ac:dyDescent="0.4">
      <c r="A39" s="243"/>
      <c r="B39" s="193" t="s">
        <v>45</v>
      </c>
      <c r="C39" s="196" t="s">
        <v>892</v>
      </c>
      <c r="D39" s="191"/>
      <c r="E39" s="191"/>
      <c r="F39" s="191"/>
      <c r="G39" s="189">
        <v>12000</v>
      </c>
      <c r="H39" s="189"/>
      <c r="I39" s="189">
        <v>11259.28</v>
      </c>
      <c r="J39" s="209"/>
      <c r="K39" s="209"/>
      <c r="L39" s="209"/>
      <c r="M39" s="209"/>
      <c r="N39" s="209"/>
      <c r="O39" s="209"/>
      <c r="P39" s="209"/>
      <c r="Q39" s="209"/>
      <c r="R39" s="209"/>
      <c r="S39" s="209"/>
      <c r="T39" s="209"/>
      <c r="U39" s="209"/>
      <c r="V39" s="246">
        <f t="shared" si="6"/>
        <v>23259.279999999999</v>
      </c>
      <c r="W39" s="203">
        <v>0.3</v>
      </c>
      <c r="X39" s="231">
        <f>23259.28</f>
        <v>23259.279999999999</v>
      </c>
      <c r="Y39" s="205"/>
      <c r="Z39" s="247"/>
    </row>
    <row r="40" spans="1:26" s="243" customFormat="1" ht="15.5" hidden="1" x14ac:dyDescent="0.35">
      <c r="B40" s="193" t="s">
        <v>46</v>
      </c>
      <c r="C40" s="208"/>
      <c r="D40" s="209"/>
      <c r="E40" s="209"/>
      <c r="F40" s="209"/>
      <c r="G40" s="209"/>
      <c r="H40" s="209"/>
      <c r="I40" s="209"/>
      <c r="J40" s="209"/>
      <c r="K40" s="209"/>
      <c r="L40" s="209"/>
      <c r="M40" s="209"/>
      <c r="N40" s="209"/>
      <c r="O40" s="209"/>
      <c r="P40" s="209"/>
      <c r="Q40" s="209"/>
      <c r="R40" s="209"/>
      <c r="S40" s="209"/>
      <c r="T40" s="209"/>
      <c r="U40" s="209"/>
      <c r="V40" s="246">
        <f t="shared" ref="V40:V43" si="7">SUM(D40:F40)</f>
        <v>0</v>
      </c>
      <c r="W40" s="203"/>
      <c r="X40" s="209"/>
      <c r="Y40" s="205"/>
      <c r="Z40" s="247"/>
    </row>
    <row r="41" spans="1:26" s="243" customFormat="1" ht="15.5" hidden="1" x14ac:dyDescent="0.35">
      <c r="B41" s="193" t="s">
        <v>47</v>
      </c>
      <c r="C41" s="208"/>
      <c r="D41" s="209"/>
      <c r="E41" s="209"/>
      <c r="F41" s="209"/>
      <c r="G41" s="209"/>
      <c r="H41" s="209"/>
      <c r="I41" s="209"/>
      <c r="J41" s="209"/>
      <c r="K41" s="209"/>
      <c r="L41" s="209"/>
      <c r="M41" s="209"/>
      <c r="N41" s="209"/>
      <c r="O41" s="209"/>
      <c r="P41" s="209"/>
      <c r="Q41" s="209"/>
      <c r="R41" s="209"/>
      <c r="S41" s="209"/>
      <c r="T41" s="209"/>
      <c r="U41" s="209"/>
      <c r="V41" s="246">
        <f t="shared" si="7"/>
        <v>0</v>
      </c>
      <c r="W41" s="203"/>
      <c r="X41" s="209"/>
      <c r="Y41" s="205"/>
      <c r="Z41" s="247"/>
    </row>
    <row r="42" spans="1:26" s="243" customFormat="1" ht="15.5" hidden="1" x14ac:dyDescent="0.35">
      <c r="A42" s="22"/>
      <c r="B42" s="193" t="s">
        <v>48</v>
      </c>
      <c r="C42" s="239"/>
      <c r="D42" s="210"/>
      <c r="E42" s="210"/>
      <c r="F42" s="210"/>
      <c r="G42" s="210"/>
      <c r="H42" s="210"/>
      <c r="I42" s="210"/>
      <c r="J42" s="210"/>
      <c r="K42" s="210"/>
      <c r="L42" s="210"/>
      <c r="M42" s="210"/>
      <c r="N42" s="210"/>
      <c r="O42" s="210"/>
      <c r="P42" s="210"/>
      <c r="Q42" s="210"/>
      <c r="R42" s="210"/>
      <c r="S42" s="210"/>
      <c r="T42" s="210"/>
      <c r="U42" s="210"/>
      <c r="V42" s="246">
        <f t="shared" si="7"/>
        <v>0</v>
      </c>
      <c r="W42" s="204"/>
      <c r="X42" s="210"/>
      <c r="Y42" s="206"/>
      <c r="Z42" s="247"/>
    </row>
    <row r="43" spans="1:26" ht="15.5" hidden="1" x14ac:dyDescent="0.35">
      <c r="B43" s="193" t="s">
        <v>49</v>
      </c>
      <c r="C43" s="239"/>
      <c r="D43" s="210"/>
      <c r="E43" s="210"/>
      <c r="F43" s="210"/>
      <c r="G43" s="210"/>
      <c r="H43" s="210"/>
      <c r="I43" s="210"/>
      <c r="J43" s="210"/>
      <c r="K43" s="210"/>
      <c r="L43" s="210"/>
      <c r="M43" s="210"/>
      <c r="N43" s="210"/>
      <c r="O43" s="210"/>
      <c r="P43" s="210"/>
      <c r="Q43" s="210"/>
      <c r="R43" s="210"/>
      <c r="S43" s="210"/>
      <c r="T43" s="210"/>
      <c r="U43" s="210"/>
      <c r="V43" s="246">
        <f t="shared" si="7"/>
        <v>0</v>
      </c>
      <c r="W43" s="204"/>
      <c r="X43" s="210"/>
      <c r="Y43" s="206"/>
      <c r="Z43" s="247"/>
    </row>
    <row r="44" spans="1:26" ht="15.5" x14ac:dyDescent="0.35">
      <c r="C44" s="72" t="s">
        <v>167</v>
      </c>
      <c r="D44" s="228">
        <f>SUM(D36:D39)</f>
        <v>8129.21</v>
      </c>
      <c r="E44" s="228">
        <f t="shared" ref="E44:U44" si="8">SUM(E36:E39)</f>
        <v>25000</v>
      </c>
      <c r="F44" s="228">
        <f t="shared" si="8"/>
        <v>20000</v>
      </c>
      <c r="G44" s="228">
        <f t="shared" si="8"/>
        <v>12000</v>
      </c>
      <c r="H44" s="228">
        <f t="shared" si="8"/>
        <v>0</v>
      </c>
      <c r="I44" s="228">
        <f t="shared" si="8"/>
        <v>11259.28</v>
      </c>
      <c r="J44" s="228">
        <f t="shared" si="8"/>
        <v>8940</v>
      </c>
      <c r="K44" s="228">
        <f t="shared" si="8"/>
        <v>10000</v>
      </c>
      <c r="L44" s="228">
        <f t="shared" si="8"/>
        <v>10000</v>
      </c>
      <c r="M44" s="228">
        <f t="shared" si="8"/>
        <v>0</v>
      </c>
      <c r="N44" s="228">
        <f t="shared" si="8"/>
        <v>0</v>
      </c>
      <c r="O44" s="228">
        <f t="shared" si="8"/>
        <v>0</v>
      </c>
      <c r="P44" s="228">
        <f t="shared" si="8"/>
        <v>0</v>
      </c>
      <c r="Q44" s="228">
        <f t="shared" si="8"/>
        <v>0</v>
      </c>
      <c r="R44" s="228">
        <f t="shared" si="8"/>
        <v>0</v>
      </c>
      <c r="S44" s="228">
        <f t="shared" si="8"/>
        <v>0</v>
      </c>
      <c r="T44" s="228">
        <f t="shared" si="8"/>
        <v>0</v>
      </c>
      <c r="U44" s="228">
        <f t="shared" si="8"/>
        <v>0</v>
      </c>
      <c r="V44" s="228">
        <f>SUM(V36:V43)</f>
        <v>105328.48999999999</v>
      </c>
      <c r="W44" s="219">
        <f>(W36*V36)+(W37*V37)+(W38*V38)+(W39*V39)+(W40*V40)+(W41*V41)+(W42*V42)+(W43*V43)</f>
        <v>27516.8838</v>
      </c>
      <c r="X44" s="219">
        <f>SUM(X36:X43)</f>
        <v>105328.44</v>
      </c>
      <c r="Y44" s="206"/>
      <c r="Z44" s="31"/>
    </row>
    <row r="45" spans="1:26" ht="51" hidden="1" customHeight="1" x14ac:dyDescent="0.35">
      <c r="B45" s="72" t="s">
        <v>50</v>
      </c>
      <c r="C45" s="270"/>
      <c r="D45" s="270"/>
      <c r="E45" s="270"/>
      <c r="F45" s="270"/>
      <c r="G45" s="270"/>
      <c r="H45" s="270"/>
      <c r="I45" s="270"/>
      <c r="J45" s="270"/>
      <c r="K45" s="270"/>
      <c r="L45" s="270"/>
      <c r="M45" s="270"/>
      <c r="N45" s="270"/>
      <c r="O45" s="270"/>
      <c r="P45" s="270"/>
      <c r="Q45" s="270"/>
      <c r="R45" s="270"/>
      <c r="S45" s="270"/>
      <c r="T45" s="270"/>
      <c r="U45" s="270"/>
      <c r="V45" s="270"/>
      <c r="W45" s="270"/>
      <c r="X45" s="271"/>
      <c r="Y45" s="270"/>
      <c r="Z45" s="30"/>
    </row>
    <row r="46" spans="1:26" ht="15.5" hidden="1" x14ac:dyDescent="0.35">
      <c r="B46" s="193" t="s">
        <v>51</v>
      </c>
      <c r="C46" s="208"/>
      <c r="D46" s="209"/>
      <c r="E46" s="209"/>
      <c r="F46" s="209"/>
      <c r="G46" s="209"/>
      <c r="H46" s="209"/>
      <c r="I46" s="209"/>
      <c r="J46" s="209"/>
      <c r="K46" s="209"/>
      <c r="L46" s="209"/>
      <c r="M46" s="209"/>
      <c r="N46" s="209"/>
      <c r="O46" s="209"/>
      <c r="P46" s="209"/>
      <c r="Q46" s="209"/>
      <c r="R46" s="209"/>
      <c r="S46" s="209"/>
      <c r="T46" s="209"/>
      <c r="U46" s="209"/>
      <c r="V46" s="246">
        <f>SUM(D46:F46)</f>
        <v>0</v>
      </c>
      <c r="W46" s="203"/>
      <c r="X46" s="209"/>
      <c r="Y46" s="205"/>
      <c r="Z46" s="247"/>
    </row>
    <row r="47" spans="1:26" ht="15.5" hidden="1" x14ac:dyDescent="0.35">
      <c r="B47" s="193" t="s">
        <v>52</v>
      </c>
      <c r="C47" s="208"/>
      <c r="D47" s="209"/>
      <c r="E47" s="209"/>
      <c r="F47" s="209"/>
      <c r="G47" s="209"/>
      <c r="H47" s="209"/>
      <c r="I47" s="209"/>
      <c r="J47" s="209"/>
      <c r="K47" s="209"/>
      <c r="L47" s="209"/>
      <c r="M47" s="209"/>
      <c r="N47" s="209"/>
      <c r="O47" s="209"/>
      <c r="P47" s="209"/>
      <c r="Q47" s="209"/>
      <c r="R47" s="209"/>
      <c r="S47" s="209"/>
      <c r="T47" s="209"/>
      <c r="U47" s="209"/>
      <c r="V47" s="246">
        <f t="shared" ref="V47:V53" si="9">SUM(D47:F47)</f>
        <v>0</v>
      </c>
      <c r="W47" s="203"/>
      <c r="X47" s="209"/>
      <c r="Y47" s="205"/>
      <c r="Z47" s="247"/>
    </row>
    <row r="48" spans="1:26" ht="15.5" hidden="1" x14ac:dyDescent="0.35">
      <c r="B48" s="193" t="s">
        <v>53</v>
      </c>
      <c r="C48" s="208"/>
      <c r="D48" s="209"/>
      <c r="E48" s="209"/>
      <c r="F48" s="209"/>
      <c r="G48" s="209"/>
      <c r="H48" s="209"/>
      <c r="I48" s="209"/>
      <c r="J48" s="209"/>
      <c r="K48" s="209"/>
      <c r="L48" s="209"/>
      <c r="M48" s="209"/>
      <c r="N48" s="209"/>
      <c r="O48" s="209"/>
      <c r="P48" s="209"/>
      <c r="Q48" s="209"/>
      <c r="R48" s="209"/>
      <c r="S48" s="209"/>
      <c r="T48" s="209"/>
      <c r="U48" s="209"/>
      <c r="V48" s="246">
        <f t="shared" si="9"/>
        <v>0</v>
      </c>
      <c r="W48" s="203"/>
      <c r="X48" s="209"/>
      <c r="Y48" s="205"/>
      <c r="Z48" s="247"/>
    </row>
    <row r="49" spans="1:26" ht="15.5" hidden="1" x14ac:dyDescent="0.35">
      <c r="B49" s="193" t="s">
        <v>54</v>
      </c>
      <c r="C49" s="208"/>
      <c r="D49" s="209"/>
      <c r="E49" s="209"/>
      <c r="F49" s="209"/>
      <c r="G49" s="209"/>
      <c r="H49" s="209"/>
      <c r="I49" s="209"/>
      <c r="J49" s="209"/>
      <c r="K49" s="209"/>
      <c r="L49" s="209"/>
      <c r="M49" s="209"/>
      <c r="N49" s="209"/>
      <c r="O49" s="209"/>
      <c r="P49" s="209"/>
      <c r="Q49" s="209"/>
      <c r="R49" s="209"/>
      <c r="S49" s="209"/>
      <c r="T49" s="209"/>
      <c r="U49" s="209"/>
      <c r="V49" s="246">
        <f t="shared" si="9"/>
        <v>0</v>
      </c>
      <c r="W49" s="203"/>
      <c r="X49" s="209"/>
      <c r="Y49" s="205"/>
      <c r="Z49" s="247"/>
    </row>
    <row r="50" spans="1:26" ht="15.5" hidden="1" x14ac:dyDescent="0.35">
      <c r="B50" s="193" t="s">
        <v>55</v>
      </c>
      <c r="C50" s="208"/>
      <c r="D50" s="209"/>
      <c r="E50" s="209"/>
      <c r="F50" s="209"/>
      <c r="G50" s="209"/>
      <c r="H50" s="209"/>
      <c r="I50" s="209"/>
      <c r="J50" s="209"/>
      <c r="K50" s="209"/>
      <c r="L50" s="209"/>
      <c r="M50" s="209"/>
      <c r="N50" s="209"/>
      <c r="O50" s="209"/>
      <c r="P50" s="209"/>
      <c r="Q50" s="209"/>
      <c r="R50" s="209"/>
      <c r="S50" s="209"/>
      <c r="T50" s="209"/>
      <c r="U50" s="209"/>
      <c r="V50" s="246">
        <f t="shared" si="9"/>
        <v>0</v>
      </c>
      <c r="W50" s="203"/>
      <c r="X50" s="209"/>
      <c r="Y50" s="205"/>
      <c r="Z50" s="247"/>
    </row>
    <row r="51" spans="1:26" ht="15.5" hidden="1" x14ac:dyDescent="0.35">
      <c r="A51" s="243"/>
      <c r="B51" s="193" t="s">
        <v>56</v>
      </c>
      <c r="C51" s="208"/>
      <c r="D51" s="209"/>
      <c r="E51" s="209"/>
      <c r="F51" s="209"/>
      <c r="G51" s="209"/>
      <c r="H51" s="209"/>
      <c r="I51" s="209"/>
      <c r="J51" s="209"/>
      <c r="K51" s="209"/>
      <c r="L51" s="209"/>
      <c r="M51" s="209"/>
      <c r="N51" s="209"/>
      <c r="O51" s="209"/>
      <c r="P51" s="209"/>
      <c r="Q51" s="209"/>
      <c r="R51" s="209"/>
      <c r="S51" s="209"/>
      <c r="T51" s="209"/>
      <c r="U51" s="209"/>
      <c r="V51" s="246">
        <f t="shared" si="9"/>
        <v>0</v>
      </c>
      <c r="W51" s="203"/>
      <c r="X51" s="209"/>
      <c r="Y51" s="205"/>
      <c r="Z51" s="247"/>
    </row>
    <row r="52" spans="1:26" s="243" customFormat="1" ht="15.5" hidden="1" x14ac:dyDescent="0.35">
      <c r="A52" s="22"/>
      <c r="B52" s="193" t="s">
        <v>57</v>
      </c>
      <c r="C52" s="239"/>
      <c r="D52" s="210"/>
      <c r="E52" s="210"/>
      <c r="F52" s="210"/>
      <c r="G52" s="210"/>
      <c r="H52" s="210"/>
      <c r="I52" s="210"/>
      <c r="J52" s="210"/>
      <c r="K52" s="210"/>
      <c r="L52" s="210"/>
      <c r="M52" s="210"/>
      <c r="N52" s="210"/>
      <c r="O52" s="210"/>
      <c r="P52" s="210"/>
      <c r="Q52" s="210"/>
      <c r="R52" s="210"/>
      <c r="S52" s="210"/>
      <c r="T52" s="210"/>
      <c r="U52" s="210"/>
      <c r="V52" s="246">
        <f t="shared" si="9"/>
        <v>0</v>
      </c>
      <c r="W52" s="204"/>
      <c r="X52" s="210"/>
      <c r="Y52" s="206"/>
      <c r="Z52" s="247"/>
    </row>
    <row r="53" spans="1:26" ht="15.5" hidden="1" x14ac:dyDescent="0.35">
      <c r="B53" s="193" t="s">
        <v>58</v>
      </c>
      <c r="C53" s="239"/>
      <c r="D53" s="210"/>
      <c r="E53" s="210"/>
      <c r="F53" s="210"/>
      <c r="G53" s="210"/>
      <c r="H53" s="210"/>
      <c r="I53" s="210"/>
      <c r="J53" s="210"/>
      <c r="K53" s="210"/>
      <c r="L53" s="210"/>
      <c r="M53" s="210"/>
      <c r="N53" s="210"/>
      <c r="O53" s="210"/>
      <c r="P53" s="210"/>
      <c r="Q53" s="210"/>
      <c r="R53" s="210"/>
      <c r="S53" s="210"/>
      <c r="T53" s="210"/>
      <c r="U53" s="210"/>
      <c r="V53" s="246">
        <f t="shared" si="9"/>
        <v>0</v>
      </c>
      <c r="W53" s="204"/>
      <c r="X53" s="210"/>
      <c r="Y53" s="206"/>
      <c r="Z53" s="247"/>
    </row>
    <row r="54" spans="1:26" ht="15.5" hidden="1" x14ac:dyDescent="0.35">
      <c r="C54" s="72" t="s">
        <v>167</v>
      </c>
      <c r="D54" s="219">
        <f>SUM(D46:D53)</f>
        <v>0</v>
      </c>
      <c r="E54" s="219">
        <f>SUM(E46:E53)</f>
        <v>0</v>
      </c>
      <c r="F54" s="219">
        <f>SUM(F46:F53)</f>
        <v>0</v>
      </c>
      <c r="G54" s="219">
        <f t="shared" ref="G54:I54" si="10">SUM(G46:G53)</f>
        <v>0</v>
      </c>
      <c r="H54" s="219">
        <f t="shared" si="10"/>
        <v>0</v>
      </c>
      <c r="I54" s="219">
        <f t="shared" si="10"/>
        <v>0</v>
      </c>
      <c r="J54" s="219"/>
      <c r="K54" s="219"/>
      <c r="L54" s="219"/>
      <c r="M54" s="219"/>
      <c r="N54" s="219"/>
      <c r="O54" s="219"/>
      <c r="P54" s="219"/>
      <c r="Q54" s="219"/>
      <c r="R54" s="219"/>
      <c r="S54" s="219"/>
      <c r="T54" s="219"/>
      <c r="U54" s="219"/>
      <c r="V54" s="219">
        <f>SUM(V46:V53)</f>
        <v>0</v>
      </c>
      <c r="W54" s="219">
        <f>(W46*V46)+(W47*V47)+(W48*V48)+(W49*V49)+(W50*V50)+(W51*V51)+(W52*V52)+(W53*V53)</f>
        <v>0</v>
      </c>
      <c r="X54" s="219">
        <f>SUM(X46:X53)</f>
        <v>0</v>
      </c>
      <c r="Y54" s="206"/>
      <c r="Z54" s="31"/>
    </row>
    <row r="55" spans="1:26" ht="15.5" x14ac:dyDescent="0.35">
      <c r="B55" s="249"/>
      <c r="C55" s="250"/>
      <c r="D55" s="251"/>
      <c r="E55" s="251"/>
      <c r="F55" s="251"/>
      <c r="G55" s="251"/>
      <c r="H55" s="251"/>
      <c r="I55" s="251"/>
      <c r="J55" s="251"/>
      <c r="K55" s="251"/>
      <c r="L55" s="251"/>
      <c r="M55" s="251"/>
      <c r="N55" s="251"/>
      <c r="O55" s="251"/>
      <c r="P55" s="251"/>
      <c r="Q55" s="251"/>
      <c r="R55" s="251"/>
      <c r="S55" s="251"/>
      <c r="T55" s="251"/>
      <c r="U55" s="251"/>
      <c r="V55" s="251"/>
      <c r="W55" s="251"/>
      <c r="X55" s="251"/>
      <c r="Y55" s="251"/>
      <c r="Z55" s="247"/>
    </row>
    <row r="56" spans="1:26" ht="51" customHeight="1" x14ac:dyDescent="0.35">
      <c r="B56" s="72" t="s">
        <v>7</v>
      </c>
      <c r="C56" s="301" t="s">
        <v>893</v>
      </c>
      <c r="D56" s="301"/>
      <c r="E56" s="301"/>
      <c r="F56" s="301"/>
      <c r="G56" s="301"/>
      <c r="H56" s="301"/>
      <c r="I56" s="301"/>
      <c r="J56" s="301"/>
      <c r="K56" s="301"/>
      <c r="L56" s="301"/>
      <c r="M56" s="301"/>
      <c r="N56" s="301"/>
      <c r="O56" s="301"/>
      <c r="P56" s="301"/>
      <c r="Q56" s="301"/>
      <c r="R56" s="301"/>
      <c r="S56" s="301"/>
      <c r="T56" s="301"/>
      <c r="U56" s="301"/>
      <c r="V56" s="301"/>
      <c r="W56" s="301"/>
      <c r="X56" s="299"/>
      <c r="Y56" s="301"/>
      <c r="Z56" s="244"/>
    </row>
    <row r="57" spans="1:26" ht="51" customHeight="1" x14ac:dyDescent="0.35">
      <c r="B57" s="72" t="s">
        <v>62</v>
      </c>
      <c r="C57" s="270" t="s">
        <v>894</v>
      </c>
      <c r="D57" s="270"/>
      <c r="E57" s="270"/>
      <c r="F57" s="270"/>
      <c r="G57" s="270"/>
      <c r="H57" s="270"/>
      <c r="I57" s="270"/>
      <c r="J57" s="270"/>
      <c r="K57" s="270"/>
      <c r="L57" s="270"/>
      <c r="M57" s="270"/>
      <c r="N57" s="270"/>
      <c r="O57" s="270"/>
      <c r="P57" s="270"/>
      <c r="Q57" s="270"/>
      <c r="R57" s="270"/>
      <c r="S57" s="270"/>
      <c r="T57" s="270"/>
      <c r="U57" s="270"/>
      <c r="V57" s="270"/>
      <c r="W57" s="270"/>
      <c r="X57" s="271"/>
      <c r="Y57" s="270"/>
      <c r="Z57" s="30"/>
    </row>
    <row r="58" spans="1:26" ht="62" x14ac:dyDescent="0.35">
      <c r="B58" s="193" t="s">
        <v>64</v>
      </c>
      <c r="C58" s="208" t="s">
        <v>920</v>
      </c>
      <c r="D58" s="209">
        <v>21551.200000000001</v>
      </c>
      <c r="E58" s="209"/>
      <c r="F58" s="209"/>
      <c r="G58" s="209"/>
      <c r="H58" s="209"/>
      <c r="I58" s="209"/>
      <c r="J58" s="209"/>
      <c r="K58" s="209"/>
      <c r="L58" s="209"/>
      <c r="M58" s="212"/>
      <c r="N58" s="212"/>
      <c r="O58" s="212"/>
      <c r="P58" s="212"/>
      <c r="Q58" s="212"/>
      <c r="R58" s="212"/>
      <c r="S58" s="212"/>
      <c r="T58" s="212"/>
      <c r="U58" s="212"/>
      <c r="V58" s="246">
        <f>SUM(D58:U58)</f>
        <v>21551.200000000001</v>
      </c>
      <c r="W58" s="203">
        <v>0.6</v>
      </c>
      <c r="X58" s="231">
        <v>21550.57</v>
      </c>
      <c r="Y58" s="205"/>
      <c r="Z58" s="247"/>
    </row>
    <row r="59" spans="1:26" ht="93" x14ac:dyDescent="0.35">
      <c r="B59" s="193" t="s">
        <v>895</v>
      </c>
      <c r="C59" s="208" t="s">
        <v>921</v>
      </c>
      <c r="D59" s="209"/>
      <c r="E59" s="209"/>
      <c r="F59" s="209"/>
      <c r="G59" s="209"/>
      <c r="H59" s="209"/>
      <c r="I59" s="209"/>
      <c r="J59" s="209"/>
      <c r="K59" s="209"/>
      <c r="L59" s="209"/>
      <c r="M59" s="212">
        <v>2095</v>
      </c>
      <c r="N59" s="212"/>
      <c r="O59" s="212">
        <v>0</v>
      </c>
      <c r="P59" s="212"/>
      <c r="Q59" s="212"/>
      <c r="R59" s="212"/>
      <c r="S59" s="212"/>
      <c r="T59" s="212"/>
      <c r="U59" s="212"/>
      <c r="V59" s="246">
        <f t="shared" ref="V59:V90" si="11">SUM(D59:U59)</f>
        <v>2095</v>
      </c>
      <c r="W59" s="203">
        <v>0.35</v>
      </c>
      <c r="X59" s="231">
        <v>2095.4</v>
      </c>
      <c r="Y59" s="205" t="s">
        <v>951</v>
      </c>
      <c r="Z59" s="247"/>
    </row>
    <row r="60" spans="1:26" ht="31" x14ac:dyDescent="0.35">
      <c r="B60" s="193" t="s">
        <v>896</v>
      </c>
      <c r="C60" s="208" t="s">
        <v>922</v>
      </c>
      <c r="D60" s="209"/>
      <c r="E60" s="209"/>
      <c r="F60" s="209"/>
      <c r="G60" s="209"/>
      <c r="H60" s="209"/>
      <c r="I60" s="209"/>
      <c r="J60" s="209"/>
      <c r="K60" s="209"/>
      <c r="L60" s="209"/>
      <c r="M60" s="212">
        <v>4600</v>
      </c>
      <c r="N60" s="212"/>
      <c r="O60" s="212"/>
      <c r="P60" s="212"/>
      <c r="Q60" s="212"/>
      <c r="R60" s="212"/>
      <c r="S60" s="212"/>
      <c r="T60" s="212"/>
      <c r="U60" s="212"/>
      <c r="V60" s="246">
        <f t="shared" si="11"/>
        <v>4600</v>
      </c>
      <c r="W60" s="203">
        <v>0.35</v>
      </c>
      <c r="X60" s="231">
        <v>319</v>
      </c>
      <c r="Y60" s="205"/>
      <c r="Z60" s="247"/>
    </row>
    <row r="61" spans="1:26" ht="77.5" x14ac:dyDescent="0.35">
      <c r="B61" s="193" t="s">
        <v>897</v>
      </c>
      <c r="C61" s="208" t="s">
        <v>923</v>
      </c>
      <c r="D61" s="209"/>
      <c r="E61" s="209"/>
      <c r="F61" s="209"/>
      <c r="G61" s="209"/>
      <c r="H61" s="209"/>
      <c r="I61" s="209"/>
      <c r="J61" s="209"/>
      <c r="K61" s="209"/>
      <c r="L61" s="209"/>
      <c r="M61" s="212"/>
      <c r="N61" s="212"/>
      <c r="O61" s="212">
        <v>26000</v>
      </c>
      <c r="P61" s="212"/>
      <c r="Q61" s="212"/>
      <c r="R61" s="212"/>
      <c r="S61" s="212"/>
      <c r="T61" s="212"/>
      <c r="U61" s="212"/>
      <c r="V61" s="246">
        <f t="shared" si="11"/>
        <v>26000</v>
      </c>
      <c r="W61" s="203">
        <v>0.2</v>
      </c>
      <c r="X61" s="231">
        <v>16310.04</v>
      </c>
      <c r="Y61" s="205" t="s">
        <v>952</v>
      </c>
      <c r="Z61" s="247"/>
    </row>
    <row r="62" spans="1:26" ht="108.5" x14ac:dyDescent="0.35">
      <c r="B62" s="193" t="s">
        <v>898</v>
      </c>
      <c r="C62" s="208" t="s">
        <v>924</v>
      </c>
      <c r="D62" s="209"/>
      <c r="E62" s="209"/>
      <c r="F62" s="209"/>
      <c r="G62" s="209"/>
      <c r="H62" s="209"/>
      <c r="I62" s="209"/>
      <c r="J62" s="209"/>
      <c r="K62" s="209"/>
      <c r="L62" s="209"/>
      <c r="M62" s="212">
        <v>18500</v>
      </c>
      <c r="N62" s="212"/>
      <c r="O62" s="212"/>
      <c r="P62" s="212"/>
      <c r="Q62" s="212"/>
      <c r="R62" s="212"/>
      <c r="S62" s="212"/>
      <c r="T62" s="212"/>
      <c r="U62" s="212"/>
      <c r="V62" s="246">
        <f t="shared" si="11"/>
        <v>18500</v>
      </c>
      <c r="W62" s="203">
        <v>0.35</v>
      </c>
      <c r="X62" s="231">
        <v>2816.38</v>
      </c>
      <c r="Y62" s="205" t="s">
        <v>953</v>
      </c>
      <c r="Z62" s="247"/>
    </row>
    <row r="63" spans="1:26" ht="108.5" x14ac:dyDescent="0.35">
      <c r="B63" s="193" t="s">
        <v>899</v>
      </c>
      <c r="C63" s="208" t="s">
        <v>925</v>
      </c>
      <c r="D63" s="209"/>
      <c r="E63" s="209"/>
      <c r="F63" s="209"/>
      <c r="G63" s="209"/>
      <c r="H63" s="209"/>
      <c r="I63" s="209"/>
      <c r="J63" s="209"/>
      <c r="K63" s="209"/>
      <c r="L63" s="209"/>
      <c r="M63" s="212">
        <v>6286.45</v>
      </c>
      <c r="N63" s="212"/>
      <c r="O63" s="212"/>
      <c r="P63" s="212"/>
      <c r="Q63" s="212"/>
      <c r="R63" s="212"/>
      <c r="S63" s="212"/>
      <c r="T63" s="212"/>
      <c r="U63" s="212"/>
      <c r="V63" s="246">
        <f t="shared" si="11"/>
        <v>6286.45</v>
      </c>
      <c r="W63" s="203">
        <v>0.35</v>
      </c>
      <c r="X63" s="231">
        <v>181.12</v>
      </c>
      <c r="Y63" s="205" t="s">
        <v>954</v>
      </c>
      <c r="Z63" s="247"/>
    </row>
    <row r="64" spans="1:26" ht="46.5" x14ac:dyDescent="0.35">
      <c r="B64" s="193" t="s">
        <v>63</v>
      </c>
      <c r="C64" s="208" t="s">
        <v>1211</v>
      </c>
      <c r="D64" s="209"/>
      <c r="E64" s="209">
        <v>10000</v>
      </c>
      <c r="F64" s="209"/>
      <c r="G64" s="209"/>
      <c r="H64" s="209"/>
      <c r="I64" s="209"/>
      <c r="J64" s="209"/>
      <c r="K64" s="209"/>
      <c r="L64" s="209"/>
      <c r="M64" s="212"/>
      <c r="N64" s="212"/>
      <c r="O64" s="212"/>
      <c r="P64" s="212"/>
      <c r="Q64" s="212"/>
      <c r="R64" s="212"/>
      <c r="S64" s="212"/>
      <c r="T64" s="212"/>
      <c r="U64" s="212"/>
      <c r="V64" s="246">
        <f t="shared" si="11"/>
        <v>10000</v>
      </c>
      <c r="W64" s="203">
        <v>0</v>
      </c>
      <c r="X64" s="231">
        <v>10000</v>
      </c>
      <c r="Y64" s="205"/>
      <c r="Z64" s="247"/>
    </row>
    <row r="65" spans="2:26" ht="31" x14ac:dyDescent="0.35">
      <c r="B65" s="193" t="s">
        <v>65</v>
      </c>
      <c r="C65" s="208" t="s">
        <v>1212</v>
      </c>
      <c r="D65" s="209"/>
      <c r="E65" s="209">
        <v>24304.28</v>
      </c>
      <c r="F65" s="209"/>
      <c r="G65" s="209"/>
      <c r="H65" s="209"/>
      <c r="I65" s="209"/>
      <c r="J65" s="209"/>
      <c r="K65" s="209"/>
      <c r="L65" s="209"/>
      <c r="M65" s="212"/>
      <c r="N65" s="212"/>
      <c r="O65" s="212"/>
      <c r="P65" s="212"/>
      <c r="Q65" s="212"/>
      <c r="R65" s="212"/>
      <c r="S65" s="212"/>
      <c r="T65" s="212"/>
      <c r="U65" s="212"/>
      <c r="V65" s="246">
        <f t="shared" si="11"/>
        <v>24304.28</v>
      </c>
      <c r="W65" s="203">
        <v>0.4</v>
      </c>
      <c r="X65" s="231">
        <v>24304.28</v>
      </c>
      <c r="Y65" s="205"/>
      <c r="Z65" s="247"/>
    </row>
    <row r="66" spans="2:26" ht="93" x14ac:dyDescent="0.35">
      <c r="B66" s="193" t="s">
        <v>66</v>
      </c>
      <c r="C66" s="208" t="s">
        <v>926</v>
      </c>
      <c r="D66" s="209"/>
      <c r="E66" s="209">
        <v>27900</v>
      </c>
      <c r="F66" s="209"/>
      <c r="G66" s="209"/>
      <c r="H66" s="209"/>
      <c r="I66" s="209"/>
      <c r="J66" s="209"/>
      <c r="K66" s="209"/>
      <c r="L66" s="209"/>
      <c r="M66" s="212"/>
      <c r="N66" s="212">
        <v>40000</v>
      </c>
      <c r="O66" s="212"/>
      <c r="P66" s="212"/>
      <c r="Q66" s="212"/>
      <c r="R66" s="212"/>
      <c r="S66" s="212"/>
      <c r="T66" s="212"/>
      <c r="U66" s="212"/>
      <c r="V66" s="246">
        <f t="shared" si="11"/>
        <v>67900</v>
      </c>
      <c r="W66" s="203">
        <v>0.5</v>
      </c>
      <c r="X66" s="231">
        <v>67900</v>
      </c>
      <c r="Y66" s="205" t="s">
        <v>955</v>
      </c>
      <c r="Z66" s="247"/>
    </row>
    <row r="67" spans="2:26" ht="124" x14ac:dyDescent="0.35">
      <c r="B67" s="193" t="s">
        <v>900</v>
      </c>
      <c r="C67" s="208" t="s">
        <v>927</v>
      </c>
      <c r="D67" s="209"/>
      <c r="E67" s="209"/>
      <c r="F67" s="209"/>
      <c r="G67" s="209"/>
      <c r="H67" s="209"/>
      <c r="I67" s="209"/>
      <c r="J67" s="209"/>
      <c r="K67" s="209"/>
      <c r="L67" s="209"/>
      <c r="M67" s="212"/>
      <c r="N67" s="212">
        <v>0</v>
      </c>
      <c r="O67" s="212">
        <v>26000</v>
      </c>
      <c r="P67" s="212"/>
      <c r="Q67" s="212"/>
      <c r="R67" s="212"/>
      <c r="S67" s="212"/>
      <c r="T67" s="212"/>
      <c r="U67" s="212"/>
      <c r="V67" s="246">
        <f t="shared" si="11"/>
        <v>26000</v>
      </c>
      <c r="W67" s="203">
        <v>0.5</v>
      </c>
      <c r="X67" s="202">
        <v>12929.13</v>
      </c>
      <c r="Y67" s="205" t="s">
        <v>956</v>
      </c>
      <c r="Z67" s="247"/>
    </row>
    <row r="68" spans="2:26" ht="108.5" x14ac:dyDescent="0.35">
      <c r="B68" s="193" t="s">
        <v>67</v>
      </c>
      <c r="C68" s="208" t="s">
        <v>928</v>
      </c>
      <c r="D68" s="209"/>
      <c r="E68" s="209"/>
      <c r="F68" s="209"/>
      <c r="G68" s="209"/>
      <c r="H68" s="209"/>
      <c r="I68" s="209"/>
      <c r="J68" s="209"/>
      <c r="K68" s="209">
        <v>43195.83</v>
      </c>
      <c r="L68" s="209"/>
      <c r="M68" s="212"/>
      <c r="N68" s="212"/>
      <c r="O68" s="212"/>
      <c r="P68" s="212"/>
      <c r="Q68" s="212"/>
      <c r="R68" s="212"/>
      <c r="S68" s="212"/>
      <c r="T68" s="212"/>
      <c r="U68" s="212"/>
      <c r="V68" s="246">
        <f t="shared" si="11"/>
        <v>43195.83</v>
      </c>
      <c r="W68" s="203">
        <v>0.4</v>
      </c>
      <c r="X68" s="231">
        <v>43195.83</v>
      </c>
      <c r="Y68" s="205"/>
      <c r="Z68" s="247"/>
    </row>
    <row r="69" spans="2:26" ht="31" x14ac:dyDescent="0.35">
      <c r="B69" s="193" t="s">
        <v>68</v>
      </c>
      <c r="C69" s="208" t="s">
        <v>929</v>
      </c>
      <c r="D69" s="209"/>
      <c r="E69" s="209"/>
      <c r="F69" s="209"/>
      <c r="G69" s="209"/>
      <c r="H69" s="209"/>
      <c r="I69" s="209"/>
      <c r="J69" s="209">
        <v>29708.31</v>
      </c>
      <c r="K69" s="209"/>
      <c r="L69" s="209"/>
      <c r="M69" s="212"/>
      <c r="N69" s="212"/>
      <c r="O69" s="212"/>
      <c r="P69" s="212"/>
      <c r="Q69" s="212"/>
      <c r="R69" s="212"/>
      <c r="S69" s="212"/>
      <c r="T69" s="212"/>
      <c r="U69" s="212"/>
      <c r="V69" s="246">
        <f t="shared" si="11"/>
        <v>29708.31</v>
      </c>
      <c r="W69" s="203">
        <v>0.4</v>
      </c>
      <c r="X69" s="231">
        <v>29708.31</v>
      </c>
      <c r="Y69" s="205"/>
      <c r="Z69" s="247"/>
    </row>
    <row r="70" spans="2:26" ht="77.5" x14ac:dyDescent="0.35">
      <c r="B70" s="72" t="s">
        <v>901</v>
      </c>
      <c r="C70" s="208" t="s">
        <v>930</v>
      </c>
      <c r="D70" s="209"/>
      <c r="E70" s="209"/>
      <c r="F70" s="209"/>
      <c r="G70" s="209"/>
      <c r="H70" s="209"/>
      <c r="I70" s="209"/>
      <c r="J70" s="209"/>
      <c r="K70" s="209"/>
      <c r="L70" s="209"/>
      <c r="M70" s="212"/>
      <c r="N70" s="212"/>
      <c r="O70" s="212"/>
      <c r="P70" s="252"/>
      <c r="Q70" s="252"/>
      <c r="R70" s="252"/>
      <c r="S70" s="212"/>
      <c r="T70" s="212"/>
      <c r="U70" s="234">
        <v>35000</v>
      </c>
      <c r="V70" s="246">
        <f t="shared" si="11"/>
        <v>35000</v>
      </c>
      <c r="W70" s="203">
        <v>0.35</v>
      </c>
      <c r="X70" s="231">
        <v>18600</v>
      </c>
      <c r="Y70" s="205" t="s">
        <v>957</v>
      </c>
      <c r="Z70" s="247"/>
    </row>
    <row r="71" spans="2:26" ht="62" x14ac:dyDescent="0.35">
      <c r="B71" s="193" t="s">
        <v>902</v>
      </c>
      <c r="C71" s="208" t="s">
        <v>931</v>
      </c>
      <c r="D71" s="209"/>
      <c r="E71" s="209"/>
      <c r="F71" s="209"/>
      <c r="G71" s="209"/>
      <c r="H71" s="209"/>
      <c r="I71" s="209"/>
      <c r="J71" s="209"/>
      <c r="K71" s="209"/>
      <c r="L71" s="209"/>
      <c r="M71" s="212"/>
      <c r="N71" s="212"/>
      <c r="O71" s="212"/>
      <c r="P71" s="252"/>
      <c r="Q71" s="252"/>
      <c r="R71" s="252"/>
      <c r="S71" s="212"/>
      <c r="T71" s="212"/>
      <c r="U71" s="212">
        <v>5000</v>
      </c>
      <c r="V71" s="246">
        <f t="shared" si="11"/>
        <v>5000</v>
      </c>
      <c r="W71" s="203">
        <v>0.5</v>
      </c>
      <c r="X71" s="231">
        <v>5000</v>
      </c>
      <c r="Y71" s="205" t="s">
        <v>958</v>
      </c>
      <c r="Z71" s="247"/>
    </row>
    <row r="72" spans="2:26" ht="124" customHeight="1" x14ac:dyDescent="0.35">
      <c r="B72" s="193" t="s">
        <v>903</v>
      </c>
      <c r="C72" s="208" t="s">
        <v>932</v>
      </c>
      <c r="D72" s="209"/>
      <c r="E72" s="209"/>
      <c r="F72" s="209"/>
      <c r="G72" s="209"/>
      <c r="H72" s="209"/>
      <c r="I72" s="209"/>
      <c r="J72" s="209"/>
      <c r="K72" s="209"/>
      <c r="L72" s="209"/>
      <c r="M72" s="212"/>
      <c r="N72" s="212"/>
      <c r="O72" s="212"/>
      <c r="P72" s="252"/>
      <c r="Q72" s="252"/>
      <c r="R72" s="252"/>
      <c r="S72" s="212">
        <v>0</v>
      </c>
      <c r="T72" s="212">
        <v>27000</v>
      </c>
      <c r="U72" s="212"/>
      <c r="V72" s="246">
        <f t="shared" si="11"/>
        <v>27000</v>
      </c>
      <c r="W72" s="203">
        <v>0.4</v>
      </c>
      <c r="X72" s="231">
        <v>27000</v>
      </c>
      <c r="Y72" s="205" t="s">
        <v>959</v>
      </c>
      <c r="Z72" s="247"/>
    </row>
    <row r="73" spans="2:26" ht="46.5" x14ac:dyDescent="0.35">
      <c r="B73" s="193" t="s">
        <v>904</v>
      </c>
      <c r="C73" s="208" t="s">
        <v>933</v>
      </c>
      <c r="D73" s="209"/>
      <c r="E73" s="209"/>
      <c r="F73" s="209"/>
      <c r="G73" s="209"/>
      <c r="H73" s="209"/>
      <c r="I73" s="209"/>
      <c r="J73" s="209"/>
      <c r="K73" s="209"/>
      <c r="L73" s="209"/>
      <c r="M73" s="212"/>
      <c r="N73" s="212"/>
      <c r="O73" s="212"/>
      <c r="P73" s="252"/>
      <c r="Q73" s="252"/>
      <c r="R73" s="252"/>
      <c r="S73" s="212">
        <v>29250</v>
      </c>
      <c r="T73" s="212"/>
      <c r="U73" s="212"/>
      <c r="V73" s="246">
        <f t="shared" si="11"/>
        <v>29250</v>
      </c>
      <c r="W73" s="203">
        <v>0.5</v>
      </c>
      <c r="X73" s="231">
        <v>1705.04</v>
      </c>
      <c r="Y73" s="205"/>
      <c r="Z73" s="247"/>
    </row>
    <row r="74" spans="2:26" ht="93" x14ac:dyDescent="0.35">
      <c r="B74" s="193" t="s">
        <v>905</v>
      </c>
      <c r="C74" s="208" t="s">
        <v>934</v>
      </c>
      <c r="D74" s="209"/>
      <c r="E74" s="209"/>
      <c r="F74" s="209"/>
      <c r="G74" s="209"/>
      <c r="H74" s="209"/>
      <c r="I74" s="209"/>
      <c r="J74" s="209"/>
      <c r="K74" s="209"/>
      <c r="L74" s="209"/>
      <c r="M74" s="212"/>
      <c r="N74" s="212"/>
      <c r="O74" s="212"/>
      <c r="P74" s="252"/>
      <c r="Q74" s="252"/>
      <c r="R74" s="252"/>
      <c r="S74" s="212">
        <v>19546.400000000001</v>
      </c>
      <c r="T74" s="212"/>
      <c r="U74" s="212"/>
      <c r="V74" s="246">
        <f t="shared" si="11"/>
        <v>19546.400000000001</v>
      </c>
      <c r="W74" s="203">
        <v>0.5</v>
      </c>
      <c r="X74" s="231">
        <v>4885.97</v>
      </c>
      <c r="Y74" s="205" t="s">
        <v>960</v>
      </c>
      <c r="Z74" s="247"/>
    </row>
    <row r="75" spans="2:26" ht="77.5" x14ac:dyDescent="0.35">
      <c r="B75" s="193" t="s">
        <v>906</v>
      </c>
      <c r="C75" s="208" t="s">
        <v>935</v>
      </c>
      <c r="D75" s="209"/>
      <c r="E75" s="209"/>
      <c r="F75" s="209"/>
      <c r="G75" s="209"/>
      <c r="H75" s="209"/>
      <c r="I75" s="209"/>
      <c r="J75" s="209"/>
      <c r="K75" s="209"/>
      <c r="L75" s="209"/>
      <c r="M75" s="212"/>
      <c r="N75" s="212"/>
      <c r="O75" s="212"/>
      <c r="P75" s="252"/>
      <c r="Q75" s="252"/>
      <c r="R75" s="252"/>
      <c r="S75" s="212">
        <v>17100</v>
      </c>
      <c r="T75" s="212"/>
      <c r="U75" s="212"/>
      <c r="V75" s="246">
        <f t="shared" si="11"/>
        <v>17100</v>
      </c>
      <c r="W75" s="203">
        <v>0.5</v>
      </c>
      <c r="X75" s="231">
        <v>5896.26</v>
      </c>
      <c r="Y75" s="205" t="s">
        <v>961</v>
      </c>
      <c r="Z75" s="247"/>
    </row>
    <row r="76" spans="2:26" ht="77.5" x14ac:dyDescent="0.35">
      <c r="B76" s="193" t="s">
        <v>907</v>
      </c>
      <c r="C76" s="208" t="s">
        <v>936</v>
      </c>
      <c r="D76" s="209"/>
      <c r="E76" s="209"/>
      <c r="F76" s="209"/>
      <c r="G76" s="209"/>
      <c r="H76" s="209"/>
      <c r="I76" s="209"/>
      <c r="J76" s="209"/>
      <c r="K76" s="209"/>
      <c r="L76" s="209"/>
      <c r="M76" s="212"/>
      <c r="N76" s="212"/>
      <c r="O76" s="212"/>
      <c r="P76" s="252"/>
      <c r="Q76" s="252"/>
      <c r="R76" s="252"/>
      <c r="S76" s="212">
        <v>17100</v>
      </c>
      <c r="T76" s="212"/>
      <c r="U76" s="212"/>
      <c r="V76" s="246">
        <f t="shared" si="11"/>
        <v>17100</v>
      </c>
      <c r="W76" s="203">
        <v>0.5</v>
      </c>
      <c r="X76" s="231">
        <v>4413.16</v>
      </c>
      <c r="Y76" s="205" t="s">
        <v>962</v>
      </c>
      <c r="Z76" s="247"/>
    </row>
    <row r="77" spans="2:26" ht="62" x14ac:dyDescent="0.35">
      <c r="B77" s="193" t="s">
        <v>69</v>
      </c>
      <c r="C77" s="208" t="s">
        <v>937</v>
      </c>
      <c r="D77" s="210"/>
      <c r="E77" s="210"/>
      <c r="F77" s="210"/>
      <c r="G77" s="210"/>
      <c r="H77" s="210"/>
      <c r="I77" s="210"/>
      <c r="J77" s="210">
        <v>14509.32</v>
      </c>
      <c r="K77" s="210"/>
      <c r="L77" s="210">
        <v>69000</v>
      </c>
      <c r="M77" s="212"/>
      <c r="N77" s="212"/>
      <c r="O77" s="212"/>
      <c r="P77" s="212"/>
      <c r="Q77" s="212"/>
      <c r="R77" s="212"/>
      <c r="S77" s="212"/>
      <c r="T77" s="212"/>
      <c r="U77" s="212"/>
      <c r="V77" s="246">
        <f t="shared" si="11"/>
        <v>83509.320000000007</v>
      </c>
      <c r="W77" s="204">
        <v>0.4</v>
      </c>
      <c r="X77" s="231">
        <v>83509.320000000007</v>
      </c>
      <c r="Y77" s="206"/>
      <c r="Z77" s="247"/>
    </row>
    <row r="78" spans="2:26" ht="62" x14ac:dyDescent="0.35">
      <c r="B78" s="193" t="s">
        <v>70</v>
      </c>
      <c r="C78" s="208" t="s">
        <v>938</v>
      </c>
      <c r="D78" s="210"/>
      <c r="E78" s="210"/>
      <c r="F78" s="210"/>
      <c r="G78" s="210"/>
      <c r="H78" s="210"/>
      <c r="I78" s="210">
        <v>40005.19</v>
      </c>
      <c r="J78" s="210"/>
      <c r="K78" s="210"/>
      <c r="L78" s="210"/>
      <c r="M78" s="212"/>
      <c r="N78" s="212"/>
      <c r="O78" s="212"/>
      <c r="P78" s="212"/>
      <c r="Q78" s="212"/>
      <c r="R78" s="212"/>
      <c r="S78" s="212"/>
      <c r="T78" s="212"/>
      <c r="U78" s="212"/>
      <c r="V78" s="246">
        <f t="shared" si="11"/>
        <v>40005.19</v>
      </c>
      <c r="W78" s="204">
        <v>0.3</v>
      </c>
      <c r="X78" s="231">
        <v>40005.19</v>
      </c>
      <c r="Y78" s="206"/>
      <c r="Z78" s="247"/>
    </row>
    <row r="79" spans="2:26" ht="93" x14ac:dyDescent="0.35">
      <c r="B79" s="193" t="s">
        <v>908</v>
      </c>
      <c r="C79" s="208" t="s">
        <v>939</v>
      </c>
      <c r="D79" s="210"/>
      <c r="E79" s="210"/>
      <c r="F79" s="210"/>
      <c r="G79" s="210"/>
      <c r="H79" s="210"/>
      <c r="I79" s="210"/>
      <c r="J79" s="210"/>
      <c r="K79" s="210"/>
      <c r="L79" s="210"/>
      <c r="M79" s="212"/>
      <c r="N79" s="212"/>
      <c r="O79" s="212"/>
      <c r="P79" s="212">
        <v>0</v>
      </c>
      <c r="Q79" s="212"/>
      <c r="R79" s="212"/>
      <c r="S79" s="212">
        <v>13346.4</v>
      </c>
      <c r="T79" s="212"/>
      <c r="U79" s="212"/>
      <c r="V79" s="246">
        <f t="shared" si="11"/>
        <v>13346.4</v>
      </c>
      <c r="W79" s="204">
        <v>0.5</v>
      </c>
      <c r="X79" s="231">
        <v>1725.73</v>
      </c>
      <c r="Y79" s="206" t="s">
        <v>963</v>
      </c>
      <c r="Z79" s="247"/>
    </row>
    <row r="80" spans="2:26" ht="77.5" x14ac:dyDescent="0.35">
      <c r="B80" s="193" t="s">
        <v>909</v>
      </c>
      <c r="C80" s="208" t="s">
        <v>940</v>
      </c>
      <c r="D80" s="210"/>
      <c r="E80" s="210"/>
      <c r="F80" s="210"/>
      <c r="G80" s="210"/>
      <c r="H80" s="210"/>
      <c r="I80" s="210"/>
      <c r="J80" s="210"/>
      <c r="K80" s="210"/>
      <c r="L80" s="210"/>
      <c r="M80" s="212"/>
      <c r="N80" s="212"/>
      <c r="O80" s="212"/>
      <c r="P80" s="212">
        <v>0</v>
      </c>
      <c r="Q80" s="212"/>
      <c r="R80" s="212"/>
      <c r="S80" s="212">
        <v>2160</v>
      </c>
      <c r="T80" s="212"/>
      <c r="U80" s="212"/>
      <c r="V80" s="246">
        <f t="shared" si="11"/>
        <v>2160</v>
      </c>
      <c r="W80" s="204">
        <v>0</v>
      </c>
      <c r="X80" s="209">
        <v>0</v>
      </c>
      <c r="Y80" s="206"/>
      <c r="Z80" s="247"/>
    </row>
    <row r="81" spans="1:26" ht="62" x14ac:dyDescent="0.35">
      <c r="B81" s="193" t="s">
        <v>910</v>
      </c>
      <c r="C81" s="208" t="s">
        <v>941</v>
      </c>
      <c r="D81" s="210"/>
      <c r="E81" s="210"/>
      <c r="F81" s="210"/>
      <c r="G81" s="210"/>
      <c r="H81" s="210"/>
      <c r="I81" s="210"/>
      <c r="J81" s="210"/>
      <c r="K81" s="210"/>
      <c r="L81" s="210"/>
      <c r="M81" s="212"/>
      <c r="N81" s="212"/>
      <c r="O81" s="212"/>
      <c r="P81" s="212"/>
      <c r="Q81" s="212"/>
      <c r="R81" s="212">
        <v>0</v>
      </c>
      <c r="S81" s="212"/>
      <c r="T81" s="212"/>
      <c r="U81" s="212">
        <v>32595.42</v>
      </c>
      <c r="V81" s="246">
        <f t="shared" si="11"/>
        <v>32595.42</v>
      </c>
      <c r="W81" s="204">
        <v>1</v>
      </c>
      <c r="X81" s="231">
        <v>31840.42</v>
      </c>
      <c r="Y81" s="206" t="s">
        <v>964</v>
      </c>
      <c r="Z81" s="247"/>
    </row>
    <row r="82" spans="1:26" ht="31" customHeight="1" x14ac:dyDescent="0.35">
      <c r="B82" s="193" t="s">
        <v>911</v>
      </c>
      <c r="C82" s="208" t="s">
        <v>942</v>
      </c>
      <c r="D82" s="210"/>
      <c r="E82" s="210"/>
      <c r="F82" s="210"/>
      <c r="G82" s="210"/>
      <c r="H82" s="210"/>
      <c r="I82" s="210"/>
      <c r="J82" s="210"/>
      <c r="K82" s="210"/>
      <c r="L82" s="210"/>
      <c r="M82" s="212"/>
      <c r="N82" s="212"/>
      <c r="O82" s="212"/>
      <c r="P82" s="212"/>
      <c r="Q82" s="212"/>
      <c r="R82" s="212">
        <v>0</v>
      </c>
      <c r="S82" s="212"/>
      <c r="T82" s="212"/>
      <c r="U82" s="212">
        <v>24404.58</v>
      </c>
      <c r="V82" s="246">
        <f t="shared" si="11"/>
        <v>24404.58</v>
      </c>
      <c r="W82" s="204">
        <v>0.35</v>
      </c>
      <c r="X82" s="231">
        <v>15014</v>
      </c>
      <c r="Y82" s="206" t="s">
        <v>965</v>
      </c>
      <c r="Z82" s="247"/>
    </row>
    <row r="83" spans="1:26" ht="77.5" x14ac:dyDescent="0.35">
      <c r="B83" s="193" t="s">
        <v>912</v>
      </c>
      <c r="C83" s="208" t="s">
        <v>943</v>
      </c>
      <c r="D83" s="210"/>
      <c r="E83" s="210"/>
      <c r="F83" s="210"/>
      <c r="G83" s="210"/>
      <c r="H83" s="210"/>
      <c r="I83" s="210"/>
      <c r="J83" s="210"/>
      <c r="K83" s="210"/>
      <c r="L83" s="210"/>
      <c r="M83" s="212"/>
      <c r="N83" s="212"/>
      <c r="O83" s="212"/>
      <c r="P83" s="212"/>
      <c r="Q83" s="212"/>
      <c r="R83" s="202">
        <v>5000</v>
      </c>
      <c r="S83" s="212"/>
      <c r="T83" s="212"/>
      <c r="U83" s="212"/>
      <c r="V83" s="246">
        <f t="shared" si="11"/>
        <v>5000</v>
      </c>
      <c r="W83" s="204">
        <v>0.5</v>
      </c>
      <c r="X83" s="209"/>
      <c r="Y83" s="206" t="s">
        <v>966</v>
      </c>
      <c r="Z83" s="247"/>
    </row>
    <row r="84" spans="1:26" ht="77.5" x14ac:dyDescent="0.35">
      <c r="B84" s="193" t="s">
        <v>913</v>
      </c>
      <c r="C84" s="208" t="s">
        <v>944</v>
      </c>
      <c r="D84" s="210"/>
      <c r="E84" s="210"/>
      <c r="F84" s="210"/>
      <c r="G84" s="210">
        <v>92128</v>
      </c>
      <c r="H84" s="210"/>
      <c r="I84" s="210"/>
      <c r="J84" s="210"/>
      <c r="K84" s="210"/>
      <c r="L84" s="210"/>
      <c r="M84" s="212"/>
      <c r="N84" s="212"/>
      <c r="O84" s="212"/>
      <c r="P84" s="212"/>
      <c r="Q84" s="212"/>
      <c r="R84" s="212"/>
      <c r="S84" s="212"/>
      <c r="T84" s="212"/>
      <c r="U84" s="212"/>
      <c r="V84" s="246">
        <f t="shared" si="11"/>
        <v>92128</v>
      </c>
      <c r="W84" s="204">
        <v>0.3</v>
      </c>
      <c r="X84" s="231">
        <v>92128</v>
      </c>
      <c r="Y84" s="206"/>
      <c r="Z84" s="247"/>
    </row>
    <row r="85" spans="1:26" ht="77.5" x14ac:dyDescent="0.35">
      <c r="B85" s="193" t="s">
        <v>914</v>
      </c>
      <c r="C85" s="208" t="s">
        <v>945</v>
      </c>
      <c r="D85" s="210"/>
      <c r="E85" s="210"/>
      <c r="F85" s="210"/>
      <c r="G85" s="210"/>
      <c r="H85" s="210">
        <v>36000</v>
      </c>
      <c r="I85" s="210"/>
      <c r="J85" s="210"/>
      <c r="K85" s="210"/>
      <c r="L85" s="210"/>
      <c r="M85" s="212"/>
      <c r="N85" s="212"/>
      <c r="O85" s="212"/>
      <c r="P85" s="212">
        <v>0</v>
      </c>
      <c r="Q85" s="212">
        <v>183982.66</v>
      </c>
      <c r="R85" s="212">
        <v>0</v>
      </c>
      <c r="S85" s="212"/>
      <c r="T85" s="212"/>
      <c r="U85" s="212"/>
      <c r="V85" s="246">
        <f t="shared" si="11"/>
        <v>219982.66</v>
      </c>
      <c r="W85" s="204">
        <v>0.3</v>
      </c>
      <c r="X85" s="231">
        <v>218257.21</v>
      </c>
      <c r="Y85" s="200" t="s">
        <v>967</v>
      </c>
      <c r="Z85" s="247"/>
    </row>
    <row r="86" spans="1:26" ht="93" x14ac:dyDescent="0.35">
      <c r="B86" s="193" t="s">
        <v>915</v>
      </c>
      <c r="C86" s="211" t="s">
        <v>946</v>
      </c>
      <c r="D86" s="197"/>
      <c r="E86" s="197"/>
      <c r="F86" s="197"/>
      <c r="G86" s="197"/>
      <c r="H86" s="197"/>
      <c r="I86" s="197"/>
      <c r="J86" s="197"/>
      <c r="K86" s="197"/>
      <c r="L86" s="197"/>
      <c r="M86" s="198"/>
      <c r="N86" s="198"/>
      <c r="O86" s="198"/>
      <c r="P86" s="198">
        <v>0</v>
      </c>
      <c r="Q86" s="198"/>
      <c r="R86" s="194">
        <v>10000</v>
      </c>
      <c r="S86" s="198"/>
      <c r="T86" s="198"/>
      <c r="U86" s="198"/>
      <c r="V86" s="246">
        <f t="shared" si="11"/>
        <v>10000</v>
      </c>
      <c r="W86" s="204">
        <v>0.5</v>
      </c>
      <c r="X86" s="231">
        <v>3808</v>
      </c>
      <c r="Y86" s="206" t="s">
        <v>966</v>
      </c>
      <c r="Z86" s="247"/>
    </row>
    <row r="87" spans="1:26" ht="77.5" x14ac:dyDescent="0.35">
      <c r="B87" s="193" t="s">
        <v>916</v>
      </c>
      <c r="C87" s="211" t="s">
        <v>947</v>
      </c>
      <c r="D87" s="197"/>
      <c r="E87" s="197"/>
      <c r="F87" s="197"/>
      <c r="G87" s="197"/>
      <c r="H87" s="197"/>
      <c r="I87" s="197"/>
      <c r="J87" s="197"/>
      <c r="K87" s="197"/>
      <c r="L87" s="197"/>
      <c r="M87" s="198"/>
      <c r="N87" s="198"/>
      <c r="O87" s="198"/>
      <c r="P87" s="198">
        <v>0</v>
      </c>
      <c r="Q87" s="198"/>
      <c r="R87" s="194">
        <v>46289.33</v>
      </c>
      <c r="S87" s="198"/>
      <c r="T87" s="198"/>
      <c r="U87" s="198"/>
      <c r="V87" s="246">
        <f t="shared" si="11"/>
        <v>46289.33</v>
      </c>
      <c r="W87" s="204">
        <v>0.5</v>
      </c>
      <c r="X87" s="231">
        <v>23371</v>
      </c>
      <c r="Y87" s="206" t="s">
        <v>968</v>
      </c>
      <c r="Z87" s="247"/>
    </row>
    <row r="88" spans="1:26" ht="155" x14ac:dyDescent="0.35">
      <c r="B88" s="193" t="s">
        <v>917</v>
      </c>
      <c r="C88" s="211" t="s">
        <v>948</v>
      </c>
      <c r="D88" s="197"/>
      <c r="E88" s="197"/>
      <c r="F88" s="197"/>
      <c r="G88" s="197"/>
      <c r="H88" s="197"/>
      <c r="I88" s="197"/>
      <c r="J88" s="197"/>
      <c r="K88" s="197"/>
      <c r="L88" s="197"/>
      <c r="M88" s="198"/>
      <c r="N88" s="198"/>
      <c r="O88" s="198"/>
      <c r="P88" s="198">
        <v>76450</v>
      </c>
      <c r="Q88" s="198">
        <v>0</v>
      </c>
      <c r="R88" s="198">
        <v>0</v>
      </c>
      <c r="S88" s="198"/>
      <c r="T88" s="198"/>
      <c r="U88" s="198"/>
      <c r="V88" s="246">
        <f t="shared" si="11"/>
        <v>76450</v>
      </c>
      <c r="W88" s="204">
        <v>0.5</v>
      </c>
      <c r="X88" s="231">
        <v>21448.69</v>
      </c>
      <c r="Y88" s="206" t="s">
        <v>969</v>
      </c>
      <c r="Z88" s="247"/>
    </row>
    <row r="89" spans="1:26" ht="108.5" x14ac:dyDescent="0.35">
      <c r="B89" s="193" t="s">
        <v>918</v>
      </c>
      <c r="C89" s="211" t="s">
        <v>949</v>
      </c>
      <c r="D89" s="197"/>
      <c r="E89" s="197"/>
      <c r="F89" s="197"/>
      <c r="G89" s="197"/>
      <c r="H89" s="197">
        <v>21371.05</v>
      </c>
      <c r="I89" s="197"/>
      <c r="J89" s="197"/>
      <c r="K89" s="197"/>
      <c r="L89" s="197"/>
      <c r="M89" s="198"/>
      <c r="N89" s="198"/>
      <c r="O89" s="198"/>
      <c r="P89" s="198"/>
      <c r="Q89" s="198"/>
      <c r="R89" s="198"/>
      <c r="S89" s="198"/>
      <c r="T89" s="198"/>
      <c r="U89" s="198"/>
      <c r="V89" s="246">
        <f t="shared" si="11"/>
        <v>21371.05</v>
      </c>
      <c r="W89" s="204">
        <v>0.3</v>
      </c>
      <c r="X89" s="231">
        <v>21371.05</v>
      </c>
      <c r="Y89" s="206"/>
      <c r="Z89" s="247"/>
    </row>
    <row r="90" spans="1:26" ht="124" customHeight="1" x14ac:dyDescent="0.35">
      <c r="B90" s="193" t="s">
        <v>919</v>
      </c>
      <c r="C90" s="211" t="s">
        <v>950</v>
      </c>
      <c r="D90" s="197"/>
      <c r="E90" s="197"/>
      <c r="F90" s="197"/>
      <c r="G90" s="197"/>
      <c r="H90" s="197"/>
      <c r="I90" s="197"/>
      <c r="J90" s="197"/>
      <c r="K90" s="197"/>
      <c r="L90" s="197"/>
      <c r="M90" s="198"/>
      <c r="N90" s="198"/>
      <c r="O90" s="198"/>
      <c r="P90" s="198"/>
      <c r="Q90" s="198">
        <v>65000</v>
      </c>
      <c r="R90" s="198"/>
      <c r="S90" s="198"/>
      <c r="T90" s="198"/>
      <c r="U90" s="198"/>
      <c r="V90" s="246">
        <f t="shared" si="11"/>
        <v>65000</v>
      </c>
      <c r="W90" s="204">
        <v>1</v>
      </c>
      <c r="X90" s="231">
        <v>61389.53</v>
      </c>
      <c r="Y90" s="206" t="s">
        <v>970</v>
      </c>
      <c r="Z90" s="247"/>
    </row>
    <row r="91" spans="1:26" ht="15.5" hidden="1" x14ac:dyDescent="0.35">
      <c r="A91" s="243"/>
      <c r="B91" s="193" t="s">
        <v>69</v>
      </c>
      <c r="C91" s="239"/>
      <c r="D91" s="210"/>
      <c r="E91" s="210"/>
      <c r="F91" s="210"/>
      <c r="G91" s="210"/>
      <c r="H91" s="210"/>
      <c r="I91" s="210"/>
      <c r="J91" s="210"/>
      <c r="K91" s="210"/>
      <c r="L91" s="210"/>
      <c r="M91" s="210"/>
      <c r="N91" s="210"/>
      <c r="O91" s="210"/>
      <c r="P91" s="210"/>
      <c r="Q91" s="210"/>
      <c r="R91" s="210"/>
      <c r="S91" s="210"/>
      <c r="T91" s="210"/>
      <c r="U91" s="210"/>
      <c r="V91" s="246">
        <f t="shared" ref="V91:V92" si="12">SUM(D91:F91)</f>
        <v>0</v>
      </c>
      <c r="W91" s="204"/>
      <c r="X91" s="210"/>
      <c r="Y91" s="206"/>
      <c r="Z91" s="247"/>
    </row>
    <row r="92" spans="1:26" s="243" customFormat="1" ht="15.5" hidden="1" x14ac:dyDescent="0.35">
      <c r="B92" s="193" t="s">
        <v>70</v>
      </c>
      <c r="C92" s="239"/>
      <c r="D92" s="210"/>
      <c r="E92" s="210"/>
      <c r="F92" s="210"/>
      <c r="G92" s="210"/>
      <c r="H92" s="210"/>
      <c r="I92" s="210"/>
      <c r="J92" s="210"/>
      <c r="K92" s="210"/>
      <c r="L92" s="210"/>
      <c r="M92" s="210"/>
      <c r="N92" s="210"/>
      <c r="O92" s="210"/>
      <c r="P92" s="210"/>
      <c r="Q92" s="210"/>
      <c r="R92" s="210"/>
      <c r="S92" s="210"/>
      <c r="T92" s="210"/>
      <c r="U92" s="210"/>
      <c r="V92" s="246">
        <f t="shared" si="12"/>
        <v>0</v>
      </c>
      <c r="W92" s="204"/>
      <c r="X92" s="210"/>
      <c r="Y92" s="206"/>
      <c r="Z92" s="247"/>
    </row>
    <row r="93" spans="1:26" s="243" customFormat="1" ht="15.5" x14ac:dyDescent="0.35">
      <c r="A93" s="22"/>
      <c r="B93" s="22"/>
      <c r="C93" s="72" t="s">
        <v>167</v>
      </c>
      <c r="D93" s="219">
        <f>SUM(D58:D92)</f>
        <v>21551.200000000001</v>
      </c>
      <c r="E93" s="219">
        <f t="shared" ref="E93:U93" si="13">SUM(E58:E92)</f>
        <v>62204.28</v>
      </c>
      <c r="F93" s="219">
        <f t="shared" si="13"/>
        <v>0</v>
      </c>
      <c r="G93" s="219">
        <f t="shared" si="13"/>
        <v>92128</v>
      </c>
      <c r="H93" s="219">
        <f t="shared" si="13"/>
        <v>57371.05</v>
      </c>
      <c r="I93" s="219">
        <f t="shared" si="13"/>
        <v>40005.19</v>
      </c>
      <c r="J93" s="219">
        <f t="shared" si="13"/>
        <v>44217.630000000005</v>
      </c>
      <c r="K93" s="219">
        <f t="shared" si="13"/>
        <v>43195.83</v>
      </c>
      <c r="L93" s="219">
        <f t="shared" si="13"/>
        <v>69000</v>
      </c>
      <c r="M93" s="219">
        <f t="shared" si="13"/>
        <v>31481.45</v>
      </c>
      <c r="N93" s="219">
        <f t="shared" si="13"/>
        <v>40000</v>
      </c>
      <c r="O93" s="219">
        <f t="shared" si="13"/>
        <v>52000</v>
      </c>
      <c r="P93" s="219">
        <f t="shared" si="13"/>
        <v>76450</v>
      </c>
      <c r="Q93" s="219">
        <f t="shared" si="13"/>
        <v>248982.66</v>
      </c>
      <c r="R93" s="219">
        <f t="shared" si="13"/>
        <v>61289.33</v>
      </c>
      <c r="S93" s="219">
        <f t="shared" si="13"/>
        <v>98502.799999999988</v>
      </c>
      <c r="T93" s="219">
        <f t="shared" si="13"/>
        <v>27000</v>
      </c>
      <c r="U93" s="219">
        <f t="shared" si="13"/>
        <v>97000</v>
      </c>
      <c r="V93" s="228">
        <f>SUM(V58:V92)</f>
        <v>1162379.4200000002</v>
      </c>
      <c r="W93" s="219">
        <f>(W58*V58)+(W86*V86)+(W87*V87)+(W88*V88)+(W89*V89)+(W90*V90)+(W91*V91)+(W92*V92)+(V85*W85)+(V84*W84)+(V83*W83)+(V82*W82)+(V81*W81)+(V80*W80)+(V79*W79)+(V78*W78)+(V77*W77)+(V76*W76)+(V75*W75)+(V74*W74)+(V73*W73)+(V72*W72)+(V71*W71)+(V70*W70)+(V69*W69)+(V68*W68)+(V67*W67)+(V66*W66)+(V65*W65)+(V64*W64)+(V63*W63)+(V62*W62)+(V61*W61)+(V60*W60)+(V59*W59)</f>
        <v>509160.48150000011</v>
      </c>
      <c r="X93" s="219">
        <f>SUM(X58:X92)</f>
        <v>912678.62999999989</v>
      </c>
      <c r="Y93" s="206"/>
      <c r="Z93" s="31"/>
    </row>
    <row r="94" spans="1:26" ht="51" customHeight="1" x14ac:dyDescent="0.35">
      <c r="B94" s="72" t="s">
        <v>71</v>
      </c>
      <c r="C94" s="270" t="s">
        <v>971</v>
      </c>
      <c r="D94" s="270"/>
      <c r="E94" s="270"/>
      <c r="F94" s="270"/>
      <c r="G94" s="270"/>
      <c r="H94" s="270"/>
      <c r="I94" s="270"/>
      <c r="J94" s="270"/>
      <c r="K94" s="270"/>
      <c r="L94" s="270"/>
      <c r="M94" s="270"/>
      <c r="N94" s="270"/>
      <c r="O94" s="270"/>
      <c r="P94" s="270"/>
      <c r="Q94" s="270"/>
      <c r="R94" s="270"/>
      <c r="S94" s="270"/>
      <c r="T94" s="270"/>
      <c r="U94" s="270"/>
      <c r="V94" s="270"/>
      <c r="W94" s="270"/>
      <c r="X94" s="271"/>
      <c r="Y94" s="270"/>
      <c r="Z94" s="30"/>
    </row>
    <row r="95" spans="1:26" ht="108.5" x14ac:dyDescent="0.35">
      <c r="B95" s="193" t="s">
        <v>72</v>
      </c>
      <c r="C95" s="208" t="s">
        <v>983</v>
      </c>
      <c r="D95" s="209"/>
      <c r="E95" s="209"/>
      <c r="F95" s="209">
        <v>85916.94</v>
      </c>
      <c r="G95" s="209"/>
      <c r="H95" s="209"/>
      <c r="I95" s="209"/>
      <c r="J95" s="209"/>
      <c r="K95" s="209"/>
      <c r="L95" s="209"/>
      <c r="M95" s="212"/>
      <c r="N95" s="212"/>
      <c r="O95" s="212"/>
      <c r="P95" s="212"/>
      <c r="Q95" s="212"/>
      <c r="R95" s="212"/>
      <c r="S95" s="212"/>
      <c r="T95" s="212"/>
      <c r="U95" s="212"/>
      <c r="V95" s="246">
        <f>SUM(D95:U95)</f>
        <v>85916.94</v>
      </c>
      <c r="W95" s="203">
        <v>0.3</v>
      </c>
      <c r="X95" s="202">
        <v>85916.94</v>
      </c>
      <c r="Y95" s="205"/>
      <c r="Z95" s="247"/>
    </row>
    <row r="96" spans="1:26" ht="124" x14ac:dyDescent="0.35">
      <c r="B96" s="193" t="s">
        <v>73</v>
      </c>
      <c r="C96" s="208" t="s">
        <v>984</v>
      </c>
      <c r="D96" s="209"/>
      <c r="E96" s="209"/>
      <c r="F96" s="209">
        <v>66000</v>
      </c>
      <c r="G96" s="209"/>
      <c r="H96" s="209"/>
      <c r="I96" s="209"/>
      <c r="J96" s="209"/>
      <c r="K96" s="209"/>
      <c r="L96" s="209"/>
      <c r="M96" s="212"/>
      <c r="N96" s="212"/>
      <c r="O96" s="212"/>
      <c r="P96" s="212"/>
      <c r="Q96" s="212"/>
      <c r="R96" s="212"/>
      <c r="S96" s="212"/>
      <c r="T96" s="212"/>
      <c r="U96" s="212"/>
      <c r="V96" s="246">
        <f t="shared" ref="V96:V113" si="14">SUM(D96:U96)</f>
        <v>66000</v>
      </c>
      <c r="W96" s="203">
        <v>0.5</v>
      </c>
      <c r="X96" s="202">
        <v>66000</v>
      </c>
      <c r="Y96" s="205"/>
      <c r="Z96" s="247"/>
    </row>
    <row r="97" spans="2:26" ht="124" x14ac:dyDescent="0.35">
      <c r="B97" s="193" t="s">
        <v>74</v>
      </c>
      <c r="C97" s="208" t="s">
        <v>1213</v>
      </c>
      <c r="D97" s="209"/>
      <c r="E97" s="209">
        <v>26980.51</v>
      </c>
      <c r="F97" s="209"/>
      <c r="G97" s="209"/>
      <c r="H97" s="209"/>
      <c r="I97" s="209"/>
      <c r="J97" s="209"/>
      <c r="K97" s="209"/>
      <c r="L97" s="209"/>
      <c r="M97" s="212"/>
      <c r="N97" s="202">
        <v>45000</v>
      </c>
      <c r="O97" s="212"/>
      <c r="P97" s="212"/>
      <c r="Q97" s="212"/>
      <c r="R97" s="212"/>
      <c r="S97" s="212"/>
      <c r="T97" s="212"/>
      <c r="U97" s="212"/>
      <c r="V97" s="246">
        <f t="shared" si="14"/>
        <v>71980.509999999995</v>
      </c>
      <c r="W97" s="203">
        <v>0.3</v>
      </c>
      <c r="X97" s="202">
        <v>66980.509999999995</v>
      </c>
      <c r="Y97" s="205" t="s">
        <v>998</v>
      </c>
      <c r="Z97" s="247"/>
    </row>
    <row r="98" spans="2:26" ht="93" x14ac:dyDescent="0.35">
      <c r="B98" s="193" t="s">
        <v>75</v>
      </c>
      <c r="C98" s="208" t="s">
        <v>1214</v>
      </c>
      <c r="D98" s="209"/>
      <c r="E98" s="209">
        <v>6000</v>
      </c>
      <c r="F98" s="209"/>
      <c r="G98" s="209"/>
      <c r="H98" s="209"/>
      <c r="I98" s="209"/>
      <c r="J98" s="209"/>
      <c r="K98" s="209"/>
      <c r="L98" s="209"/>
      <c r="M98" s="212"/>
      <c r="N98" s="212"/>
      <c r="O98" s="212"/>
      <c r="P98" s="212"/>
      <c r="Q98" s="212"/>
      <c r="R98" s="212"/>
      <c r="S98" s="212"/>
      <c r="T98" s="212"/>
      <c r="U98" s="212"/>
      <c r="V98" s="246">
        <f t="shared" si="14"/>
        <v>6000</v>
      </c>
      <c r="W98" s="203">
        <v>0.3</v>
      </c>
      <c r="X98" s="202">
        <v>6000</v>
      </c>
      <c r="Y98" s="205"/>
      <c r="Z98" s="247"/>
    </row>
    <row r="99" spans="2:26" ht="108.5" x14ac:dyDescent="0.35">
      <c r="B99" s="193" t="s">
        <v>972</v>
      </c>
      <c r="C99" s="208" t="s">
        <v>985</v>
      </c>
      <c r="D99" s="209"/>
      <c r="E99" s="209"/>
      <c r="F99" s="209"/>
      <c r="G99" s="209"/>
      <c r="H99" s="209"/>
      <c r="I99" s="209"/>
      <c r="J99" s="209"/>
      <c r="K99" s="209"/>
      <c r="L99" s="209"/>
      <c r="M99" s="212"/>
      <c r="N99" s="202">
        <v>130000</v>
      </c>
      <c r="O99" s="212"/>
      <c r="P99" s="212"/>
      <c r="Q99" s="212"/>
      <c r="R99" s="212"/>
      <c r="S99" s="212"/>
      <c r="T99" s="212"/>
      <c r="U99" s="212"/>
      <c r="V99" s="246">
        <f t="shared" si="14"/>
        <v>130000</v>
      </c>
      <c r="W99" s="203">
        <v>0.3</v>
      </c>
      <c r="X99" s="202">
        <v>130000</v>
      </c>
      <c r="Y99" s="205" t="s">
        <v>999</v>
      </c>
      <c r="Z99" s="247"/>
    </row>
    <row r="100" spans="2:26" ht="108.5" x14ac:dyDescent="0.35">
      <c r="B100" s="193" t="s">
        <v>973</v>
      </c>
      <c r="C100" s="208" t="s">
        <v>986</v>
      </c>
      <c r="D100" s="209"/>
      <c r="E100" s="209"/>
      <c r="F100" s="209"/>
      <c r="G100" s="209"/>
      <c r="H100" s="209"/>
      <c r="I100" s="209"/>
      <c r="J100" s="209"/>
      <c r="K100" s="209"/>
      <c r="L100" s="209"/>
      <c r="M100" s="212"/>
      <c r="N100" s="212"/>
      <c r="O100" s="212">
        <v>40950</v>
      </c>
      <c r="P100" s="212"/>
      <c r="Q100" s="212"/>
      <c r="R100" s="212"/>
      <c r="S100" s="212"/>
      <c r="T100" s="212"/>
      <c r="U100" s="212"/>
      <c r="V100" s="246">
        <f t="shared" si="14"/>
        <v>40950</v>
      </c>
      <c r="W100" s="203">
        <v>0.5</v>
      </c>
      <c r="X100" s="202">
        <v>21665.54</v>
      </c>
      <c r="Y100" s="205" t="s">
        <v>1000</v>
      </c>
      <c r="Z100" s="247"/>
    </row>
    <row r="101" spans="2:26" ht="46.5" x14ac:dyDescent="0.35">
      <c r="B101" s="193" t="s">
        <v>76</v>
      </c>
      <c r="C101" s="208" t="s">
        <v>1215</v>
      </c>
      <c r="D101" s="209"/>
      <c r="E101" s="209">
        <v>10000</v>
      </c>
      <c r="F101" s="209"/>
      <c r="G101" s="209"/>
      <c r="H101" s="209"/>
      <c r="I101" s="209"/>
      <c r="J101" s="209"/>
      <c r="K101" s="209"/>
      <c r="L101" s="209"/>
      <c r="M101" s="212"/>
      <c r="N101" s="212"/>
      <c r="O101" s="212"/>
      <c r="P101" s="212"/>
      <c r="Q101" s="212"/>
      <c r="R101" s="212"/>
      <c r="S101" s="212"/>
      <c r="T101" s="212"/>
      <c r="U101" s="212"/>
      <c r="V101" s="246">
        <f t="shared" si="14"/>
        <v>10000</v>
      </c>
      <c r="W101" s="203">
        <v>0.3</v>
      </c>
      <c r="X101" s="202">
        <v>10000</v>
      </c>
      <c r="Y101" s="205"/>
      <c r="Z101" s="247"/>
    </row>
    <row r="102" spans="2:26" ht="46.5" x14ac:dyDescent="0.35">
      <c r="B102" s="193" t="s">
        <v>77</v>
      </c>
      <c r="C102" s="208" t="s">
        <v>1216</v>
      </c>
      <c r="D102" s="209"/>
      <c r="E102" s="209">
        <v>19000</v>
      </c>
      <c r="F102" s="209"/>
      <c r="G102" s="209"/>
      <c r="H102" s="209"/>
      <c r="I102" s="209"/>
      <c r="J102" s="209"/>
      <c r="K102" s="209"/>
      <c r="L102" s="209"/>
      <c r="M102" s="212"/>
      <c r="N102" s="212"/>
      <c r="O102" s="212"/>
      <c r="P102" s="212"/>
      <c r="Q102" s="212"/>
      <c r="R102" s="212"/>
      <c r="S102" s="212"/>
      <c r="T102" s="212"/>
      <c r="U102" s="212"/>
      <c r="V102" s="246">
        <f t="shared" si="14"/>
        <v>19000</v>
      </c>
      <c r="W102" s="203">
        <v>0.3</v>
      </c>
      <c r="X102" s="202">
        <v>19000</v>
      </c>
      <c r="Y102" s="205"/>
      <c r="Z102" s="247"/>
    </row>
    <row r="103" spans="2:26" ht="77.5" x14ac:dyDescent="0.35">
      <c r="B103" s="193" t="s">
        <v>974</v>
      </c>
      <c r="C103" s="208" t="s">
        <v>987</v>
      </c>
      <c r="D103" s="209"/>
      <c r="E103" s="209"/>
      <c r="F103" s="209"/>
      <c r="G103" s="209"/>
      <c r="H103" s="209"/>
      <c r="I103" s="209"/>
      <c r="J103" s="209"/>
      <c r="K103" s="209"/>
      <c r="L103" s="209"/>
      <c r="M103" s="212">
        <v>2327.11</v>
      </c>
      <c r="N103" s="212">
        <v>0</v>
      </c>
      <c r="O103" s="212"/>
      <c r="P103" s="212"/>
      <c r="Q103" s="212"/>
      <c r="R103" s="212"/>
      <c r="S103" s="212"/>
      <c r="T103" s="212"/>
      <c r="U103" s="212"/>
      <c r="V103" s="246">
        <f t="shared" si="14"/>
        <v>2327.11</v>
      </c>
      <c r="W103" s="203">
        <v>0.35</v>
      </c>
      <c r="X103" s="212">
        <v>778.11</v>
      </c>
      <c r="Y103" s="205" t="s">
        <v>1001</v>
      </c>
      <c r="Z103" s="247"/>
    </row>
    <row r="104" spans="2:26" ht="77.5" x14ac:dyDescent="0.35">
      <c r="B104" s="193" t="s">
        <v>975</v>
      </c>
      <c r="C104" s="208" t="s">
        <v>988</v>
      </c>
      <c r="D104" s="209"/>
      <c r="E104" s="209"/>
      <c r="F104" s="209"/>
      <c r="G104" s="209"/>
      <c r="H104" s="209"/>
      <c r="I104" s="209"/>
      <c r="J104" s="209"/>
      <c r="K104" s="209"/>
      <c r="L104" s="209"/>
      <c r="M104" s="212">
        <v>0</v>
      </c>
      <c r="N104" s="212"/>
      <c r="O104" s="212">
        <v>32950</v>
      </c>
      <c r="P104" s="212"/>
      <c r="Q104" s="212"/>
      <c r="R104" s="212"/>
      <c r="S104" s="212"/>
      <c r="T104" s="212"/>
      <c r="U104" s="212"/>
      <c r="V104" s="246">
        <f t="shared" si="14"/>
        <v>32950</v>
      </c>
      <c r="W104" s="203">
        <v>0.5</v>
      </c>
      <c r="X104" s="235">
        <v>20709.439999999999</v>
      </c>
      <c r="Y104" s="205" t="s">
        <v>1002</v>
      </c>
      <c r="Z104" s="247"/>
    </row>
    <row r="105" spans="2:26" ht="46.5" x14ac:dyDescent="0.35">
      <c r="B105" s="193" t="s">
        <v>78</v>
      </c>
      <c r="C105" s="208" t="s">
        <v>989</v>
      </c>
      <c r="D105" s="210"/>
      <c r="E105" s="210"/>
      <c r="F105" s="210"/>
      <c r="G105" s="210"/>
      <c r="H105" s="210"/>
      <c r="I105" s="210"/>
      <c r="J105" s="210">
        <v>24520.52</v>
      </c>
      <c r="K105" s="210"/>
      <c r="L105" s="210">
        <v>60000</v>
      </c>
      <c r="M105" s="212"/>
      <c r="N105" s="212"/>
      <c r="O105" s="212"/>
      <c r="P105" s="212"/>
      <c r="Q105" s="212"/>
      <c r="R105" s="212"/>
      <c r="S105" s="212"/>
      <c r="T105" s="212"/>
      <c r="U105" s="212"/>
      <c r="V105" s="246">
        <f t="shared" si="14"/>
        <v>84520.52</v>
      </c>
      <c r="W105" s="204">
        <v>0.4</v>
      </c>
      <c r="X105" s="202">
        <v>84520.52</v>
      </c>
      <c r="Y105" s="206"/>
      <c r="Z105" s="247"/>
    </row>
    <row r="106" spans="2:26" ht="93" x14ac:dyDescent="0.35">
      <c r="B106" s="193" t="s">
        <v>976</v>
      </c>
      <c r="C106" s="208" t="s">
        <v>990</v>
      </c>
      <c r="D106" s="210"/>
      <c r="E106" s="210"/>
      <c r="F106" s="210"/>
      <c r="G106" s="210"/>
      <c r="H106" s="210"/>
      <c r="I106" s="210"/>
      <c r="J106" s="210"/>
      <c r="K106" s="210"/>
      <c r="L106" s="210"/>
      <c r="M106" s="212"/>
      <c r="N106" s="212"/>
      <c r="O106" s="212"/>
      <c r="P106" s="212"/>
      <c r="Q106" s="212"/>
      <c r="R106" s="212"/>
      <c r="S106" s="212">
        <v>5900</v>
      </c>
      <c r="T106" s="212"/>
      <c r="U106" s="212"/>
      <c r="V106" s="246">
        <f t="shared" si="14"/>
        <v>5900</v>
      </c>
      <c r="W106" s="204">
        <v>0.5</v>
      </c>
      <c r="X106" s="202">
        <v>971</v>
      </c>
      <c r="Y106" s="206" t="s">
        <v>1003</v>
      </c>
      <c r="Z106" s="247"/>
    </row>
    <row r="107" spans="2:26" ht="93" x14ac:dyDescent="0.35">
      <c r="B107" s="193" t="s">
        <v>977</v>
      </c>
      <c r="C107" s="208" t="s">
        <v>991</v>
      </c>
      <c r="D107" s="210"/>
      <c r="E107" s="210"/>
      <c r="F107" s="210"/>
      <c r="G107" s="210"/>
      <c r="H107" s="210"/>
      <c r="I107" s="210"/>
      <c r="J107" s="210"/>
      <c r="K107" s="210"/>
      <c r="L107" s="210"/>
      <c r="M107" s="212"/>
      <c r="N107" s="212"/>
      <c r="O107" s="212"/>
      <c r="P107" s="212"/>
      <c r="Q107" s="212"/>
      <c r="R107" s="202">
        <v>8000</v>
      </c>
      <c r="S107" s="212"/>
      <c r="T107" s="212"/>
      <c r="U107" s="212"/>
      <c r="V107" s="246">
        <f t="shared" si="14"/>
        <v>8000</v>
      </c>
      <c r="W107" s="204">
        <v>0.5</v>
      </c>
      <c r="X107" s="202">
        <v>8000</v>
      </c>
      <c r="Y107" s="206" t="s">
        <v>966</v>
      </c>
      <c r="Z107" s="247"/>
    </row>
    <row r="108" spans="2:26" ht="62" x14ac:dyDescent="0.35">
      <c r="B108" s="193" t="s">
        <v>978</v>
      </c>
      <c r="C108" s="208" t="s">
        <v>992</v>
      </c>
      <c r="D108" s="210"/>
      <c r="E108" s="210"/>
      <c r="F108" s="210"/>
      <c r="G108" s="210"/>
      <c r="H108" s="210"/>
      <c r="I108" s="210"/>
      <c r="J108" s="210"/>
      <c r="K108" s="210"/>
      <c r="L108" s="210"/>
      <c r="M108" s="212"/>
      <c r="N108" s="212"/>
      <c r="O108" s="212"/>
      <c r="P108" s="212">
        <v>14998</v>
      </c>
      <c r="Q108" s="212"/>
      <c r="R108" s="212">
        <v>0</v>
      </c>
      <c r="S108" s="212"/>
      <c r="T108" s="212"/>
      <c r="U108" s="212"/>
      <c r="V108" s="246">
        <f t="shared" si="14"/>
        <v>14998</v>
      </c>
      <c r="W108" s="204">
        <v>0.25</v>
      </c>
      <c r="X108" s="202">
        <v>13733</v>
      </c>
      <c r="Y108" s="206" t="s">
        <v>1004</v>
      </c>
      <c r="Z108" s="247"/>
    </row>
    <row r="109" spans="2:26" ht="124" x14ac:dyDescent="0.35">
      <c r="B109" s="193" t="s">
        <v>79</v>
      </c>
      <c r="C109" s="208" t="s">
        <v>993</v>
      </c>
      <c r="D109" s="210"/>
      <c r="E109" s="210"/>
      <c r="F109" s="210"/>
      <c r="G109" s="210"/>
      <c r="H109" s="210"/>
      <c r="I109" s="210"/>
      <c r="J109" s="210"/>
      <c r="K109" s="210">
        <v>104194</v>
      </c>
      <c r="L109" s="210"/>
      <c r="M109" s="212"/>
      <c r="N109" s="212"/>
      <c r="O109" s="212"/>
      <c r="P109" s="212"/>
      <c r="Q109" s="212"/>
      <c r="R109" s="212"/>
      <c r="S109" s="212"/>
      <c r="T109" s="212">
        <v>91000</v>
      </c>
      <c r="U109" s="212"/>
      <c r="V109" s="246">
        <f t="shared" si="14"/>
        <v>195194</v>
      </c>
      <c r="W109" s="204">
        <v>0.4</v>
      </c>
      <c r="X109" s="202">
        <v>195194</v>
      </c>
      <c r="Y109" s="206" t="s">
        <v>1005</v>
      </c>
      <c r="Z109" s="247"/>
    </row>
    <row r="110" spans="2:26" ht="77.5" x14ac:dyDescent="0.35">
      <c r="B110" s="193" t="s">
        <v>979</v>
      </c>
      <c r="C110" s="211" t="s">
        <v>994</v>
      </c>
      <c r="D110" s="197"/>
      <c r="E110" s="197"/>
      <c r="F110" s="197"/>
      <c r="G110" s="197"/>
      <c r="H110" s="197"/>
      <c r="I110" s="197"/>
      <c r="J110" s="197"/>
      <c r="K110" s="197"/>
      <c r="L110" s="197"/>
      <c r="M110" s="198"/>
      <c r="N110" s="198"/>
      <c r="O110" s="198"/>
      <c r="P110" s="198"/>
      <c r="Q110" s="198"/>
      <c r="R110" s="194">
        <v>7000</v>
      </c>
      <c r="S110" s="198"/>
      <c r="T110" s="198"/>
      <c r="U110" s="198"/>
      <c r="V110" s="246">
        <f t="shared" si="14"/>
        <v>7000</v>
      </c>
      <c r="W110" s="199">
        <v>0.75</v>
      </c>
      <c r="X110" s="231">
        <v>7000</v>
      </c>
      <c r="Y110" s="206" t="s">
        <v>1006</v>
      </c>
      <c r="Z110" s="247"/>
    </row>
    <row r="111" spans="2:26" ht="108.5" x14ac:dyDescent="0.35">
      <c r="B111" s="193" t="s">
        <v>980</v>
      </c>
      <c r="C111" s="195" t="s">
        <v>995</v>
      </c>
      <c r="D111" s="197"/>
      <c r="E111" s="197"/>
      <c r="F111" s="197"/>
      <c r="G111" s="197">
        <v>5000</v>
      </c>
      <c r="H111" s="197">
        <v>44152.27</v>
      </c>
      <c r="I111" s="197"/>
      <c r="J111" s="197"/>
      <c r="K111" s="197"/>
      <c r="L111" s="197"/>
      <c r="M111" s="198"/>
      <c r="N111" s="198"/>
      <c r="O111" s="198"/>
      <c r="P111" s="198"/>
      <c r="Q111" s="198">
        <v>0</v>
      </c>
      <c r="R111" s="198"/>
      <c r="S111" s="198"/>
      <c r="T111" s="198"/>
      <c r="U111" s="198"/>
      <c r="V111" s="246">
        <f t="shared" si="14"/>
        <v>49152.27</v>
      </c>
      <c r="W111" s="199">
        <v>0.4</v>
      </c>
      <c r="X111" s="231">
        <v>49152.27</v>
      </c>
      <c r="Y111" s="206"/>
      <c r="Z111" s="247"/>
    </row>
    <row r="112" spans="2:26" ht="124" x14ac:dyDescent="0.35">
      <c r="B112" s="193" t="s">
        <v>981</v>
      </c>
      <c r="C112" s="195" t="s">
        <v>996</v>
      </c>
      <c r="D112" s="197"/>
      <c r="E112" s="197"/>
      <c r="F112" s="197"/>
      <c r="G112" s="197"/>
      <c r="H112" s="197"/>
      <c r="I112" s="197"/>
      <c r="J112" s="197"/>
      <c r="K112" s="197"/>
      <c r="L112" s="197"/>
      <c r="M112" s="198"/>
      <c r="N112" s="198"/>
      <c r="O112" s="198"/>
      <c r="P112" s="198"/>
      <c r="Q112" s="198">
        <v>45000</v>
      </c>
      <c r="R112" s="198"/>
      <c r="S112" s="198"/>
      <c r="T112" s="198"/>
      <c r="U112" s="198"/>
      <c r="V112" s="246">
        <f t="shared" si="14"/>
        <v>45000</v>
      </c>
      <c r="W112" s="199">
        <v>0.3</v>
      </c>
      <c r="X112" s="232">
        <v>43800</v>
      </c>
      <c r="Y112" s="200" t="s">
        <v>1007</v>
      </c>
      <c r="Z112" s="247"/>
    </row>
    <row r="113" spans="1:26" ht="108.5" x14ac:dyDescent="0.35">
      <c r="B113" s="193" t="s">
        <v>982</v>
      </c>
      <c r="C113" s="195" t="s">
        <v>997</v>
      </c>
      <c r="D113" s="197"/>
      <c r="E113" s="197"/>
      <c r="F113" s="197"/>
      <c r="G113" s="197"/>
      <c r="H113" s="197"/>
      <c r="I113" s="197"/>
      <c r="J113" s="197"/>
      <c r="K113" s="197"/>
      <c r="L113" s="197"/>
      <c r="M113" s="198"/>
      <c r="N113" s="198"/>
      <c r="O113" s="198"/>
      <c r="P113" s="198">
        <v>10000</v>
      </c>
      <c r="Q113" s="198">
        <v>0</v>
      </c>
      <c r="R113" s="198"/>
      <c r="S113" s="198"/>
      <c r="T113" s="198"/>
      <c r="U113" s="198"/>
      <c r="V113" s="246">
        <f t="shared" si="14"/>
        <v>10000</v>
      </c>
      <c r="W113" s="199">
        <v>0.05</v>
      </c>
      <c r="X113" s="232">
        <v>10000</v>
      </c>
      <c r="Y113" s="206" t="s">
        <v>1008</v>
      </c>
      <c r="Z113" s="247"/>
    </row>
    <row r="114" spans="1:26" ht="15.5" x14ac:dyDescent="0.35">
      <c r="C114" s="72" t="s">
        <v>167</v>
      </c>
      <c r="D114" s="228">
        <f>SUM(D95:D113)</f>
        <v>0</v>
      </c>
      <c r="E114" s="228">
        <f t="shared" ref="E114:U114" si="15">SUM(E95:E113)</f>
        <v>61980.509999999995</v>
      </c>
      <c r="F114" s="228">
        <f t="shared" si="15"/>
        <v>151916.94</v>
      </c>
      <c r="G114" s="228">
        <f t="shared" si="15"/>
        <v>5000</v>
      </c>
      <c r="H114" s="228">
        <f t="shared" si="15"/>
        <v>44152.27</v>
      </c>
      <c r="I114" s="228">
        <f t="shared" si="15"/>
        <v>0</v>
      </c>
      <c r="J114" s="228">
        <f t="shared" si="15"/>
        <v>24520.52</v>
      </c>
      <c r="K114" s="228">
        <f t="shared" si="15"/>
        <v>104194</v>
      </c>
      <c r="L114" s="228">
        <f t="shared" si="15"/>
        <v>60000</v>
      </c>
      <c r="M114" s="228">
        <f t="shared" si="15"/>
        <v>2327.11</v>
      </c>
      <c r="N114" s="228">
        <f t="shared" si="15"/>
        <v>175000</v>
      </c>
      <c r="O114" s="228">
        <f t="shared" si="15"/>
        <v>73900</v>
      </c>
      <c r="P114" s="228">
        <f t="shared" si="15"/>
        <v>24998</v>
      </c>
      <c r="Q114" s="228">
        <f t="shared" si="15"/>
        <v>45000</v>
      </c>
      <c r="R114" s="228">
        <f t="shared" si="15"/>
        <v>15000</v>
      </c>
      <c r="S114" s="228">
        <f t="shared" si="15"/>
        <v>5900</v>
      </c>
      <c r="T114" s="228">
        <f t="shared" si="15"/>
        <v>91000</v>
      </c>
      <c r="U114" s="228">
        <f t="shared" si="15"/>
        <v>0</v>
      </c>
      <c r="V114" s="228">
        <f>SUM(V95:V113)</f>
        <v>884889.35</v>
      </c>
      <c r="W114" s="219">
        <f>(W95*V95)+(W96*V96)+(W97*V97)+(W98*V98)+(W99*V99)+(W111*V111)+(W112*V112)+(W113*V113)+(V110*W110)+(V109*W109)+(V108*W108)+(V107*W107)+(V106*W106)+(V105*W105)+(V104*W104)+(V103*W103)+(V102*W102)+(V101*W101)+(V100*W100)</f>
        <v>329129.93949999998</v>
      </c>
      <c r="X114" s="253">
        <f>SUM(X95:X113)</f>
        <v>839421.33000000007</v>
      </c>
      <c r="Y114" s="206"/>
      <c r="Z114" s="31"/>
    </row>
    <row r="115" spans="1:26" ht="51" customHeight="1" x14ac:dyDescent="0.35">
      <c r="B115" s="72" t="s">
        <v>80</v>
      </c>
      <c r="C115" s="270" t="s">
        <v>1009</v>
      </c>
      <c r="D115" s="270"/>
      <c r="E115" s="270"/>
      <c r="F115" s="270"/>
      <c r="G115" s="270"/>
      <c r="H115" s="270"/>
      <c r="I115" s="270"/>
      <c r="J115" s="270"/>
      <c r="K115" s="270"/>
      <c r="L115" s="270"/>
      <c r="M115" s="270"/>
      <c r="N115" s="270"/>
      <c r="O115" s="270"/>
      <c r="P115" s="270"/>
      <c r="Q115" s="270"/>
      <c r="R115" s="270"/>
      <c r="S115" s="270"/>
      <c r="T115" s="270"/>
      <c r="U115" s="270"/>
      <c r="V115" s="270"/>
      <c r="W115" s="270"/>
      <c r="X115" s="271"/>
      <c r="Y115" s="270"/>
      <c r="Z115" s="30"/>
    </row>
    <row r="116" spans="1:26" ht="62" x14ac:dyDescent="0.35">
      <c r="B116" s="193" t="s">
        <v>1010</v>
      </c>
      <c r="C116" s="208" t="s">
        <v>1021</v>
      </c>
      <c r="D116" s="209">
        <v>105058.95</v>
      </c>
      <c r="E116" s="209"/>
      <c r="F116" s="209"/>
      <c r="G116" s="209"/>
      <c r="H116" s="209"/>
      <c r="I116" s="209"/>
      <c r="J116" s="209"/>
      <c r="K116" s="209"/>
      <c r="L116" s="209"/>
      <c r="M116" s="209">
        <v>137140.44</v>
      </c>
      <c r="N116" s="209">
        <v>0</v>
      </c>
      <c r="O116" s="209">
        <v>0</v>
      </c>
      <c r="P116" s="212"/>
      <c r="Q116" s="212"/>
      <c r="R116" s="212"/>
      <c r="S116" s="212"/>
      <c r="T116" s="212"/>
      <c r="U116" s="212"/>
      <c r="V116" s="246">
        <f>SUM(D116:U116)</f>
        <v>242199.39</v>
      </c>
      <c r="W116" s="203">
        <v>0.5</v>
      </c>
      <c r="X116" s="202">
        <v>132983.29999999999</v>
      </c>
      <c r="Y116" s="205" t="s">
        <v>1037</v>
      </c>
      <c r="Z116" s="247"/>
    </row>
    <row r="117" spans="1:26" ht="15.5" hidden="1" customHeight="1" x14ac:dyDescent="0.35">
      <c r="B117" s="193" t="s">
        <v>1010</v>
      </c>
      <c r="C117" s="208"/>
      <c r="D117" s="209"/>
      <c r="E117" s="209"/>
      <c r="F117" s="209"/>
      <c r="G117" s="209"/>
      <c r="H117" s="209"/>
      <c r="I117" s="209"/>
      <c r="J117" s="209"/>
      <c r="K117" s="209"/>
      <c r="L117" s="209"/>
      <c r="M117" s="209"/>
      <c r="N117" s="209"/>
      <c r="O117" s="209"/>
      <c r="P117" s="212"/>
      <c r="Q117" s="212"/>
      <c r="R117" s="212"/>
      <c r="S117" s="212"/>
      <c r="T117" s="212"/>
      <c r="U117" s="212"/>
      <c r="V117" s="246">
        <f t="shared" ref="V117:V132" si="16">SUM(D117:U117)</f>
        <v>0</v>
      </c>
      <c r="W117" s="203"/>
      <c r="X117" s="212"/>
      <c r="Y117" s="205"/>
      <c r="Z117" s="247"/>
    </row>
    <row r="118" spans="1:26" ht="77.5" x14ac:dyDescent="0.35">
      <c r="B118" s="193" t="s">
        <v>1011</v>
      </c>
      <c r="C118" s="208" t="s">
        <v>1022</v>
      </c>
      <c r="D118" s="209"/>
      <c r="E118" s="209"/>
      <c r="F118" s="209"/>
      <c r="G118" s="209"/>
      <c r="H118" s="209"/>
      <c r="I118" s="209"/>
      <c r="J118" s="209"/>
      <c r="K118" s="209"/>
      <c r="L118" s="209"/>
      <c r="M118" s="209"/>
      <c r="N118" s="209"/>
      <c r="O118" s="209"/>
      <c r="P118" s="212"/>
      <c r="Q118" s="212"/>
      <c r="R118" s="202">
        <v>15000</v>
      </c>
      <c r="S118" s="212"/>
      <c r="T118" s="212"/>
      <c r="U118" s="212"/>
      <c r="V118" s="246">
        <f t="shared" si="16"/>
        <v>15000</v>
      </c>
      <c r="W118" s="203">
        <v>0.5</v>
      </c>
      <c r="X118" s="212">
        <v>13000</v>
      </c>
      <c r="Y118" s="205" t="s">
        <v>1038</v>
      </c>
      <c r="Z118" s="247"/>
    </row>
    <row r="119" spans="1:26" ht="62" x14ac:dyDescent="0.35">
      <c r="B119" s="193" t="s">
        <v>81</v>
      </c>
      <c r="C119" s="208" t="s">
        <v>1023</v>
      </c>
      <c r="D119" s="209"/>
      <c r="E119" s="209"/>
      <c r="F119" s="209"/>
      <c r="G119" s="209"/>
      <c r="H119" s="209"/>
      <c r="I119" s="209"/>
      <c r="J119" s="209">
        <v>9900</v>
      </c>
      <c r="K119" s="209">
        <v>33195.83</v>
      </c>
      <c r="L119" s="209"/>
      <c r="M119" s="209"/>
      <c r="N119" s="209"/>
      <c r="O119" s="209"/>
      <c r="P119" s="212"/>
      <c r="Q119" s="212"/>
      <c r="R119" s="212"/>
      <c r="S119" s="212"/>
      <c r="T119" s="212"/>
      <c r="U119" s="212"/>
      <c r="V119" s="246">
        <f t="shared" si="16"/>
        <v>43095.83</v>
      </c>
      <c r="W119" s="203">
        <v>0.4</v>
      </c>
      <c r="X119" s="202">
        <v>43095.83</v>
      </c>
      <c r="Y119" s="205"/>
      <c r="Z119" s="247"/>
    </row>
    <row r="120" spans="1:26" ht="31" x14ac:dyDescent="0.35">
      <c r="B120" s="193" t="s">
        <v>82</v>
      </c>
      <c r="C120" s="208" t="s">
        <v>1024</v>
      </c>
      <c r="D120" s="209"/>
      <c r="E120" s="209"/>
      <c r="F120" s="209"/>
      <c r="G120" s="209"/>
      <c r="H120" s="209"/>
      <c r="I120" s="209"/>
      <c r="J120" s="209">
        <v>34258.36</v>
      </c>
      <c r="K120" s="209"/>
      <c r="L120" s="209"/>
      <c r="M120" s="209"/>
      <c r="N120" s="209"/>
      <c r="O120" s="209"/>
      <c r="P120" s="212"/>
      <c r="Q120" s="212"/>
      <c r="R120" s="212"/>
      <c r="S120" s="212"/>
      <c r="T120" s="212"/>
      <c r="U120" s="212"/>
      <c r="V120" s="246">
        <f t="shared" si="16"/>
        <v>34258.36</v>
      </c>
      <c r="W120" s="203"/>
      <c r="X120" s="202">
        <v>34258.36</v>
      </c>
      <c r="Y120" s="205"/>
      <c r="Z120" s="247"/>
    </row>
    <row r="121" spans="1:26" ht="93" x14ac:dyDescent="0.35">
      <c r="B121" s="193" t="s">
        <v>83</v>
      </c>
      <c r="C121" s="208" t="s">
        <v>1025</v>
      </c>
      <c r="D121" s="209"/>
      <c r="E121" s="209"/>
      <c r="F121" s="209"/>
      <c r="G121" s="209">
        <v>7000</v>
      </c>
      <c r="H121" s="209"/>
      <c r="I121" s="209"/>
      <c r="J121" s="209"/>
      <c r="K121" s="209"/>
      <c r="L121" s="209"/>
      <c r="M121" s="209"/>
      <c r="N121" s="209"/>
      <c r="O121" s="209"/>
      <c r="P121" s="212"/>
      <c r="Q121" s="212"/>
      <c r="R121" s="212"/>
      <c r="S121" s="212"/>
      <c r="T121" s="212"/>
      <c r="U121" s="212"/>
      <c r="V121" s="246">
        <f t="shared" si="16"/>
        <v>7000</v>
      </c>
      <c r="W121" s="203">
        <v>0.3</v>
      </c>
      <c r="X121" s="202">
        <v>7000</v>
      </c>
      <c r="Y121" s="205"/>
      <c r="Z121" s="247"/>
    </row>
    <row r="122" spans="1:26" ht="155" x14ac:dyDescent="0.35">
      <c r="B122" s="193" t="s">
        <v>1012</v>
      </c>
      <c r="C122" s="208" t="s">
        <v>1026</v>
      </c>
      <c r="D122" s="209"/>
      <c r="E122" s="209"/>
      <c r="F122" s="209"/>
      <c r="G122" s="209"/>
      <c r="H122" s="209"/>
      <c r="I122" s="209"/>
      <c r="J122" s="209"/>
      <c r="K122" s="209"/>
      <c r="L122" s="209"/>
      <c r="M122" s="209"/>
      <c r="N122" s="209"/>
      <c r="O122" s="209"/>
      <c r="P122" s="212"/>
      <c r="Q122" s="212"/>
      <c r="R122" s="212"/>
      <c r="S122" s="212"/>
      <c r="T122" s="212">
        <v>169500</v>
      </c>
      <c r="U122" s="212"/>
      <c r="V122" s="246">
        <f t="shared" si="16"/>
        <v>169500</v>
      </c>
      <c r="W122" s="203">
        <v>0.5</v>
      </c>
      <c r="X122" s="231">
        <v>169500</v>
      </c>
      <c r="Y122" s="205" t="s">
        <v>1039</v>
      </c>
      <c r="Z122" s="247"/>
    </row>
    <row r="123" spans="1:26" ht="46.5" x14ac:dyDescent="0.35">
      <c r="B123" s="193" t="s">
        <v>1013</v>
      </c>
      <c r="C123" s="208" t="s">
        <v>1027</v>
      </c>
      <c r="D123" s="209"/>
      <c r="E123" s="209"/>
      <c r="F123" s="209"/>
      <c r="G123" s="209"/>
      <c r="H123" s="209"/>
      <c r="I123" s="209"/>
      <c r="J123" s="209"/>
      <c r="K123" s="209"/>
      <c r="L123" s="209"/>
      <c r="M123" s="209"/>
      <c r="N123" s="209"/>
      <c r="O123" s="209"/>
      <c r="P123" s="212"/>
      <c r="Q123" s="212"/>
      <c r="R123" s="212"/>
      <c r="S123" s="212"/>
      <c r="T123" s="212"/>
      <c r="U123" s="212">
        <v>20000</v>
      </c>
      <c r="V123" s="246">
        <f t="shared" si="16"/>
        <v>20000</v>
      </c>
      <c r="W123" s="203">
        <v>0.1</v>
      </c>
      <c r="X123" s="231">
        <v>20000</v>
      </c>
      <c r="Y123" s="205" t="s">
        <v>1040</v>
      </c>
      <c r="Z123" s="247"/>
    </row>
    <row r="124" spans="1:26" ht="46.5" x14ac:dyDescent="0.35">
      <c r="B124" s="193" t="s">
        <v>1014</v>
      </c>
      <c r="C124" s="208" t="s">
        <v>1028</v>
      </c>
      <c r="D124" s="209"/>
      <c r="E124" s="209"/>
      <c r="F124" s="209"/>
      <c r="G124" s="209"/>
      <c r="H124" s="209"/>
      <c r="I124" s="209"/>
      <c r="J124" s="209"/>
      <c r="K124" s="209"/>
      <c r="L124" s="209"/>
      <c r="M124" s="209"/>
      <c r="N124" s="209"/>
      <c r="O124" s="209"/>
      <c r="P124" s="212"/>
      <c r="Q124" s="212"/>
      <c r="R124" s="212"/>
      <c r="S124" s="212"/>
      <c r="T124" s="212"/>
      <c r="U124" s="212">
        <v>12000</v>
      </c>
      <c r="V124" s="246">
        <f t="shared" si="16"/>
        <v>12000</v>
      </c>
      <c r="W124" s="203">
        <v>1</v>
      </c>
      <c r="X124" s="231">
        <v>7857.42</v>
      </c>
      <c r="Y124" s="205" t="s">
        <v>1041</v>
      </c>
      <c r="Z124" s="247"/>
    </row>
    <row r="125" spans="1:26" ht="77.5" x14ac:dyDescent="0.35">
      <c r="B125" s="193" t="s">
        <v>1015</v>
      </c>
      <c r="C125" s="208" t="s">
        <v>1029</v>
      </c>
      <c r="D125" s="209"/>
      <c r="E125" s="209"/>
      <c r="F125" s="209"/>
      <c r="G125" s="209"/>
      <c r="H125" s="209"/>
      <c r="I125" s="209"/>
      <c r="J125" s="209"/>
      <c r="K125" s="209"/>
      <c r="L125" s="209"/>
      <c r="M125" s="209"/>
      <c r="N125" s="209"/>
      <c r="O125" s="209"/>
      <c r="P125" s="212"/>
      <c r="Q125" s="212"/>
      <c r="R125" s="212"/>
      <c r="S125" s="212">
        <v>10880</v>
      </c>
      <c r="T125" s="212"/>
      <c r="U125" s="212"/>
      <c r="V125" s="246">
        <f t="shared" si="16"/>
        <v>10880</v>
      </c>
      <c r="W125" s="203"/>
      <c r="X125" s="209">
        <v>470.5</v>
      </c>
      <c r="Y125" s="205"/>
      <c r="Z125" s="247"/>
    </row>
    <row r="126" spans="1:26" ht="93" x14ac:dyDescent="0.35">
      <c r="B126" s="193" t="s">
        <v>1016</v>
      </c>
      <c r="C126" s="208" t="s">
        <v>1030</v>
      </c>
      <c r="D126" s="209"/>
      <c r="E126" s="209"/>
      <c r="F126" s="209"/>
      <c r="G126" s="209"/>
      <c r="H126" s="209"/>
      <c r="I126" s="209"/>
      <c r="J126" s="209"/>
      <c r="K126" s="209"/>
      <c r="L126" s="209"/>
      <c r="M126" s="209"/>
      <c r="N126" s="209"/>
      <c r="O126" s="209"/>
      <c r="P126" s="212"/>
      <c r="Q126" s="212"/>
      <c r="R126" s="212"/>
      <c r="S126" s="212">
        <v>10880</v>
      </c>
      <c r="T126" s="212"/>
      <c r="U126" s="212"/>
      <c r="V126" s="246">
        <f t="shared" si="16"/>
        <v>10880</v>
      </c>
      <c r="W126" s="203">
        <v>1</v>
      </c>
      <c r="X126" s="209">
        <v>25</v>
      </c>
      <c r="Y126" s="205" t="s">
        <v>1042</v>
      </c>
      <c r="Z126" s="247"/>
    </row>
    <row r="127" spans="1:26" ht="77.5" x14ac:dyDescent="0.35">
      <c r="B127" s="193" t="s">
        <v>84</v>
      </c>
      <c r="C127" s="208" t="s">
        <v>1031</v>
      </c>
      <c r="D127" s="209"/>
      <c r="E127" s="209"/>
      <c r="F127" s="209"/>
      <c r="G127" s="209">
        <v>4268.92</v>
      </c>
      <c r="H127" s="209"/>
      <c r="I127" s="209"/>
      <c r="J127" s="209"/>
      <c r="K127" s="209"/>
      <c r="L127" s="209"/>
      <c r="M127" s="209"/>
      <c r="N127" s="209"/>
      <c r="O127" s="209"/>
      <c r="P127" s="212"/>
      <c r="Q127" s="212"/>
      <c r="R127" s="212"/>
      <c r="S127" s="212"/>
      <c r="T127" s="212"/>
      <c r="U127" s="212"/>
      <c r="V127" s="246">
        <f t="shared" si="16"/>
        <v>4268.92</v>
      </c>
      <c r="W127" s="203"/>
      <c r="X127" s="202">
        <v>4268.92</v>
      </c>
      <c r="Y127" s="205"/>
      <c r="Z127" s="247"/>
    </row>
    <row r="128" spans="1:26" ht="109" thickBot="1" x14ac:dyDescent="0.4">
      <c r="A128" s="243"/>
      <c r="B128" s="193" t="s">
        <v>85</v>
      </c>
      <c r="C128" s="196" t="s">
        <v>1032</v>
      </c>
      <c r="D128" s="209"/>
      <c r="E128" s="209"/>
      <c r="F128" s="209"/>
      <c r="G128" s="209">
        <v>16231.08</v>
      </c>
      <c r="H128" s="209"/>
      <c r="I128" s="209"/>
      <c r="J128" s="209"/>
      <c r="K128" s="209"/>
      <c r="L128" s="209"/>
      <c r="M128" s="209"/>
      <c r="N128" s="209"/>
      <c r="O128" s="209"/>
      <c r="P128" s="212"/>
      <c r="Q128" s="212"/>
      <c r="R128" s="212"/>
      <c r="S128" s="212"/>
      <c r="T128" s="212"/>
      <c r="U128" s="212"/>
      <c r="V128" s="246">
        <f t="shared" si="16"/>
        <v>16231.08</v>
      </c>
      <c r="W128" s="203">
        <v>0.3</v>
      </c>
      <c r="X128" s="202">
        <v>16231.08</v>
      </c>
      <c r="Y128" s="205"/>
      <c r="Z128" s="247"/>
    </row>
    <row r="129" spans="1:26" s="243" customFormat="1" ht="31" x14ac:dyDescent="0.35">
      <c r="A129" s="22"/>
      <c r="B129" s="193" t="s">
        <v>1017</v>
      </c>
      <c r="C129" s="211" t="s">
        <v>1033</v>
      </c>
      <c r="D129" s="209"/>
      <c r="E129" s="209"/>
      <c r="F129" s="209"/>
      <c r="G129" s="209"/>
      <c r="H129" s="209"/>
      <c r="I129" s="209"/>
      <c r="J129" s="209"/>
      <c r="K129" s="209"/>
      <c r="L129" s="209"/>
      <c r="M129" s="209"/>
      <c r="N129" s="209"/>
      <c r="O129" s="209"/>
      <c r="P129" s="212"/>
      <c r="Q129" s="212"/>
      <c r="R129" s="212"/>
      <c r="S129" s="212"/>
      <c r="T129" s="212"/>
      <c r="U129" s="212">
        <v>80000</v>
      </c>
      <c r="V129" s="246">
        <f t="shared" si="16"/>
        <v>80000</v>
      </c>
      <c r="W129" s="203"/>
      <c r="X129" s="231">
        <v>75295.88</v>
      </c>
      <c r="Y129" s="205"/>
      <c r="Z129" s="247"/>
    </row>
    <row r="130" spans="1:26" ht="62" x14ac:dyDescent="0.35">
      <c r="B130" s="193" t="s">
        <v>1018</v>
      </c>
      <c r="C130" s="211" t="s">
        <v>1034</v>
      </c>
      <c r="D130" s="209"/>
      <c r="E130" s="209"/>
      <c r="F130" s="209"/>
      <c r="G130" s="209"/>
      <c r="H130" s="209"/>
      <c r="I130" s="209"/>
      <c r="J130" s="209"/>
      <c r="K130" s="209"/>
      <c r="L130" s="209"/>
      <c r="M130" s="210"/>
      <c r="N130" s="210"/>
      <c r="O130" s="210"/>
      <c r="P130" s="212"/>
      <c r="Q130" s="212"/>
      <c r="R130" s="202">
        <v>8000</v>
      </c>
      <c r="S130" s="212"/>
      <c r="T130" s="212"/>
      <c r="U130" s="212"/>
      <c r="V130" s="246">
        <f t="shared" si="16"/>
        <v>8000</v>
      </c>
      <c r="W130" s="203"/>
      <c r="X130" s="231">
        <v>5526.82</v>
      </c>
      <c r="Y130" s="205"/>
      <c r="Z130" s="247"/>
    </row>
    <row r="131" spans="1:26" ht="46.5" x14ac:dyDescent="0.35">
      <c r="B131" s="193" t="s">
        <v>1019</v>
      </c>
      <c r="C131" s="239" t="s">
        <v>1035</v>
      </c>
      <c r="D131" s="210"/>
      <c r="E131" s="210"/>
      <c r="F131" s="210"/>
      <c r="G131" s="210"/>
      <c r="H131" s="210"/>
      <c r="I131" s="210"/>
      <c r="J131" s="210"/>
      <c r="K131" s="210"/>
      <c r="L131" s="210"/>
      <c r="M131" s="210"/>
      <c r="N131" s="210"/>
      <c r="O131" s="210"/>
      <c r="P131" s="212">
        <v>40000</v>
      </c>
      <c r="Q131" s="212"/>
      <c r="R131" s="212"/>
      <c r="S131" s="212"/>
      <c r="T131" s="212"/>
      <c r="U131" s="212"/>
      <c r="V131" s="246">
        <f t="shared" si="16"/>
        <v>40000</v>
      </c>
      <c r="W131" s="204"/>
      <c r="X131" s="232">
        <v>39308.54</v>
      </c>
      <c r="Y131" s="206"/>
      <c r="Z131" s="247"/>
    </row>
    <row r="132" spans="1:26" ht="46.5" x14ac:dyDescent="0.35">
      <c r="B132" s="193" t="s">
        <v>1020</v>
      </c>
      <c r="C132" s="239" t="s">
        <v>1036</v>
      </c>
      <c r="D132" s="210"/>
      <c r="E132" s="210"/>
      <c r="F132" s="210"/>
      <c r="G132" s="210"/>
      <c r="H132" s="210"/>
      <c r="I132" s="210"/>
      <c r="J132" s="210"/>
      <c r="K132" s="210"/>
      <c r="L132" s="210"/>
      <c r="M132" s="197"/>
      <c r="N132" s="197"/>
      <c r="O132" s="197"/>
      <c r="P132" s="212">
        <v>6000</v>
      </c>
      <c r="Q132" s="212"/>
      <c r="R132" s="212"/>
      <c r="S132" s="212"/>
      <c r="T132" s="212"/>
      <c r="U132" s="212"/>
      <c r="V132" s="246">
        <f t="shared" si="16"/>
        <v>6000</v>
      </c>
      <c r="W132" s="204"/>
      <c r="X132" s="210">
        <v>0</v>
      </c>
      <c r="Y132" s="206"/>
      <c r="Z132" s="247"/>
    </row>
    <row r="133" spans="1:26" ht="15.5" x14ac:dyDescent="0.35">
      <c r="C133" s="72" t="s">
        <v>167</v>
      </c>
      <c r="D133" s="228">
        <f>SUM(D116:D132)</f>
        <v>105058.95</v>
      </c>
      <c r="E133" s="228">
        <f t="shared" ref="E133:U133" si="17">SUM(E116:E132)</f>
        <v>0</v>
      </c>
      <c r="F133" s="228">
        <f t="shared" si="17"/>
        <v>0</v>
      </c>
      <c r="G133" s="228">
        <f t="shared" si="17"/>
        <v>27500</v>
      </c>
      <c r="H133" s="228">
        <f t="shared" si="17"/>
        <v>0</v>
      </c>
      <c r="I133" s="228">
        <f t="shared" si="17"/>
        <v>0</v>
      </c>
      <c r="J133" s="228">
        <f t="shared" si="17"/>
        <v>44158.36</v>
      </c>
      <c r="K133" s="228">
        <f t="shared" si="17"/>
        <v>33195.83</v>
      </c>
      <c r="L133" s="228">
        <f t="shared" si="17"/>
        <v>0</v>
      </c>
      <c r="M133" s="228">
        <f t="shared" si="17"/>
        <v>137140.44</v>
      </c>
      <c r="N133" s="228">
        <f t="shared" si="17"/>
        <v>0</v>
      </c>
      <c r="O133" s="228">
        <f t="shared" si="17"/>
        <v>0</v>
      </c>
      <c r="P133" s="228">
        <f t="shared" si="17"/>
        <v>46000</v>
      </c>
      <c r="Q133" s="228">
        <f t="shared" si="17"/>
        <v>0</v>
      </c>
      <c r="R133" s="228">
        <f t="shared" si="17"/>
        <v>23000</v>
      </c>
      <c r="S133" s="228">
        <f t="shared" si="17"/>
        <v>21760</v>
      </c>
      <c r="T133" s="228">
        <f t="shared" si="17"/>
        <v>169500</v>
      </c>
      <c r="U133" s="228">
        <f t="shared" si="17"/>
        <v>112000</v>
      </c>
      <c r="V133" s="228">
        <f>SUM(V116:V132)</f>
        <v>719313.58000000007</v>
      </c>
      <c r="W133" s="219">
        <f>(W116*V116)+(W126*V126)+(W127*V127)+(W128*V128)+(W129*V129)+(W130*V130)+(W131*V131)+(W132*V132)+(V124*W124)+(V123*W123)+(V122*W122)+(V121*W121)+(V119*W119)+(V118*W118)</f>
        <v>262437.35100000002</v>
      </c>
      <c r="X133" s="253">
        <f>SUM(X116:X132)</f>
        <v>568821.65</v>
      </c>
      <c r="Y133" s="206"/>
      <c r="Z133" s="31"/>
    </row>
    <row r="134" spans="1:26" ht="51" hidden="1" customHeight="1" x14ac:dyDescent="0.35">
      <c r="B134" s="72" t="s">
        <v>94</v>
      </c>
      <c r="C134" s="270"/>
      <c r="D134" s="270"/>
      <c r="E134" s="270"/>
      <c r="F134" s="270"/>
      <c r="G134" s="270"/>
      <c r="H134" s="270"/>
      <c r="I134" s="270"/>
      <c r="J134" s="270"/>
      <c r="K134" s="270"/>
      <c r="L134" s="270"/>
      <c r="M134" s="270"/>
      <c r="N134" s="270"/>
      <c r="O134" s="270"/>
      <c r="P134" s="270"/>
      <c r="Q134" s="270"/>
      <c r="R134" s="270"/>
      <c r="S134" s="270"/>
      <c r="T134" s="270"/>
      <c r="U134" s="270"/>
      <c r="V134" s="270"/>
      <c r="W134" s="270"/>
      <c r="X134" s="271"/>
      <c r="Y134" s="270"/>
      <c r="Z134" s="30"/>
    </row>
    <row r="135" spans="1:26" ht="15.5" hidden="1" x14ac:dyDescent="0.35">
      <c r="B135" s="193" t="s">
        <v>86</v>
      </c>
      <c r="C135" s="208"/>
      <c r="D135" s="209"/>
      <c r="E135" s="209"/>
      <c r="F135" s="209"/>
      <c r="G135" s="209"/>
      <c r="H135" s="209"/>
      <c r="I135" s="209"/>
      <c r="J135" s="209"/>
      <c r="K135" s="209"/>
      <c r="L135" s="209"/>
      <c r="M135" s="209"/>
      <c r="N135" s="209"/>
      <c r="O135" s="209"/>
      <c r="P135" s="209"/>
      <c r="Q135" s="209"/>
      <c r="R135" s="209"/>
      <c r="S135" s="209"/>
      <c r="T135" s="209"/>
      <c r="U135" s="209"/>
      <c r="V135" s="246">
        <f>SUM(D135:F135)</f>
        <v>0</v>
      </c>
      <c r="W135" s="203"/>
      <c r="X135" s="209"/>
      <c r="Y135" s="205"/>
      <c r="Z135" s="247"/>
    </row>
    <row r="136" spans="1:26" ht="15.5" hidden="1" x14ac:dyDescent="0.35">
      <c r="B136" s="193" t="s">
        <v>87</v>
      </c>
      <c r="C136" s="208"/>
      <c r="D136" s="209"/>
      <c r="E136" s="209"/>
      <c r="F136" s="209"/>
      <c r="G136" s="209"/>
      <c r="H136" s="209"/>
      <c r="I136" s="209"/>
      <c r="J136" s="209"/>
      <c r="K136" s="209"/>
      <c r="L136" s="209"/>
      <c r="M136" s="209"/>
      <c r="N136" s="209"/>
      <c r="O136" s="209"/>
      <c r="P136" s="209"/>
      <c r="Q136" s="209"/>
      <c r="R136" s="209"/>
      <c r="S136" s="209"/>
      <c r="T136" s="209"/>
      <c r="U136" s="209"/>
      <c r="V136" s="246">
        <f t="shared" ref="V136:V142" si="18">SUM(D136:F136)</f>
        <v>0</v>
      </c>
      <c r="W136" s="203"/>
      <c r="X136" s="209"/>
      <c r="Y136" s="205"/>
      <c r="Z136" s="247"/>
    </row>
    <row r="137" spans="1:26" ht="15.5" hidden="1" x14ac:dyDescent="0.35">
      <c r="B137" s="193" t="s">
        <v>88</v>
      </c>
      <c r="C137" s="208"/>
      <c r="D137" s="209"/>
      <c r="E137" s="209"/>
      <c r="F137" s="209"/>
      <c r="G137" s="209"/>
      <c r="H137" s="209"/>
      <c r="I137" s="209"/>
      <c r="J137" s="209"/>
      <c r="K137" s="209"/>
      <c r="L137" s="209"/>
      <c r="M137" s="209"/>
      <c r="N137" s="209"/>
      <c r="O137" s="209"/>
      <c r="P137" s="209"/>
      <c r="Q137" s="209"/>
      <c r="R137" s="209"/>
      <c r="S137" s="209"/>
      <c r="T137" s="209"/>
      <c r="U137" s="209"/>
      <c r="V137" s="246">
        <f t="shared" si="18"/>
        <v>0</v>
      </c>
      <c r="W137" s="203"/>
      <c r="X137" s="209"/>
      <c r="Y137" s="205"/>
      <c r="Z137" s="247"/>
    </row>
    <row r="138" spans="1:26" ht="15.5" hidden="1" x14ac:dyDescent="0.35">
      <c r="B138" s="193" t="s">
        <v>89</v>
      </c>
      <c r="C138" s="208"/>
      <c r="D138" s="209"/>
      <c r="E138" s="209"/>
      <c r="F138" s="209"/>
      <c r="G138" s="209"/>
      <c r="H138" s="209"/>
      <c r="I138" s="209"/>
      <c r="J138" s="209"/>
      <c r="K138" s="209"/>
      <c r="L138" s="209"/>
      <c r="M138" s="209"/>
      <c r="N138" s="209"/>
      <c r="O138" s="209"/>
      <c r="P138" s="209"/>
      <c r="Q138" s="209"/>
      <c r="R138" s="209"/>
      <c r="S138" s="209"/>
      <c r="T138" s="209"/>
      <c r="U138" s="209"/>
      <c r="V138" s="246">
        <f t="shared" si="18"/>
        <v>0</v>
      </c>
      <c r="W138" s="203"/>
      <c r="X138" s="209"/>
      <c r="Y138" s="205"/>
      <c r="Z138" s="247"/>
    </row>
    <row r="139" spans="1:26" ht="15.5" hidden="1" x14ac:dyDescent="0.35">
      <c r="B139" s="193" t="s">
        <v>90</v>
      </c>
      <c r="C139" s="208"/>
      <c r="D139" s="209"/>
      <c r="E139" s="209"/>
      <c r="F139" s="209"/>
      <c r="G139" s="209"/>
      <c r="H139" s="209"/>
      <c r="I139" s="209"/>
      <c r="J139" s="209"/>
      <c r="K139" s="209"/>
      <c r="L139" s="209"/>
      <c r="M139" s="209"/>
      <c r="N139" s="209"/>
      <c r="O139" s="209"/>
      <c r="P139" s="209"/>
      <c r="Q139" s="209"/>
      <c r="R139" s="209"/>
      <c r="S139" s="209"/>
      <c r="T139" s="209"/>
      <c r="U139" s="209"/>
      <c r="V139" s="246">
        <f t="shared" si="18"/>
        <v>0</v>
      </c>
      <c r="W139" s="203"/>
      <c r="X139" s="209"/>
      <c r="Y139" s="205"/>
      <c r="Z139" s="247"/>
    </row>
    <row r="140" spans="1:26" ht="15.5" hidden="1" x14ac:dyDescent="0.35">
      <c r="B140" s="193" t="s">
        <v>91</v>
      </c>
      <c r="C140" s="208"/>
      <c r="D140" s="209"/>
      <c r="E140" s="209"/>
      <c r="F140" s="209"/>
      <c r="G140" s="209"/>
      <c r="H140" s="209"/>
      <c r="I140" s="209"/>
      <c r="J140" s="209"/>
      <c r="K140" s="209"/>
      <c r="L140" s="209"/>
      <c r="M140" s="209"/>
      <c r="N140" s="209"/>
      <c r="O140" s="209"/>
      <c r="P140" s="209"/>
      <c r="Q140" s="209"/>
      <c r="R140" s="209"/>
      <c r="S140" s="209"/>
      <c r="T140" s="209"/>
      <c r="U140" s="209"/>
      <c r="V140" s="246">
        <f t="shared" si="18"/>
        <v>0</v>
      </c>
      <c r="W140" s="203"/>
      <c r="X140" s="209"/>
      <c r="Y140" s="205"/>
      <c r="Z140" s="247"/>
    </row>
    <row r="141" spans="1:26" ht="15.5" hidden="1" x14ac:dyDescent="0.35">
      <c r="B141" s="193" t="s">
        <v>92</v>
      </c>
      <c r="C141" s="239"/>
      <c r="D141" s="210"/>
      <c r="E141" s="210"/>
      <c r="F141" s="210"/>
      <c r="G141" s="210"/>
      <c r="H141" s="210"/>
      <c r="I141" s="210"/>
      <c r="J141" s="210"/>
      <c r="K141" s="210"/>
      <c r="L141" s="210"/>
      <c r="M141" s="210"/>
      <c r="N141" s="210"/>
      <c r="O141" s="210"/>
      <c r="P141" s="210"/>
      <c r="Q141" s="210"/>
      <c r="R141" s="210"/>
      <c r="S141" s="210"/>
      <c r="T141" s="210"/>
      <c r="U141" s="210"/>
      <c r="V141" s="246">
        <f t="shared" si="18"/>
        <v>0</v>
      </c>
      <c r="W141" s="204"/>
      <c r="X141" s="210"/>
      <c r="Y141" s="206"/>
      <c r="Z141" s="247"/>
    </row>
    <row r="142" spans="1:26" ht="15.5" hidden="1" x14ac:dyDescent="0.35">
      <c r="B142" s="193" t="s">
        <v>93</v>
      </c>
      <c r="C142" s="239"/>
      <c r="D142" s="210"/>
      <c r="E142" s="210"/>
      <c r="F142" s="210"/>
      <c r="G142" s="210"/>
      <c r="H142" s="210"/>
      <c r="I142" s="210"/>
      <c r="J142" s="210"/>
      <c r="K142" s="210"/>
      <c r="L142" s="210"/>
      <c r="M142" s="210"/>
      <c r="N142" s="210"/>
      <c r="O142" s="210"/>
      <c r="P142" s="210"/>
      <c r="Q142" s="210"/>
      <c r="R142" s="210"/>
      <c r="S142" s="210"/>
      <c r="T142" s="210"/>
      <c r="U142" s="210"/>
      <c r="V142" s="246">
        <f t="shared" si="18"/>
        <v>0</v>
      </c>
      <c r="W142" s="204"/>
      <c r="X142" s="210"/>
      <c r="Y142" s="206"/>
      <c r="Z142" s="247"/>
    </row>
    <row r="143" spans="1:26" ht="15.5" hidden="1" x14ac:dyDescent="0.35">
      <c r="C143" s="72" t="s">
        <v>167</v>
      </c>
      <c r="D143" s="219">
        <f>SUM(D135:D142)</f>
        <v>0</v>
      </c>
      <c r="E143" s="219">
        <f>SUM(E135:E142)</f>
        <v>0</v>
      </c>
      <c r="F143" s="219">
        <f>SUM(F135:F142)</f>
        <v>0</v>
      </c>
      <c r="G143" s="219">
        <f t="shared" ref="G143:I143" si="19">SUM(G135:G142)</f>
        <v>0</v>
      </c>
      <c r="H143" s="219">
        <f t="shared" si="19"/>
        <v>0</v>
      </c>
      <c r="I143" s="219">
        <f t="shared" si="19"/>
        <v>0</v>
      </c>
      <c r="J143" s="219"/>
      <c r="K143" s="219"/>
      <c r="L143" s="219"/>
      <c r="M143" s="219"/>
      <c r="N143" s="219"/>
      <c r="O143" s="219"/>
      <c r="P143" s="219"/>
      <c r="Q143" s="219"/>
      <c r="R143" s="219"/>
      <c r="S143" s="219"/>
      <c r="T143" s="219"/>
      <c r="U143" s="219"/>
      <c r="V143" s="219">
        <f>SUM(V135:V142)</f>
        <v>0</v>
      </c>
      <c r="W143" s="219">
        <f>(W135*V135)+(W136*V136)+(W137*V137)+(W138*V138)+(W139*V139)+(W140*V140)+(W141*V141)+(W142*V142)</f>
        <v>0</v>
      </c>
      <c r="X143" s="253">
        <f>SUM(X135:X142)</f>
        <v>0</v>
      </c>
      <c r="Y143" s="206"/>
      <c r="Z143" s="31"/>
    </row>
    <row r="144" spans="1:26" ht="15.75" customHeight="1" x14ac:dyDescent="0.35">
      <c r="B144" s="4"/>
      <c r="C144" s="249"/>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49"/>
      <c r="Z144" s="2"/>
    </row>
    <row r="145" spans="2:26" ht="51" customHeight="1" x14ac:dyDescent="0.35">
      <c r="B145" s="72" t="s">
        <v>95</v>
      </c>
      <c r="C145" s="301" t="s">
        <v>1043</v>
      </c>
      <c r="D145" s="301"/>
      <c r="E145" s="301"/>
      <c r="F145" s="301"/>
      <c r="G145" s="301"/>
      <c r="H145" s="301"/>
      <c r="I145" s="301"/>
      <c r="J145" s="301"/>
      <c r="K145" s="301"/>
      <c r="L145" s="301"/>
      <c r="M145" s="301"/>
      <c r="N145" s="301"/>
      <c r="O145" s="301"/>
      <c r="P145" s="301"/>
      <c r="Q145" s="301"/>
      <c r="R145" s="301"/>
      <c r="S145" s="301"/>
      <c r="T145" s="301"/>
      <c r="U145" s="301"/>
      <c r="V145" s="301"/>
      <c r="W145" s="301"/>
      <c r="X145" s="299"/>
      <c r="Y145" s="301"/>
      <c r="Z145" s="244"/>
    </row>
    <row r="146" spans="2:26" ht="51" customHeight="1" x14ac:dyDescent="0.35">
      <c r="B146" s="72" t="s">
        <v>96</v>
      </c>
      <c r="C146" s="270" t="s">
        <v>1044</v>
      </c>
      <c r="D146" s="270"/>
      <c r="E146" s="270"/>
      <c r="F146" s="270"/>
      <c r="G146" s="270"/>
      <c r="H146" s="270"/>
      <c r="I146" s="270"/>
      <c r="J146" s="270"/>
      <c r="K146" s="270"/>
      <c r="L146" s="270"/>
      <c r="M146" s="270"/>
      <c r="N146" s="270"/>
      <c r="O146" s="270"/>
      <c r="P146" s="270"/>
      <c r="Q146" s="270"/>
      <c r="R146" s="270"/>
      <c r="S146" s="270"/>
      <c r="T146" s="270"/>
      <c r="U146" s="270"/>
      <c r="V146" s="270"/>
      <c r="W146" s="270"/>
      <c r="X146" s="271"/>
      <c r="Y146" s="270"/>
      <c r="Z146" s="30"/>
    </row>
    <row r="147" spans="2:26" ht="93" x14ac:dyDescent="0.35">
      <c r="B147" s="193" t="s">
        <v>97</v>
      </c>
      <c r="C147" s="208" t="s">
        <v>1070</v>
      </c>
      <c r="D147" s="209">
        <v>14000</v>
      </c>
      <c r="E147" s="209"/>
      <c r="F147" s="209">
        <v>21000</v>
      </c>
      <c r="G147" s="209"/>
      <c r="H147" s="209"/>
      <c r="I147" s="209"/>
      <c r="J147" s="209"/>
      <c r="K147" s="209"/>
      <c r="L147" s="209"/>
      <c r="M147" s="212"/>
      <c r="N147" s="212"/>
      <c r="O147" s="212"/>
      <c r="P147" s="212"/>
      <c r="Q147" s="212"/>
      <c r="R147" s="212"/>
      <c r="S147" s="212"/>
      <c r="T147" s="212"/>
      <c r="U147" s="212"/>
      <c r="V147" s="246">
        <f>SUM(D147:U147)</f>
        <v>35000</v>
      </c>
      <c r="W147" s="203">
        <v>0.4</v>
      </c>
      <c r="X147" s="202">
        <f>35000</f>
        <v>35000</v>
      </c>
      <c r="Y147" s="192"/>
      <c r="Z147" s="247"/>
    </row>
    <row r="148" spans="2:26" ht="93" x14ac:dyDescent="0.35">
      <c r="B148" s="193" t="s">
        <v>1045</v>
      </c>
      <c r="C148" s="208" t="s">
        <v>1071</v>
      </c>
      <c r="D148" s="209"/>
      <c r="E148" s="209"/>
      <c r="F148" s="209"/>
      <c r="G148" s="209"/>
      <c r="H148" s="209"/>
      <c r="I148" s="209"/>
      <c r="J148" s="209"/>
      <c r="K148" s="209"/>
      <c r="L148" s="209"/>
      <c r="M148" s="212">
        <v>7000</v>
      </c>
      <c r="N148" s="212"/>
      <c r="O148" s="212"/>
      <c r="P148" s="212"/>
      <c r="Q148" s="212"/>
      <c r="R148" s="212"/>
      <c r="S148" s="212"/>
      <c r="T148" s="212"/>
      <c r="U148" s="212"/>
      <c r="V148" s="246">
        <f t="shared" ref="V148:V179" si="20">SUM(D148:U148)</f>
        <v>7000</v>
      </c>
      <c r="W148" s="203">
        <v>0.35</v>
      </c>
      <c r="X148" s="212">
        <v>1949.15</v>
      </c>
      <c r="Y148" s="192" t="s">
        <v>1101</v>
      </c>
      <c r="Z148" s="247"/>
    </row>
    <row r="149" spans="2:26" ht="93" x14ac:dyDescent="0.35">
      <c r="B149" s="193" t="s">
        <v>98</v>
      </c>
      <c r="C149" s="208" t="s">
        <v>1072</v>
      </c>
      <c r="D149" s="209">
        <v>7000</v>
      </c>
      <c r="E149" s="209"/>
      <c r="F149" s="209"/>
      <c r="G149" s="209"/>
      <c r="H149" s="209"/>
      <c r="I149" s="209"/>
      <c r="J149" s="209"/>
      <c r="K149" s="209"/>
      <c r="L149" s="209"/>
      <c r="M149" s="212">
        <v>5000</v>
      </c>
      <c r="N149" s="212"/>
      <c r="O149" s="212"/>
      <c r="P149" s="212"/>
      <c r="Q149" s="212"/>
      <c r="R149" s="212"/>
      <c r="S149" s="212"/>
      <c r="T149" s="212"/>
      <c r="U149" s="212"/>
      <c r="V149" s="246">
        <f t="shared" si="20"/>
        <v>12000</v>
      </c>
      <c r="W149" s="203">
        <v>0.5</v>
      </c>
      <c r="X149" s="202">
        <v>7252.74</v>
      </c>
      <c r="Y149" s="192" t="s">
        <v>1102</v>
      </c>
      <c r="Z149" s="247"/>
    </row>
    <row r="150" spans="2:26" ht="77.5" x14ac:dyDescent="0.35">
      <c r="B150" s="193" t="s">
        <v>1046</v>
      </c>
      <c r="C150" s="208" t="s">
        <v>1073</v>
      </c>
      <c r="D150" s="209"/>
      <c r="E150" s="209"/>
      <c r="F150" s="209"/>
      <c r="G150" s="209"/>
      <c r="H150" s="209"/>
      <c r="I150" s="209"/>
      <c r="J150" s="209"/>
      <c r="K150" s="209"/>
      <c r="L150" s="209"/>
      <c r="M150" s="212">
        <v>22000</v>
      </c>
      <c r="N150" s="212"/>
      <c r="O150" s="212"/>
      <c r="P150" s="212"/>
      <c r="Q150" s="212"/>
      <c r="R150" s="212"/>
      <c r="S150" s="212"/>
      <c r="T150" s="212"/>
      <c r="U150" s="212"/>
      <c r="V150" s="246">
        <f t="shared" si="20"/>
        <v>22000</v>
      </c>
      <c r="W150" s="203">
        <v>0.35</v>
      </c>
      <c r="X150" s="209">
        <v>4941.97</v>
      </c>
      <c r="Y150" s="192" t="s">
        <v>1103</v>
      </c>
      <c r="Z150" s="247"/>
    </row>
    <row r="151" spans="2:26" ht="124" x14ac:dyDescent="0.35">
      <c r="B151" s="193" t="s">
        <v>1047</v>
      </c>
      <c r="C151" s="208" t="s">
        <v>1074</v>
      </c>
      <c r="D151" s="209"/>
      <c r="E151" s="209"/>
      <c r="F151" s="209"/>
      <c r="G151" s="209"/>
      <c r="H151" s="209"/>
      <c r="I151" s="209"/>
      <c r="J151" s="209"/>
      <c r="K151" s="209"/>
      <c r="L151" s="209"/>
      <c r="M151" s="212"/>
      <c r="N151" s="212"/>
      <c r="O151" s="212">
        <v>65950</v>
      </c>
      <c r="P151" s="212"/>
      <c r="Q151" s="212"/>
      <c r="R151" s="212"/>
      <c r="S151" s="212"/>
      <c r="T151" s="212"/>
      <c r="U151" s="212"/>
      <c r="V151" s="246">
        <f t="shared" si="20"/>
        <v>65950</v>
      </c>
      <c r="W151" s="203">
        <v>0.5</v>
      </c>
      <c r="X151" s="231">
        <v>45330.37</v>
      </c>
      <c r="Y151" s="192" t="s">
        <v>1104</v>
      </c>
      <c r="Z151" s="247"/>
    </row>
    <row r="152" spans="2:26" ht="93" x14ac:dyDescent="0.35">
      <c r="B152" s="193" t="s">
        <v>99</v>
      </c>
      <c r="C152" s="208" t="s">
        <v>1075</v>
      </c>
      <c r="D152" s="209">
        <v>7000</v>
      </c>
      <c r="E152" s="209"/>
      <c r="F152" s="209">
        <v>12000</v>
      </c>
      <c r="G152" s="209"/>
      <c r="H152" s="209"/>
      <c r="I152" s="209"/>
      <c r="J152" s="209"/>
      <c r="K152" s="209"/>
      <c r="L152" s="209"/>
      <c r="M152" s="212"/>
      <c r="N152" s="212"/>
      <c r="O152" s="212"/>
      <c r="P152" s="212"/>
      <c r="Q152" s="212"/>
      <c r="R152" s="212"/>
      <c r="S152" s="212"/>
      <c r="T152" s="212"/>
      <c r="U152" s="212"/>
      <c r="V152" s="246">
        <f t="shared" si="20"/>
        <v>19000</v>
      </c>
      <c r="W152" s="203">
        <v>0.3</v>
      </c>
      <c r="X152" s="202">
        <v>18975.45</v>
      </c>
      <c r="Y152" s="192"/>
      <c r="Z152" s="247"/>
    </row>
    <row r="153" spans="2:26" ht="93" x14ac:dyDescent="0.35">
      <c r="B153" s="193" t="s">
        <v>100</v>
      </c>
      <c r="C153" s="208" t="s">
        <v>1076</v>
      </c>
      <c r="D153" s="209"/>
      <c r="E153" s="209"/>
      <c r="F153" s="209">
        <v>10000</v>
      </c>
      <c r="G153" s="209"/>
      <c r="H153" s="209"/>
      <c r="I153" s="209"/>
      <c r="J153" s="209"/>
      <c r="K153" s="209"/>
      <c r="L153" s="209"/>
      <c r="M153" s="212"/>
      <c r="N153" s="212"/>
      <c r="O153" s="212"/>
      <c r="P153" s="212"/>
      <c r="Q153" s="212"/>
      <c r="R153" s="212"/>
      <c r="S153" s="212"/>
      <c r="T153" s="212"/>
      <c r="U153" s="212"/>
      <c r="V153" s="246">
        <f t="shared" si="20"/>
        <v>10000</v>
      </c>
      <c r="W153" s="203">
        <v>0.4</v>
      </c>
      <c r="X153" s="202">
        <v>10000</v>
      </c>
      <c r="Y153" s="192"/>
      <c r="Z153" s="247"/>
    </row>
    <row r="154" spans="2:26" ht="16.5" customHeight="1" x14ac:dyDescent="0.35">
      <c r="B154" s="193" t="s">
        <v>1048</v>
      </c>
      <c r="C154" s="208" t="s">
        <v>1077</v>
      </c>
      <c r="D154" s="209"/>
      <c r="E154" s="209"/>
      <c r="F154" s="209"/>
      <c r="G154" s="209"/>
      <c r="H154" s="209"/>
      <c r="I154" s="209"/>
      <c r="J154" s="209"/>
      <c r="K154" s="209"/>
      <c r="L154" s="209"/>
      <c r="M154" s="212"/>
      <c r="N154" s="212"/>
      <c r="O154" s="212">
        <v>27950</v>
      </c>
      <c r="P154" s="212"/>
      <c r="Q154" s="212"/>
      <c r="R154" s="212"/>
      <c r="S154" s="212"/>
      <c r="T154" s="212"/>
      <c r="U154" s="212"/>
      <c r="V154" s="246">
        <f t="shared" si="20"/>
        <v>27950</v>
      </c>
      <c r="W154" s="203">
        <v>0.4</v>
      </c>
      <c r="X154" s="202">
        <v>18107.54</v>
      </c>
      <c r="Y154" s="192" t="s">
        <v>1105</v>
      </c>
      <c r="Z154" s="247"/>
    </row>
    <row r="155" spans="2:26" ht="30" customHeight="1" x14ac:dyDescent="0.35">
      <c r="B155" s="193" t="s">
        <v>101</v>
      </c>
      <c r="C155" s="208" t="s">
        <v>1078</v>
      </c>
      <c r="D155" s="209"/>
      <c r="E155" s="209"/>
      <c r="F155" s="209">
        <v>13000</v>
      </c>
      <c r="G155" s="209"/>
      <c r="H155" s="209"/>
      <c r="I155" s="209"/>
      <c r="J155" s="209"/>
      <c r="K155" s="209"/>
      <c r="L155" s="209"/>
      <c r="M155" s="212"/>
      <c r="N155" s="212"/>
      <c r="O155" s="212"/>
      <c r="P155" s="212"/>
      <c r="Q155" s="212"/>
      <c r="R155" s="212"/>
      <c r="S155" s="212"/>
      <c r="T155" s="212"/>
      <c r="U155" s="212"/>
      <c r="V155" s="246">
        <f t="shared" si="20"/>
        <v>13000</v>
      </c>
      <c r="W155" s="203">
        <v>0.5</v>
      </c>
      <c r="X155" s="202">
        <v>13000</v>
      </c>
      <c r="Y155" s="192"/>
      <c r="Z155" s="247"/>
    </row>
    <row r="156" spans="2:26" ht="62" x14ac:dyDescent="0.35">
      <c r="B156" s="193" t="s">
        <v>102</v>
      </c>
      <c r="C156" s="208" t="s">
        <v>1079</v>
      </c>
      <c r="D156" s="209"/>
      <c r="E156" s="209"/>
      <c r="F156" s="209">
        <v>5000</v>
      </c>
      <c r="G156" s="209"/>
      <c r="H156" s="209"/>
      <c r="I156" s="209"/>
      <c r="J156" s="209"/>
      <c r="K156" s="209"/>
      <c r="L156" s="209"/>
      <c r="M156" s="212"/>
      <c r="N156" s="212"/>
      <c r="O156" s="212"/>
      <c r="P156" s="212"/>
      <c r="Q156" s="212"/>
      <c r="R156" s="212"/>
      <c r="S156" s="212"/>
      <c r="T156" s="212"/>
      <c r="U156" s="212"/>
      <c r="V156" s="246">
        <f t="shared" si="20"/>
        <v>5000</v>
      </c>
      <c r="W156" s="203">
        <v>0.31</v>
      </c>
      <c r="X156" s="202">
        <v>5000</v>
      </c>
      <c r="Y156" s="192"/>
      <c r="Z156" s="247"/>
    </row>
    <row r="157" spans="2:26" ht="93" x14ac:dyDescent="0.35">
      <c r="B157" s="193" t="s">
        <v>103</v>
      </c>
      <c r="C157" s="208" t="s">
        <v>1217</v>
      </c>
      <c r="D157" s="210"/>
      <c r="E157" s="210">
        <v>40115.21</v>
      </c>
      <c r="F157" s="210"/>
      <c r="G157" s="210"/>
      <c r="H157" s="210"/>
      <c r="I157" s="210"/>
      <c r="J157" s="210"/>
      <c r="K157" s="210"/>
      <c r="L157" s="210"/>
      <c r="M157" s="212"/>
      <c r="N157" s="202">
        <v>50000</v>
      </c>
      <c r="O157" s="212"/>
      <c r="P157" s="212"/>
      <c r="Q157" s="212"/>
      <c r="R157" s="212"/>
      <c r="S157" s="212"/>
      <c r="T157" s="212"/>
      <c r="U157" s="212"/>
      <c r="V157" s="246">
        <f t="shared" si="20"/>
        <v>90115.209999999992</v>
      </c>
      <c r="W157" s="204">
        <v>0.2</v>
      </c>
      <c r="X157" s="202">
        <v>81515.210000000006</v>
      </c>
      <c r="Y157" s="200"/>
      <c r="Z157" s="247"/>
    </row>
    <row r="158" spans="2:26" ht="93" x14ac:dyDescent="0.35">
      <c r="B158" s="193" t="s">
        <v>104</v>
      </c>
      <c r="C158" s="208" t="s">
        <v>1080</v>
      </c>
      <c r="D158" s="210"/>
      <c r="E158" s="210"/>
      <c r="F158" s="210"/>
      <c r="G158" s="210"/>
      <c r="H158" s="210"/>
      <c r="I158" s="210"/>
      <c r="J158" s="210">
        <v>18862.05</v>
      </c>
      <c r="K158" s="210">
        <v>18190.79</v>
      </c>
      <c r="L158" s="210">
        <v>50000</v>
      </c>
      <c r="M158" s="212"/>
      <c r="N158" s="212"/>
      <c r="O158" s="212"/>
      <c r="P158" s="212"/>
      <c r="Q158" s="212"/>
      <c r="R158" s="212"/>
      <c r="S158" s="212"/>
      <c r="T158" s="212"/>
      <c r="U158" s="212"/>
      <c r="V158" s="246">
        <f t="shared" si="20"/>
        <v>87052.84</v>
      </c>
      <c r="W158" s="204">
        <v>0.3</v>
      </c>
      <c r="X158" s="202">
        <v>87016.09</v>
      </c>
      <c r="Y158" s="200"/>
      <c r="Z158" s="247"/>
    </row>
    <row r="159" spans="2:26" ht="108.5" x14ac:dyDescent="0.35">
      <c r="B159" s="193" t="s">
        <v>1049</v>
      </c>
      <c r="C159" s="208" t="s">
        <v>1081</v>
      </c>
      <c r="D159" s="210"/>
      <c r="E159" s="210"/>
      <c r="F159" s="210"/>
      <c r="G159" s="210"/>
      <c r="H159" s="210"/>
      <c r="I159" s="210"/>
      <c r="J159" s="210"/>
      <c r="K159" s="210">
        <v>18195.830000000002</v>
      </c>
      <c r="L159" s="210">
        <v>10000</v>
      </c>
      <c r="M159" s="212"/>
      <c r="N159" s="212"/>
      <c r="O159" s="212"/>
      <c r="P159" s="212"/>
      <c r="Q159" s="212"/>
      <c r="R159" s="212"/>
      <c r="S159" s="212"/>
      <c r="T159" s="212"/>
      <c r="U159" s="212"/>
      <c r="V159" s="246">
        <f t="shared" si="20"/>
        <v>28195.83</v>
      </c>
      <c r="W159" s="204">
        <v>0.4</v>
      </c>
      <c r="X159" s="202">
        <v>28195.83</v>
      </c>
      <c r="Y159" s="200"/>
      <c r="Z159" s="247"/>
    </row>
    <row r="160" spans="2:26" ht="31" x14ac:dyDescent="0.35">
      <c r="B160" s="193" t="s">
        <v>1050</v>
      </c>
      <c r="C160" s="208" t="s">
        <v>1082</v>
      </c>
      <c r="D160" s="210"/>
      <c r="E160" s="210"/>
      <c r="F160" s="210"/>
      <c r="G160" s="210"/>
      <c r="H160" s="210"/>
      <c r="I160" s="210"/>
      <c r="J160" s="210"/>
      <c r="K160" s="210"/>
      <c r="L160" s="210">
        <v>10000</v>
      </c>
      <c r="M160" s="212"/>
      <c r="N160" s="212"/>
      <c r="O160" s="212"/>
      <c r="P160" s="212"/>
      <c r="Q160" s="212"/>
      <c r="R160" s="212"/>
      <c r="S160" s="212"/>
      <c r="T160" s="212"/>
      <c r="U160" s="212"/>
      <c r="V160" s="246">
        <f t="shared" si="20"/>
        <v>10000</v>
      </c>
      <c r="W160" s="204">
        <v>0.4</v>
      </c>
      <c r="X160" s="202">
        <v>10000</v>
      </c>
      <c r="Y160" s="200"/>
      <c r="Z160" s="247"/>
    </row>
    <row r="161" spans="2:26" ht="46.5" x14ac:dyDescent="0.35">
      <c r="B161" s="193" t="s">
        <v>1051</v>
      </c>
      <c r="C161" s="208" t="s">
        <v>1083</v>
      </c>
      <c r="D161" s="210"/>
      <c r="E161" s="210"/>
      <c r="F161" s="210"/>
      <c r="G161" s="210"/>
      <c r="H161" s="210"/>
      <c r="I161" s="210">
        <v>90048.61</v>
      </c>
      <c r="J161" s="210"/>
      <c r="K161" s="210"/>
      <c r="L161" s="210"/>
      <c r="M161" s="212"/>
      <c r="N161" s="212"/>
      <c r="O161" s="212"/>
      <c r="P161" s="212"/>
      <c r="Q161" s="212"/>
      <c r="R161" s="212"/>
      <c r="S161" s="212"/>
      <c r="T161" s="212"/>
      <c r="U161" s="212"/>
      <c r="V161" s="246">
        <f t="shared" si="20"/>
        <v>90048.61</v>
      </c>
      <c r="W161" s="204">
        <v>0.4</v>
      </c>
      <c r="X161" s="202">
        <v>90048.61</v>
      </c>
      <c r="Y161" s="200"/>
      <c r="Z161" s="247"/>
    </row>
    <row r="162" spans="2:26" ht="93" x14ac:dyDescent="0.35">
      <c r="B162" s="193" t="s">
        <v>1052</v>
      </c>
      <c r="C162" s="208" t="s">
        <v>1084</v>
      </c>
      <c r="D162" s="210"/>
      <c r="E162" s="210"/>
      <c r="F162" s="210"/>
      <c r="G162" s="210"/>
      <c r="H162" s="210"/>
      <c r="I162" s="210"/>
      <c r="J162" s="210"/>
      <c r="K162" s="210"/>
      <c r="L162" s="210"/>
      <c r="M162" s="212"/>
      <c r="N162" s="212"/>
      <c r="O162" s="212"/>
      <c r="P162" s="212"/>
      <c r="Q162" s="212"/>
      <c r="R162" s="212"/>
      <c r="S162" s="212">
        <v>0</v>
      </c>
      <c r="T162" s="212">
        <v>21000</v>
      </c>
      <c r="U162" s="212"/>
      <c r="V162" s="246">
        <f t="shared" si="20"/>
        <v>21000</v>
      </c>
      <c r="W162" s="204">
        <v>0.5</v>
      </c>
      <c r="X162" s="231">
        <v>21000</v>
      </c>
      <c r="Y162" s="200" t="s">
        <v>1106</v>
      </c>
      <c r="Z162" s="247"/>
    </row>
    <row r="163" spans="2:26" ht="77.5" x14ac:dyDescent="0.35">
      <c r="B163" s="193" t="s">
        <v>1053</v>
      </c>
      <c r="C163" s="208" t="s">
        <v>1085</v>
      </c>
      <c r="D163" s="210"/>
      <c r="E163" s="210"/>
      <c r="F163" s="210"/>
      <c r="G163" s="210"/>
      <c r="H163" s="210"/>
      <c r="I163" s="210"/>
      <c r="J163" s="210"/>
      <c r="K163" s="210"/>
      <c r="L163" s="210"/>
      <c r="M163" s="212"/>
      <c r="N163" s="212"/>
      <c r="O163" s="212"/>
      <c r="P163" s="212"/>
      <c r="Q163" s="212"/>
      <c r="R163" s="212"/>
      <c r="S163" s="212"/>
      <c r="T163" s="212"/>
      <c r="U163" s="212">
        <v>27000</v>
      </c>
      <c r="V163" s="246">
        <f t="shared" si="20"/>
        <v>27000</v>
      </c>
      <c r="W163" s="204">
        <v>0.5</v>
      </c>
      <c r="X163" s="231">
        <v>20380</v>
      </c>
      <c r="Y163" s="200" t="s">
        <v>1107</v>
      </c>
      <c r="Z163" s="247"/>
    </row>
    <row r="164" spans="2:26" ht="46.5" x14ac:dyDescent="0.35">
      <c r="B164" s="193" t="s">
        <v>1054</v>
      </c>
      <c r="C164" s="208" t="s">
        <v>1086</v>
      </c>
      <c r="D164" s="210"/>
      <c r="E164" s="210"/>
      <c r="F164" s="210"/>
      <c r="G164" s="210"/>
      <c r="H164" s="210"/>
      <c r="I164" s="210"/>
      <c r="J164" s="210"/>
      <c r="K164" s="210"/>
      <c r="L164" s="210"/>
      <c r="M164" s="212"/>
      <c r="N164" s="212"/>
      <c r="O164" s="212"/>
      <c r="P164" s="212"/>
      <c r="Q164" s="212"/>
      <c r="R164" s="212"/>
      <c r="S164" s="212"/>
      <c r="T164" s="212"/>
      <c r="U164" s="212">
        <v>13000</v>
      </c>
      <c r="V164" s="246">
        <f t="shared" si="20"/>
        <v>13000</v>
      </c>
      <c r="W164" s="204">
        <v>0.5</v>
      </c>
      <c r="X164" s="231">
        <v>10000</v>
      </c>
      <c r="Y164" s="200" t="s">
        <v>1108</v>
      </c>
      <c r="Z164" s="247"/>
    </row>
    <row r="165" spans="2:26" ht="77.5" x14ac:dyDescent="0.35">
      <c r="B165" s="193" t="s">
        <v>1055</v>
      </c>
      <c r="C165" s="208" t="s">
        <v>1087</v>
      </c>
      <c r="D165" s="210"/>
      <c r="E165" s="210"/>
      <c r="F165" s="210"/>
      <c r="G165" s="210"/>
      <c r="H165" s="210"/>
      <c r="I165" s="210"/>
      <c r="J165" s="210"/>
      <c r="K165" s="210"/>
      <c r="L165" s="210"/>
      <c r="M165" s="212"/>
      <c r="N165" s="212"/>
      <c r="O165" s="212"/>
      <c r="P165" s="212"/>
      <c r="Q165" s="212"/>
      <c r="R165" s="212">
        <v>24500</v>
      </c>
      <c r="S165" s="212"/>
      <c r="T165" s="212"/>
      <c r="U165" s="212"/>
      <c r="V165" s="246">
        <f t="shared" si="20"/>
        <v>24500</v>
      </c>
      <c r="W165" s="204">
        <v>0.75</v>
      </c>
      <c r="X165" s="231">
        <v>16500</v>
      </c>
      <c r="Y165" s="200" t="s">
        <v>1007</v>
      </c>
      <c r="Z165" s="247"/>
    </row>
    <row r="166" spans="2:26" ht="62" x14ac:dyDescent="0.35">
      <c r="B166" s="193" t="s">
        <v>1056</v>
      </c>
      <c r="C166" s="208" t="s">
        <v>1088</v>
      </c>
      <c r="D166" s="210"/>
      <c r="E166" s="210"/>
      <c r="F166" s="210"/>
      <c r="G166" s="210"/>
      <c r="H166" s="210"/>
      <c r="I166" s="210"/>
      <c r="J166" s="210"/>
      <c r="K166" s="210"/>
      <c r="L166" s="210"/>
      <c r="M166" s="212"/>
      <c r="N166" s="212"/>
      <c r="O166" s="212"/>
      <c r="P166" s="212"/>
      <c r="Q166" s="212"/>
      <c r="R166" s="212">
        <v>77604.850000000006</v>
      </c>
      <c r="S166" s="212"/>
      <c r="T166" s="212"/>
      <c r="U166" s="212"/>
      <c r="V166" s="246">
        <f t="shared" si="20"/>
        <v>77604.850000000006</v>
      </c>
      <c r="W166" s="204">
        <v>0.75</v>
      </c>
      <c r="X166" s="231">
        <v>73081.19</v>
      </c>
      <c r="Y166" s="200" t="s">
        <v>1109</v>
      </c>
      <c r="Z166" s="247"/>
    </row>
    <row r="167" spans="2:26" ht="201.5" x14ac:dyDescent="0.35">
      <c r="B167" s="193" t="s">
        <v>1057</v>
      </c>
      <c r="C167" s="208" t="s">
        <v>1089</v>
      </c>
      <c r="D167" s="210"/>
      <c r="E167" s="210"/>
      <c r="F167" s="210"/>
      <c r="G167" s="210"/>
      <c r="H167" s="210"/>
      <c r="I167" s="210"/>
      <c r="J167" s="210"/>
      <c r="K167" s="210"/>
      <c r="L167" s="210"/>
      <c r="M167" s="212"/>
      <c r="N167" s="212"/>
      <c r="O167" s="212"/>
      <c r="P167" s="212">
        <v>20000</v>
      </c>
      <c r="Q167" s="212"/>
      <c r="R167" s="212"/>
      <c r="S167" s="212"/>
      <c r="T167" s="212"/>
      <c r="U167" s="212"/>
      <c r="V167" s="246">
        <f t="shared" si="20"/>
        <v>20000</v>
      </c>
      <c r="W167" s="204">
        <v>0.6</v>
      </c>
      <c r="X167" s="231">
        <v>13465.98</v>
      </c>
      <c r="Y167" s="200" t="s">
        <v>1110</v>
      </c>
      <c r="Z167" s="247"/>
    </row>
    <row r="168" spans="2:26" ht="170.5" x14ac:dyDescent="0.35">
      <c r="B168" s="193" t="s">
        <v>1058</v>
      </c>
      <c r="C168" s="208" t="s">
        <v>1090</v>
      </c>
      <c r="D168" s="210"/>
      <c r="E168" s="210"/>
      <c r="F168" s="210"/>
      <c r="G168" s="210">
        <v>44720</v>
      </c>
      <c r="H168" s="210"/>
      <c r="I168" s="210"/>
      <c r="J168" s="210"/>
      <c r="K168" s="210"/>
      <c r="L168" s="210"/>
      <c r="M168" s="212"/>
      <c r="N168" s="212"/>
      <c r="O168" s="212"/>
      <c r="P168" s="212"/>
      <c r="Q168" s="212"/>
      <c r="R168" s="212"/>
      <c r="S168" s="212"/>
      <c r="T168" s="212"/>
      <c r="U168" s="212"/>
      <c r="V168" s="246">
        <f t="shared" si="20"/>
        <v>44720</v>
      </c>
      <c r="W168" s="204">
        <v>0.4</v>
      </c>
      <c r="X168" s="202">
        <v>44720</v>
      </c>
      <c r="Y168" s="200"/>
      <c r="Z168" s="247"/>
    </row>
    <row r="169" spans="2:26" ht="124" x14ac:dyDescent="0.35">
      <c r="B169" s="193" t="s">
        <v>1059</v>
      </c>
      <c r="C169" s="208" t="s">
        <v>1091</v>
      </c>
      <c r="D169" s="210"/>
      <c r="E169" s="210"/>
      <c r="F169" s="210"/>
      <c r="G169" s="210"/>
      <c r="H169" s="210">
        <v>55000</v>
      </c>
      <c r="I169" s="210"/>
      <c r="J169" s="210"/>
      <c r="K169" s="210"/>
      <c r="L169" s="210"/>
      <c r="M169" s="212"/>
      <c r="N169" s="212"/>
      <c r="O169" s="212"/>
      <c r="P169" s="212"/>
      <c r="Q169" s="212">
        <v>95000</v>
      </c>
      <c r="R169" s="212"/>
      <c r="S169" s="212"/>
      <c r="T169" s="212"/>
      <c r="U169" s="212"/>
      <c r="V169" s="246">
        <f t="shared" si="20"/>
        <v>150000</v>
      </c>
      <c r="W169" s="204">
        <v>0.4</v>
      </c>
      <c r="X169" s="202">
        <v>144988.42000000001</v>
      </c>
      <c r="Y169" s="200" t="s">
        <v>1101</v>
      </c>
      <c r="Z169" s="247"/>
    </row>
    <row r="170" spans="2:26" ht="77.5" x14ac:dyDescent="0.35">
      <c r="B170" s="193" t="s">
        <v>1060</v>
      </c>
      <c r="C170" s="211" t="s">
        <v>1092</v>
      </c>
      <c r="D170" s="197"/>
      <c r="E170" s="197"/>
      <c r="F170" s="197"/>
      <c r="G170" s="197"/>
      <c r="H170" s="197">
        <v>15000</v>
      </c>
      <c r="I170" s="197"/>
      <c r="J170" s="197"/>
      <c r="K170" s="197"/>
      <c r="L170" s="197"/>
      <c r="M170" s="198"/>
      <c r="N170" s="198"/>
      <c r="O170" s="198"/>
      <c r="P170" s="198"/>
      <c r="Q170" s="198"/>
      <c r="R170" s="198"/>
      <c r="S170" s="198"/>
      <c r="T170" s="198"/>
      <c r="U170" s="198"/>
      <c r="V170" s="246">
        <f t="shared" si="20"/>
        <v>15000</v>
      </c>
      <c r="W170" s="199">
        <v>0.4</v>
      </c>
      <c r="X170" s="202">
        <f>15000</f>
        <v>15000</v>
      </c>
      <c r="Y170" s="200"/>
      <c r="Z170" s="247"/>
    </row>
    <row r="171" spans="2:26" ht="62" x14ac:dyDescent="0.35">
      <c r="B171" s="193" t="s">
        <v>1061</v>
      </c>
      <c r="C171" s="211" t="s">
        <v>1093</v>
      </c>
      <c r="D171" s="197"/>
      <c r="E171" s="197"/>
      <c r="F171" s="197"/>
      <c r="G171" s="197"/>
      <c r="H171" s="197"/>
      <c r="I171" s="197"/>
      <c r="J171" s="197"/>
      <c r="K171" s="197"/>
      <c r="L171" s="197"/>
      <c r="M171" s="198"/>
      <c r="N171" s="198"/>
      <c r="O171" s="198"/>
      <c r="P171" s="198"/>
      <c r="Q171" s="198"/>
      <c r="R171" s="198"/>
      <c r="S171" s="198"/>
      <c r="T171" s="198"/>
      <c r="U171" s="198">
        <v>20000</v>
      </c>
      <c r="V171" s="246">
        <f t="shared" si="20"/>
        <v>20000</v>
      </c>
      <c r="W171" s="199">
        <v>0.5</v>
      </c>
      <c r="X171" s="231">
        <v>20000</v>
      </c>
      <c r="Y171" s="200" t="s">
        <v>1111</v>
      </c>
      <c r="Z171" s="247"/>
    </row>
    <row r="172" spans="2:26" ht="46.5" x14ac:dyDescent="0.35">
      <c r="B172" s="193" t="s">
        <v>1062</v>
      </c>
      <c r="C172" s="211" t="s">
        <v>1094</v>
      </c>
      <c r="D172" s="197"/>
      <c r="E172" s="197"/>
      <c r="F172" s="197"/>
      <c r="G172" s="197"/>
      <c r="H172" s="197"/>
      <c r="I172" s="197"/>
      <c r="J172" s="197"/>
      <c r="K172" s="197"/>
      <c r="L172" s="197"/>
      <c r="M172" s="198"/>
      <c r="N172" s="198"/>
      <c r="O172" s="198"/>
      <c r="P172" s="198"/>
      <c r="Q172" s="198"/>
      <c r="R172" s="198"/>
      <c r="S172" s="198"/>
      <c r="T172" s="198"/>
      <c r="U172" s="198">
        <v>40000</v>
      </c>
      <c r="V172" s="246">
        <f t="shared" si="20"/>
        <v>40000</v>
      </c>
      <c r="W172" s="199">
        <v>1</v>
      </c>
      <c r="X172" s="231">
        <v>40000</v>
      </c>
      <c r="Y172" s="200" t="s">
        <v>1112</v>
      </c>
      <c r="Z172" s="247"/>
    </row>
    <row r="173" spans="2:26" ht="124" x14ac:dyDescent="0.35">
      <c r="B173" s="193" t="s">
        <v>1063</v>
      </c>
      <c r="C173" s="211" t="s">
        <v>1095</v>
      </c>
      <c r="D173" s="197"/>
      <c r="E173" s="197"/>
      <c r="F173" s="197"/>
      <c r="G173" s="197"/>
      <c r="H173" s="197"/>
      <c r="I173" s="197"/>
      <c r="J173" s="197"/>
      <c r="K173" s="197"/>
      <c r="L173" s="197"/>
      <c r="M173" s="198"/>
      <c r="N173" s="198"/>
      <c r="O173" s="198"/>
      <c r="P173" s="198"/>
      <c r="Q173" s="198"/>
      <c r="R173" s="198"/>
      <c r="S173" s="198"/>
      <c r="T173" s="198">
        <v>78989</v>
      </c>
      <c r="U173" s="198"/>
      <c r="V173" s="246">
        <f t="shared" si="20"/>
        <v>78989</v>
      </c>
      <c r="W173" s="199">
        <v>0.9</v>
      </c>
      <c r="X173" s="231">
        <v>78989</v>
      </c>
      <c r="Y173" s="200" t="s">
        <v>1113</v>
      </c>
      <c r="Z173" s="247"/>
    </row>
    <row r="174" spans="2:26" ht="108.5" x14ac:dyDescent="0.35">
      <c r="B174" s="193" t="s">
        <v>1064</v>
      </c>
      <c r="C174" s="211" t="s">
        <v>1096</v>
      </c>
      <c r="D174" s="197"/>
      <c r="E174" s="197"/>
      <c r="F174" s="197"/>
      <c r="G174" s="197"/>
      <c r="H174" s="197"/>
      <c r="I174" s="197"/>
      <c r="J174" s="197"/>
      <c r="K174" s="197"/>
      <c r="L174" s="197"/>
      <c r="M174" s="198"/>
      <c r="N174" s="198"/>
      <c r="O174" s="198"/>
      <c r="P174" s="198"/>
      <c r="Q174" s="198"/>
      <c r="R174" s="198"/>
      <c r="S174" s="198"/>
      <c r="T174" s="198">
        <v>16498.53</v>
      </c>
      <c r="U174" s="198"/>
      <c r="V174" s="246">
        <f t="shared" si="20"/>
        <v>16498.53</v>
      </c>
      <c r="W174" s="199">
        <v>0.5</v>
      </c>
      <c r="X174" s="231">
        <v>13498.53</v>
      </c>
      <c r="Y174" s="200" t="s">
        <v>1114</v>
      </c>
      <c r="Z174" s="247"/>
    </row>
    <row r="175" spans="2:26" ht="93" x14ac:dyDescent="0.35">
      <c r="B175" s="193" t="s">
        <v>1065</v>
      </c>
      <c r="C175" s="211" t="s">
        <v>1097</v>
      </c>
      <c r="D175" s="197"/>
      <c r="E175" s="197"/>
      <c r="F175" s="197"/>
      <c r="G175" s="197"/>
      <c r="H175" s="197"/>
      <c r="I175" s="197"/>
      <c r="J175" s="197"/>
      <c r="K175" s="197"/>
      <c r="L175" s="197"/>
      <c r="M175" s="198"/>
      <c r="N175" s="198"/>
      <c r="O175" s="198"/>
      <c r="P175" s="198"/>
      <c r="Q175" s="198"/>
      <c r="R175" s="198"/>
      <c r="S175" s="198">
        <v>5446.4</v>
      </c>
      <c r="T175" s="198"/>
      <c r="U175" s="198"/>
      <c r="V175" s="246">
        <f t="shared" si="20"/>
        <v>5446.4</v>
      </c>
      <c r="W175" s="199">
        <v>0.5</v>
      </c>
      <c r="X175" s="231">
        <v>1090.5</v>
      </c>
      <c r="Y175" s="200" t="s">
        <v>1115</v>
      </c>
      <c r="Z175" s="247"/>
    </row>
    <row r="176" spans="2:26" ht="93" x14ac:dyDescent="0.35">
      <c r="B176" s="193" t="s">
        <v>1066</v>
      </c>
      <c r="C176" s="211" t="s">
        <v>1097</v>
      </c>
      <c r="D176" s="197"/>
      <c r="E176" s="197"/>
      <c r="F176" s="197"/>
      <c r="G176" s="197"/>
      <c r="H176" s="197"/>
      <c r="I176" s="197"/>
      <c r="J176" s="197"/>
      <c r="K176" s="197"/>
      <c r="L176" s="197"/>
      <c r="M176" s="198"/>
      <c r="N176" s="198"/>
      <c r="O176" s="198"/>
      <c r="P176" s="198"/>
      <c r="Q176" s="198"/>
      <c r="R176" s="198"/>
      <c r="S176" s="198">
        <v>7846.4</v>
      </c>
      <c r="T176" s="198"/>
      <c r="U176" s="198"/>
      <c r="V176" s="246">
        <f t="shared" si="20"/>
        <v>7846.4</v>
      </c>
      <c r="W176" s="199">
        <v>0.5</v>
      </c>
      <c r="X176" s="231">
        <v>1748.85</v>
      </c>
      <c r="Y176" s="200" t="s">
        <v>1116</v>
      </c>
      <c r="Z176" s="247"/>
    </row>
    <row r="177" spans="2:26" ht="77.5" x14ac:dyDescent="0.35">
      <c r="B177" s="193" t="s">
        <v>1067</v>
      </c>
      <c r="C177" s="211" t="s">
        <v>1098</v>
      </c>
      <c r="D177" s="197"/>
      <c r="E177" s="197"/>
      <c r="F177" s="197"/>
      <c r="G177" s="197"/>
      <c r="H177" s="197"/>
      <c r="I177" s="197"/>
      <c r="J177" s="197"/>
      <c r="K177" s="197"/>
      <c r="L177" s="197"/>
      <c r="M177" s="198"/>
      <c r="N177" s="198"/>
      <c r="O177" s="198"/>
      <c r="P177" s="198"/>
      <c r="Q177" s="198"/>
      <c r="R177" s="198"/>
      <c r="S177" s="198">
        <v>8051.44</v>
      </c>
      <c r="T177" s="198"/>
      <c r="U177" s="198"/>
      <c r="V177" s="246">
        <f t="shared" si="20"/>
        <v>8051.44</v>
      </c>
      <c r="W177" s="199">
        <v>0.5</v>
      </c>
      <c r="X177" s="231">
        <v>4465.7</v>
      </c>
      <c r="Y177" s="200" t="s">
        <v>1117</v>
      </c>
      <c r="Z177" s="247"/>
    </row>
    <row r="178" spans="2:26" ht="108.5" x14ac:dyDescent="0.35">
      <c r="B178" s="193" t="s">
        <v>1068</v>
      </c>
      <c r="C178" s="211" t="s">
        <v>1099</v>
      </c>
      <c r="D178" s="197"/>
      <c r="E178" s="197"/>
      <c r="F178" s="197"/>
      <c r="G178" s="197"/>
      <c r="H178" s="197"/>
      <c r="I178" s="197"/>
      <c r="J178" s="197"/>
      <c r="K178" s="197"/>
      <c r="L178" s="197"/>
      <c r="M178" s="198"/>
      <c r="N178" s="198"/>
      <c r="O178" s="198"/>
      <c r="P178" s="198"/>
      <c r="Q178" s="198"/>
      <c r="R178" s="198"/>
      <c r="S178" s="198">
        <v>14000</v>
      </c>
      <c r="T178" s="198"/>
      <c r="U178" s="198"/>
      <c r="V178" s="246">
        <f t="shared" si="20"/>
        <v>14000</v>
      </c>
      <c r="W178" s="199">
        <v>0.5</v>
      </c>
      <c r="X178" s="210">
        <v>0</v>
      </c>
      <c r="Y178" s="200" t="s">
        <v>1118</v>
      </c>
      <c r="Z178" s="247"/>
    </row>
    <row r="179" spans="2:26" ht="124" x14ac:dyDescent="0.35">
      <c r="B179" s="193" t="s">
        <v>1069</v>
      </c>
      <c r="C179" s="211" t="s">
        <v>1100</v>
      </c>
      <c r="D179" s="197"/>
      <c r="E179" s="197"/>
      <c r="F179" s="197"/>
      <c r="G179" s="197"/>
      <c r="H179" s="197"/>
      <c r="I179" s="197"/>
      <c r="J179" s="197"/>
      <c r="K179" s="197"/>
      <c r="L179" s="197"/>
      <c r="M179" s="198"/>
      <c r="N179" s="198"/>
      <c r="O179" s="198"/>
      <c r="P179" s="198"/>
      <c r="Q179" s="198">
        <v>0</v>
      </c>
      <c r="R179" s="198">
        <v>19300</v>
      </c>
      <c r="S179" s="198"/>
      <c r="T179" s="198"/>
      <c r="U179" s="198"/>
      <c r="V179" s="246">
        <f t="shared" si="20"/>
        <v>19300</v>
      </c>
      <c r="W179" s="199">
        <v>0.5</v>
      </c>
      <c r="X179" s="232">
        <v>9500</v>
      </c>
      <c r="Y179" s="200"/>
      <c r="Z179" s="247"/>
    </row>
    <row r="180" spans="2:26" ht="15.5" x14ac:dyDescent="0.35">
      <c r="C180" s="72" t="s">
        <v>167</v>
      </c>
      <c r="D180" s="219">
        <f>SUM(D147:D179)</f>
        <v>28000</v>
      </c>
      <c r="E180" s="219">
        <f t="shared" ref="E180:U180" si="21">SUM(E147:E179)</f>
        <v>40115.21</v>
      </c>
      <c r="F180" s="219">
        <f t="shared" si="21"/>
        <v>61000</v>
      </c>
      <c r="G180" s="219">
        <f t="shared" si="21"/>
        <v>44720</v>
      </c>
      <c r="H180" s="219">
        <f t="shared" si="21"/>
        <v>70000</v>
      </c>
      <c r="I180" s="219">
        <f t="shared" si="21"/>
        <v>90048.61</v>
      </c>
      <c r="J180" s="219">
        <f t="shared" si="21"/>
        <v>18862.05</v>
      </c>
      <c r="K180" s="219">
        <f t="shared" si="21"/>
        <v>36386.620000000003</v>
      </c>
      <c r="L180" s="219">
        <f t="shared" si="21"/>
        <v>70000</v>
      </c>
      <c r="M180" s="219">
        <f t="shared" si="21"/>
        <v>34000</v>
      </c>
      <c r="N180" s="219">
        <f t="shared" si="21"/>
        <v>50000</v>
      </c>
      <c r="O180" s="219">
        <f t="shared" si="21"/>
        <v>93900</v>
      </c>
      <c r="P180" s="219">
        <f t="shared" si="21"/>
        <v>20000</v>
      </c>
      <c r="Q180" s="219">
        <f t="shared" si="21"/>
        <v>95000</v>
      </c>
      <c r="R180" s="219">
        <f t="shared" si="21"/>
        <v>121404.85</v>
      </c>
      <c r="S180" s="219">
        <f t="shared" si="21"/>
        <v>35344.239999999998</v>
      </c>
      <c r="T180" s="219">
        <f t="shared" si="21"/>
        <v>116487.53</v>
      </c>
      <c r="U180" s="219">
        <f t="shared" si="21"/>
        <v>100000</v>
      </c>
      <c r="V180" s="228">
        <f>SUM(V147:V179)</f>
        <v>1125269.1099999996</v>
      </c>
      <c r="W180" s="219">
        <f>(W147*V147)+(W173*V173)+(W174*V174)+(W175*V175)+(W176*V176)+(W177*V177)+(W178*V178)+(W179*V179)+(V172*W172)+(V171*W171)+(V170*W170)+(V169*W169)+(V168*W168)+(V167*W167)+(V166*W166)+(V165*W165)+(V164*W164)+(V163*W163)+(V162*W162)+(V161*W161)+(V160*W160)+(V159*W159)+(V158*W158)+(V157*W157)+(V156*W156)+(V155*W155)+(V154*W154)+(V153*W153)+(V152*W152)+(V151*W151)+(V150*W150)+(V149*W149)+(V148*W148)</f>
        <v>547119.79249999998</v>
      </c>
      <c r="X180" s="253">
        <f>SUM(X147:X179)</f>
        <v>984761.13</v>
      </c>
      <c r="Y180" s="206"/>
      <c r="Z180" s="31"/>
    </row>
    <row r="181" spans="2:26" ht="51" customHeight="1" x14ac:dyDescent="0.35">
      <c r="B181" s="72" t="s">
        <v>8</v>
      </c>
      <c r="C181" s="270" t="s">
        <v>1119</v>
      </c>
      <c r="D181" s="270"/>
      <c r="E181" s="270"/>
      <c r="F181" s="270"/>
      <c r="G181" s="270"/>
      <c r="H181" s="270"/>
      <c r="I181" s="270"/>
      <c r="J181" s="270"/>
      <c r="K181" s="270"/>
      <c r="L181" s="270"/>
      <c r="M181" s="270"/>
      <c r="N181" s="270"/>
      <c r="O181" s="270"/>
      <c r="P181" s="270"/>
      <c r="Q181" s="270"/>
      <c r="R181" s="270"/>
      <c r="S181" s="270"/>
      <c r="T181" s="270"/>
      <c r="U181" s="270"/>
      <c r="V181" s="270"/>
      <c r="W181" s="270"/>
      <c r="X181" s="271"/>
      <c r="Y181" s="270"/>
      <c r="Z181" s="30"/>
    </row>
    <row r="182" spans="2:26" ht="93" x14ac:dyDescent="0.35">
      <c r="B182" s="193" t="s">
        <v>105</v>
      </c>
      <c r="C182" s="208" t="s">
        <v>1138</v>
      </c>
      <c r="D182" s="209">
        <v>9500</v>
      </c>
      <c r="E182" s="209"/>
      <c r="F182" s="209">
        <v>7000</v>
      </c>
      <c r="G182" s="209"/>
      <c r="H182" s="209"/>
      <c r="I182" s="209"/>
      <c r="J182" s="209"/>
      <c r="K182" s="209"/>
      <c r="L182" s="209"/>
      <c r="M182" s="212">
        <v>8000</v>
      </c>
      <c r="N182" s="212"/>
      <c r="O182" s="212"/>
      <c r="P182" s="212"/>
      <c r="Q182" s="212"/>
      <c r="R182" s="212"/>
      <c r="S182" s="212"/>
      <c r="T182" s="212"/>
      <c r="U182" s="212"/>
      <c r="V182" s="246">
        <f>SUM(D182:U182)</f>
        <v>24500</v>
      </c>
      <c r="W182" s="203">
        <v>0.5</v>
      </c>
      <c r="X182" s="202">
        <v>15976.38</v>
      </c>
      <c r="Y182" s="205" t="s">
        <v>1103</v>
      </c>
      <c r="Z182" s="247"/>
    </row>
    <row r="183" spans="2:26" ht="46.5" x14ac:dyDescent="0.35">
      <c r="B183" s="193" t="s">
        <v>1120</v>
      </c>
      <c r="C183" s="208" t="s">
        <v>1139</v>
      </c>
      <c r="D183" s="209"/>
      <c r="E183" s="209"/>
      <c r="F183" s="209"/>
      <c r="G183" s="209"/>
      <c r="H183" s="209"/>
      <c r="I183" s="209"/>
      <c r="J183" s="209"/>
      <c r="K183" s="209"/>
      <c r="L183" s="209"/>
      <c r="M183" s="212">
        <v>9000</v>
      </c>
      <c r="N183" s="212"/>
      <c r="O183" s="212"/>
      <c r="P183" s="212"/>
      <c r="Q183" s="212"/>
      <c r="R183" s="212"/>
      <c r="S183" s="212"/>
      <c r="T183" s="212"/>
      <c r="U183" s="212"/>
      <c r="V183" s="246">
        <f t="shared" ref="V183:V207" si="22">SUM(D183:U183)</f>
        <v>9000</v>
      </c>
      <c r="W183" s="203">
        <v>0.35</v>
      </c>
      <c r="X183" s="212">
        <v>6144.18</v>
      </c>
      <c r="Y183" s="205" t="s">
        <v>1161</v>
      </c>
      <c r="Z183" s="247"/>
    </row>
    <row r="184" spans="2:26" ht="77.5" x14ac:dyDescent="0.35">
      <c r="B184" s="193" t="s">
        <v>1121</v>
      </c>
      <c r="C184" s="208" t="s">
        <v>1022</v>
      </c>
      <c r="D184" s="209"/>
      <c r="E184" s="209"/>
      <c r="F184" s="209"/>
      <c r="G184" s="209"/>
      <c r="H184" s="209"/>
      <c r="I184" s="209"/>
      <c r="J184" s="209"/>
      <c r="K184" s="209"/>
      <c r="L184" s="209"/>
      <c r="M184" s="212"/>
      <c r="N184" s="212"/>
      <c r="O184" s="212"/>
      <c r="P184" s="212"/>
      <c r="Q184" s="212"/>
      <c r="R184" s="212">
        <v>0</v>
      </c>
      <c r="S184" s="212"/>
      <c r="T184" s="212"/>
      <c r="U184" s="212"/>
      <c r="V184" s="246">
        <f t="shared" si="22"/>
        <v>0</v>
      </c>
      <c r="W184" s="203"/>
      <c r="X184" s="212"/>
      <c r="Y184" s="205"/>
      <c r="Z184" s="247"/>
    </row>
    <row r="185" spans="2:26" ht="46.5" x14ac:dyDescent="0.35">
      <c r="B185" s="193" t="s">
        <v>1122</v>
      </c>
      <c r="C185" s="208" t="s">
        <v>1140</v>
      </c>
      <c r="D185" s="209"/>
      <c r="E185" s="209"/>
      <c r="F185" s="209"/>
      <c r="G185" s="209"/>
      <c r="H185" s="209"/>
      <c r="I185" s="209"/>
      <c r="J185" s="209"/>
      <c r="K185" s="209"/>
      <c r="L185" s="209"/>
      <c r="M185" s="212"/>
      <c r="N185" s="212"/>
      <c r="O185" s="212"/>
      <c r="P185" s="212"/>
      <c r="Q185" s="212"/>
      <c r="R185" s="212"/>
      <c r="S185" s="212"/>
      <c r="T185" s="212"/>
      <c r="U185" s="202">
        <v>17994.29</v>
      </c>
      <c r="V185" s="246">
        <f t="shared" si="22"/>
        <v>17994.29</v>
      </c>
      <c r="W185" s="203">
        <v>0.35</v>
      </c>
      <c r="X185" s="236">
        <v>10703.04</v>
      </c>
      <c r="Y185" s="207" t="s">
        <v>1162</v>
      </c>
      <c r="Z185" s="247"/>
    </row>
    <row r="186" spans="2:26" ht="93" x14ac:dyDescent="0.35">
      <c r="B186" s="193" t="s">
        <v>106</v>
      </c>
      <c r="C186" s="208" t="s">
        <v>1141</v>
      </c>
      <c r="D186" s="209">
        <v>3000</v>
      </c>
      <c r="E186" s="209"/>
      <c r="F186" s="209"/>
      <c r="G186" s="209"/>
      <c r="H186" s="209"/>
      <c r="I186" s="209"/>
      <c r="J186" s="209"/>
      <c r="K186" s="209"/>
      <c r="L186" s="209"/>
      <c r="M186" s="212">
        <v>3000</v>
      </c>
      <c r="N186" s="212"/>
      <c r="O186" s="212"/>
      <c r="P186" s="212"/>
      <c r="Q186" s="212"/>
      <c r="R186" s="212"/>
      <c r="S186" s="212"/>
      <c r="T186" s="212"/>
      <c r="U186" s="212"/>
      <c r="V186" s="246">
        <f t="shared" si="22"/>
        <v>6000</v>
      </c>
      <c r="W186" s="203">
        <v>0.5</v>
      </c>
      <c r="X186" s="202">
        <v>3150.93</v>
      </c>
      <c r="Y186" s="205"/>
      <c r="Z186" s="247"/>
    </row>
    <row r="187" spans="2:26" ht="46.5" x14ac:dyDescent="0.35">
      <c r="B187" s="193" t="s">
        <v>1123</v>
      </c>
      <c r="C187" s="208" t="s">
        <v>1142</v>
      </c>
      <c r="D187" s="209"/>
      <c r="E187" s="209"/>
      <c r="F187" s="209"/>
      <c r="G187" s="209"/>
      <c r="H187" s="209"/>
      <c r="I187" s="209"/>
      <c r="J187" s="209"/>
      <c r="K187" s="209"/>
      <c r="L187" s="209"/>
      <c r="M187" s="212">
        <v>14500</v>
      </c>
      <c r="N187" s="212"/>
      <c r="O187" s="212"/>
      <c r="P187" s="212"/>
      <c r="Q187" s="212"/>
      <c r="R187" s="212"/>
      <c r="S187" s="212"/>
      <c r="T187" s="212"/>
      <c r="U187" s="212"/>
      <c r="V187" s="246">
        <f t="shared" si="22"/>
        <v>14500</v>
      </c>
      <c r="W187" s="203">
        <v>0.35</v>
      </c>
      <c r="X187" s="212">
        <v>5689.52</v>
      </c>
      <c r="Y187" s="205" t="s">
        <v>1163</v>
      </c>
      <c r="Z187" s="247"/>
    </row>
    <row r="188" spans="2:26" ht="62" x14ac:dyDescent="0.35">
      <c r="B188" s="193" t="s">
        <v>1124</v>
      </c>
      <c r="C188" s="208" t="s">
        <v>1143</v>
      </c>
      <c r="D188" s="209"/>
      <c r="E188" s="209"/>
      <c r="F188" s="209"/>
      <c r="G188" s="209"/>
      <c r="H188" s="209"/>
      <c r="I188" s="209"/>
      <c r="J188" s="209"/>
      <c r="K188" s="209"/>
      <c r="L188" s="209"/>
      <c r="M188" s="212">
        <v>9951</v>
      </c>
      <c r="N188" s="212"/>
      <c r="O188" s="212"/>
      <c r="P188" s="212"/>
      <c r="Q188" s="212"/>
      <c r="R188" s="212"/>
      <c r="S188" s="212"/>
      <c r="T188" s="212"/>
      <c r="U188" s="212"/>
      <c r="V188" s="246">
        <f t="shared" si="22"/>
        <v>9951</v>
      </c>
      <c r="W188" s="203">
        <v>0.35</v>
      </c>
      <c r="X188" s="212"/>
      <c r="Y188" s="205" t="s">
        <v>1164</v>
      </c>
      <c r="Z188" s="247"/>
    </row>
    <row r="189" spans="2:26" ht="93" x14ac:dyDescent="0.35">
      <c r="B189" s="193" t="s">
        <v>107</v>
      </c>
      <c r="C189" s="208" t="s">
        <v>1144</v>
      </c>
      <c r="D189" s="209"/>
      <c r="E189" s="209"/>
      <c r="F189" s="209">
        <v>2000</v>
      </c>
      <c r="G189" s="209"/>
      <c r="H189" s="209"/>
      <c r="I189" s="209"/>
      <c r="J189" s="209"/>
      <c r="K189" s="209"/>
      <c r="L189" s="209"/>
      <c r="M189" s="212"/>
      <c r="N189" s="212"/>
      <c r="O189" s="212"/>
      <c r="P189" s="212"/>
      <c r="Q189" s="212"/>
      <c r="R189" s="212"/>
      <c r="S189" s="212"/>
      <c r="T189" s="212"/>
      <c r="U189" s="212"/>
      <c r="V189" s="246">
        <f t="shared" si="22"/>
        <v>2000</v>
      </c>
      <c r="W189" s="203">
        <v>0.3</v>
      </c>
      <c r="X189" s="202">
        <v>2000</v>
      </c>
      <c r="Y189" s="205"/>
      <c r="Z189" s="247"/>
    </row>
    <row r="190" spans="2:26" ht="201.5" x14ac:dyDescent="0.35">
      <c r="B190" s="193" t="s">
        <v>108</v>
      </c>
      <c r="C190" s="208" t="s">
        <v>1145</v>
      </c>
      <c r="D190" s="209"/>
      <c r="E190" s="209">
        <v>18000</v>
      </c>
      <c r="F190" s="209"/>
      <c r="G190" s="209"/>
      <c r="H190" s="209"/>
      <c r="I190" s="209"/>
      <c r="J190" s="209"/>
      <c r="K190" s="209"/>
      <c r="L190" s="209"/>
      <c r="M190" s="212"/>
      <c r="N190" s="212"/>
      <c r="O190" s="212"/>
      <c r="P190" s="212"/>
      <c r="Q190" s="212"/>
      <c r="R190" s="212"/>
      <c r="S190" s="212"/>
      <c r="T190" s="212"/>
      <c r="U190" s="212"/>
      <c r="V190" s="246">
        <f t="shared" si="22"/>
        <v>18000</v>
      </c>
      <c r="W190" s="203">
        <v>0.15</v>
      </c>
      <c r="X190" s="202">
        <v>18000</v>
      </c>
      <c r="Y190" s="205"/>
      <c r="Z190" s="247"/>
    </row>
    <row r="191" spans="2:26" ht="93" x14ac:dyDescent="0.35">
      <c r="B191" s="193" t="s">
        <v>1125</v>
      </c>
      <c r="C191" s="208" t="s">
        <v>1146</v>
      </c>
      <c r="D191" s="209"/>
      <c r="E191" s="209"/>
      <c r="F191" s="209"/>
      <c r="G191" s="209"/>
      <c r="H191" s="209"/>
      <c r="I191" s="209"/>
      <c r="J191" s="209"/>
      <c r="K191" s="209"/>
      <c r="L191" s="209"/>
      <c r="M191" s="212"/>
      <c r="N191" s="212">
        <v>45000</v>
      </c>
      <c r="O191" s="212"/>
      <c r="P191" s="212"/>
      <c r="Q191" s="212"/>
      <c r="R191" s="212"/>
      <c r="S191" s="212"/>
      <c r="T191" s="212"/>
      <c r="U191" s="212"/>
      <c r="V191" s="246">
        <f t="shared" si="22"/>
        <v>45000</v>
      </c>
      <c r="W191" s="203">
        <v>0.5</v>
      </c>
      <c r="X191" s="202">
        <v>35075</v>
      </c>
      <c r="Y191" s="205" t="s">
        <v>1165</v>
      </c>
      <c r="Z191" s="247"/>
    </row>
    <row r="192" spans="2:26" ht="46.5" x14ac:dyDescent="0.35">
      <c r="B192" s="193" t="s">
        <v>109</v>
      </c>
      <c r="C192" s="208" t="s">
        <v>1147</v>
      </c>
      <c r="D192" s="209"/>
      <c r="E192" s="209"/>
      <c r="F192" s="209"/>
      <c r="G192" s="209"/>
      <c r="H192" s="209"/>
      <c r="I192" s="209"/>
      <c r="J192" s="209">
        <v>9734.02</v>
      </c>
      <c r="K192" s="209"/>
      <c r="L192" s="209"/>
      <c r="M192" s="212"/>
      <c r="N192" s="212"/>
      <c r="O192" s="212"/>
      <c r="P192" s="212"/>
      <c r="Q192" s="212"/>
      <c r="R192" s="212"/>
      <c r="S192" s="212"/>
      <c r="T192" s="212"/>
      <c r="U192" s="212"/>
      <c r="V192" s="246">
        <f t="shared" si="22"/>
        <v>9734.02</v>
      </c>
      <c r="W192" s="203">
        <v>0.4</v>
      </c>
      <c r="X192" s="202">
        <v>9734.02</v>
      </c>
      <c r="Y192" s="205"/>
      <c r="Z192" s="247"/>
    </row>
    <row r="193" spans="2:26" ht="77.5" x14ac:dyDescent="0.35">
      <c r="B193" s="193" t="s">
        <v>110</v>
      </c>
      <c r="C193" s="208" t="s">
        <v>1148</v>
      </c>
      <c r="D193" s="209"/>
      <c r="E193" s="209"/>
      <c r="F193" s="209"/>
      <c r="G193" s="209"/>
      <c r="H193" s="209"/>
      <c r="I193" s="209"/>
      <c r="J193" s="209"/>
      <c r="K193" s="209">
        <v>18195</v>
      </c>
      <c r="L193" s="209"/>
      <c r="M193" s="212"/>
      <c r="N193" s="212"/>
      <c r="O193" s="212"/>
      <c r="P193" s="212"/>
      <c r="Q193" s="212"/>
      <c r="R193" s="212"/>
      <c r="S193" s="212"/>
      <c r="T193" s="212"/>
      <c r="U193" s="212"/>
      <c r="V193" s="246">
        <f t="shared" si="22"/>
        <v>18195</v>
      </c>
      <c r="W193" s="203">
        <v>0.4</v>
      </c>
      <c r="X193" s="202">
        <v>18195</v>
      </c>
      <c r="Y193" s="205"/>
      <c r="Z193" s="247"/>
    </row>
    <row r="194" spans="2:26" ht="77.5" x14ac:dyDescent="0.35">
      <c r="B194" s="193" t="s">
        <v>111</v>
      </c>
      <c r="C194" s="208" t="s">
        <v>1218</v>
      </c>
      <c r="D194" s="210"/>
      <c r="E194" s="210"/>
      <c r="F194" s="210"/>
      <c r="G194" s="210"/>
      <c r="H194" s="210"/>
      <c r="I194" s="210">
        <v>0</v>
      </c>
      <c r="J194" s="210"/>
      <c r="K194" s="210"/>
      <c r="L194" s="210"/>
      <c r="M194" s="212"/>
      <c r="N194" s="212"/>
      <c r="O194" s="212"/>
      <c r="P194" s="212"/>
      <c r="Q194" s="212"/>
      <c r="R194" s="212"/>
      <c r="S194" s="212"/>
      <c r="T194" s="212"/>
      <c r="U194" s="212"/>
      <c r="V194" s="246">
        <f t="shared" si="22"/>
        <v>0</v>
      </c>
      <c r="W194" s="204">
        <v>0.4</v>
      </c>
      <c r="X194" s="212"/>
      <c r="Y194" s="206"/>
      <c r="Z194" s="247"/>
    </row>
    <row r="195" spans="2:26" ht="124" x14ac:dyDescent="0.35">
      <c r="B195" s="193" t="s">
        <v>112</v>
      </c>
      <c r="C195" s="208" t="s">
        <v>1149</v>
      </c>
      <c r="D195" s="210"/>
      <c r="E195" s="210"/>
      <c r="F195" s="210"/>
      <c r="G195" s="210">
        <v>3000</v>
      </c>
      <c r="H195" s="210"/>
      <c r="I195" s="210"/>
      <c r="J195" s="210"/>
      <c r="K195" s="210"/>
      <c r="L195" s="210"/>
      <c r="M195" s="212"/>
      <c r="N195" s="212"/>
      <c r="O195" s="212"/>
      <c r="P195" s="212"/>
      <c r="Q195" s="212"/>
      <c r="R195" s="212"/>
      <c r="S195" s="212"/>
      <c r="T195" s="212"/>
      <c r="U195" s="212"/>
      <c r="V195" s="246">
        <f t="shared" si="22"/>
        <v>3000</v>
      </c>
      <c r="W195" s="204">
        <v>0.31</v>
      </c>
      <c r="X195" s="202">
        <v>3000</v>
      </c>
      <c r="Y195" s="206"/>
      <c r="Z195" s="247"/>
    </row>
    <row r="196" spans="2:26" ht="93" x14ac:dyDescent="0.35">
      <c r="B196" s="193" t="s">
        <v>1126</v>
      </c>
      <c r="C196" s="208" t="s">
        <v>1150</v>
      </c>
      <c r="D196" s="210"/>
      <c r="E196" s="210"/>
      <c r="F196" s="210"/>
      <c r="G196" s="210"/>
      <c r="H196" s="210"/>
      <c r="I196" s="210"/>
      <c r="J196" s="210"/>
      <c r="K196" s="210"/>
      <c r="L196" s="210"/>
      <c r="M196" s="212"/>
      <c r="N196" s="212"/>
      <c r="O196" s="212"/>
      <c r="P196" s="212"/>
      <c r="Q196" s="212"/>
      <c r="R196" s="212"/>
      <c r="S196" s="212">
        <v>11250</v>
      </c>
      <c r="T196" s="212"/>
      <c r="U196" s="212"/>
      <c r="V196" s="246">
        <f t="shared" si="22"/>
        <v>11250</v>
      </c>
      <c r="W196" s="204">
        <v>0.5</v>
      </c>
      <c r="X196" s="202">
        <v>6527.75</v>
      </c>
      <c r="Y196" s="206"/>
      <c r="Z196" s="247"/>
    </row>
    <row r="197" spans="2:26" ht="93" x14ac:dyDescent="0.35">
      <c r="B197" s="193" t="s">
        <v>1127</v>
      </c>
      <c r="C197" s="208" t="s">
        <v>1151</v>
      </c>
      <c r="D197" s="210"/>
      <c r="E197" s="210"/>
      <c r="F197" s="210"/>
      <c r="G197" s="210"/>
      <c r="H197" s="210"/>
      <c r="I197" s="210"/>
      <c r="J197" s="210"/>
      <c r="K197" s="210"/>
      <c r="L197" s="210"/>
      <c r="M197" s="212"/>
      <c r="N197" s="212"/>
      <c r="O197" s="212"/>
      <c r="P197" s="212"/>
      <c r="Q197" s="212"/>
      <c r="R197" s="212"/>
      <c r="S197" s="212">
        <v>33594.6</v>
      </c>
      <c r="T197" s="212"/>
      <c r="U197" s="212"/>
      <c r="V197" s="246">
        <f t="shared" si="22"/>
        <v>33594.6</v>
      </c>
      <c r="W197" s="204">
        <v>0.6</v>
      </c>
      <c r="X197" s="231">
        <v>11693.88</v>
      </c>
      <c r="Y197" s="206" t="s">
        <v>1166</v>
      </c>
      <c r="Z197" s="247"/>
    </row>
    <row r="198" spans="2:26" ht="93" x14ac:dyDescent="0.35">
      <c r="B198" s="193" t="s">
        <v>1128</v>
      </c>
      <c r="C198" s="208" t="s">
        <v>1152</v>
      </c>
      <c r="D198" s="210"/>
      <c r="E198" s="210"/>
      <c r="F198" s="210"/>
      <c r="G198" s="210"/>
      <c r="H198" s="210"/>
      <c r="I198" s="210"/>
      <c r="J198" s="210"/>
      <c r="K198" s="210"/>
      <c r="L198" s="210"/>
      <c r="M198" s="212"/>
      <c r="N198" s="212"/>
      <c r="O198" s="212"/>
      <c r="P198" s="212"/>
      <c r="Q198" s="212"/>
      <c r="R198" s="212"/>
      <c r="S198" s="212">
        <v>30219.599999999999</v>
      </c>
      <c r="T198" s="212"/>
      <c r="U198" s="212"/>
      <c r="V198" s="246">
        <f t="shared" si="22"/>
        <v>30219.599999999999</v>
      </c>
      <c r="W198" s="204">
        <v>0.6</v>
      </c>
      <c r="X198" s="231">
        <v>17162.439999999999</v>
      </c>
      <c r="Y198" s="206" t="s">
        <v>1166</v>
      </c>
      <c r="Z198" s="247"/>
    </row>
    <row r="199" spans="2:26" ht="77.5" x14ac:dyDescent="0.35">
      <c r="B199" s="193" t="s">
        <v>1129</v>
      </c>
      <c r="C199" s="208" t="s">
        <v>1153</v>
      </c>
      <c r="D199" s="210"/>
      <c r="E199" s="210"/>
      <c r="F199" s="210"/>
      <c r="G199" s="210"/>
      <c r="H199" s="210"/>
      <c r="I199" s="210"/>
      <c r="J199" s="210"/>
      <c r="K199" s="210"/>
      <c r="L199" s="210"/>
      <c r="M199" s="212"/>
      <c r="N199" s="212"/>
      <c r="O199" s="212"/>
      <c r="P199" s="212"/>
      <c r="Q199" s="212"/>
      <c r="R199" s="212"/>
      <c r="S199" s="212"/>
      <c r="T199" s="212"/>
      <c r="U199" s="212">
        <v>9500</v>
      </c>
      <c r="V199" s="246">
        <f t="shared" si="22"/>
        <v>9500</v>
      </c>
      <c r="W199" s="204">
        <v>0.5</v>
      </c>
      <c r="X199" s="231">
        <v>7500</v>
      </c>
      <c r="Y199" s="206" t="s">
        <v>1167</v>
      </c>
      <c r="Z199" s="247"/>
    </row>
    <row r="200" spans="2:26" ht="93" x14ac:dyDescent="0.35">
      <c r="B200" s="193" t="s">
        <v>1130</v>
      </c>
      <c r="C200" s="208" t="s">
        <v>1154</v>
      </c>
      <c r="D200" s="210"/>
      <c r="E200" s="210"/>
      <c r="F200" s="210"/>
      <c r="G200" s="210"/>
      <c r="H200" s="210"/>
      <c r="I200" s="210"/>
      <c r="J200" s="210"/>
      <c r="K200" s="210"/>
      <c r="L200" s="210"/>
      <c r="M200" s="212"/>
      <c r="N200" s="212"/>
      <c r="O200" s="212"/>
      <c r="P200" s="212"/>
      <c r="Q200" s="212"/>
      <c r="R200" s="212"/>
      <c r="S200" s="212">
        <v>20000</v>
      </c>
      <c r="T200" s="212"/>
      <c r="U200" s="212"/>
      <c r="V200" s="246">
        <f t="shared" si="22"/>
        <v>20000</v>
      </c>
      <c r="W200" s="204">
        <v>0.6</v>
      </c>
      <c r="X200" s="209">
        <v>2500</v>
      </c>
      <c r="Y200" s="206" t="s">
        <v>1168</v>
      </c>
      <c r="Z200" s="247"/>
    </row>
    <row r="201" spans="2:26" ht="77.5" x14ac:dyDescent="0.35">
      <c r="B201" s="193" t="s">
        <v>1131</v>
      </c>
      <c r="C201" s="208" t="s">
        <v>1155</v>
      </c>
      <c r="D201" s="210"/>
      <c r="E201" s="210"/>
      <c r="F201" s="210"/>
      <c r="G201" s="210"/>
      <c r="H201" s="210"/>
      <c r="I201" s="210"/>
      <c r="J201" s="210"/>
      <c r="K201" s="210"/>
      <c r="L201" s="210"/>
      <c r="M201" s="212"/>
      <c r="N201" s="212"/>
      <c r="O201" s="212"/>
      <c r="P201" s="212"/>
      <c r="Q201" s="212"/>
      <c r="R201" s="212">
        <v>51500</v>
      </c>
      <c r="S201" s="212"/>
      <c r="T201" s="212"/>
      <c r="U201" s="212"/>
      <c r="V201" s="246">
        <f t="shared" si="22"/>
        <v>51500</v>
      </c>
      <c r="W201" s="204">
        <v>1</v>
      </c>
      <c r="X201" s="231">
        <v>28282.54</v>
      </c>
      <c r="Y201" s="206" t="s">
        <v>1169</v>
      </c>
      <c r="Z201" s="247"/>
    </row>
    <row r="202" spans="2:26" ht="62" x14ac:dyDescent="0.35">
      <c r="B202" s="193" t="s">
        <v>1132</v>
      </c>
      <c r="C202" s="208" t="s">
        <v>1156</v>
      </c>
      <c r="D202" s="210"/>
      <c r="E202" s="210"/>
      <c r="F202" s="210"/>
      <c r="G202" s="210"/>
      <c r="H202" s="210"/>
      <c r="I202" s="210"/>
      <c r="J202" s="210"/>
      <c r="K202" s="210"/>
      <c r="L202" s="210"/>
      <c r="M202" s="212"/>
      <c r="N202" s="212"/>
      <c r="O202" s="212"/>
      <c r="P202" s="212"/>
      <c r="Q202" s="212"/>
      <c r="R202" s="212">
        <v>23000</v>
      </c>
      <c r="S202" s="212"/>
      <c r="T202" s="212"/>
      <c r="U202" s="212"/>
      <c r="V202" s="246">
        <f t="shared" si="22"/>
        <v>23000</v>
      </c>
      <c r="W202" s="204">
        <v>0.5</v>
      </c>
      <c r="X202" s="231">
        <v>20807.87</v>
      </c>
      <c r="Y202" s="206" t="s">
        <v>1170</v>
      </c>
      <c r="Z202" s="247"/>
    </row>
    <row r="203" spans="2:26" ht="46.5" x14ac:dyDescent="0.35">
      <c r="B203" s="193" t="s">
        <v>1133</v>
      </c>
      <c r="C203" s="208" t="s">
        <v>1157</v>
      </c>
      <c r="D203" s="210"/>
      <c r="E203" s="210"/>
      <c r="F203" s="210"/>
      <c r="G203" s="210"/>
      <c r="H203" s="210"/>
      <c r="I203" s="210"/>
      <c r="J203" s="210"/>
      <c r="K203" s="210"/>
      <c r="L203" s="210"/>
      <c r="M203" s="212"/>
      <c r="N203" s="212"/>
      <c r="O203" s="212"/>
      <c r="P203" s="212"/>
      <c r="Q203" s="212"/>
      <c r="R203" s="212">
        <v>28000</v>
      </c>
      <c r="S203" s="212"/>
      <c r="T203" s="212"/>
      <c r="U203" s="212"/>
      <c r="V203" s="246">
        <f t="shared" si="22"/>
        <v>28000</v>
      </c>
      <c r="W203" s="204">
        <v>1</v>
      </c>
      <c r="X203" s="231">
        <v>9824.9599999999991</v>
      </c>
      <c r="Y203" s="206" t="s">
        <v>1171</v>
      </c>
      <c r="Z203" s="247"/>
    </row>
    <row r="204" spans="2:26" ht="93" x14ac:dyDescent="0.35">
      <c r="B204" s="193" t="s">
        <v>1134</v>
      </c>
      <c r="C204" s="208" t="s">
        <v>1158</v>
      </c>
      <c r="D204" s="210"/>
      <c r="E204" s="210"/>
      <c r="F204" s="210"/>
      <c r="G204" s="210"/>
      <c r="H204" s="210"/>
      <c r="I204" s="210"/>
      <c r="J204" s="210"/>
      <c r="K204" s="210"/>
      <c r="L204" s="210"/>
      <c r="M204" s="212"/>
      <c r="N204" s="212"/>
      <c r="O204" s="212"/>
      <c r="P204" s="212">
        <v>110517.09</v>
      </c>
      <c r="Q204" s="212"/>
      <c r="R204" s="212"/>
      <c r="S204" s="212"/>
      <c r="T204" s="212"/>
      <c r="U204" s="212"/>
      <c r="V204" s="246">
        <f t="shared" si="22"/>
        <v>110517.09</v>
      </c>
      <c r="W204" s="204">
        <v>0.6</v>
      </c>
      <c r="X204" s="231">
        <v>88248.18</v>
      </c>
      <c r="Y204" s="206" t="s">
        <v>1172</v>
      </c>
      <c r="Z204" s="247"/>
    </row>
    <row r="205" spans="2:26" ht="62" x14ac:dyDescent="0.35">
      <c r="B205" s="193" t="s">
        <v>1135</v>
      </c>
      <c r="C205" s="208" t="s">
        <v>1219</v>
      </c>
      <c r="D205" s="210"/>
      <c r="E205" s="210"/>
      <c r="F205" s="210"/>
      <c r="G205" s="210">
        <v>0</v>
      </c>
      <c r="H205" s="210"/>
      <c r="I205" s="210"/>
      <c r="J205" s="210"/>
      <c r="K205" s="210"/>
      <c r="L205" s="210"/>
      <c r="M205" s="212"/>
      <c r="N205" s="212"/>
      <c r="O205" s="212"/>
      <c r="P205" s="212"/>
      <c r="Q205" s="212"/>
      <c r="R205" s="212"/>
      <c r="S205" s="212"/>
      <c r="T205" s="212"/>
      <c r="U205" s="212"/>
      <c r="V205" s="246">
        <f t="shared" si="22"/>
        <v>0</v>
      </c>
      <c r="W205" s="204">
        <v>0.3</v>
      </c>
      <c r="X205" s="209"/>
      <c r="Y205" s="206"/>
      <c r="Z205" s="247"/>
    </row>
    <row r="206" spans="2:26" ht="170.5" x14ac:dyDescent="0.35">
      <c r="B206" s="193" t="s">
        <v>1136</v>
      </c>
      <c r="C206" s="208" t="s">
        <v>1159</v>
      </c>
      <c r="D206" s="210"/>
      <c r="E206" s="210"/>
      <c r="F206" s="210"/>
      <c r="G206" s="210"/>
      <c r="H206" s="210">
        <v>3000</v>
      </c>
      <c r="I206" s="210"/>
      <c r="J206" s="210"/>
      <c r="K206" s="210"/>
      <c r="L206" s="210"/>
      <c r="M206" s="212"/>
      <c r="N206" s="212"/>
      <c r="O206" s="212"/>
      <c r="P206" s="212"/>
      <c r="Q206" s="212">
        <v>15000</v>
      </c>
      <c r="R206" s="212"/>
      <c r="S206" s="212"/>
      <c r="T206" s="212"/>
      <c r="U206" s="212"/>
      <c r="V206" s="246">
        <f t="shared" si="22"/>
        <v>18000</v>
      </c>
      <c r="W206" s="204">
        <v>0.3</v>
      </c>
      <c r="X206" s="202">
        <v>17000</v>
      </c>
      <c r="Y206" s="206" t="s">
        <v>1173</v>
      </c>
      <c r="Z206" s="247"/>
    </row>
    <row r="207" spans="2:26" ht="62" x14ac:dyDescent="0.35">
      <c r="B207" s="193" t="s">
        <v>1137</v>
      </c>
      <c r="C207" s="208" t="s">
        <v>1160</v>
      </c>
      <c r="D207" s="210"/>
      <c r="E207" s="210"/>
      <c r="F207" s="210"/>
      <c r="G207" s="210"/>
      <c r="H207" s="210"/>
      <c r="I207" s="210"/>
      <c r="J207" s="210"/>
      <c r="K207" s="210"/>
      <c r="L207" s="210"/>
      <c r="M207" s="212"/>
      <c r="N207" s="212"/>
      <c r="O207" s="212"/>
      <c r="P207" s="212"/>
      <c r="Q207" s="212"/>
      <c r="R207" s="212">
        <v>78800</v>
      </c>
      <c r="S207" s="212"/>
      <c r="T207" s="212"/>
      <c r="U207" s="212"/>
      <c r="V207" s="246">
        <f t="shared" si="22"/>
        <v>78800</v>
      </c>
      <c r="W207" s="204">
        <v>0.5</v>
      </c>
      <c r="X207" s="232">
        <v>43927.360000000001</v>
      </c>
      <c r="Y207" s="206" t="s">
        <v>1174</v>
      </c>
      <c r="Z207" s="247"/>
    </row>
    <row r="208" spans="2:26" ht="15.5" x14ac:dyDescent="0.35">
      <c r="C208" s="72" t="s">
        <v>167</v>
      </c>
      <c r="D208" s="228">
        <f>SUM(D182:D207)</f>
        <v>12500</v>
      </c>
      <c r="E208" s="228">
        <f t="shared" ref="E208:U208" si="23">SUM(E182:E207)</f>
        <v>18000</v>
      </c>
      <c r="F208" s="228">
        <f t="shared" si="23"/>
        <v>9000</v>
      </c>
      <c r="G208" s="228">
        <f t="shared" si="23"/>
        <v>3000</v>
      </c>
      <c r="H208" s="228">
        <f t="shared" si="23"/>
        <v>3000</v>
      </c>
      <c r="I208" s="228">
        <f t="shared" si="23"/>
        <v>0</v>
      </c>
      <c r="J208" s="228">
        <f t="shared" si="23"/>
        <v>9734.02</v>
      </c>
      <c r="K208" s="228">
        <f t="shared" si="23"/>
        <v>18195</v>
      </c>
      <c r="L208" s="228">
        <f t="shared" si="23"/>
        <v>0</v>
      </c>
      <c r="M208" s="228">
        <f t="shared" si="23"/>
        <v>44451</v>
      </c>
      <c r="N208" s="228">
        <f t="shared" si="23"/>
        <v>45000</v>
      </c>
      <c r="O208" s="228">
        <f t="shared" si="23"/>
        <v>0</v>
      </c>
      <c r="P208" s="228">
        <f t="shared" si="23"/>
        <v>110517.09</v>
      </c>
      <c r="Q208" s="228">
        <f t="shared" si="23"/>
        <v>15000</v>
      </c>
      <c r="R208" s="228">
        <f t="shared" si="23"/>
        <v>181300</v>
      </c>
      <c r="S208" s="228">
        <f t="shared" si="23"/>
        <v>95064.2</v>
      </c>
      <c r="T208" s="228">
        <f t="shared" si="23"/>
        <v>0</v>
      </c>
      <c r="U208" s="228">
        <f t="shared" si="23"/>
        <v>27494.29</v>
      </c>
      <c r="V208" s="228">
        <f>SUM(V182:V207)</f>
        <v>592255.6</v>
      </c>
      <c r="W208" s="219">
        <f>(W182*V182)+(W201*V201)+(W202*V202)+(W203*V203)+(W204*V204)+(W205*V205)+(W206*V206)+(W207*V207)+(V200*W200)+(V199*W199)+(V198*W198)+(V197*W197)+(V196*W196)+(V195*W195)+(V193*W193)+(V192*W192)+(V191*W191)+(V190*W190)+(V189*W189)+(V188*W188)+(V187*W187)+(V186*W186)+(V185*W185)+(V183*W183)</f>
        <v>333931.23350000003</v>
      </c>
      <c r="X208" s="253">
        <f>SUM(X182:X207)</f>
        <v>381143.05</v>
      </c>
      <c r="Y208" s="206"/>
      <c r="Z208" s="31"/>
    </row>
    <row r="209" spans="2:26" ht="51" customHeight="1" x14ac:dyDescent="0.35">
      <c r="B209" s="72" t="s">
        <v>113</v>
      </c>
      <c r="C209" s="270" t="s">
        <v>1119</v>
      </c>
      <c r="D209" s="270"/>
      <c r="E209" s="270"/>
      <c r="F209" s="270"/>
      <c r="G209" s="270"/>
      <c r="H209" s="270"/>
      <c r="I209" s="270"/>
      <c r="J209" s="270"/>
      <c r="K209" s="270"/>
      <c r="L209" s="270"/>
      <c r="M209" s="270"/>
      <c r="N209" s="270"/>
      <c r="O209" s="270"/>
      <c r="P209" s="270"/>
      <c r="Q209" s="270"/>
      <c r="R209" s="270"/>
      <c r="S209" s="270"/>
      <c r="T209" s="270"/>
      <c r="U209" s="270"/>
      <c r="V209" s="270"/>
      <c r="W209" s="270"/>
      <c r="X209" s="271"/>
      <c r="Y209" s="270"/>
      <c r="Z209" s="30"/>
    </row>
    <row r="210" spans="2:26" ht="155" x14ac:dyDescent="0.35">
      <c r="B210" s="193" t="s">
        <v>114</v>
      </c>
      <c r="C210" s="208" t="s">
        <v>1183</v>
      </c>
      <c r="D210" s="209">
        <v>13250</v>
      </c>
      <c r="E210" s="209"/>
      <c r="F210" s="209"/>
      <c r="G210" s="209"/>
      <c r="H210" s="209"/>
      <c r="I210" s="209"/>
      <c r="J210" s="209"/>
      <c r="K210" s="209"/>
      <c r="L210" s="209"/>
      <c r="M210" s="212"/>
      <c r="N210" s="212"/>
      <c r="O210" s="212"/>
      <c r="P210" s="209"/>
      <c r="Q210" s="209"/>
      <c r="R210" s="209"/>
      <c r="S210" s="209"/>
      <c r="T210" s="209"/>
      <c r="U210" s="209"/>
      <c r="V210" s="246">
        <f>SUM(D210:U210)</f>
        <v>13250</v>
      </c>
      <c r="W210" s="213">
        <v>0.5</v>
      </c>
      <c r="X210" s="202">
        <v>13249.99</v>
      </c>
      <c r="Y210" s="201"/>
      <c r="Z210" s="247"/>
    </row>
    <row r="211" spans="2:26" ht="62" x14ac:dyDescent="0.35">
      <c r="B211" s="193" t="s">
        <v>115</v>
      </c>
      <c r="C211" s="208" t="s">
        <v>1184</v>
      </c>
      <c r="D211" s="209"/>
      <c r="E211" s="209"/>
      <c r="F211" s="209">
        <v>7981.9</v>
      </c>
      <c r="G211" s="209"/>
      <c r="H211" s="209"/>
      <c r="I211" s="209"/>
      <c r="J211" s="209"/>
      <c r="K211" s="209"/>
      <c r="L211" s="209"/>
      <c r="M211" s="212"/>
      <c r="N211" s="212"/>
      <c r="O211" s="212"/>
      <c r="P211" s="209"/>
      <c r="Q211" s="209"/>
      <c r="R211" s="209"/>
      <c r="S211" s="209"/>
      <c r="T211" s="209"/>
      <c r="U211" s="209"/>
      <c r="V211" s="246">
        <f t="shared" ref="V211:V224" si="24">SUM(D211:U211)</f>
        <v>7981.9</v>
      </c>
      <c r="W211" s="213">
        <v>0.45</v>
      </c>
      <c r="X211" s="202">
        <v>7981.9</v>
      </c>
      <c r="Y211" s="201"/>
      <c r="Z211" s="247"/>
    </row>
    <row r="212" spans="2:26" ht="31" x14ac:dyDescent="0.35">
      <c r="B212" s="193" t="s">
        <v>116</v>
      </c>
      <c r="C212" s="208" t="s">
        <v>1185</v>
      </c>
      <c r="D212" s="209"/>
      <c r="E212" s="209"/>
      <c r="F212" s="209">
        <v>5057.63</v>
      </c>
      <c r="G212" s="209"/>
      <c r="H212" s="209"/>
      <c r="I212" s="209"/>
      <c r="J212" s="209"/>
      <c r="K212" s="209"/>
      <c r="L212" s="209"/>
      <c r="M212" s="212"/>
      <c r="N212" s="212"/>
      <c r="O212" s="212"/>
      <c r="P212" s="209"/>
      <c r="Q212" s="209"/>
      <c r="R212" s="209"/>
      <c r="S212" s="209"/>
      <c r="T212" s="209"/>
      <c r="U212" s="209"/>
      <c r="V212" s="246">
        <f t="shared" si="24"/>
        <v>5057.63</v>
      </c>
      <c r="W212" s="213">
        <v>0.1</v>
      </c>
      <c r="X212" s="202">
        <v>5057.63</v>
      </c>
      <c r="Y212" s="201"/>
      <c r="Z212" s="247"/>
    </row>
    <row r="213" spans="2:26" ht="124" x14ac:dyDescent="0.35">
      <c r="B213" s="193" t="s">
        <v>117</v>
      </c>
      <c r="C213" s="208" t="s">
        <v>1220</v>
      </c>
      <c r="D213" s="209"/>
      <c r="E213" s="209">
        <v>61344.76</v>
      </c>
      <c r="F213" s="209"/>
      <c r="G213" s="209"/>
      <c r="H213" s="209"/>
      <c r="I213" s="209"/>
      <c r="J213" s="209"/>
      <c r="K213" s="209"/>
      <c r="L213" s="209"/>
      <c r="M213" s="212"/>
      <c r="N213" s="212">
        <v>82172.66</v>
      </c>
      <c r="O213" s="212"/>
      <c r="P213" s="209"/>
      <c r="Q213" s="209"/>
      <c r="R213" s="209"/>
      <c r="S213" s="209"/>
      <c r="T213" s="209"/>
      <c r="U213" s="209"/>
      <c r="V213" s="246">
        <f t="shared" si="24"/>
        <v>143517.42000000001</v>
      </c>
      <c r="W213" s="213">
        <v>0.3</v>
      </c>
      <c r="X213" s="202">
        <v>139117.42000000001</v>
      </c>
      <c r="Y213" s="201" t="s">
        <v>1197</v>
      </c>
      <c r="Z213" s="247"/>
    </row>
    <row r="214" spans="2:26" ht="77.5" x14ac:dyDescent="0.35">
      <c r="B214" s="193" t="s">
        <v>1175</v>
      </c>
      <c r="C214" s="208" t="s">
        <v>1186</v>
      </c>
      <c r="D214" s="209"/>
      <c r="E214" s="209"/>
      <c r="F214" s="209"/>
      <c r="G214" s="209"/>
      <c r="H214" s="209"/>
      <c r="I214" s="209"/>
      <c r="J214" s="209"/>
      <c r="K214" s="209"/>
      <c r="L214" s="209"/>
      <c r="M214" s="212"/>
      <c r="N214" s="212"/>
      <c r="O214" s="212">
        <v>38400</v>
      </c>
      <c r="P214" s="209"/>
      <c r="Q214" s="209"/>
      <c r="R214" s="209"/>
      <c r="S214" s="209"/>
      <c r="T214" s="209"/>
      <c r="U214" s="209"/>
      <c r="V214" s="246">
        <f t="shared" si="24"/>
        <v>38400</v>
      </c>
      <c r="W214" s="213">
        <v>0.2</v>
      </c>
      <c r="X214" s="202">
        <v>39958.81</v>
      </c>
      <c r="Y214" s="201" t="s">
        <v>1198</v>
      </c>
      <c r="Z214" s="247"/>
    </row>
    <row r="215" spans="2:26" ht="77.5" x14ac:dyDescent="0.35">
      <c r="B215" s="193" t="s">
        <v>118</v>
      </c>
      <c r="C215" s="208" t="s">
        <v>1187</v>
      </c>
      <c r="D215" s="209"/>
      <c r="E215" s="209"/>
      <c r="F215" s="209"/>
      <c r="G215" s="209"/>
      <c r="H215" s="209"/>
      <c r="I215" s="209"/>
      <c r="J215" s="209"/>
      <c r="K215" s="209">
        <v>24680.959999999999</v>
      </c>
      <c r="L215" s="209"/>
      <c r="M215" s="212"/>
      <c r="N215" s="212"/>
      <c r="O215" s="212"/>
      <c r="P215" s="209"/>
      <c r="Q215" s="209"/>
      <c r="R215" s="209"/>
      <c r="S215" s="209"/>
      <c r="T215" s="209"/>
      <c r="U215" s="209"/>
      <c r="V215" s="246">
        <f t="shared" si="24"/>
        <v>24680.959999999999</v>
      </c>
      <c r="W215" s="213">
        <v>0.4</v>
      </c>
      <c r="X215" s="202">
        <v>24680.959999999999</v>
      </c>
      <c r="Y215" s="201"/>
      <c r="Z215" s="247"/>
    </row>
    <row r="216" spans="2:26" ht="93" x14ac:dyDescent="0.35">
      <c r="B216" s="193" t="s">
        <v>119</v>
      </c>
      <c r="C216" s="208" t="s">
        <v>1188</v>
      </c>
      <c r="D216" s="210"/>
      <c r="E216" s="210"/>
      <c r="F216" s="210"/>
      <c r="G216" s="210"/>
      <c r="H216" s="210"/>
      <c r="I216" s="210"/>
      <c r="J216" s="210">
        <v>14704.44</v>
      </c>
      <c r="K216" s="210"/>
      <c r="L216" s="210"/>
      <c r="M216" s="212"/>
      <c r="N216" s="212"/>
      <c r="O216" s="212"/>
      <c r="P216" s="210"/>
      <c r="Q216" s="210"/>
      <c r="R216" s="210"/>
      <c r="S216" s="210"/>
      <c r="T216" s="210"/>
      <c r="U216" s="210"/>
      <c r="V216" s="246">
        <f t="shared" si="24"/>
        <v>14704.44</v>
      </c>
      <c r="W216" s="213">
        <v>0.2</v>
      </c>
      <c r="X216" s="202">
        <v>14704.44</v>
      </c>
      <c r="Y216" s="201"/>
      <c r="Z216" s="247"/>
    </row>
    <row r="217" spans="2:26" ht="77.5" x14ac:dyDescent="0.35">
      <c r="B217" s="193" t="s">
        <v>120</v>
      </c>
      <c r="C217" s="208" t="s">
        <v>1189</v>
      </c>
      <c r="D217" s="210"/>
      <c r="E217" s="210"/>
      <c r="F217" s="210"/>
      <c r="G217" s="210"/>
      <c r="H217" s="210"/>
      <c r="I217" s="210"/>
      <c r="J217" s="210">
        <v>13468.2</v>
      </c>
      <c r="K217" s="210"/>
      <c r="L217" s="210">
        <v>42693.83</v>
      </c>
      <c r="M217" s="212"/>
      <c r="N217" s="212"/>
      <c r="O217" s="212"/>
      <c r="P217" s="210"/>
      <c r="Q217" s="210"/>
      <c r="R217" s="210"/>
      <c r="S217" s="210"/>
      <c r="T217" s="210"/>
      <c r="U217" s="210"/>
      <c r="V217" s="246">
        <f t="shared" si="24"/>
        <v>56162.03</v>
      </c>
      <c r="W217" s="213">
        <v>0.2</v>
      </c>
      <c r="X217" s="202">
        <v>56162.03</v>
      </c>
      <c r="Y217" s="201"/>
      <c r="Z217" s="247"/>
    </row>
    <row r="218" spans="2:26" ht="31" x14ac:dyDescent="0.35">
      <c r="B218" s="193" t="s">
        <v>1176</v>
      </c>
      <c r="C218" s="208" t="s">
        <v>1190</v>
      </c>
      <c r="D218" s="210"/>
      <c r="E218" s="210"/>
      <c r="F218" s="210"/>
      <c r="G218" s="210"/>
      <c r="H218" s="210"/>
      <c r="I218" s="210"/>
      <c r="J218" s="210">
        <v>27852.73</v>
      </c>
      <c r="K218" s="210"/>
      <c r="L218" s="210"/>
      <c r="M218" s="212"/>
      <c r="N218" s="212"/>
      <c r="O218" s="212"/>
      <c r="P218" s="210"/>
      <c r="Q218" s="210"/>
      <c r="R218" s="210"/>
      <c r="S218" s="210"/>
      <c r="T218" s="210"/>
      <c r="U218" s="210"/>
      <c r="V218" s="246">
        <f t="shared" si="24"/>
        <v>27852.73</v>
      </c>
      <c r="W218" s="213">
        <v>0.4</v>
      </c>
      <c r="X218" s="202">
        <v>27852.73</v>
      </c>
      <c r="Y218" s="201"/>
      <c r="Z218" s="247"/>
    </row>
    <row r="219" spans="2:26" ht="62" x14ac:dyDescent="0.35">
      <c r="B219" s="193" t="s">
        <v>1177</v>
      </c>
      <c r="C219" s="208" t="s">
        <v>1191</v>
      </c>
      <c r="D219" s="210"/>
      <c r="E219" s="210"/>
      <c r="F219" s="210"/>
      <c r="G219" s="210"/>
      <c r="H219" s="210"/>
      <c r="I219" s="210">
        <v>67080</v>
      </c>
      <c r="J219" s="210"/>
      <c r="K219" s="210"/>
      <c r="L219" s="210"/>
      <c r="M219" s="212"/>
      <c r="N219" s="212"/>
      <c r="O219" s="212"/>
      <c r="P219" s="210"/>
      <c r="Q219" s="210"/>
      <c r="R219" s="210"/>
      <c r="S219" s="210"/>
      <c r="T219" s="210"/>
      <c r="U219" s="210"/>
      <c r="V219" s="246">
        <f t="shared" si="24"/>
        <v>67080</v>
      </c>
      <c r="W219" s="213">
        <v>1</v>
      </c>
      <c r="X219" s="202">
        <v>67080</v>
      </c>
      <c r="Y219" s="201"/>
      <c r="Z219" s="247"/>
    </row>
    <row r="220" spans="2:26" ht="46.5" x14ac:dyDescent="0.35">
      <c r="B220" s="193" t="s">
        <v>1178</v>
      </c>
      <c r="C220" s="208" t="s">
        <v>1192</v>
      </c>
      <c r="D220" s="210"/>
      <c r="E220" s="210"/>
      <c r="F220" s="210"/>
      <c r="G220" s="210"/>
      <c r="H220" s="210"/>
      <c r="I220" s="210">
        <v>62606.92</v>
      </c>
      <c r="J220" s="210"/>
      <c r="K220" s="210"/>
      <c r="L220" s="210"/>
      <c r="M220" s="212"/>
      <c r="N220" s="212"/>
      <c r="O220" s="212"/>
      <c r="P220" s="210"/>
      <c r="Q220" s="210"/>
      <c r="R220" s="210"/>
      <c r="S220" s="210"/>
      <c r="T220" s="210"/>
      <c r="U220" s="210"/>
      <c r="V220" s="246">
        <f t="shared" si="24"/>
        <v>62606.92</v>
      </c>
      <c r="W220" s="213">
        <v>0.4</v>
      </c>
      <c r="X220" s="202">
        <v>62606.92</v>
      </c>
      <c r="Y220" s="201"/>
      <c r="Z220" s="247"/>
    </row>
    <row r="221" spans="2:26" ht="124" x14ac:dyDescent="0.35">
      <c r="B221" s="193" t="s">
        <v>1179</v>
      </c>
      <c r="C221" s="208" t="s">
        <v>1193</v>
      </c>
      <c r="D221" s="210"/>
      <c r="E221" s="210"/>
      <c r="F221" s="210"/>
      <c r="G221" s="210">
        <v>6000</v>
      </c>
      <c r="H221" s="210"/>
      <c r="I221" s="210"/>
      <c r="J221" s="210"/>
      <c r="K221" s="210"/>
      <c r="L221" s="210"/>
      <c r="M221" s="212"/>
      <c r="N221" s="212"/>
      <c r="O221" s="212"/>
      <c r="P221" s="210"/>
      <c r="Q221" s="210"/>
      <c r="R221" s="210"/>
      <c r="S221" s="210"/>
      <c r="T221" s="210"/>
      <c r="U221" s="210"/>
      <c r="V221" s="246">
        <f t="shared" si="24"/>
        <v>6000</v>
      </c>
      <c r="W221" s="213"/>
      <c r="X221" s="202">
        <v>6000</v>
      </c>
      <c r="Y221" s="201"/>
      <c r="Z221" s="247"/>
    </row>
    <row r="222" spans="2:26" ht="139.5" x14ac:dyDescent="0.35">
      <c r="B222" s="193" t="s">
        <v>1180</v>
      </c>
      <c r="C222" s="208" t="s">
        <v>1194</v>
      </c>
      <c r="D222" s="210"/>
      <c r="E222" s="210"/>
      <c r="F222" s="210"/>
      <c r="G222" s="210">
        <v>80929.259999999995</v>
      </c>
      <c r="H222" s="210"/>
      <c r="I222" s="210"/>
      <c r="J222" s="210"/>
      <c r="K222" s="210"/>
      <c r="L222" s="210"/>
      <c r="M222" s="212"/>
      <c r="N222" s="212"/>
      <c r="O222" s="212"/>
      <c r="P222" s="210"/>
      <c r="Q222" s="210"/>
      <c r="R222" s="210"/>
      <c r="S222" s="210"/>
      <c r="T222" s="210"/>
      <c r="U222" s="210"/>
      <c r="V222" s="246">
        <f t="shared" si="24"/>
        <v>80929.259999999995</v>
      </c>
      <c r="W222" s="213">
        <v>0.4</v>
      </c>
      <c r="X222" s="202">
        <v>80929.259999999995</v>
      </c>
      <c r="Y222" s="201"/>
      <c r="Z222" s="247"/>
    </row>
    <row r="223" spans="2:26" ht="155" x14ac:dyDescent="0.35">
      <c r="B223" s="193" t="s">
        <v>1181</v>
      </c>
      <c r="C223" s="208" t="s">
        <v>1195</v>
      </c>
      <c r="D223" s="210"/>
      <c r="E223" s="210"/>
      <c r="F223" s="210"/>
      <c r="G223" s="210"/>
      <c r="H223" s="210">
        <v>87000</v>
      </c>
      <c r="I223" s="210"/>
      <c r="J223" s="210"/>
      <c r="K223" s="210"/>
      <c r="L223" s="210"/>
      <c r="M223" s="212"/>
      <c r="N223" s="212"/>
      <c r="O223" s="212"/>
      <c r="P223" s="210"/>
      <c r="Q223" s="210"/>
      <c r="R223" s="210"/>
      <c r="S223" s="210"/>
      <c r="T223" s="210"/>
      <c r="U223" s="210"/>
      <c r="V223" s="246">
        <f t="shared" si="24"/>
        <v>87000</v>
      </c>
      <c r="W223" s="213">
        <v>0.3</v>
      </c>
      <c r="X223" s="202">
        <v>87000</v>
      </c>
      <c r="Y223" s="201"/>
      <c r="Z223" s="247"/>
    </row>
    <row r="224" spans="2:26" ht="62" x14ac:dyDescent="0.35">
      <c r="B224" s="193" t="s">
        <v>1182</v>
      </c>
      <c r="C224" s="211" t="s">
        <v>1196</v>
      </c>
      <c r="D224" s="197"/>
      <c r="E224" s="197"/>
      <c r="F224" s="197"/>
      <c r="G224" s="210"/>
      <c r="H224" s="210">
        <v>11400</v>
      </c>
      <c r="I224" s="210"/>
      <c r="J224" s="210"/>
      <c r="K224" s="210"/>
      <c r="L224" s="210"/>
      <c r="M224" s="212"/>
      <c r="N224" s="212"/>
      <c r="O224" s="212"/>
      <c r="P224" s="210"/>
      <c r="Q224" s="210"/>
      <c r="R224" s="210"/>
      <c r="S224" s="210"/>
      <c r="T224" s="210"/>
      <c r="U224" s="210"/>
      <c r="V224" s="246">
        <f t="shared" si="24"/>
        <v>11400</v>
      </c>
      <c r="W224" s="213">
        <v>0.32</v>
      </c>
      <c r="X224" s="202">
        <v>11400</v>
      </c>
      <c r="Y224" s="201"/>
      <c r="Z224" s="247"/>
    </row>
    <row r="225" spans="2:26" ht="15.5" x14ac:dyDescent="0.35">
      <c r="C225" s="72" t="s">
        <v>167</v>
      </c>
      <c r="D225" s="228">
        <f>SUM(D210:D224)</f>
        <v>13250</v>
      </c>
      <c r="E225" s="228">
        <f t="shared" ref="E225:U225" si="25">SUM(E210:E224)</f>
        <v>61344.76</v>
      </c>
      <c r="F225" s="228">
        <f t="shared" si="25"/>
        <v>13039.529999999999</v>
      </c>
      <c r="G225" s="228">
        <f t="shared" si="25"/>
        <v>86929.26</v>
      </c>
      <c r="H225" s="228">
        <f t="shared" si="25"/>
        <v>98400</v>
      </c>
      <c r="I225" s="228">
        <f t="shared" si="25"/>
        <v>129686.92</v>
      </c>
      <c r="J225" s="228">
        <f t="shared" si="25"/>
        <v>56025.369999999995</v>
      </c>
      <c r="K225" s="228">
        <f t="shared" si="25"/>
        <v>24680.959999999999</v>
      </c>
      <c r="L225" s="228">
        <f t="shared" si="25"/>
        <v>42693.83</v>
      </c>
      <c r="M225" s="228">
        <f t="shared" si="25"/>
        <v>0</v>
      </c>
      <c r="N225" s="228">
        <f t="shared" si="25"/>
        <v>82172.66</v>
      </c>
      <c r="O225" s="228">
        <f t="shared" si="25"/>
        <v>38400</v>
      </c>
      <c r="P225" s="228">
        <f t="shared" si="25"/>
        <v>0</v>
      </c>
      <c r="Q225" s="228">
        <f t="shared" si="25"/>
        <v>0</v>
      </c>
      <c r="R225" s="228">
        <f t="shared" si="25"/>
        <v>0</v>
      </c>
      <c r="S225" s="228">
        <f t="shared" si="25"/>
        <v>0</v>
      </c>
      <c r="T225" s="228">
        <f t="shared" si="25"/>
        <v>0</v>
      </c>
      <c r="U225" s="228">
        <f t="shared" si="25"/>
        <v>0</v>
      </c>
      <c r="V225" s="228">
        <f>SUM(V210:V224)</f>
        <v>646623.28999999992</v>
      </c>
      <c r="W225" s="219">
        <f>(W210*V210)+(W218*V218)+(W219*V219)+(W220*V220)+(W221*V221)+(W222*V222)+(W223*V223)+(W224*V224)+(V217*W217)+(V216*W216)+(V215*W215)+(V214*W214)+(V213*W213)+(V212*W212)+(V211*W211)</f>
        <v>250887.08600000001</v>
      </c>
      <c r="X225" s="253">
        <f>SUM(X210:X224)</f>
        <v>643782.09</v>
      </c>
      <c r="Y225" s="206"/>
      <c r="Z225" s="31"/>
    </row>
    <row r="226" spans="2:26" ht="51" hidden="1" customHeight="1" x14ac:dyDescent="0.35">
      <c r="B226" s="72" t="s">
        <v>121</v>
      </c>
      <c r="C226" s="270"/>
      <c r="D226" s="270"/>
      <c r="E226" s="270"/>
      <c r="F226" s="270"/>
      <c r="G226" s="270"/>
      <c r="H226" s="270"/>
      <c r="I226" s="270"/>
      <c r="J226" s="270"/>
      <c r="K226" s="270"/>
      <c r="L226" s="270"/>
      <c r="M226" s="270"/>
      <c r="N226" s="270"/>
      <c r="O226" s="270"/>
      <c r="P226" s="270"/>
      <c r="Q226" s="270"/>
      <c r="R226" s="270"/>
      <c r="S226" s="270"/>
      <c r="T226" s="270"/>
      <c r="U226" s="270"/>
      <c r="V226" s="270"/>
      <c r="W226" s="270"/>
      <c r="X226" s="271"/>
      <c r="Y226" s="270"/>
      <c r="Z226" s="30"/>
    </row>
    <row r="227" spans="2:26" ht="15.5" hidden="1" x14ac:dyDescent="0.35">
      <c r="B227" s="193" t="s">
        <v>122</v>
      </c>
      <c r="C227" s="208"/>
      <c r="D227" s="209"/>
      <c r="E227" s="209"/>
      <c r="F227" s="209"/>
      <c r="G227" s="209"/>
      <c r="H227" s="209"/>
      <c r="I227" s="209"/>
      <c r="J227" s="209"/>
      <c r="K227" s="209"/>
      <c r="L227" s="209"/>
      <c r="M227" s="209"/>
      <c r="N227" s="209"/>
      <c r="O227" s="209"/>
      <c r="P227" s="209"/>
      <c r="Q227" s="209"/>
      <c r="R227" s="209"/>
      <c r="S227" s="209"/>
      <c r="T227" s="209"/>
      <c r="U227" s="209"/>
      <c r="V227" s="246">
        <f>SUM(D227:F227)</f>
        <v>0</v>
      </c>
      <c r="W227" s="203"/>
      <c r="X227" s="209"/>
      <c r="Y227" s="205"/>
      <c r="Z227" s="247"/>
    </row>
    <row r="228" spans="2:26" ht="15.5" hidden="1" x14ac:dyDescent="0.35">
      <c r="B228" s="193" t="s">
        <v>123</v>
      </c>
      <c r="C228" s="208"/>
      <c r="D228" s="209"/>
      <c r="E228" s="209"/>
      <c r="F228" s="209"/>
      <c r="G228" s="209"/>
      <c r="H228" s="209"/>
      <c r="I228" s="209"/>
      <c r="J228" s="209"/>
      <c r="K228" s="209"/>
      <c r="L228" s="209"/>
      <c r="M228" s="209"/>
      <c r="N228" s="209"/>
      <c r="O228" s="209"/>
      <c r="P228" s="209"/>
      <c r="Q228" s="209"/>
      <c r="R228" s="209"/>
      <c r="S228" s="209"/>
      <c r="T228" s="209"/>
      <c r="U228" s="209"/>
      <c r="V228" s="246">
        <f t="shared" ref="V228:V234" si="26">SUM(D228:F228)</f>
        <v>0</v>
      </c>
      <c r="W228" s="203"/>
      <c r="X228" s="209"/>
      <c r="Y228" s="205"/>
      <c r="Z228" s="247"/>
    </row>
    <row r="229" spans="2:26" ht="15.5" hidden="1" x14ac:dyDescent="0.35">
      <c r="B229" s="193" t="s">
        <v>124</v>
      </c>
      <c r="C229" s="208"/>
      <c r="D229" s="209"/>
      <c r="E229" s="209"/>
      <c r="F229" s="209"/>
      <c r="G229" s="209"/>
      <c r="H229" s="209"/>
      <c r="I229" s="209"/>
      <c r="J229" s="209"/>
      <c r="K229" s="209"/>
      <c r="L229" s="209"/>
      <c r="M229" s="209"/>
      <c r="N229" s="209"/>
      <c r="O229" s="209"/>
      <c r="P229" s="209"/>
      <c r="Q229" s="209"/>
      <c r="R229" s="209"/>
      <c r="S229" s="209"/>
      <c r="T229" s="209"/>
      <c r="U229" s="209"/>
      <c r="V229" s="246">
        <f t="shared" si="26"/>
        <v>0</v>
      </c>
      <c r="W229" s="203"/>
      <c r="X229" s="209"/>
      <c r="Y229" s="205"/>
      <c r="Z229" s="247"/>
    </row>
    <row r="230" spans="2:26" ht="15.5" hidden="1" x14ac:dyDescent="0.35">
      <c r="B230" s="193" t="s">
        <v>125</v>
      </c>
      <c r="C230" s="208"/>
      <c r="D230" s="209"/>
      <c r="E230" s="209"/>
      <c r="F230" s="209"/>
      <c r="G230" s="209"/>
      <c r="H230" s="209"/>
      <c r="I230" s="209"/>
      <c r="J230" s="209"/>
      <c r="K230" s="209"/>
      <c r="L230" s="209"/>
      <c r="M230" s="209"/>
      <c r="N230" s="209"/>
      <c r="O230" s="209"/>
      <c r="P230" s="209"/>
      <c r="Q230" s="209"/>
      <c r="R230" s="209"/>
      <c r="S230" s="209"/>
      <c r="T230" s="209"/>
      <c r="U230" s="209"/>
      <c r="V230" s="246">
        <f t="shared" si="26"/>
        <v>0</v>
      </c>
      <c r="W230" s="203"/>
      <c r="X230" s="209"/>
      <c r="Y230" s="205"/>
      <c r="Z230" s="247"/>
    </row>
    <row r="231" spans="2:26" ht="15.5" hidden="1" x14ac:dyDescent="0.35">
      <c r="B231" s="193" t="s">
        <v>126</v>
      </c>
      <c r="C231" s="208"/>
      <c r="D231" s="209"/>
      <c r="E231" s="209"/>
      <c r="F231" s="209"/>
      <c r="G231" s="209"/>
      <c r="H231" s="209"/>
      <c r="I231" s="209"/>
      <c r="J231" s="209"/>
      <c r="K231" s="209"/>
      <c r="L231" s="209"/>
      <c r="M231" s="209"/>
      <c r="N231" s="209"/>
      <c r="O231" s="209"/>
      <c r="P231" s="209"/>
      <c r="Q231" s="209"/>
      <c r="R231" s="209"/>
      <c r="S231" s="209"/>
      <c r="T231" s="209"/>
      <c r="U231" s="209"/>
      <c r="V231" s="246">
        <f t="shared" si="26"/>
        <v>0</v>
      </c>
      <c r="W231" s="203"/>
      <c r="X231" s="209"/>
      <c r="Y231" s="205"/>
      <c r="Z231" s="247"/>
    </row>
    <row r="232" spans="2:26" ht="15.5" hidden="1" x14ac:dyDescent="0.35">
      <c r="B232" s="193" t="s">
        <v>127</v>
      </c>
      <c r="C232" s="208"/>
      <c r="D232" s="209"/>
      <c r="E232" s="209"/>
      <c r="F232" s="209"/>
      <c r="G232" s="209"/>
      <c r="H232" s="209"/>
      <c r="I232" s="209"/>
      <c r="J232" s="209"/>
      <c r="K232" s="209"/>
      <c r="L232" s="209"/>
      <c r="M232" s="209"/>
      <c r="N232" s="209"/>
      <c r="O232" s="209"/>
      <c r="P232" s="209"/>
      <c r="Q232" s="209"/>
      <c r="R232" s="209"/>
      <c r="S232" s="209"/>
      <c r="T232" s="209"/>
      <c r="U232" s="209"/>
      <c r="V232" s="246">
        <f t="shared" si="26"/>
        <v>0</v>
      </c>
      <c r="W232" s="203"/>
      <c r="X232" s="209"/>
      <c r="Y232" s="205"/>
      <c r="Z232" s="247"/>
    </row>
    <row r="233" spans="2:26" ht="15.5" hidden="1" x14ac:dyDescent="0.35">
      <c r="B233" s="193" t="s">
        <v>128</v>
      </c>
      <c r="C233" s="239"/>
      <c r="D233" s="210"/>
      <c r="E233" s="210"/>
      <c r="F233" s="210"/>
      <c r="G233" s="210"/>
      <c r="H233" s="210"/>
      <c r="I233" s="210"/>
      <c r="J233" s="210"/>
      <c r="K233" s="210"/>
      <c r="L233" s="210"/>
      <c r="M233" s="210"/>
      <c r="N233" s="210"/>
      <c r="O233" s="210"/>
      <c r="P233" s="210"/>
      <c r="Q233" s="210"/>
      <c r="R233" s="210"/>
      <c r="S233" s="210"/>
      <c r="T233" s="210"/>
      <c r="U233" s="210"/>
      <c r="V233" s="246">
        <f t="shared" si="26"/>
        <v>0</v>
      </c>
      <c r="W233" s="204"/>
      <c r="X233" s="210"/>
      <c r="Y233" s="206"/>
      <c r="Z233" s="247"/>
    </row>
    <row r="234" spans="2:26" ht="15.5" hidden="1" x14ac:dyDescent="0.35">
      <c r="B234" s="193" t="s">
        <v>129</v>
      </c>
      <c r="C234" s="239"/>
      <c r="D234" s="210"/>
      <c r="E234" s="210"/>
      <c r="F234" s="210"/>
      <c r="G234" s="210"/>
      <c r="H234" s="210"/>
      <c r="I234" s="210"/>
      <c r="J234" s="210"/>
      <c r="K234" s="210"/>
      <c r="L234" s="210"/>
      <c r="M234" s="210"/>
      <c r="N234" s="210"/>
      <c r="O234" s="210"/>
      <c r="P234" s="210"/>
      <c r="Q234" s="210"/>
      <c r="R234" s="210"/>
      <c r="S234" s="210"/>
      <c r="T234" s="210"/>
      <c r="U234" s="210"/>
      <c r="V234" s="246">
        <f t="shared" si="26"/>
        <v>0</v>
      </c>
      <c r="W234" s="204"/>
      <c r="X234" s="210"/>
      <c r="Y234" s="206"/>
      <c r="Z234" s="247"/>
    </row>
    <row r="235" spans="2:26" ht="15.5" hidden="1" x14ac:dyDescent="0.35">
      <c r="C235" s="72" t="s">
        <v>167</v>
      </c>
      <c r="D235" s="219">
        <f>SUM(D227:D234)</f>
        <v>0</v>
      </c>
      <c r="E235" s="219">
        <f>SUM(E227:E234)</f>
        <v>0</v>
      </c>
      <c r="F235" s="219">
        <f>SUM(F227:F234)</f>
        <v>0</v>
      </c>
      <c r="G235" s="219">
        <f t="shared" ref="G235:I235" si="27">SUM(G227:G234)</f>
        <v>0</v>
      </c>
      <c r="H235" s="219">
        <f t="shared" si="27"/>
        <v>0</v>
      </c>
      <c r="I235" s="219">
        <f t="shared" si="27"/>
        <v>0</v>
      </c>
      <c r="J235" s="219"/>
      <c r="K235" s="219"/>
      <c r="L235" s="219"/>
      <c r="M235" s="219"/>
      <c r="N235" s="219"/>
      <c r="O235" s="219"/>
      <c r="P235" s="219"/>
      <c r="Q235" s="219"/>
      <c r="R235" s="219"/>
      <c r="S235" s="219"/>
      <c r="T235" s="219"/>
      <c r="U235" s="219"/>
      <c r="V235" s="219">
        <f>SUM(V227:V234)</f>
        <v>0</v>
      </c>
      <c r="W235" s="219">
        <f>(W227*V227)+(W228*V228)+(W229*V229)+(W230*V230)+(W231*V231)+(W232*V232)+(W233*V233)+(W234*V234)</f>
        <v>0</v>
      </c>
      <c r="X235" s="253">
        <f>SUM(X227:X234)</f>
        <v>0</v>
      </c>
      <c r="Y235" s="206"/>
      <c r="Z235" s="31"/>
    </row>
    <row r="236" spans="2:26" ht="15.75" hidden="1" customHeight="1" x14ac:dyDescent="0.35">
      <c r="B236" s="4"/>
      <c r="C236" s="249"/>
      <c r="D236" s="254"/>
      <c r="E236" s="254"/>
      <c r="F236" s="254"/>
      <c r="G236" s="254"/>
      <c r="H236" s="254"/>
      <c r="I236" s="254"/>
      <c r="J236" s="254"/>
      <c r="K236" s="254"/>
      <c r="L236" s="254"/>
      <c r="M236" s="254"/>
      <c r="N236" s="254"/>
      <c r="O236" s="254"/>
      <c r="P236" s="254"/>
      <c r="Q236" s="254"/>
      <c r="R236" s="254"/>
      <c r="S236" s="254"/>
      <c r="T236" s="254"/>
      <c r="U236" s="254"/>
      <c r="V236" s="254"/>
      <c r="W236" s="254"/>
      <c r="X236" s="254"/>
      <c r="Y236" s="255"/>
      <c r="Z236" s="2"/>
    </row>
    <row r="237" spans="2:26" ht="51" hidden="1" customHeight="1" x14ac:dyDescent="0.35">
      <c r="B237" s="72" t="s">
        <v>130</v>
      </c>
      <c r="C237" s="301"/>
      <c r="D237" s="301"/>
      <c r="E237" s="301"/>
      <c r="F237" s="301"/>
      <c r="G237" s="301"/>
      <c r="H237" s="301"/>
      <c r="I237" s="301"/>
      <c r="J237" s="301"/>
      <c r="K237" s="301"/>
      <c r="L237" s="301"/>
      <c r="M237" s="301"/>
      <c r="N237" s="301"/>
      <c r="O237" s="301"/>
      <c r="P237" s="301"/>
      <c r="Q237" s="301"/>
      <c r="R237" s="301"/>
      <c r="S237" s="301"/>
      <c r="T237" s="301"/>
      <c r="U237" s="301"/>
      <c r="V237" s="301"/>
      <c r="W237" s="301"/>
      <c r="X237" s="299"/>
      <c r="Y237" s="301"/>
      <c r="Z237" s="244"/>
    </row>
    <row r="238" spans="2:26" ht="51" hidden="1" customHeight="1" x14ac:dyDescent="0.35">
      <c r="B238" s="72" t="s">
        <v>131</v>
      </c>
      <c r="C238" s="270"/>
      <c r="D238" s="270"/>
      <c r="E238" s="270"/>
      <c r="F238" s="270"/>
      <c r="G238" s="270"/>
      <c r="H238" s="270"/>
      <c r="I238" s="270"/>
      <c r="J238" s="270"/>
      <c r="K238" s="270"/>
      <c r="L238" s="270"/>
      <c r="M238" s="270"/>
      <c r="N238" s="270"/>
      <c r="O238" s="270"/>
      <c r="P238" s="270"/>
      <c r="Q238" s="270"/>
      <c r="R238" s="270"/>
      <c r="S238" s="270"/>
      <c r="T238" s="270"/>
      <c r="U238" s="270"/>
      <c r="V238" s="270"/>
      <c r="W238" s="270"/>
      <c r="X238" s="271"/>
      <c r="Y238" s="270"/>
      <c r="Z238" s="30"/>
    </row>
    <row r="239" spans="2:26" ht="15.5" hidden="1" x14ac:dyDescent="0.35">
      <c r="B239" s="193" t="s">
        <v>132</v>
      </c>
      <c r="C239" s="208"/>
      <c r="D239" s="209"/>
      <c r="E239" s="209"/>
      <c r="F239" s="209"/>
      <c r="G239" s="209"/>
      <c r="H239" s="209"/>
      <c r="I239" s="209"/>
      <c r="J239" s="209"/>
      <c r="K239" s="209"/>
      <c r="L239" s="209"/>
      <c r="M239" s="209"/>
      <c r="N239" s="209"/>
      <c r="O239" s="209"/>
      <c r="P239" s="209"/>
      <c r="Q239" s="209"/>
      <c r="R239" s="209"/>
      <c r="S239" s="209"/>
      <c r="T239" s="209"/>
      <c r="U239" s="209"/>
      <c r="V239" s="246">
        <f>SUM(D239:F239)</f>
        <v>0</v>
      </c>
      <c r="W239" s="203"/>
      <c r="X239" s="209"/>
      <c r="Y239" s="205"/>
      <c r="Z239" s="247"/>
    </row>
    <row r="240" spans="2:26" ht="15.5" hidden="1" x14ac:dyDescent="0.35">
      <c r="B240" s="193" t="s">
        <v>133</v>
      </c>
      <c r="C240" s="208"/>
      <c r="D240" s="209"/>
      <c r="E240" s="209"/>
      <c r="F240" s="209"/>
      <c r="G240" s="209"/>
      <c r="H240" s="209"/>
      <c r="I240" s="209"/>
      <c r="J240" s="209"/>
      <c r="K240" s="209"/>
      <c r="L240" s="209"/>
      <c r="M240" s="209"/>
      <c r="N240" s="209"/>
      <c r="O240" s="209"/>
      <c r="P240" s="209"/>
      <c r="Q240" s="209"/>
      <c r="R240" s="209"/>
      <c r="S240" s="209"/>
      <c r="T240" s="209"/>
      <c r="U240" s="209"/>
      <c r="V240" s="246">
        <f t="shared" ref="V240:V246" si="28">SUM(D240:F240)</f>
        <v>0</v>
      </c>
      <c r="W240" s="203"/>
      <c r="X240" s="209"/>
      <c r="Y240" s="205"/>
      <c r="Z240" s="247"/>
    </row>
    <row r="241" spans="2:26" ht="15.5" hidden="1" x14ac:dyDescent="0.35">
      <c r="B241" s="193" t="s">
        <v>134</v>
      </c>
      <c r="C241" s="208"/>
      <c r="D241" s="209"/>
      <c r="E241" s="209"/>
      <c r="F241" s="209"/>
      <c r="G241" s="209"/>
      <c r="H241" s="209"/>
      <c r="I241" s="209"/>
      <c r="J241" s="209"/>
      <c r="K241" s="209"/>
      <c r="L241" s="209"/>
      <c r="M241" s="209"/>
      <c r="N241" s="209"/>
      <c r="O241" s="209"/>
      <c r="P241" s="209"/>
      <c r="Q241" s="209"/>
      <c r="R241" s="209"/>
      <c r="S241" s="209"/>
      <c r="T241" s="209"/>
      <c r="U241" s="209"/>
      <c r="V241" s="246">
        <f t="shared" si="28"/>
        <v>0</v>
      </c>
      <c r="W241" s="203"/>
      <c r="X241" s="209"/>
      <c r="Y241" s="205"/>
      <c r="Z241" s="247"/>
    </row>
    <row r="242" spans="2:26" ht="15.5" hidden="1" x14ac:dyDescent="0.35">
      <c r="B242" s="193" t="s">
        <v>135</v>
      </c>
      <c r="C242" s="208"/>
      <c r="D242" s="209"/>
      <c r="E242" s="209"/>
      <c r="F242" s="209"/>
      <c r="G242" s="209"/>
      <c r="H242" s="209"/>
      <c r="I242" s="209"/>
      <c r="J242" s="209"/>
      <c r="K242" s="209"/>
      <c r="L242" s="209"/>
      <c r="M242" s="209"/>
      <c r="N242" s="209"/>
      <c r="O242" s="209"/>
      <c r="P242" s="209"/>
      <c r="Q242" s="209"/>
      <c r="R242" s="209"/>
      <c r="S242" s="209"/>
      <c r="T242" s="209"/>
      <c r="U242" s="209"/>
      <c r="V242" s="246">
        <f t="shared" si="28"/>
        <v>0</v>
      </c>
      <c r="W242" s="203"/>
      <c r="X242" s="209"/>
      <c r="Y242" s="205"/>
      <c r="Z242" s="247"/>
    </row>
    <row r="243" spans="2:26" ht="15.5" hidden="1" x14ac:dyDescent="0.35">
      <c r="B243" s="193" t="s">
        <v>136</v>
      </c>
      <c r="C243" s="208"/>
      <c r="D243" s="209"/>
      <c r="E243" s="209"/>
      <c r="F243" s="209"/>
      <c r="G243" s="209"/>
      <c r="H243" s="209"/>
      <c r="I243" s="209"/>
      <c r="J243" s="209"/>
      <c r="K243" s="209"/>
      <c r="L243" s="209"/>
      <c r="M243" s="209"/>
      <c r="N243" s="209"/>
      <c r="O243" s="209"/>
      <c r="P243" s="209"/>
      <c r="Q243" s="209"/>
      <c r="R243" s="209"/>
      <c r="S243" s="209"/>
      <c r="T243" s="209"/>
      <c r="U243" s="209"/>
      <c r="V243" s="246">
        <f t="shared" si="28"/>
        <v>0</v>
      </c>
      <c r="W243" s="203"/>
      <c r="X243" s="209"/>
      <c r="Y243" s="205"/>
      <c r="Z243" s="247"/>
    </row>
    <row r="244" spans="2:26" ht="15.5" hidden="1" x14ac:dyDescent="0.35">
      <c r="B244" s="193" t="s">
        <v>137</v>
      </c>
      <c r="C244" s="208"/>
      <c r="D244" s="209"/>
      <c r="E244" s="209"/>
      <c r="F244" s="209"/>
      <c r="G244" s="209"/>
      <c r="H244" s="209"/>
      <c r="I244" s="209"/>
      <c r="J244" s="209"/>
      <c r="K244" s="209"/>
      <c r="L244" s="209"/>
      <c r="M244" s="209"/>
      <c r="N244" s="209"/>
      <c r="O244" s="209"/>
      <c r="P244" s="209"/>
      <c r="Q244" s="209"/>
      <c r="R244" s="209"/>
      <c r="S244" s="209"/>
      <c r="T244" s="209"/>
      <c r="U244" s="209"/>
      <c r="V244" s="246">
        <f t="shared" si="28"/>
        <v>0</v>
      </c>
      <c r="W244" s="203"/>
      <c r="X244" s="209"/>
      <c r="Y244" s="205"/>
      <c r="Z244" s="247"/>
    </row>
    <row r="245" spans="2:26" ht="15.5" hidden="1" x14ac:dyDescent="0.35">
      <c r="B245" s="193" t="s">
        <v>138</v>
      </c>
      <c r="C245" s="239"/>
      <c r="D245" s="210"/>
      <c r="E245" s="210"/>
      <c r="F245" s="210"/>
      <c r="G245" s="210"/>
      <c r="H245" s="210"/>
      <c r="I245" s="210"/>
      <c r="J245" s="210"/>
      <c r="K245" s="210"/>
      <c r="L245" s="210"/>
      <c r="M245" s="210"/>
      <c r="N245" s="210"/>
      <c r="O245" s="210"/>
      <c r="P245" s="210"/>
      <c r="Q245" s="210"/>
      <c r="R245" s="210"/>
      <c r="S245" s="210"/>
      <c r="T245" s="210"/>
      <c r="U245" s="210"/>
      <c r="V245" s="246">
        <f t="shared" si="28"/>
        <v>0</v>
      </c>
      <c r="W245" s="204"/>
      <c r="X245" s="210"/>
      <c r="Y245" s="206"/>
      <c r="Z245" s="247"/>
    </row>
    <row r="246" spans="2:26" ht="15.5" hidden="1" x14ac:dyDescent="0.35">
      <c r="B246" s="193" t="s">
        <v>139</v>
      </c>
      <c r="C246" s="239"/>
      <c r="D246" s="210"/>
      <c r="E246" s="210"/>
      <c r="F246" s="210"/>
      <c r="G246" s="210"/>
      <c r="H246" s="210"/>
      <c r="I246" s="210"/>
      <c r="J246" s="210"/>
      <c r="K246" s="210"/>
      <c r="L246" s="210"/>
      <c r="M246" s="210"/>
      <c r="N246" s="210"/>
      <c r="O246" s="210"/>
      <c r="P246" s="210"/>
      <c r="Q246" s="210"/>
      <c r="R246" s="210"/>
      <c r="S246" s="210"/>
      <c r="T246" s="210"/>
      <c r="U246" s="210"/>
      <c r="V246" s="246">
        <f t="shared" si="28"/>
        <v>0</v>
      </c>
      <c r="W246" s="204"/>
      <c r="X246" s="210"/>
      <c r="Y246" s="206"/>
      <c r="Z246" s="247"/>
    </row>
    <row r="247" spans="2:26" ht="15.5" hidden="1" x14ac:dyDescent="0.35">
      <c r="C247" s="72" t="s">
        <v>167</v>
      </c>
      <c r="D247" s="219">
        <f>SUM(D239:D246)</f>
        <v>0</v>
      </c>
      <c r="E247" s="219">
        <f>SUM(E239:E246)</f>
        <v>0</v>
      </c>
      <c r="F247" s="219">
        <f>SUM(F239:F246)</f>
        <v>0</v>
      </c>
      <c r="G247" s="219">
        <f t="shared" ref="G247:I247" si="29">SUM(G239:G246)</f>
        <v>0</v>
      </c>
      <c r="H247" s="219">
        <f t="shared" si="29"/>
        <v>0</v>
      </c>
      <c r="I247" s="219">
        <f t="shared" si="29"/>
        <v>0</v>
      </c>
      <c r="J247" s="228"/>
      <c r="K247" s="228"/>
      <c r="L247" s="228"/>
      <c r="M247" s="228"/>
      <c r="N247" s="228"/>
      <c r="O247" s="228"/>
      <c r="P247" s="228"/>
      <c r="Q247" s="228"/>
      <c r="R247" s="228"/>
      <c r="S247" s="228"/>
      <c r="T247" s="228"/>
      <c r="U247" s="228"/>
      <c r="V247" s="228">
        <f>SUM(V239:V246)</f>
        <v>0</v>
      </c>
      <c r="W247" s="219">
        <f>(W239*V239)+(W240*V240)+(W241*V241)+(W242*V242)+(W243*V243)+(W244*V244)+(W245*V245)+(W246*V246)</f>
        <v>0</v>
      </c>
      <c r="X247" s="253">
        <f>SUM(X239:X246)</f>
        <v>0</v>
      </c>
      <c r="Y247" s="206"/>
      <c r="Z247" s="31"/>
    </row>
    <row r="248" spans="2:26" ht="51" hidden="1" customHeight="1" x14ac:dyDescent="0.35">
      <c r="B248" s="72" t="s">
        <v>140</v>
      </c>
      <c r="C248" s="270"/>
      <c r="D248" s="270"/>
      <c r="E248" s="270"/>
      <c r="F248" s="270"/>
      <c r="G248" s="270"/>
      <c r="H248" s="270"/>
      <c r="I248" s="270"/>
      <c r="J248" s="270"/>
      <c r="K248" s="270"/>
      <c r="L248" s="270"/>
      <c r="M248" s="270"/>
      <c r="N248" s="270"/>
      <c r="O248" s="270"/>
      <c r="P248" s="270"/>
      <c r="Q248" s="270"/>
      <c r="R248" s="270"/>
      <c r="S248" s="270"/>
      <c r="T248" s="270"/>
      <c r="U248" s="270"/>
      <c r="V248" s="270"/>
      <c r="W248" s="270"/>
      <c r="X248" s="271"/>
      <c r="Y248" s="270"/>
      <c r="Z248" s="30"/>
    </row>
    <row r="249" spans="2:26" ht="15.5" hidden="1" x14ac:dyDescent="0.35">
      <c r="B249" s="193" t="s">
        <v>141</v>
      </c>
      <c r="C249" s="208"/>
      <c r="D249" s="209"/>
      <c r="E249" s="209"/>
      <c r="F249" s="209"/>
      <c r="G249" s="209"/>
      <c r="H249" s="209"/>
      <c r="I249" s="209"/>
      <c r="J249" s="209"/>
      <c r="K249" s="209"/>
      <c r="L249" s="209"/>
      <c r="M249" s="209"/>
      <c r="N249" s="209"/>
      <c r="O249" s="209"/>
      <c r="P249" s="209"/>
      <c r="Q249" s="209"/>
      <c r="R249" s="209"/>
      <c r="S249" s="209"/>
      <c r="T249" s="209"/>
      <c r="U249" s="209"/>
      <c r="V249" s="246">
        <f>SUM(D249:F249)</f>
        <v>0</v>
      </c>
      <c r="W249" s="203"/>
      <c r="X249" s="209"/>
      <c r="Y249" s="205"/>
      <c r="Z249" s="247"/>
    </row>
    <row r="250" spans="2:26" ht="15.5" hidden="1" x14ac:dyDescent="0.35">
      <c r="B250" s="193" t="s">
        <v>142</v>
      </c>
      <c r="C250" s="208"/>
      <c r="D250" s="209"/>
      <c r="E250" s="209"/>
      <c r="F250" s="209"/>
      <c r="G250" s="209"/>
      <c r="H250" s="209"/>
      <c r="I250" s="209"/>
      <c r="J250" s="209"/>
      <c r="K250" s="209"/>
      <c r="L250" s="209"/>
      <c r="M250" s="209"/>
      <c r="N250" s="209"/>
      <c r="O250" s="209"/>
      <c r="P250" s="209"/>
      <c r="Q250" s="209"/>
      <c r="R250" s="209"/>
      <c r="S250" s="209"/>
      <c r="T250" s="209"/>
      <c r="U250" s="209"/>
      <c r="V250" s="246">
        <f t="shared" ref="V250:V256" si="30">SUM(D250:F250)</f>
        <v>0</v>
      </c>
      <c r="W250" s="203"/>
      <c r="X250" s="209"/>
      <c r="Y250" s="205"/>
      <c r="Z250" s="247"/>
    </row>
    <row r="251" spans="2:26" ht="15.5" hidden="1" x14ac:dyDescent="0.35">
      <c r="B251" s="193" t="s">
        <v>143</v>
      </c>
      <c r="C251" s="208"/>
      <c r="D251" s="209"/>
      <c r="E251" s="209"/>
      <c r="F251" s="209"/>
      <c r="G251" s="209"/>
      <c r="H251" s="209"/>
      <c r="I251" s="209"/>
      <c r="J251" s="209"/>
      <c r="K251" s="209"/>
      <c r="L251" s="209"/>
      <c r="M251" s="209"/>
      <c r="N251" s="209"/>
      <c r="O251" s="209"/>
      <c r="P251" s="209"/>
      <c r="Q251" s="209"/>
      <c r="R251" s="209"/>
      <c r="S251" s="209"/>
      <c r="T251" s="209"/>
      <c r="U251" s="209"/>
      <c r="V251" s="246">
        <f t="shared" si="30"/>
        <v>0</v>
      </c>
      <c r="W251" s="203"/>
      <c r="X251" s="209"/>
      <c r="Y251" s="205"/>
      <c r="Z251" s="247"/>
    </row>
    <row r="252" spans="2:26" ht="15.5" hidden="1" x14ac:dyDescent="0.35">
      <c r="B252" s="193" t="s">
        <v>144</v>
      </c>
      <c r="C252" s="208"/>
      <c r="D252" s="209"/>
      <c r="E252" s="209"/>
      <c r="F252" s="209"/>
      <c r="G252" s="209"/>
      <c r="H252" s="209"/>
      <c r="I252" s="209"/>
      <c r="J252" s="209"/>
      <c r="K252" s="209"/>
      <c r="L252" s="209"/>
      <c r="M252" s="209"/>
      <c r="N252" s="209"/>
      <c r="O252" s="209"/>
      <c r="P252" s="209"/>
      <c r="Q252" s="209"/>
      <c r="R252" s="209"/>
      <c r="S252" s="209"/>
      <c r="T252" s="209"/>
      <c r="U252" s="209"/>
      <c r="V252" s="246">
        <f t="shared" si="30"/>
        <v>0</v>
      </c>
      <c r="W252" s="203"/>
      <c r="X252" s="209"/>
      <c r="Y252" s="205"/>
      <c r="Z252" s="247"/>
    </row>
    <row r="253" spans="2:26" ht="15.5" hidden="1" x14ac:dyDescent="0.35">
      <c r="B253" s="193" t="s">
        <v>145</v>
      </c>
      <c r="C253" s="208"/>
      <c r="D253" s="209"/>
      <c r="E253" s="209"/>
      <c r="F253" s="209"/>
      <c r="G253" s="209"/>
      <c r="H253" s="209"/>
      <c r="I253" s="209"/>
      <c r="J253" s="209"/>
      <c r="K253" s="209"/>
      <c r="L253" s="209"/>
      <c r="M253" s="209"/>
      <c r="N253" s="209"/>
      <c r="O253" s="209"/>
      <c r="P253" s="209"/>
      <c r="Q253" s="209"/>
      <c r="R253" s="209"/>
      <c r="S253" s="209"/>
      <c r="T253" s="209"/>
      <c r="U253" s="209"/>
      <c r="V253" s="246">
        <f t="shared" si="30"/>
        <v>0</v>
      </c>
      <c r="W253" s="203"/>
      <c r="X253" s="209"/>
      <c r="Y253" s="205"/>
      <c r="Z253" s="247"/>
    </row>
    <row r="254" spans="2:26" ht="15.5" hidden="1" x14ac:dyDescent="0.35">
      <c r="B254" s="193" t="s">
        <v>146</v>
      </c>
      <c r="C254" s="208"/>
      <c r="D254" s="209"/>
      <c r="E254" s="209"/>
      <c r="F254" s="209"/>
      <c r="G254" s="209"/>
      <c r="H254" s="209"/>
      <c r="I254" s="209"/>
      <c r="J254" s="209"/>
      <c r="K254" s="209"/>
      <c r="L254" s="209"/>
      <c r="M254" s="209"/>
      <c r="N254" s="209"/>
      <c r="O254" s="209"/>
      <c r="P254" s="209"/>
      <c r="Q254" s="209"/>
      <c r="R254" s="209"/>
      <c r="S254" s="209"/>
      <c r="T254" s="209"/>
      <c r="U254" s="209"/>
      <c r="V254" s="246">
        <f t="shared" si="30"/>
        <v>0</v>
      </c>
      <c r="W254" s="203"/>
      <c r="X254" s="209"/>
      <c r="Y254" s="205"/>
      <c r="Z254" s="247"/>
    </row>
    <row r="255" spans="2:26" ht="15.5" hidden="1" x14ac:dyDescent="0.35">
      <c r="B255" s="193" t="s">
        <v>147</v>
      </c>
      <c r="C255" s="239"/>
      <c r="D255" s="210"/>
      <c r="E255" s="210"/>
      <c r="F255" s="210"/>
      <c r="G255" s="210"/>
      <c r="H255" s="210"/>
      <c r="I255" s="210"/>
      <c r="J255" s="210"/>
      <c r="K255" s="210"/>
      <c r="L255" s="210"/>
      <c r="M255" s="210"/>
      <c r="N255" s="210"/>
      <c r="O255" s="210"/>
      <c r="P255" s="210"/>
      <c r="Q255" s="210"/>
      <c r="R255" s="210"/>
      <c r="S255" s="210"/>
      <c r="T255" s="210"/>
      <c r="U255" s="210"/>
      <c r="V255" s="246">
        <f t="shared" si="30"/>
        <v>0</v>
      </c>
      <c r="W255" s="204"/>
      <c r="X255" s="210"/>
      <c r="Y255" s="206"/>
      <c r="Z255" s="247"/>
    </row>
    <row r="256" spans="2:26" ht="15.5" hidden="1" x14ac:dyDescent="0.35">
      <c r="B256" s="193" t="s">
        <v>148</v>
      </c>
      <c r="C256" s="239"/>
      <c r="D256" s="210"/>
      <c r="E256" s="210"/>
      <c r="F256" s="210"/>
      <c r="G256" s="210"/>
      <c r="H256" s="210"/>
      <c r="I256" s="210"/>
      <c r="J256" s="210"/>
      <c r="K256" s="210"/>
      <c r="L256" s="210"/>
      <c r="M256" s="210"/>
      <c r="N256" s="210"/>
      <c r="O256" s="210"/>
      <c r="P256" s="210"/>
      <c r="Q256" s="210"/>
      <c r="R256" s="210"/>
      <c r="S256" s="210"/>
      <c r="T256" s="210"/>
      <c r="U256" s="210"/>
      <c r="V256" s="246">
        <f t="shared" si="30"/>
        <v>0</v>
      </c>
      <c r="W256" s="204"/>
      <c r="X256" s="210"/>
      <c r="Y256" s="206"/>
      <c r="Z256" s="247"/>
    </row>
    <row r="257" spans="2:26" ht="15.5" hidden="1" x14ac:dyDescent="0.35">
      <c r="C257" s="72" t="s">
        <v>167</v>
      </c>
      <c r="D257" s="228">
        <f>SUM(D249:D256)</f>
        <v>0</v>
      </c>
      <c r="E257" s="228">
        <f>SUM(E249:E256)</f>
        <v>0</v>
      </c>
      <c r="F257" s="228">
        <f>SUM(F249:F256)</f>
        <v>0</v>
      </c>
      <c r="G257" s="228">
        <f t="shared" ref="G257:I257" si="31">SUM(G249:G256)</f>
        <v>0</v>
      </c>
      <c r="H257" s="228">
        <f t="shared" si="31"/>
        <v>0</v>
      </c>
      <c r="I257" s="228">
        <f t="shared" si="31"/>
        <v>0</v>
      </c>
      <c r="J257" s="228"/>
      <c r="K257" s="228"/>
      <c r="L257" s="228"/>
      <c r="M257" s="228"/>
      <c r="N257" s="228"/>
      <c r="O257" s="228"/>
      <c r="P257" s="228"/>
      <c r="Q257" s="228"/>
      <c r="R257" s="228"/>
      <c r="S257" s="228"/>
      <c r="T257" s="228"/>
      <c r="U257" s="228"/>
      <c r="V257" s="228">
        <f>SUM(V249:V256)</f>
        <v>0</v>
      </c>
      <c r="W257" s="219">
        <f>(W249*V249)+(W250*V250)+(W251*V251)+(W252*V252)+(W253*V253)+(W254*V254)+(W255*V255)+(W256*V256)</f>
        <v>0</v>
      </c>
      <c r="X257" s="253">
        <f>SUM(X249:X256)</f>
        <v>0</v>
      </c>
      <c r="Y257" s="206"/>
      <c r="Z257" s="31"/>
    </row>
    <row r="258" spans="2:26" ht="51" hidden="1" customHeight="1" x14ac:dyDescent="0.35">
      <c r="B258" s="72" t="s">
        <v>149</v>
      </c>
      <c r="C258" s="270"/>
      <c r="D258" s="270"/>
      <c r="E258" s="270"/>
      <c r="F258" s="270"/>
      <c r="G258" s="270"/>
      <c r="H258" s="270"/>
      <c r="I258" s="270"/>
      <c r="J258" s="270"/>
      <c r="K258" s="270"/>
      <c r="L258" s="270"/>
      <c r="M258" s="270"/>
      <c r="N258" s="270"/>
      <c r="O258" s="270"/>
      <c r="P258" s="270"/>
      <c r="Q258" s="270"/>
      <c r="R258" s="270"/>
      <c r="S258" s="270"/>
      <c r="T258" s="270"/>
      <c r="U258" s="270"/>
      <c r="V258" s="270"/>
      <c r="W258" s="270"/>
      <c r="X258" s="271"/>
      <c r="Y258" s="270"/>
      <c r="Z258" s="30"/>
    </row>
    <row r="259" spans="2:26" ht="15.5" hidden="1" x14ac:dyDescent="0.35">
      <c r="B259" s="193" t="s">
        <v>150</v>
      </c>
      <c r="C259" s="208"/>
      <c r="D259" s="209"/>
      <c r="E259" s="209"/>
      <c r="F259" s="209"/>
      <c r="G259" s="209"/>
      <c r="H259" s="209"/>
      <c r="I259" s="209"/>
      <c r="J259" s="209"/>
      <c r="K259" s="209"/>
      <c r="L259" s="209"/>
      <c r="M259" s="209"/>
      <c r="N259" s="209"/>
      <c r="O259" s="209"/>
      <c r="P259" s="209"/>
      <c r="Q259" s="209"/>
      <c r="R259" s="209"/>
      <c r="S259" s="209"/>
      <c r="T259" s="209"/>
      <c r="U259" s="209"/>
      <c r="V259" s="246">
        <f>SUM(D259:F259)</f>
        <v>0</v>
      </c>
      <c r="W259" s="203"/>
      <c r="X259" s="209"/>
      <c r="Y259" s="205"/>
      <c r="Z259" s="247"/>
    </row>
    <row r="260" spans="2:26" ht="15.5" hidden="1" x14ac:dyDescent="0.35">
      <c r="B260" s="193" t="s">
        <v>151</v>
      </c>
      <c r="C260" s="208"/>
      <c r="D260" s="209"/>
      <c r="E260" s="209"/>
      <c r="F260" s="209"/>
      <c r="G260" s="209"/>
      <c r="H260" s="209"/>
      <c r="I260" s="209"/>
      <c r="J260" s="209"/>
      <c r="K260" s="209"/>
      <c r="L260" s="209"/>
      <c r="M260" s="209"/>
      <c r="N260" s="209"/>
      <c r="O260" s="209"/>
      <c r="P260" s="209"/>
      <c r="Q260" s="209"/>
      <c r="R260" s="209"/>
      <c r="S260" s="209"/>
      <c r="T260" s="209"/>
      <c r="U260" s="209"/>
      <c r="V260" s="246">
        <f t="shared" ref="V260:V266" si="32">SUM(D260:F260)</f>
        <v>0</v>
      </c>
      <c r="W260" s="203"/>
      <c r="X260" s="209"/>
      <c r="Y260" s="205"/>
      <c r="Z260" s="247"/>
    </row>
    <row r="261" spans="2:26" ht="15.5" hidden="1" x14ac:dyDescent="0.35">
      <c r="B261" s="193" t="s">
        <v>152</v>
      </c>
      <c r="C261" s="208"/>
      <c r="D261" s="209"/>
      <c r="E261" s="209"/>
      <c r="F261" s="209"/>
      <c r="G261" s="209"/>
      <c r="H261" s="209"/>
      <c r="I261" s="209"/>
      <c r="J261" s="209"/>
      <c r="K261" s="209"/>
      <c r="L261" s="209"/>
      <c r="M261" s="209"/>
      <c r="N261" s="209"/>
      <c r="O261" s="209"/>
      <c r="P261" s="209"/>
      <c r="Q261" s="209"/>
      <c r="R261" s="209"/>
      <c r="S261" s="209"/>
      <c r="T261" s="209"/>
      <c r="U261" s="209"/>
      <c r="V261" s="246">
        <f t="shared" si="32"/>
        <v>0</v>
      </c>
      <c r="W261" s="203"/>
      <c r="X261" s="209"/>
      <c r="Y261" s="205"/>
      <c r="Z261" s="247"/>
    </row>
    <row r="262" spans="2:26" ht="15.5" hidden="1" x14ac:dyDescent="0.35">
      <c r="B262" s="193" t="s">
        <v>153</v>
      </c>
      <c r="C262" s="208"/>
      <c r="D262" s="209"/>
      <c r="E262" s="209"/>
      <c r="F262" s="209"/>
      <c r="G262" s="209"/>
      <c r="H262" s="209"/>
      <c r="I262" s="209"/>
      <c r="J262" s="209"/>
      <c r="K262" s="209"/>
      <c r="L262" s="209"/>
      <c r="M262" s="209"/>
      <c r="N262" s="209"/>
      <c r="O262" s="209"/>
      <c r="P262" s="209"/>
      <c r="Q262" s="209"/>
      <c r="R262" s="209"/>
      <c r="S262" s="209"/>
      <c r="T262" s="209"/>
      <c r="U262" s="209"/>
      <c r="V262" s="246">
        <f t="shared" si="32"/>
        <v>0</v>
      </c>
      <c r="W262" s="203"/>
      <c r="X262" s="209"/>
      <c r="Y262" s="205"/>
      <c r="Z262" s="247"/>
    </row>
    <row r="263" spans="2:26" ht="15.5" hidden="1" x14ac:dyDescent="0.35">
      <c r="B263" s="193" t="s">
        <v>154</v>
      </c>
      <c r="C263" s="208"/>
      <c r="D263" s="209"/>
      <c r="E263" s="209"/>
      <c r="F263" s="209"/>
      <c r="G263" s="209"/>
      <c r="H263" s="209"/>
      <c r="I263" s="209"/>
      <c r="J263" s="209"/>
      <c r="K263" s="209"/>
      <c r="L263" s="209"/>
      <c r="M263" s="209"/>
      <c r="N263" s="209"/>
      <c r="O263" s="209"/>
      <c r="P263" s="209"/>
      <c r="Q263" s="209"/>
      <c r="R263" s="209"/>
      <c r="S263" s="209"/>
      <c r="T263" s="209"/>
      <c r="U263" s="209"/>
      <c r="V263" s="246">
        <f t="shared" si="32"/>
        <v>0</v>
      </c>
      <c r="W263" s="203"/>
      <c r="X263" s="209"/>
      <c r="Y263" s="205"/>
      <c r="Z263" s="247"/>
    </row>
    <row r="264" spans="2:26" ht="15.5" hidden="1" x14ac:dyDescent="0.35">
      <c r="B264" s="193" t="s">
        <v>155</v>
      </c>
      <c r="C264" s="208"/>
      <c r="D264" s="209"/>
      <c r="E264" s="209"/>
      <c r="F264" s="209"/>
      <c r="G264" s="209"/>
      <c r="H264" s="209"/>
      <c r="I264" s="209"/>
      <c r="J264" s="209"/>
      <c r="K264" s="209"/>
      <c r="L264" s="209"/>
      <c r="M264" s="209"/>
      <c r="N264" s="209"/>
      <c r="O264" s="209"/>
      <c r="P264" s="209"/>
      <c r="Q264" s="209"/>
      <c r="R264" s="209"/>
      <c r="S264" s="209"/>
      <c r="T264" s="209"/>
      <c r="U264" s="209"/>
      <c r="V264" s="246">
        <f t="shared" si="32"/>
        <v>0</v>
      </c>
      <c r="W264" s="203"/>
      <c r="X264" s="209"/>
      <c r="Y264" s="205"/>
      <c r="Z264" s="247"/>
    </row>
    <row r="265" spans="2:26" ht="15.5" hidden="1" x14ac:dyDescent="0.35">
      <c r="B265" s="193" t="s">
        <v>156</v>
      </c>
      <c r="C265" s="239"/>
      <c r="D265" s="210"/>
      <c r="E265" s="210"/>
      <c r="F265" s="210"/>
      <c r="G265" s="210"/>
      <c r="H265" s="210"/>
      <c r="I265" s="210"/>
      <c r="J265" s="210"/>
      <c r="K265" s="210"/>
      <c r="L265" s="210"/>
      <c r="M265" s="210"/>
      <c r="N265" s="210"/>
      <c r="O265" s="210"/>
      <c r="P265" s="210"/>
      <c r="Q265" s="210"/>
      <c r="R265" s="210"/>
      <c r="S265" s="210"/>
      <c r="T265" s="210"/>
      <c r="U265" s="210"/>
      <c r="V265" s="246">
        <f t="shared" si="32"/>
        <v>0</v>
      </c>
      <c r="W265" s="204"/>
      <c r="X265" s="210"/>
      <c r="Y265" s="206"/>
      <c r="Z265" s="247"/>
    </row>
    <row r="266" spans="2:26" ht="15.5" hidden="1" x14ac:dyDescent="0.35">
      <c r="B266" s="193" t="s">
        <v>157</v>
      </c>
      <c r="C266" s="239"/>
      <c r="D266" s="210"/>
      <c r="E266" s="210"/>
      <c r="F266" s="210"/>
      <c r="G266" s="210"/>
      <c r="H266" s="210"/>
      <c r="I266" s="210"/>
      <c r="J266" s="210"/>
      <c r="K266" s="210"/>
      <c r="L266" s="210"/>
      <c r="M266" s="210"/>
      <c r="N266" s="210"/>
      <c r="O266" s="210"/>
      <c r="P266" s="210"/>
      <c r="Q266" s="210"/>
      <c r="R266" s="210"/>
      <c r="S266" s="210"/>
      <c r="T266" s="210"/>
      <c r="U266" s="210"/>
      <c r="V266" s="246">
        <f t="shared" si="32"/>
        <v>0</v>
      </c>
      <c r="W266" s="204"/>
      <c r="X266" s="210"/>
      <c r="Y266" s="206"/>
      <c r="Z266" s="247"/>
    </row>
    <row r="267" spans="2:26" ht="15.5" hidden="1" x14ac:dyDescent="0.35">
      <c r="C267" s="72" t="s">
        <v>167</v>
      </c>
      <c r="D267" s="228">
        <f>SUM(D259:D266)</f>
        <v>0</v>
      </c>
      <c r="E267" s="228">
        <f>SUM(E259:E266)</f>
        <v>0</v>
      </c>
      <c r="F267" s="228">
        <f>SUM(F259:F266)</f>
        <v>0</v>
      </c>
      <c r="G267" s="228">
        <f t="shared" ref="G267:I267" si="33">SUM(G259:G266)</f>
        <v>0</v>
      </c>
      <c r="H267" s="228">
        <f t="shared" si="33"/>
        <v>0</v>
      </c>
      <c r="I267" s="228">
        <f t="shared" si="33"/>
        <v>0</v>
      </c>
      <c r="J267" s="228"/>
      <c r="K267" s="228"/>
      <c r="L267" s="228"/>
      <c r="M267" s="228"/>
      <c r="N267" s="228"/>
      <c r="O267" s="228"/>
      <c r="P267" s="228"/>
      <c r="Q267" s="228"/>
      <c r="R267" s="228"/>
      <c r="S267" s="228"/>
      <c r="T267" s="228"/>
      <c r="U267" s="228"/>
      <c r="V267" s="228">
        <f>SUM(V259:V266)</f>
        <v>0</v>
      </c>
      <c r="W267" s="219">
        <f>(W259*V259)+(W260*V260)+(W261*V261)+(W262*V262)+(W263*V263)+(W264*V264)+(W265*V265)+(W266*V266)</f>
        <v>0</v>
      </c>
      <c r="X267" s="253">
        <f>SUM(X259:X266)</f>
        <v>0</v>
      </c>
      <c r="Y267" s="206"/>
      <c r="Z267" s="31"/>
    </row>
    <row r="268" spans="2:26" ht="51" hidden="1" customHeight="1" x14ac:dyDescent="0.35">
      <c r="B268" s="72" t="s">
        <v>158</v>
      </c>
      <c r="C268" s="270"/>
      <c r="D268" s="270"/>
      <c r="E268" s="270"/>
      <c r="F268" s="270"/>
      <c r="G268" s="270"/>
      <c r="H268" s="270"/>
      <c r="I268" s="270"/>
      <c r="J268" s="270"/>
      <c r="K268" s="270"/>
      <c r="L268" s="270"/>
      <c r="M268" s="270"/>
      <c r="N268" s="270"/>
      <c r="O268" s="270"/>
      <c r="P268" s="270"/>
      <c r="Q268" s="270"/>
      <c r="R268" s="270"/>
      <c r="S268" s="270"/>
      <c r="T268" s="270"/>
      <c r="U268" s="270"/>
      <c r="V268" s="270"/>
      <c r="W268" s="270"/>
      <c r="X268" s="271"/>
      <c r="Y268" s="270"/>
      <c r="Z268" s="30"/>
    </row>
    <row r="269" spans="2:26" ht="15.5" hidden="1" x14ac:dyDescent="0.35">
      <c r="B269" s="193" t="s">
        <v>159</v>
      </c>
      <c r="C269" s="208"/>
      <c r="D269" s="209"/>
      <c r="E269" s="209"/>
      <c r="F269" s="209"/>
      <c r="G269" s="209"/>
      <c r="H269" s="209"/>
      <c r="I269" s="209"/>
      <c r="J269" s="209"/>
      <c r="K269" s="209"/>
      <c r="L269" s="209"/>
      <c r="M269" s="209"/>
      <c r="N269" s="209"/>
      <c r="O269" s="209"/>
      <c r="P269" s="209"/>
      <c r="Q269" s="209"/>
      <c r="R269" s="209"/>
      <c r="S269" s="209"/>
      <c r="T269" s="209"/>
      <c r="U269" s="209"/>
      <c r="V269" s="246">
        <f>SUM(D269:F269)</f>
        <v>0</v>
      </c>
      <c r="W269" s="203"/>
      <c r="X269" s="209"/>
      <c r="Y269" s="205"/>
      <c r="Z269" s="247"/>
    </row>
    <row r="270" spans="2:26" ht="15.5" hidden="1" x14ac:dyDescent="0.35">
      <c r="B270" s="193" t="s">
        <v>160</v>
      </c>
      <c r="C270" s="208"/>
      <c r="D270" s="209"/>
      <c r="E270" s="209"/>
      <c r="F270" s="209"/>
      <c r="G270" s="209"/>
      <c r="H270" s="209"/>
      <c r="I270" s="209"/>
      <c r="J270" s="209"/>
      <c r="K270" s="209"/>
      <c r="L270" s="209"/>
      <c r="M270" s="209"/>
      <c r="N270" s="209"/>
      <c r="O270" s="209"/>
      <c r="P270" s="209"/>
      <c r="Q270" s="209"/>
      <c r="R270" s="209"/>
      <c r="S270" s="209"/>
      <c r="T270" s="209"/>
      <c r="U270" s="209"/>
      <c r="V270" s="246">
        <f t="shared" ref="V270:V276" si="34">SUM(D270:F270)</f>
        <v>0</v>
      </c>
      <c r="W270" s="203"/>
      <c r="X270" s="209"/>
      <c r="Y270" s="205"/>
      <c r="Z270" s="247"/>
    </row>
    <row r="271" spans="2:26" ht="15.5" hidden="1" x14ac:dyDescent="0.35">
      <c r="B271" s="193" t="s">
        <v>161</v>
      </c>
      <c r="C271" s="208"/>
      <c r="D271" s="209"/>
      <c r="E271" s="209"/>
      <c r="F271" s="209"/>
      <c r="G271" s="209"/>
      <c r="H271" s="209"/>
      <c r="I271" s="209"/>
      <c r="J271" s="209"/>
      <c r="K271" s="209"/>
      <c r="L271" s="209"/>
      <c r="M271" s="209"/>
      <c r="N271" s="209"/>
      <c r="O271" s="209"/>
      <c r="P271" s="209"/>
      <c r="Q271" s="209"/>
      <c r="R271" s="209"/>
      <c r="S271" s="209"/>
      <c r="T271" s="209"/>
      <c r="U271" s="209"/>
      <c r="V271" s="246">
        <f t="shared" si="34"/>
        <v>0</v>
      </c>
      <c r="W271" s="203"/>
      <c r="X271" s="209"/>
      <c r="Y271" s="205"/>
      <c r="Z271" s="247"/>
    </row>
    <row r="272" spans="2:26" ht="15.5" hidden="1" x14ac:dyDescent="0.35">
      <c r="B272" s="193" t="s">
        <v>162</v>
      </c>
      <c r="C272" s="208"/>
      <c r="D272" s="209"/>
      <c r="E272" s="209"/>
      <c r="F272" s="209"/>
      <c r="G272" s="209"/>
      <c r="H272" s="209"/>
      <c r="I272" s="209"/>
      <c r="J272" s="209"/>
      <c r="K272" s="209"/>
      <c r="L272" s="209"/>
      <c r="M272" s="209"/>
      <c r="N272" s="209"/>
      <c r="O272" s="209"/>
      <c r="P272" s="209"/>
      <c r="Q272" s="209"/>
      <c r="R272" s="209"/>
      <c r="S272" s="209"/>
      <c r="T272" s="209"/>
      <c r="U272" s="209"/>
      <c r="V272" s="246">
        <f t="shared" si="34"/>
        <v>0</v>
      </c>
      <c r="W272" s="203"/>
      <c r="X272" s="209"/>
      <c r="Y272" s="205"/>
      <c r="Z272" s="247"/>
    </row>
    <row r="273" spans="2:26" ht="15.5" hidden="1" x14ac:dyDescent="0.35">
      <c r="B273" s="193" t="s">
        <v>163</v>
      </c>
      <c r="C273" s="208"/>
      <c r="D273" s="209"/>
      <c r="E273" s="209"/>
      <c r="F273" s="209"/>
      <c r="G273" s="209"/>
      <c r="H273" s="209"/>
      <c r="I273" s="209"/>
      <c r="J273" s="209"/>
      <c r="K273" s="209"/>
      <c r="L273" s="209"/>
      <c r="M273" s="209"/>
      <c r="N273" s="209"/>
      <c r="O273" s="209"/>
      <c r="P273" s="209"/>
      <c r="Q273" s="209"/>
      <c r="R273" s="209"/>
      <c r="S273" s="209"/>
      <c r="T273" s="209"/>
      <c r="U273" s="209"/>
      <c r="V273" s="246">
        <f>SUM(D273:F273)</f>
        <v>0</v>
      </c>
      <c r="W273" s="203"/>
      <c r="X273" s="209"/>
      <c r="Y273" s="205"/>
      <c r="Z273" s="247"/>
    </row>
    <row r="274" spans="2:26" ht="15.5" hidden="1" x14ac:dyDescent="0.35">
      <c r="B274" s="193" t="s">
        <v>164</v>
      </c>
      <c r="C274" s="208"/>
      <c r="D274" s="209"/>
      <c r="E274" s="209"/>
      <c r="F274" s="209"/>
      <c r="G274" s="209"/>
      <c r="H274" s="209"/>
      <c r="I274" s="209"/>
      <c r="J274" s="209"/>
      <c r="K274" s="209"/>
      <c r="L274" s="209"/>
      <c r="M274" s="209"/>
      <c r="N274" s="209"/>
      <c r="O274" s="209"/>
      <c r="P274" s="209"/>
      <c r="Q274" s="209"/>
      <c r="R274" s="209"/>
      <c r="S274" s="209"/>
      <c r="T274" s="209"/>
      <c r="U274" s="209"/>
      <c r="V274" s="246">
        <f t="shared" si="34"/>
        <v>0</v>
      </c>
      <c r="W274" s="203"/>
      <c r="X274" s="209"/>
      <c r="Y274" s="205"/>
      <c r="Z274" s="247"/>
    </row>
    <row r="275" spans="2:26" ht="15.5" hidden="1" x14ac:dyDescent="0.35">
      <c r="B275" s="193" t="s">
        <v>165</v>
      </c>
      <c r="C275" s="239"/>
      <c r="D275" s="210"/>
      <c r="E275" s="210"/>
      <c r="F275" s="210"/>
      <c r="G275" s="210"/>
      <c r="H275" s="210"/>
      <c r="I275" s="210"/>
      <c r="J275" s="210"/>
      <c r="K275" s="210"/>
      <c r="L275" s="210"/>
      <c r="M275" s="210"/>
      <c r="N275" s="210"/>
      <c r="O275" s="210"/>
      <c r="P275" s="210"/>
      <c r="Q275" s="210"/>
      <c r="R275" s="210"/>
      <c r="S275" s="210"/>
      <c r="T275" s="210"/>
      <c r="U275" s="210"/>
      <c r="V275" s="246">
        <f t="shared" si="34"/>
        <v>0</v>
      </c>
      <c r="W275" s="204"/>
      <c r="X275" s="210"/>
      <c r="Y275" s="206"/>
      <c r="Z275" s="247"/>
    </row>
    <row r="276" spans="2:26" ht="15.5" hidden="1" x14ac:dyDescent="0.35">
      <c r="B276" s="193" t="s">
        <v>166</v>
      </c>
      <c r="C276" s="239"/>
      <c r="D276" s="210"/>
      <c r="E276" s="210"/>
      <c r="F276" s="210"/>
      <c r="G276" s="210"/>
      <c r="H276" s="210"/>
      <c r="I276" s="210"/>
      <c r="J276" s="210"/>
      <c r="K276" s="210"/>
      <c r="L276" s="210"/>
      <c r="M276" s="210"/>
      <c r="N276" s="210"/>
      <c r="O276" s="210"/>
      <c r="P276" s="210"/>
      <c r="Q276" s="210"/>
      <c r="R276" s="210"/>
      <c r="S276" s="210"/>
      <c r="T276" s="210"/>
      <c r="U276" s="210"/>
      <c r="V276" s="246">
        <f t="shared" si="34"/>
        <v>0</v>
      </c>
      <c r="W276" s="204"/>
      <c r="X276" s="210"/>
      <c r="Y276" s="206"/>
      <c r="Z276" s="247"/>
    </row>
    <row r="277" spans="2:26" ht="15.5" hidden="1" x14ac:dyDescent="0.35">
      <c r="C277" s="72" t="s">
        <v>167</v>
      </c>
      <c r="D277" s="219">
        <f>SUM(D269:D276)</f>
        <v>0</v>
      </c>
      <c r="E277" s="219">
        <f>SUM(E269:E276)</f>
        <v>0</v>
      </c>
      <c r="F277" s="219">
        <f>SUM(F269:F276)</f>
        <v>0</v>
      </c>
      <c r="G277" s="219">
        <f t="shared" ref="G277:I277" si="35">SUM(G269:G276)</f>
        <v>0</v>
      </c>
      <c r="H277" s="219">
        <f t="shared" si="35"/>
        <v>0</v>
      </c>
      <c r="I277" s="219">
        <f t="shared" si="35"/>
        <v>0</v>
      </c>
      <c r="J277" s="219"/>
      <c r="K277" s="219"/>
      <c r="L277" s="219"/>
      <c r="M277" s="219"/>
      <c r="N277" s="219"/>
      <c r="O277" s="219"/>
      <c r="P277" s="219"/>
      <c r="Q277" s="219"/>
      <c r="R277" s="219"/>
      <c r="S277" s="219"/>
      <c r="T277" s="219"/>
      <c r="U277" s="219"/>
      <c r="V277" s="219">
        <f>SUM(V269:V276)</f>
        <v>0</v>
      </c>
      <c r="W277" s="219">
        <f>(W269*V269)+(W270*V270)+(W271*V271)+(W272*V272)+(W273*V273)+(W274*V274)+(W275*V275)+(W276*V276)</f>
        <v>0</v>
      </c>
      <c r="X277" s="253">
        <f>SUM(X269:X276)</f>
        <v>0</v>
      </c>
      <c r="Y277" s="206"/>
      <c r="Z277" s="31"/>
    </row>
    <row r="278" spans="2:26" ht="15.75" customHeight="1" x14ac:dyDescent="0.35">
      <c r="B278" s="4"/>
      <c r="C278" s="249"/>
      <c r="D278" s="254"/>
      <c r="E278" s="254"/>
      <c r="F278" s="254"/>
      <c r="G278" s="254"/>
      <c r="H278" s="254"/>
      <c r="I278" s="254"/>
      <c r="J278" s="254"/>
      <c r="K278" s="254"/>
      <c r="L278" s="254"/>
      <c r="M278" s="254"/>
      <c r="N278" s="254"/>
      <c r="O278" s="254"/>
      <c r="P278" s="254"/>
      <c r="Q278" s="254"/>
      <c r="R278" s="254"/>
      <c r="S278" s="254"/>
      <c r="T278" s="254"/>
      <c r="U278" s="254"/>
      <c r="V278" s="254"/>
      <c r="W278" s="254"/>
      <c r="X278" s="254"/>
      <c r="Y278" s="249"/>
      <c r="Z278" s="2"/>
    </row>
    <row r="279" spans="2:26" ht="15.75" customHeight="1" x14ac:dyDescent="0.35">
      <c r="B279" s="4"/>
      <c r="C279" s="249"/>
      <c r="D279" s="254"/>
      <c r="E279" s="254"/>
      <c r="F279" s="254"/>
      <c r="G279" s="254"/>
      <c r="H279" s="254"/>
      <c r="I279" s="254"/>
      <c r="J279" s="254"/>
      <c r="K279" s="254"/>
      <c r="L279" s="254"/>
      <c r="M279" s="254"/>
      <c r="N279" s="254"/>
      <c r="O279" s="254"/>
      <c r="P279" s="254"/>
      <c r="Q279" s="254"/>
      <c r="R279" s="254"/>
      <c r="S279" s="254"/>
      <c r="T279" s="254"/>
      <c r="U279" s="254"/>
      <c r="V279" s="254"/>
      <c r="W279" s="254"/>
      <c r="X279" s="254"/>
      <c r="Y279" s="249"/>
      <c r="Z279" s="2"/>
    </row>
    <row r="280" spans="2:26" ht="63.75" customHeight="1" x14ac:dyDescent="0.35">
      <c r="B280" s="72" t="s">
        <v>535</v>
      </c>
      <c r="C280" s="256"/>
      <c r="D280" s="237">
        <v>82607.87</v>
      </c>
      <c r="E280" s="237"/>
      <c r="F280" s="237">
        <v>106401.05</v>
      </c>
      <c r="G280" s="222"/>
      <c r="H280" s="222"/>
      <c r="I280" s="222"/>
      <c r="J280" s="237">
        <v>48422.93</v>
      </c>
      <c r="K280" s="237">
        <v>8191.51</v>
      </c>
      <c r="L280" s="237">
        <v>25000</v>
      </c>
      <c r="M280" s="238">
        <v>97600.33</v>
      </c>
      <c r="N280" s="238">
        <v>10000</v>
      </c>
      <c r="O280" s="238">
        <v>159600</v>
      </c>
      <c r="P280" s="238">
        <v>129476.41</v>
      </c>
      <c r="Q280" s="238"/>
      <c r="R280" s="238">
        <v>0</v>
      </c>
      <c r="S280" s="223">
        <v>113611.67</v>
      </c>
      <c r="T280" s="223"/>
      <c r="U280" s="223">
        <v>75000</v>
      </c>
      <c r="V280" s="257">
        <f>SUM(D280:U280)</f>
        <v>855911.77</v>
      </c>
      <c r="W280" s="258"/>
      <c r="X280" s="222">
        <v>663329.07999999996</v>
      </c>
      <c r="Y280" s="259"/>
      <c r="Z280" s="31"/>
    </row>
    <row r="281" spans="2:26" ht="69.75" customHeight="1" x14ac:dyDescent="0.35">
      <c r="B281" s="72" t="s">
        <v>533</v>
      </c>
      <c r="C281" s="256"/>
      <c r="D281" s="222">
        <v>16069.39</v>
      </c>
      <c r="E281" s="222"/>
      <c r="F281" s="222">
        <v>15300</v>
      </c>
      <c r="G281" s="222"/>
      <c r="H281" s="222"/>
      <c r="I281" s="222"/>
      <c r="J281" s="237">
        <v>21849.48</v>
      </c>
      <c r="K281" s="222"/>
      <c r="L281" s="222"/>
      <c r="M281" s="238">
        <v>54993.84</v>
      </c>
      <c r="N281" s="238">
        <v>0</v>
      </c>
      <c r="O281" s="238">
        <v>100060</v>
      </c>
      <c r="P281" s="223"/>
      <c r="Q281" s="223"/>
      <c r="R281" s="223"/>
      <c r="S281" s="223">
        <v>31811.26</v>
      </c>
      <c r="T281" s="223"/>
      <c r="U281" s="223">
        <v>0</v>
      </c>
      <c r="V281" s="257">
        <f t="shared" ref="V281:V283" si="36">SUM(D281:U281)</f>
        <v>240083.97</v>
      </c>
      <c r="W281" s="258"/>
      <c r="X281" s="222">
        <v>132765.70000000001</v>
      </c>
      <c r="Y281" s="259"/>
      <c r="Z281" s="31"/>
    </row>
    <row r="282" spans="2:26" ht="57" customHeight="1" x14ac:dyDescent="0.35">
      <c r="B282" s="72" t="s">
        <v>536</v>
      </c>
      <c r="C282" s="260"/>
      <c r="D282" s="237">
        <v>4110.6400000000003</v>
      </c>
      <c r="E282" s="237">
        <v>9000</v>
      </c>
      <c r="F282" s="237">
        <v>56320.77</v>
      </c>
      <c r="G282" s="237">
        <v>20000</v>
      </c>
      <c r="H282" s="237">
        <v>20000</v>
      </c>
      <c r="I282" s="237">
        <v>20000</v>
      </c>
      <c r="J282" s="237">
        <v>14535.31</v>
      </c>
      <c r="K282" s="237">
        <v>14600</v>
      </c>
      <c r="L282" s="237">
        <v>14600</v>
      </c>
      <c r="M282" s="238">
        <v>22722.33</v>
      </c>
      <c r="N282" s="238">
        <v>24537.83</v>
      </c>
      <c r="O282" s="238">
        <v>100315.41</v>
      </c>
      <c r="P282" s="223">
        <v>17275</v>
      </c>
      <c r="Q282" s="238">
        <v>22727.83</v>
      </c>
      <c r="R282" s="223">
        <v>22722.33</v>
      </c>
      <c r="S282" s="223">
        <v>22722.33</v>
      </c>
      <c r="T282" s="223">
        <v>22722.959999999999</v>
      </c>
      <c r="U282" s="223">
        <v>13222.22</v>
      </c>
      <c r="V282" s="257">
        <f t="shared" si="36"/>
        <v>442134.96000000008</v>
      </c>
      <c r="W282" s="258">
        <v>0.31</v>
      </c>
      <c r="X282" s="222">
        <v>317961.53000000003</v>
      </c>
      <c r="Y282" s="259"/>
      <c r="Z282" s="31"/>
    </row>
    <row r="283" spans="2:26" ht="65.25" customHeight="1" x14ac:dyDescent="0.35">
      <c r="B283" s="82" t="s">
        <v>540</v>
      </c>
      <c r="C283" s="256"/>
      <c r="D283" s="222"/>
      <c r="E283" s="222"/>
      <c r="F283" s="222">
        <v>30000</v>
      </c>
      <c r="G283" s="222"/>
      <c r="H283" s="222"/>
      <c r="I283" s="222"/>
      <c r="J283" s="222"/>
      <c r="K283" s="222"/>
      <c r="L283" s="222"/>
      <c r="M283" s="223">
        <v>0</v>
      </c>
      <c r="N283" s="223">
        <v>0</v>
      </c>
      <c r="O283" s="223">
        <v>60000</v>
      </c>
      <c r="P283" s="223"/>
      <c r="Q283" s="223"/>
      <c r="R283" s="223"/>
      <c r="S283" s="223">
        <v>0</v>
      </c>
      <c r="T283" s="223"/>
      <c r="U283" s="223"/>
      <c r="V283" s="257">
        <f t="shared" si="36"/>
        <v>90000</v>
      </c>
      <c r="W283" s="258"/>
      <c r="X283" s="222">
        <v>30000</v>
      </c>
      <c r="Y283" s="259"/>
      <c r="Z283" s="31"/>
    </row>
    <row r="284" spans="2:26" ht="21.75" customHeight="1" x14ac:dyDescent="0.35">
      <c r="B284" s="4"/>
      <c r="C284" s="83" t="s">
        <v>534</v>
      </c>
      <c r="D284" s="221">
        <f t="shared" ref="D284:V284" si="37">SUM(D280:D283)</f>
        <v>102787.9</v>
      </c>
      <c r="E284" s="221">
        <f t="shared" si="37"/>
        <v>9000</v>
      </c>
      <c r="F284" s="221">
        <f t="shared" si="37"/>
        <v>208021.82</v>
      </c>
      <c r="G284" s="221">
        <f t="shared" si="37"/>
        <v>20000</v>
      </c>
      <c r="H284" s="221">
        <f t="shared" si="37"/>
        <v>20000</v>
      </c>
      <c r="I284" s="221">
        <f t="shared" si="37"/>
        <v>20000</v>
      </c>
      <c r="J284" s="221">
        <f t="shared" si="37"/>
        <v>84807.72</v>
      </c>
      <c r="K284" s="221">
        <f t="shared" si="37"/>
        <v>22791.510000000002</v>
      </c>
      <c r="L284" s="221">
        <f t="shared" si="37"/>
        <v>39600</v>
      </c>
      <c r="M284" s="221">
        <f t="shared" si="37"/>
        <v>175316.5</v>
      </c>
      <c r="N284" s="221">
        <f t="shared" si="37"/>
        <v>34537.83</v>
      </c>
      <c r="O284" s="221">
        <f t="shared" si="37"/>
        <v>419975.41000000003</v>
      </c>
      <c r="P284" s="221">
        <f t="shared" si="37"/>
        <v>146751.41</v>
      </c>
      <c r="Q284" s="221">
        <f t="shared" si="37"/>
        <v>22727.83</v>
      </c>
      <c r="R284" s="221">
        <f t="shared" si="37"/>
        <v>22722.33</v>
      </c>
      <c r="S284" s="221">
        <f t="shared" si="37"/>
        <v>168145.26</v>
      </c>
      <c r="T284" s="221">
        <f t="shared" si="37"/>
        <v>22722.959999999999</v>
      </c>
      <c r="U284" s="221">
        <f t="shared" si="37"/>
        <v>88222.22</v>
      </c>
      <c r="V284" s="221">
        <f t="shared" si="37"/>
        <v>1628130.7000000002</v>
      </c>
      <c r="W284" s="219">
        <f>(W280*V280)+(W281*V281)+(W282*V282)+(W283*V283)</f>
        <v>137061.83760000003</v>
      </c>
      <c r="X284" s="253">
        <f>SUM(X280:X283)</f>
        <v>1144056.31</v>
      </c>
      <c r="Y284" s="256"/>
      <c r="Z284" s="9"/>
    </row>
    <row r="285" spans="2:26" ht="15.75" customHeight="1" x14ac:dyDescent="0.35">
      <c r="B285" s="4"/>
      <c r="C285" s="249"/>
      <c r="D285" s="254"/>
      <c r="E285" s="254"/>
      <c r="F285" s="254"/>
      <c r="G285" s="254"/>
      <c r="H285" s="254"/>
      <c r="I285" s="254"/>
      <c r="J285" s="254"/>
      <c r="K285" s="254"/>
      <c r="L285" s="254"/>
      <c r="M285" s="254"/>
      <c r="N285" s="254"/>
      <c r="O285" s="254"/>
      <c r="P285" s="254"/>
      <c r="Q285" s="254"/>
      <c r="R285" s="254"/>
      <c r="S285" s="254"/>
      <c r="T285" s="254"/>
      <c r="U285" s="254"/>
      <c r="V285" s="254"/>
      <c r="W285" s="254"/>
      <c r="X285" s="254"/>
      <c r="Y285" s="249"/>
      <c r="Z285" s="9"/>
    </row>
    <row r="286" spans="2:26" ht="15.75" customHeight="1" x14ac:dyDescent="0.35">
      <c r="B286" s="4"/>
      <c r="C286" s="249"/>
      <c r="D286" s="254"/>
      <c r="E286" s="254"/>
      <c r="F286" s="254"/>
      <c r="G286" s="254"/>
      <c r="H286" s="254"/>
      <c r="I286" s="254"/>
      <c r="J286" s="254"/>
      <c r="K286" s="254"/>
      <c r="L286" s="254"/>
      <c r="M286" s="254"/>
      <c r="N286" s="254"/>
      <c r="O286" s="254"/>
      <c r="P286" s="254"/>
      <c r="Q286" s="254"/>
      <c r="R286" s="254"/>
      <c r="S286" s="254"/>
      <c r="T286" s="254"/>
      <c r="U286" s="254"/>
      <c r="V286" s="254"/>
      <c r="W286" s="254"/>
      <c r="X286" s="254"/>
      <c r="Y286" s="249"/>
      <c r="Z286" s="9"/>
    </row>
    <row r="287" spans="2:26" ht="15.75" customHeight="1" x14ac:dyDescent="0.35">
      <c r="B287" s="4"/>
      <c r="C287" s="249"/>
      <c r="D287" s="254"/>
      <c r="E287" s="254"/>
      <c r="F287" s="254"/>
      <c r="G287" s="254"/>
      <c r="H287" s="254"/>
      <c r="I287" s="254"/>
      <c r="J287" s="254"/>
      <c r="K287" s="254"/>
      <c r="L287" s="254"/>
      <c r="M287" s="254"/>
      <c r="N287" s="254"/>
      <c r="O287" s="254"/>
      <c r="P287" s="254"/>
      <c r="Q287" s="254"/>
      <c r="R287" s="254"/>
      <c r="S287" s="254"/>
      <c r="T287" s="254"/>
      <c r="U287" s="254"/>
      <c r="V287" s="254"/>
      <c r="W287" s="254"/>
      <c r="X287" s="254"/>
      <c r="Y287" s="249"/>
      <c r="Z287" s="9"/>
    </row>
    <row r="288" spans="2:26" ht="15.75" customHeight="1" x14ac:dyDescent="0.35">
      <c r="B288" s="4"/>
      <c r="C288" s="249"/>
      <c r="D288" s="254"/>
      <c r="E288" s="254"/>
      <c r="F288" s="254"/>
      <c r="G288" s="254"/>
      <c r="H288" s="254"/>
      <c r="I288" s="254"/>
      <c r="J288" s="254"/>
      <c r="K288" s="254"/>
      <c r="L288" s="254"/>
      <c r="M288" s="254"/>
      <c r="N288" s="254"/>
      <c r="O288" s="254"/>
      <c r="P288" s="254"/>
      <c r="Q288" s="254"/>
      <c r="R288" s="254"/>
      <c r="S288" s="254"/>
      <c r="T288" s="254"/>
      <c r="U288" s="254"/>
      <c r="V288" s="254"/>
      <c r="W288" s="254"/>
      <c r="X288" s="254"/>
      <c r="Y288" s="249"/>
      <c r="Z288" s="9"/>
    </row>
    <row r="289" spans="2:26" ht="15.75" customHeight="1" x14ac:dyDescent="0.35">
      <c r="B289" s="4"/>
      <c r="C289" s="249"/>
      <c r="D289" s="254"/>
      <c r="E289" s="254"/>
      <c r="F289" s="254"/>
      <c r="G289" s="254"/>
      <c r="H289" s="254"/>
      <c r="I289" s="254"/>
      <c r="J289" s="254"/>
      <c r="K289" s="254"/>
      <c r="L289" s="254"/>
      <c r="M289" s="254"/>
      <c r="N289" s="254"/>
      <c r="O289" s="254"/>
      <c r="P289" s="254"/>
      <c r="Q289" s="254"/>
      <c r="R289" s="254"/>
      <c r="S289" s="254"/>
      <c r="T289" s="254"/>
      <c r="U289" s="254"/>
      <c r="V289" s="254"/>
      <c r="W289" s="254"/>
      <c r="X289" s="254"/>
      <c r="Y289" s="249"/>
      <c r="Z289" s="9"/>
    </row>
    <row r="290" spans="2:26" ht="15.75" customHeight="1" x14ac:dyDescent="0.35">
      <c r="B290" s="4"/>
      <c r="C290" s="249"/>
      <c r="D290" s="254"/>
      <c r="E290" s="254"/>
      <c r="F290" s="254"/>
      <c r="G290" s="254"/>
      <c r="H290" s="254"/>
      <c r="I290" s="254"/>
      <c r="J290" s="254"/>
      <c r="K290" s="254"/>
      <c r="L290" s="254"/>
      <c r="M290" s="254"/>
      <c r="N290" s="254"/>
      <c r="O290" s="254"/>
      <c r="P290" s="254"/>
      <c r="Q290" s="254"/>
      <c r="R290" s="254"/>
      <c r="S290" s="254"/>
      <c r="T290" s="254"/>
      <c r="U290" s="254"/>
      <c r="V290" s="254"/>
      <c r="W290" s="254"/>
      <c r="X290" s="254"/>
      <c r="Y290" s="249"/>
      <c r="Z290" s="9"/>
    </row>
    <row r="291" spans="2:26" ht="15.75" customHeight="1" thickBot="1" x14ac:dyDescent="0.4">
      <c r="B291" s="4"/>
      <c r="C291" s="249"/>
      <c r="D291" s="254"/>
      <c r="E291" s="254"/>
      <c r="F291" s="254"/>
      <c r="G291" s="254"/>
      <c r="H291" s="254"/>
      <c r="I291" s="254"/>
      <c r="J291" s="254"/>
      <c r="K291" s="254"/>
      <c r="L291" s="254"/>
      <c r="M291" s="254"/>
      <c r="N291" s="254"/>
      <c r="O291" s="254"/>
      <c r="P291" s="254"/>
      <c r="Q291" s="254"/>
      <c r="R291" s="254"/>
      <c r="S291" s="254"/>
      <c r="T291" s="254"/>
      <c r="U291" s="254"/>
      <c r="V291" s="254"/>
      <c r="W291" s="254"/>
      <c r="X291" s="254"/>
      <c r="Y291" s="249"/>
      <c r="Z291" s="9"/>
    </row>
    <row r="292" spans="2:26" ht="15.5" x14ac:dyDescent="0.35">
      <c r="B292" s="4"/>
      <c r="C292" s="289" t="s">
        <v>19</v>
      </c>
      <c r="D292" s="290"/>
      <c r="E292" s="290"/>
      <c r="F292" s="290"/>
      <c r="G292" s="290"/>
      <c r="H292" s="290"/>
      <c r="I292" s="290"/>
      <c r="J292" s="290"/>
      <c r="K292" s="290"/>
      <c r="L292" s="290"/>
      <c r="M292" s="290"/>
      <c r="N292" s="290"/>
      <c r="O292" s="290"/>
      <c r="P292" s="290"/>
      <c r="Q292" s="290"/>
      <c r="R292" s="290"/>
      <c r="S292" s="290"/>
      <c r="T292" s="290"/>
      <c r="U292" s="290"/>
      <c r="V292" s="291"/>
      <c r="W292" s="9"/>
      <c r="X292" s="254"/>
      <c r="Y292" s="9"/>
    </row>
    <row r="293" spans="2:26" ht="73" customHeight="1" x14ac:dyDescent="0.35">
      <c r="B293" s="4"/>
      <c r="C293" s="279"/>
      <c r="D293" s="214" t="s">
        <v>1205</v>
      </c>
      <c r="E293" s="214" t="s">
        <v>1206</v>
      </c>
      <c r="F293" s="214" t="s">
        <v>847</v>
      </c>
      <c r="G293" s="216" t="s">
        <v>848</v>
      </c>
      <c r="H293" s="216" t="s">
        <v>849</v>
      </c>
      <c r="I293" s="216" t="s">
        <v>850</v>
      </c>
      <c r="J293" s="216" t="s">
        <v>851</v>
      </c>
      <c r="K293" s="216" t="s">
        <v>852</v>
      </c>
      <c r="L293" s="216" t="s">
        <v>853</v>
      </c>
      <c r="M293" s="214" t="s">
        <v>1207</v>
      </c>
      <c r="N293" s="214" t="s">
        <v>1208</v>
      </c>
      <c r="O293" s="214" t="s">
        <v>857</v>
      </c>
      <c r="P293" s="216" t="s">
        <v>858</v>
      </c>
      <c r="Q293" s="216" t="s">
        <v>859</v>
      </c>
      <c r="R293" s="216" t="s">
        <v>860</v>
      </c>
      <c r="S293" s="216" t="s">
        <v>861</v>
      </c>
      <c r="T293" s="216" t="s">
        <v>862</v>
      </c>
      <c r="U293" s="216" t="s">
        <v>863</v>
      </c>
      <c r="V293" s="281" t="s">
        <v>60</v>
      </c>
      <c r="W293" s="249"/>
      <c r="X293" s="254"/>
      <c r="Y293" s="9"/>
    </row>
    <row r="294" spans="2:26" ht="47" customHeight="1" x14ac:dyDescent="0.35">
      <c r="B294" s="4"/>
      <c r="C294" s="280"/>
      <c r="D294" s="215" t="s">
        <v>854</v>
      </c>
      <c r="E294" s="215" t="s">
        <v>854</v>
      </c>
      <c r="F294" s="215" t="s">
        <v>854</v>
      </c>
      <c r="G294" s="215" t="s">
        <v>855</v>
      </c>
      <c r="H294" s="215" t="s">
        <v>855</v>
      </c>
      <c r="I294" s="215" t="s">
        <v>855</v>
      </c>
      <c r="J294" s="215" t="s">
        <v>856</v>
      </c>
      <c r="K294" s="215" t="s">
        <v>856</v>
      </c>
      <c r="L294" s="215" t="s">
        <v>856</v>
      </c>
      <c r="M294" s="215" t="s">
        <v>854</v>
      </c>
      <c r="N294" s="215" t="s">
        <v>854</v>
      </c>
      <c r="O294" s="215" t="s">
        <v>854</v>
      </c>
      <c r="P294" s="215" t="s">
        <v>855</v>
      </c>
      <c r="Q294" s="215" t="s">
        <v>855</v>
      </c>
      <c r="R294" s="215" t="s">
        <v>855</v>
      </c>
      <c r="S294" s="215" t="s">
        <v>856</v>
      </c>
      <c r="T294" s="215" t="s">
        <v>856</v>
      </c>
      <c r="U294" s="215" t="s">
        <v>856</v>
      </c>
      <c r="V294" s="282"/>
      <c r="W294" s="249"/>
      <c r="X294" s="254"/>
      <c r="Y294" s="9"/>
    </row>
    <row r="295" spans="2:26" ht="41.25" customHeight="1" x14ac:dyDescent="0.35">
      <c r="B295" s="261"/>
      <c r="C295" s="262" t="s">
        <v>59</v>
      </c>
      <c r="D295" s="263">
        <f t="shared" ref="D295:J295" si="38">SUM(D24,D34,D44,D54,D93,D114,D133,D143,D180,D208,D225,D235,D247,D257,D267,D277,D280,D281,D282,D283)</f>
        <v>291277.26</v>
      </c>
      <c r="E295" s="263">
        <f t="shared" si="38"/>
        <v>292644.75999999995</v>
      </c>
      <c r="F295" s="263">
        <f t="shared" si="38"/>
        <v>660436.13000000012</v>
      </c>
      <c r="G295" s="263">
        <f t="shared" si="38"/>
        <v>291277.26</v>
      </c>
      <c r="H295" s="263">
        <f t="shared" si="38"/>
        <v>292923.32</v>
      </c>
      <c r="I295" s="263">
        <f t="shared" si="38"/>
        <v>291000</v>
      </c>
      <c r="J295" s="263">
        <f t="shared" si="38"/>
        <v>291265.67</v>
      </c>
      <c r="K295" s="263">
        <f t="shared" ref="K295:U295" si="39">SUM(K24,K34,K44,K54,K93,K114,K133,K143,K180,K208,K225,K235,K247,K257,K267,K277,K280,K281,K282,K283)</f>
        <v>292639.75000000006</v>
      </c>
      <c r="L295" s="263">
        <f t="shared" si="39"/>
        <v>291293.83</v>
      </c>
      <c r="M295" s="263">
        <f t="shared" si="39"/>
        <v>424716.50000000006</v>
      </c>
      <c r="N295" s="263">
        <f t="shared" si="39"/>
        <v>426710.49000000005</v>
      </c>
      <c r="O295" s="263">
        <f t="shared" si="39"/>
        <v>807875.41</v>
      </c>
      <c r="P295" s="263">
        <f t="shared" si="39"/>
        <v>424716.5</v>
      </c>
      <c r="Q295" s="263">
        <f t="shared" si="39"/>
        <v>426710.49000000005</v>
      </c>
      <c r="R295" s="263">
        <f t="shared" si="39"/>
        <v>424716.51</v>
      </c>
      <c r="S295" s="263">
        <f t="shared" si="39"/>
        <v>424716.5</v>
      </c>
      <c r="T295" s="263">
        <f t="shared" si="39"/>
        <v>426710.49000000005</v>
      </c>
      <c r="U295" s="263">
        <f t="shared" si="39"/>
        <v>424716.50999999995</v>
      </c>
      <c r="V295" s="264">
        <f>SUM(D295:U295)</f>
        <v>7206347.3800000008</v>
      </c>
      <c r="W295" s="249"/>
      <c r="X295" s="265"/>
      <c r="Y295" s="261"/>
    </row>
    <row r="296" spans="2:26" ht="51.75" customHeight="1" x14ac:dyDescent="0.35">
      <c r="B296" s="266"/>
      <c r="C296" s="262" t="s">
        <v>9</v>
      </c>
      <c r="D296" s="263">
        <f>D295*0.07</f>
        <v>20389.408200000002</v>
      </c>
      <c r="E296" s="263">
        <f>E295*0.065</f>
        <v>19021.909399999997</v>
      </c>
      <c r="F296" s="263">
        <f>F295*0.07</f>
        <v>46230.529100000014</v>
      </c>
      <c r="G296" s="263">
        <f t="shared" ref="G296:U296" si="40">G295*0.07</f>
        <v>20389.408200000002</v>
      </c>
      <c r="H296" s="263">
        <f>H295*0.065</f>
        <v>19040.015800000001</v>
      </c>
      <c r="I296" s="263">
        <f t="shared" si="40"/>
        <v>20370.000000000004</v>
      </c>
      <c r="J296" s="263">
        <f t="shared" si="40"/>
        <v>20388.5969</v>
      </c>
      <c r="K296" s="263">
        <f>K295*0.065</f>
        <v>19021.583750000005</v>
      </c>
      <c r="L296" s="263">
        <f t="shared" si="40"/>
        <v>20390.568100000004</v>
      </c>
      <c r="M296" s="263">
        <f t="shared" si="40"/>
        <v>29730.155000000006</v>
      </c>
      <c r="N296" s="263">
        <f>N295*0.065</f>
        <v>27736.181850000004</v>
      </c>
      <c r="O296" s="263">
        <f t="shared" si="40"/>
        <v>56551.27870000001</v>
      </c>
      <c r="P296" s="263">
        <f t="shared" si="40"/>
        <v>29730.155000000002</v>
      </c>
      <c r="Q296" s="263">
        <f>Q295*0.065</f>
        <v>27736.181850000004</v>
      </c>
      <c r="R296" s="263">
        <f t="shared" si="40"/>
        <v>29730.155700000003</v>
      </c>
      <c r="S296" s="263">
        <f t="shared" si="40"/>
        <v>29730.155000000002</v>
      </c>
      <c r="T296" s="263">
        <f>T295*0.065</f>
        <v>27736.181850000004</v>
      </c>
      <c r="U296" s="263">
        <f t="shared" si="40"/>
        <v>29730.155699999999</v>
      </c>
      <c r="V296" s="264">
        <f>SUM(D296:U296)</f>
        <v>493652.62010000012</v>
      </c>
      <c r="W296" s="266"/>
      <c r="X296" s="265"/>
      <c r="Y296" s="267"/>
    </row>
    <row r="297" spans="2:26" ht="51.75" customHeight="1" thickBot="1" x14ac:dyDescent="0.4">
      <c r="B297" s="266"/>
      <c r="C297" s="7" t="s">
        <v>60</v>
      </c>
      <c r="D297" s="218">
        <f>SUM(D295:D296)</f>
        <v>311666.66820000001</v>
      </c>
      <c r="E297" s="218">
        <f>SUM(E295:E296)</f>
        <v>311666.66939999996</v>
      </c>
      <c r="F297" s="218">
        <f>SUM(F295:F296)</f>
        <v>706666.65910000016</v>
      </c>
      <c r="G297" s="218">
        <f t="shared" ref="G297:U297" si="41">SUM(G295:G296)</f>
        <v>311666.66820000001</v>
      </c>
      <c r="H297" s="218">
        <f t="shared" si="41"/>
        <v>311963.3358</v>
      </c>
      <c r="I297" s="218">
        <f t="shared" si="41"/>
        <v>311370</v>
      </c>
      <c r="J297" s="218">
        <f t="shared" si="41"/>
        <v>311654.26689999999</v>
      </c>
      <c r="K297" s="218">
        <f t="shared" si="41"/>
        <v>311661.33375000005</v>
      </c>
      <c r="L297" s="218">
        <f t="shared" si="41"/>
        <v>311684.39809999999</v>
      </c>
      <c r="M297" s="218">
        <f t="shared" si="41"/>
        <v>454446.65500000009</v>
      </c>
      <c r="N297" s="218">
        <f t="shared" si="41"/>
        <v>454446.67185000004</v>
      </c>
      <c r="O297" s="218">
        <f t="shared" si="41"/>
        <v>864426.68870000006</v>
      </c>
      <c r="P297" s="218">
        <f t="shared" si="41"/>
        <v>454446.65500000003</v>
      </c>
      <c r="Q297" s="218">
        <f t="shared" si="41"/>
        <v>454446.67185000004</v>
      </c>
      <c r="R297" s="218">
        <f t="shared" si="41"/>
        <v>454446.66570000001</v>
      </c>
      <c r="S297" s="218">
        <f t="shared" si="41"/>
        <v>454446.65500000003</v>
      </c>
      <c r="T297" s="218">
        <f t="shared" si="41"/>
        <v>454446.67185000004</v>
      </c>
      <c r="U297" s="218">
        <f t="shared" si="41"/>
        <v>454446.66569999995</v>
      </c>
      <c r="V297" s="81">
        <f>SUM(D297:U297)</f>
        <v>7700000.0001000017</v>
      </c>
      <c r="W297" s="266"/>
      <c r="Y297" s="267"/>
    </row>
    <row r="298" spans="2:26" ht="42" customHeight="1" x14ac:dyDescent="0.35">
      <c r="B298" s="266"/>
      <c r="X298" s="113"/>
      <c r="Y298" s="2"/>
      <c r="Z298" s="267"/>
    </row>
    <row r="299" spans="2:26" s="243" customFormat="1" ht="29.25" customHeight="1" thickBot="1" x14ac:dyDescent="0.4">
      <c r="B299" s="249"/>
      <c r="C299" s="4"/>
      <c r="D299" s="19"/>
      <c r="E299" s="19"/>
      <c r="F299" s="19"/>
      <c r="G299" s="19"/>
      <c r="H299" s="19"/>
      <c r="I299" s="19"/>
      <c r="J299" s="19"/>
      <c r="K299" s="19"/>
      <c r="L299" s="19"/>
      <c r="M299" s="19"/>
      <c r="N299" s="19"/>
      <c r="O299" s="19"/>
      <c r="P299" s="19"/>
      <c r="Q299" s="19"/>
      <c r="R299" s="19"/>
      <c r="S299" s="19"/>
      <c r="T299" s="19"/>
      <c r="U299" s="19"/>
      <c r="V299" s="19"/>
      <c r="W299" s="19"/>
      <c r="X299" s="116"/>
      <c r="Y299" s="9"/>
      <c r="Z299" s="261"/>
    </row>
    <row r="300" spans="2:26" ht="23.25" customHeight="1" x14ac:dyDescent="0.35">
      <c r="B300" s="267"/>
      <c r="C300" s="273" t="s">
        <v>29</v>
      </c>
      <c r="D300" s="274"/>
      <c r="E300" s="275"/>
      <c r="F300" s="275"/>
      <c r="G300" s="275"/>
      <c r="H300" s="275"/>
      <c r="I300" s="275"/>
      <c r="J300" s="275"/>
      <c r="K300" s="275"/>
      <c r="L300" s="275"/>
      <c r="M300" s="275"/>
      <c r="N300" s="275"/>
      <c r="O300" s="275"/>
      <c r="P300" s="275"/>
      <c r="Q300" s="275"/>
      <c r="R300" s="275"/>
      <c r="S300" s="275"/>
      <c r="T300" s="275"/>
      <c r="U300" s="275"/>
      <c r="V300" s="275"/>
      <c r="W300" s="276"/>
      <c r="X300" s="116"/>
      <c r="Y300" s="267"/>
    </row>
    <row r="301" spans="2:26" ht="58.5" customHeight="1" x14ac:dyDescent="0.35">
      <c r="B301" s="267"/>
      <c r="C301" s="292"/>
      <c r="D301" s="214" t="s">
        <v>1205</v>
      </c>
      <c r="E301" s="214" t="s">
        <v>1206</v>
      </c>
      <c r="F301" s="214" t="s">
        <v>847</v>
      </c>
      <c r="G301" s="216" t="s">
        <v>848</v>
      </c>
      <c r="H301" s="216" t="s">
        <v>849</v>
      </c>
      <c r="I301" s="216" t="s">
        <v>850</v>
      </c>
      <c r="J301" s="216" t="s">
        <v>851</v>
      </c>
      <c r="K301" s="216" t="s">
        <v>852</v>
      </c>
      <c r="L301" s="216" t="s">
        <v>853</v>
      </c>
      <c r="M301" s="214" t="s">
        <v>1207</v>
      </c>
      <c r="N301" s="214" t="s">
        <v>1208</v>
      </c>
      <c r="O301" s="214" t="s">
        <v>857</v>
      </c>
      <c r="P301" s="216" t="s">
        <v>858</v>
      </c>
      <c r="Q301" s="216" t="s">
        <v>859</v>
      </c>
      <c r="R301" s="216" t="s">
        <v>860</v>
      </c>
      <c r="S301" s="216" t="s">
        <v>861</v>
      </c>
      <c r="T301" s="216" t="s">
        <v>862</v>
      </c>
      <c r="U301" s="216" t="s">
        <v>863</v>
      </c>
      <c r="V301" s="283" t="s">
        <v>60</v>
      </c>
      <c r="W301" s="285" t="s">
        <v>31</v>
      </c>
      <c r="X301" s="116"/>
      <c r="Y301" s="267"/>
    </row>
    <row r="302" spans="2:26" ht="27.75" customHeight="1" x14ac:dyDescent="0.35">
      <c r="B302" s="267"/>
      <c r="C302" s="293"/>
      <c r="D302" s="215" t="s">
        <v>854</v>
      </c>
      <c r="E302" s="215" t="s">
        <v>854</v>
      </c>
      <c r="F302" s="215" t="s">
        <v>854</v>
      </c>
      <c r="G302" s="215" t="s">
        <v>855</v>
      </c>
      <c r="H302" s="215" t="s">
        <v>855</v>
      </c>
      <c r="I302" s="215" t="s">
        <v>855</v>
      </c>
      <c r="J302" s="215" t="s">
        <v>856</v>
      </c>
      <c r="K302" s="215" t="s">
        <v>856</v>
      </c>
      <c r="L302" s="215" t="s">
        <v>856</v>
      </c>
      <c r="M302" s="215" t="s">
        <v>854</v>
      </c>
      <c r="N302" s="215" t="s">
        <v>854</v>
      </c>
      <c r="O302" s="215" t="s">
        <v>854</v>
      </c>
      <c r="P302" s="215" t="s">
        <v>855</v>
      </c>
      <c r="Q302" s="215" t="s">
        <v>855</v>
      </c>
      <c r="R302" s="215" t="s">
        <v>855</v>
      </c>
      <c r="S302" s="215" t="s">
        <v>856</v>
      </c>
      <c r="T302" s="215" t="s">
        <v>856</v>
      </c>
      <c r="U302" s="215" t="s">
        <v>856</v>
      </c>
      <c r="V302" s="284"/>
      <c r="W302" s="286"/>
      <c r="X302" s="112"/>
      <c r="Y302" s="267"/>
    </row>
    <row r="303" spans="2:26" ht="55.5" customHeight="1" x14ac:dyDescent="0.35">
      <c r="B303" s="267"/>
      <c r="C303" s="15" t="s">
        <v>30</v>
      </c>
      <c r="D303" s="73">
        <f>$D$297*W303</f>
        <v>187000.00091999999</v>
      </c>
      <c r="E303" s="217">
        <f>$E$297*W303</f>
        <v>187000.00163999997</v>
      </c>
      <c r="F303" s="217">
        <f>$F$297*W303</f>
        <v>423999.99546000006</v>
      </c>
      <c r="G303" s="217">
        <f>$G$297*W303</f>
        <v>187000.00091999999</v>
      </c>
      <c r="H303" s="217">
        <f>$H$297*W303</f>
        <v>187178.00148000001</v>
      </c>
      <c r="I303" s="217">
        <f>$I$297*W303</f>
        <v>186822</v>
      </c>
      <c r="J303" s="217">
        <f>W$303*J$297</f>
        <v>186992.56013999999</v>
      </c>
      <c r="K303" s="217">
        <f>K297*W303</f>
        <v>186996.80025000003</v>
      </c>
      <c r="L303" s="217">
        <f>L297*W303</f>
        <v>187010.63885999998</v>
      </c>
      <c r="M303" s="217">
        <f>M297*W303</f>
        <v>272667.99300000002</v>
      </c>
      <c r="N303" s="217">
        <f>N297*W303</f>
        <v>272668.00310999999</v>
      </c>
      <c r="O303" s="217">
        <f>O297*W303</f>
        <v>518656.01322000002</v>
      </c>
      <c r="P303" s="217">
        <f>P297*W303</f>
        <v>272667.99300000002</v>
      </c>
      <c r="Q303" s="217">
        <f>Q297*W303</f>
        <v>272668.00310999999</v>
      </c>
      <c r="R303" s="217">
        <f>R297*W303</f>
        <v>272667.99942000001</v>
      </c>
      <c r="S303" s="217">
        <f>S297*W303</f>
        <v>272667.99300000002</v>
      </c>
      <c r="T303" s="217">
        <f>T297*W303</f>
        <v>272668.00310999999</v>
      </c>
      <c r="U303" s="217">
        <f>U297*W303</f>
        <v>272667.99941999995</v>
      </c>
      <c r="V303" s="217">
        <f>SUM(D303:U303)</f>
        <v>4620000.0000600005</v>
      </c>
      <c r="W303" s="92">
        <v>0.6</v>
      </c>
      <c r="X303" s="112"/>
      <c r="Y303" s="267"/>
    </row>
    <row r="304" spans="2:26" ht="57.75" customHeight="1" x14ac:dyDescent="0.35">
      <c r="B304" s="272"/>
      <c r="C304" s="84" t="s">
        <v>32</v>
      </c>
      <c r="D304" s="73">
        <f>D297*W$304</f>
        <v>124666.66728000001</v>
      </c>
      <c r="E304" s="217">
        <f>$E$297*W304</f>
        <v>124666.66775999998</v>
      </c>
      <c r="F304" s="217">
        <f>$F$297*W304</f>
        <v>282666.6636400001</v>
      </c>
      <c r="G304" s="220">
        <f>$G$297*W304</f>
        <v>124666.66728000001</v>
      </c>
      <c r="H304" s="220">
        <f>$H$297*W304</f>
        <v>124785.33432000001</v>
      </c>
      <c r="I304" s="220">
        <f>$I$297*W304</f>
        <v>124548</v>
      </c>
      <c r="J304" s="220">
        <f>J297*0.4</f>
        <v>124661.70676</v>
      </c>
      <c r="K304" s="220">
        <f t="shared" ref="K304:U304" si="42">K297*0.4</f>
        <v>124664.53350000002</v>
      </c>
      <c r="L304" s="220">
        <f t="shared" si="42"/>
        <v>124673.75924</v>
      </c>
      <c r="M304" s="220">
        <f t="shared" si="42"/>
        <v>181778.66200000004</v>
      </c>
      <c r="N304" s="220">
        <f t="shared" si="42"/>
        <v>181778.66874000002</v>
      </c>
      <c r="O304" s="220">
        <f t="shared" si="42"/>
        <v>345770.67548000003</v>
      </c>
      <c r="P304" s="220">
        <f t="shared" si="42"/>
        <v>181778.66200000001</v>
      </c>
      <c r="Q304" s="220">
        <f t="shared" si="42"/>
        <v>181778.66874000002</v>
      </c>
      <c r="R304" s="220">
        <f t="shared" si="42"/>
        <v>181778.66628</v>
      </c>
      <c r="S304" s="220">
        <f t="shared" si="42"/>
        <v>181778.66200000001</v>
      </c>
      <c r="T304" s="220">
        <f t="shared" si="42"/>
        <v>181778.66874000002</v>
      </c>
      <c r="U304" s="220">
        <f t="shared" si="42"/>
        <v>181778.66628</v>
      </c>
      <c r="V304" s="217">
        <f>SUM(D304:U304)</f>
        <v>3080000.0000400008</v>
      </c>
      <c r="W304" s="93">
        <v>0.4</v>
      </c>
      <c r="X304" s="114"/>
    </row>
    <row r="305" spans="2:26" ht="57.75" customHeight="1" x14ac:dyDescent="0.35">
      <c r="B305" s="272"/>
      <c r="C305" s="84" t="s">
        <v>544</v>
      </c>
      <c r="D305" s="73">
        <f>$D$297*W305</f>
        <v>0</v>
      </c>
      <c r="E305" s="217">
        <f>$E$297*W305</f>
        <v>0</v>
      </c>
      <c r="F305" s="217">
        <f>$F$297*W305</f>
        <v>0</v>
      </c>
      <c r="G305" s="220">
        <f>$G$297*W305</f>
        <v>0</v>
      </c>
      <c r="H305" s="220">
        <f>$H$297*W305</f>
        <v>0</v>
      </c>
      <c r="I305" s="220">
        <f>$I$297*W305</f>
        <v>0</v>
      </c>
      <c r="J305" s="220"/>
      <c r="K305" s="220"/>
      <c r="L305" s="220"/>
      <c r="M305" s="220"/>
      <c r="N305" s="220"/>
      <c r="O305" s="220"/>
      <c r="P305" s="220"/>
      <c r="Q305" s="220"/>
      <c r="R305" s="220"/>
      <c r="S305" s="220"/>
      <c r="T305" s="220"/>
      <c r="U305" s="220"/>
      <c r="V305" s="220">
        <f>SUM(D305:F305)</f>
        <v>0</v>
      </c>
      <c r="W305" s="94">
        <v>0</v>
      </c>
      <c r="X305" s="117"/>
    </row>
    <row r="306" spans="2:26" ht="38.25" customHeight="1" thickBot="1" x14ac:dyDescent="0.4">
      <c r="B306" s="272"/>
      <c r="C306" s="7" t="s">
        <v>539</v>
      </c>
      <c r="D306" s="218">
        <f t="shared" ref="D306:W306" si="43">SUM(D303:D305)</f>
        <v>311666.66820000001</v>
      </c>
      <c r="E306" s="218">
        <f t="shared" si="43"/>
        <v>311666.66939999996</v>
      </c>
      <c r="F306" s="218">
        <f t="shared" si="43"/>
        <v>706666.65910000016</v>
      </c>
      <c r="G306" s="218">
        <f t="shared" si="43"/>
        <v>311666.66820000001</v>
      </c>
      <c r="H306" s="218">
        <f t="shared" si="43"/>
        <v>311963.3358</v>
      </c>
      <c r="I306" s="218">
        <f t="shared" si="43"/>
        <v>311370</v>
      </c>
      <c r="J306" s="218">
        <f t="shared" si="43"/>
        <v>311654.26689999999</v>
      </c>
      <c r="K306" s="218">
        <f t="shared" si="43"/>
        <v>311661.33375000005</v>
      </c>
      <c r="L306" s="218">
        <f t="shared" si="43"/>
        <v>311684.39809999999</v>
      </c>
      <c r="M306" s="218">
        <f t="shared" si="43"/>
        <v>454446.65500000003</v>
      </c>
      <c r="N306" s="218">
        <f t="shared" si="43"/>
        <v>454446.67185000004</v>
      </c>
      <c r="O306" s="218">
        <f t="shared" si="43"/>
        <v>864426.68870000006</v>
      </c>
      <c r="P306" s="218">
        <f t="shared" si="43"/>
        <v>454446.65500000003</v>
      </c>
      <c r="Q306" s="218">
        <f t="shared" si="43"/>
        <v>454446.67185000004</v>
      </c>
      <c r="R306" s="218">
        <f t="shared" si="43"/>
        <v>454446.66570000001</v>
      </c>
      <c r="S306" s="218">
        <f t="shared" si="43"/>
        <v>454446.65500000003</v>
      </c>
      <c r="T306" s="218">
        <f t="shared" si="43"/>
        <v>454446.67185000004</v>
      </c>
      <c r="U306" s="218">
        <f t="shared" si="43"/>
        <v>454446.66569999995</v>
      </c>
      <c r="V306" s="218">
        <f t="shared" si="43"/>
        <v>7700000.0001000017</v>
      </c>
      <c r="W306" s="74">
        <f t="shared" si="43"/>
        <v>1</v>
      </c>
      <c r="X306" s="115"/>
    </row>
    <row r="307" spans="2:26" ht="21.75" customHeight="1" thickBot="1" x14ac:dyDescent="0.4">
      <c r="B307" s="272"/>
      <c r="C307" s="1"/>
      <c r="D307" s="5"/>
      <c r="E307" s="5"/>
      <c r="F307" s="5"/>
      <c r="G307" s="5"/>
      <c r="H307" s="5"/>
      <c r="I307" s="5"/>
      <c r="J307" s="5"/>
      <c r="K307" s="5"/>
      <c r="L307" s="5"/>
      <c r="M307" s="5"/>
      <c r="N307" s="5"/>
      <c r="O307" s="5"/>
      <c r="P307" s="5"/>
      <c r="Q307" s="5"/>
      <c r="R307" s="5"/>
      <c r="S307" s="5"/>
      <c r="T307" s="5"/>
      <c r="U307" s="5"/>
      <c r="V307" s="5"/>
      <c r="W307" s="5"/>
      <c r="X307" s="115"/>
    </row>
    <row r="308" spans="2:26" ht="49.5" customHeight="1" x14ac:dyDescent="0.35">
      <c r="B308" s="272"/>
      <c r="C308" s="75" t="s">
        <v>1221</v>
      </c>
      <c r="D308" s="76">
        <f>SUM(W24,W34,W44,W54,W93,W114,W133,W143,W180,W208,W225,W235,W247,W257,W267,W277,W284)*1.07</f>
        <v>2742470.1440580008</v>
      </c>
      <c r="E308" s="19"/>
      <c r="F308" s="19"/>
      <c r="G308" s="19"/>
      <c r="H308" s="19"/>
      <c r="I308" s="19"/>
      <c r="J308" s="19"/>
      <c r="K308" s="19"/>
      <c r="L308" s="19"/>
      <c r="M308" s="19"/>
      <c r="N308" s="19"/>
      <c r="O308" s="19"/>
      <c r="P308" s="19"/>
      <c r="Q308" s="19"/>
      <c r="R308" s="19"/>
      <c r="S308" s="19"/>
      <c r="T308" s="19"/>
      <c r="U308" s="19"/>
      <c r="V308" s="19"/>
      <c r="W308" s="119" t="s">
        <v>551</v>
      </c>
      <c r="X308" s="233">
        <f>SUM(X284,X277,X267,X257,X247,X235,X225,X208,X180,X143,X133,X114,X93,X54,X44,X34,X24)</f>
        <v>5859176.2400000002</v>
      </c>
    </row>
    <row r="309" spans="2:26" ht="28.5" customHeight="1" thickBot="1" x14ac:dyDescent="0.4">
      <c r="B309" s="272"/>
      <c r="C309" s="77" t="s">
        <v>16</v>
      </c>
      <c r="D309" s="107">
        <f>D308/V297</f>
        <v>0.35616495376914076</v>
      </c>
      <c r="E309" s="26"/>
      <c r="F309" s="26"/>
      <c r="G309" s="26"/>
      <c r="H309" s="26"/>
      <c r="I309" s="26"/>
      <c r="J309" s="26"/>
      <c r="K309" s="26"/>
      <c r="L309" s="26"/>
      <c r="M309" s="26"/>
      <c r="N309" s="26"/>
      <c r="O309" s="26"/>
      <c r="P309" s="26"/>
      <c r="Q309" s="26"/>
      <c r="R309" s="26"/>
      <c r="S309" s="26"/>
      <c r="T309" s="26"/>
      <c r="U309" s="26"/>
      <c r="V309" s="26"/>
      <c r="W309" s="268" t="s">
        <v>552</v>
      </c>
      <c r="X309" s="120">
        <f>X308/V295</f>
        <v>0.81305770191722282</v>
      </c>
    </row>
    <row r="310" spans="2:26" ht="28.5" customHeight="1" x14ac:dyDescent="0.35">
      <c r="B310" s="272"/>
      <c r="C310" s="287"/>
      <c r="D310" s="288"/>
      <c r="E310" s="27"/>
      <c r="F310" s="27"/>
      <c r="G310" s="27"/>
      <c r="H310" s="27"/>
      <c r="I310" s="27"/>
      <c r="J310" s="27"/>
      <c r="K310" s="27"/>
      <c r="L310" s="27"/>
      <c r="M310" s="27"/>
      <c r="N310" s="27"/>
      <c r="O310" s="27"/>
      <c r="P310" s="27"/>
      <c r="Q310" s="27"/>
      <c r="R310" s="27"/>
      <c r="S310" s="27"/>
      <c r="T310" s="27"/>
      <c r="U310" s="27"/>
      <c r="V310" s="27"/>
    </row>
    <row r="311" spans="2:26" ht="32.25" customHeight="1" x14ac:dyDescent="0.35">
      <c r="B311" s="272"/>
      <c r="C311" s="77" t="s">
        <v>1222</v>
      </c>
      <c r="D311" s="78">
        <f>SUM(V282:V283)*1.07</f>
        <v>569384.40720000013</v>
      </c>
      <c r="E311" s="28"/>
      <c r="F311" s="28"/>
      <c r="G311" s="28"/>
      <c r="H311" s="28"/>
      <c r="I311" s="28"/>
      <c r="J311" s="28"/>
      <c r="K311" s="28"/>
      <c r="L311" s="28"/>
      <c r="M311" s="28"/>
      <c r="N311" s="28"/>
      <c r="O311" s="28"/>
      <c r="P311" s="28"/>
      <c r="Q311" s="28"/>
      <c r="R311" s="28"/>
      <c r="S311" s="28"/>
      <c r="T311" s="28"/>
      <c r="U311" s="28"/>
      <c r="V311" s="28"/>
    </row>
    <row r="312" spans="2:26" ht="23.25" customHeight="1" x14ac:dyDescent="0.35">
      <c r="B312" s="272"/>
      <c r="C312" s="77" t="s">
        <v>17</v>
      </c>
      <c r="D312" s="107">
        <f>D311/V297</f>
        <v>7.3946026908130569E-2</v>
      </c>
      <c r="E312" s="28"/>
      <c r="F312" s="28"/>
      <c r="G312" s="28"/>
      <c r="H312" s="28"/>
      <c r="I312" s="28"/>
      <c r="J312" s="28"/>
      <c r="K312" s="28"/>
      <c r="L312" s="28"/>
      <c r="M312" s="28"/>
      <c r="N312" s="28"/>
      <c r="O312" s="28"/>
      <c r="P312" s="28"/>
      <c r="Q312" s="28"/>
      <c r="R312" s="28"/>
      <c r="S312" s="28"/>
      <c r="T312" s="28"/>
      <c r="U312" s="28"/>
      <c r="V312" s="28"/>
      <c r="X312" s="111"/>
    </row>
    <row r="313" spans="2:26" ht="66.75" customHeight="1" thickBot="1" x14ac:dyDescent="0.4">
      <c r="B313" s="272"/>
      <c r="C313" s="277" t="s">
        <v>1223</v>
      </c>
      <c r="D313" s="278"/>
      <c r="E313" s="269"/>
      <c r="F313" s="269"/>
      <c r="G313" s="269"/>
      <c r="H313" s="269"/>
      <c r="I313" s="269"/>
      <c r="J313" s="269"/>
      <c r="K313" s="269"/>
      <c r="L313" s="269"/>
      <c r="M313" s="269"/>
      <c r="N313" s="269"/>
      <c r="O313" s="269"/>
      <c r="P313" s="269"/>
      <c r="Q313" s="269"/>
      <c r="R313" s="269"/>
      <c r="S313" s="269"/>
      <c r="T313" s="269"/>
      <c r="U313" s="269"/>
      <c r="V313" s="269"/>
    </row>
    <row r="314" spans="2:26" ht="55.5" customHeight="1" x14ac:dyDescent="0.35">
      <c r="B314" s="272"/>
      <c r="Z314" s="243"/>
    </row>
    <row r="315" spans="2:26" ht="42.75" customHeight="1" x14ac:dyDescent="0.35">
      <c r="B315" s="272"/>
    </row>
    <row r="316" spans="2:26" ht="21.75" customHeight="1" x14ac:dyDescent="0.35">
      <c r="B316" s="272"/>
    </row>
    <row r="317" spans="2:26" ht="21.75" customHeight="1" x14ac:dyDescent="0.35">
      <c r="B317" s="272"/>
    </row>
    <row r="318" spans="2:26" ht="23.25" customHeight="1" x14ac:dyDescent="0.35">
      <c r="B318" s="272"/>
    </row>
    <row r="319" spans="2:26" ht="23.25" customHeight="1" x14ac:dyDescent="0.35"/>
    <row r="320" spans="2:26" ht="21.75" customHeight="1" x14ac:dyDescent="0.35"/>
    <row r="321" ht="16.5" customHeight="1" x14ac:dyDescent="0.35"/>
    <row r="322" ht="29.25" customHeight="1" x14ac:dyDescent="0.35"/>
    <row r="323" ht="24.75" customHeight="1" x14ac:dyDescent="0.35"/>
    <row r="324" ht="33" customHeight="1" x14ac:dyDescent="0.35"/>
    <row r="326" ht="15" customHeight="1" x14ac:dyDescent="0.35"/>
    <row r="327" ht="25.5" customHeight="1" x14ac:dyDescent="0.35"/>
  </sheetData>
  <sheetProtection formatCells="0" formatColumns="0" formatRows="0"/>
  <mergeCells count="37">
    <mergeCell ref="X12:X13"/>
    <mergeCell ref="Y12:Y13"/>
    <mergeCell ref="B2:E2"/>
    <mergeCell ref="B9:W9"/>
    <mergeCell ref="C237:Y237"/>
    <mergeCell ref="C226:Y226"/>
    <mergeCell ref="C181:Y181"/>
    <mergeCell ref="C209:Y209"/>
    <mergeCell ref="C56:Y56"/>
    <mergeCell ref="C57:Y57"/>
    <mergeCell ref="C258:Y258"/>
    <mergeCell ref="C45:Y45"/>
    <mergeCell ref="B6:Y6"/>
    <mergeCell ref="C14:Y14"/>
    <mergeCell ref="C15:Y15"/>
    <mergeCell ref="C25:Y25"/>
    <mergeCell ref="C35:Y35"/>
    <mergeCell ref="C134:Y134"/>
    <mergeCell ref="C94:Y94"/>
    <mergeCell ref="C115:Y115"/>
    <mergeCell ref="C145:Y145"/>
    <mergeCell ref="C146:Y146"/>
    <mergeCell ref="C248:Y248"/>
    <mergeCell ref="C238:Y238"/>
    <mergeCell ref="V12:V13"/>
    <mergeCell ref="W12:W13"/>
    <mergeCell ref="C268:Y268"/>
    <mergeCell ref="B304:B318"/>
    <mergeCell ref="C300:W300"/>
    <mergeCell ref="C313:D313"/>
    <mergeCell ref="C293:C294"/>
    <mergeCell ref="V293:V294"/>
    <mergeCell ref="V301:V302"/>
    <mergeCell ref="W301:W302"/>
    <mergeCell ref="C310:D310"/>
    <mergeCell ref="C292:V292"/>
    <mergeCell ref="C301:C302"/>
  </mergeCells>
  <conditionalFormatting sqref="D309">
    <cfRule type="cellIs" dxfId="28" priority="46" operator="lessThan">
      <formula>0.15</formula>
    </cfRule>
  </conditionalFormatting>
  <conditionalFormatting sqref="D312">
    <cfRule type="cellIs" dxfId="27" priority="44" operator="lessThan">
      <formula>0.05</formula>
    </cfRule>
  </conditionalFormatting>
  <conditionalFormatting sqref="X305 W306">
    <cfRule type="cellIs" dxfId="26" priority="1" operator="greaterThan">
      <formula>1</formula>
    </cfRule>
  </conditionalFormatting>
  <dataValidations xWindow="431" yWindow="475" count="7">
    <dataValidation allowBlank="1" showInputMessage="1" showErrorMessage="1" prompt="% Towards Gender Equality and Women's Empowerment Must be Higher than 15%_x000a_" sqref="D309:V309" xr:uid="{E72508C7-C8DD-46A5-878C-E4FA07CAB6AF}"/>
    <dataValidation allowBlank="1" showInputMessage="1" showErrorMessage="1" prompt="M&amp;E Budget Cannot be Less than 5%_x000a_" sqref="D312:V312" xr:uid="{53928C0A-D548-4B6B-97FC-07D38B0E5FA7}"/>
    <dataValidation allowBlank="1" showInputMessage="1" showErrorMessage="1" prompt="Insert *text* description of Outcome here" sqref="C14:Y14 C56:Y56 C145:Y145 C237:Y237" xr:uid="{89ACADD6-F982-42D9-AC8D-CCF9750605B2}"/>
    <dataValidation allowBlank="1" showInputMessage="1" showErrorMessage="1" prompt="Insert *text* description of Output here" sqref="C15 C25 C35 C45 C57 C94 C115 C134 C146 C181 C209 C226 C238 C248 C258 C268" xr:uid="{31AC9CA6-D499-4711-A99F-BECD0A64F3A8}"/>
    <dataValidation allowBlank="1" showInputMessage="1" showErrorMessage="1" prompt="Insert *text* description of Activity here" sqref="C16 C26 C36 C46 C58:C85 C95 C116:C125 C135 C147:C172 C210:C217 C227 C239 C249 C259 C269 C182:C200" xr:uid="{E7A390F5-03DD-4A67-B842-17326B4F2DA4}"/>
    <dataValidation allowBlank="1" showInputMessage="1" showErrorMessage="1" prompt="Insert name of recipient agency here _x000a_" sqref="D302:U302 D294:U294 D13:U13" xr:uid="{6F27C540-9DBA-46EE-AEC3-C6AACF4159B5}"/>
    <dataValidation allowBlank="1" showErrorMessage="1" prompt="% Towards Gender Equality and Women's Empowerment Must be Higher than 15%_x000a_" sqref="D311:V311" xr:uid="{8C6643DA-1D03-44FB-AC1F-C4CB706ED3AA}"/>
  </dataValidations>
  <pageMargins left="0.7" right="0.7" top="0.75" bottom="0.75" header="0.3" footer="0.3"/>
  <pageSetup scale="74" orientation="landscape" r:id="rId1"/>
  <rowBreaks count="1" manualBreakCount="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AC254"/>
  <sheetViews>
    <sheetView showGridLines="0" showZeros="0" zoomScale="60" zoomScaleNormal="60" workbookViewId="0">
      <selection activeCell="D206" sqref="D206:U207"/>
    </sheetView>
  </sheetViews>
  <sheetFormatPr baseColWidth="10" defaultColWidth="9.1796875" defaultRowHeight="15.5" x14ac:dyDescent="0.35"/>
  <cols>
    <col min="1" max="1" width="4.453125" style="34" customWidth="1"/>
    <col min="2" max="2" width="3.1796875" style="34" customWidth="1"/>
    <col min="3" max="3" width="51.453125" style="34" customWidth="1"/>
    <col min="4" max="4" width="34.1796875" style="36" customWidth="1"/>
    <col min="5" max="5" width="35" style="36" customWidth="1"/>
    <col min="6" max="21" width="34" style="36" customWidth="1"/>
    <col min="22" max="22" width="25.81640625" style="34" customWidth="1"/>
    <col min="23" max="23" width="21.453125" style="34" customWidth="1"/>
    <col min="24" max="24" width="16.81640625" style="34" customWidth="1"/>
    <col min="25" max="25" width="19.453125" style="34" customWidth="1"/>
    <col min="26" max="26" width="19" style="34" customWidth="1"/>
    <col min="27" max="27" width="26" style="34" customWidth="1"/>
    <col min="28" max="28" width="21.1796875" style="34" customWidth="1"/>
    <col min="29" max="29" width="7" style="34" customWidth="1"/>
    <col min="30" max="30" width="24.1796875" style="34" customWidth="1"/>
    <col min="31" max="31" width="26.453125" style="34" customWidth="1"/>
    <col min="32" max="32" width="30.1796875" style="34" customWidth="1"/>
    <col min="33" max="33" width="33" style="34" customWidth="1"/>
    <col min="34" max="35" width="22.81640625" style="34" customWidth="1"/>
    <col min="36" max="36" width="23.453125" style="34" customWidth="1"/>
    <col min="37" max="37" width="32.1796875" style="34" customWidth="1"/>
    <col min="38" max="38" width="9.1796875" style="34"/>
    <col min="39" max="39" width="17.81640625" style="34" customWidth="1"/>
    <col min="40" max="40" width="26.453125" style="34" customWidth="1"/>
    <col min="41" max="41" width="22.453125" style="34" customWidth="1"/>
    <col min="42" max="42" width="29.81640625" style="34" customWidth="1"/>
    <col min="43" max="43" width="23.453125" style="34" customWidth="1"/>
    <col min="44" max="44" width="18.453125" style="34" customWidth="1"/>
    <col min="45" max="45" width="17.453125" style="34" customWidth="1"/>
    <col min="46" max="46" width="25.1796875" style="34" customWidth="1"/>
    <col min="47" max="16384" width="9.1796875" style="34"/>
  </cols>
  <sheetData>
    <row r="1" spans="2:28" ht="24" customHeight="1" x14ac:dyDescent="0.35">
      <c r="AA1" s="12"/>
      <c r="AB1" s="3"/>
    </row>
    <row r="2" spans="2:28" ht="46" x14ac:dyDescent="1">
      <c r="C2" s="321" t="s">
        <v>531</v>
      </c>
      <c r="D2" s="321"/>
      <c r="E2" s="321"/>
      <c r="F2" s="321"/>
      <c r="G2" s="128"/>
      <c r="H2" s="128"/>
      <c r="I2" s="128"/>
      <c r="J2" s="128"/>
      <c r="K2" s="128"/>
      <c r="L2" s="128"/>
      <c r="M2" s="128"/>
      <c r="N2" s="128"/>
      <c r="O2" s="128"/>
      <c r="P2" s="128"/>
      <c r="Q2" s="128"/>
      <c r="R2" s="128"/>
      <c r="S2" s="128"/>
      <c r="T2" s="128"/>
      <c r="U2" s="128"/>
      <c r="V2" s="20"/>
      <c r="W2" s="21"/>
      <c r="X2" s="21"/>
      <c r="AA2" s="12"/>
      <c r="AB2" s="3"/>
    </row>
    <row r="3" spans="2:28" ht="24" customHeight="1" x14ac:dyDescent="0.35">
      <c r="C3" s="23"/>
      <c r="D3" s="22"/>
      <c r="E3" s="22"/>
      <c r="F3" s="22"/>
      <c r="G3" s="22"/>
      <c r="H3" s="22"/>
      <c r="I3" s="22"/>
      <c r="J3" s="22"/>
      <c r="K3" s="22"/>
      <c r="L3" s="22"/>
      <c r="M3" s="22"/>
      <c r="N3" s="22"/>
      <c r="O3" s="22"/>
      <c r="P3" s="22"/>
      <c r="Q3" s="22"/>
      <c r="R3" s="22"/>
      <c r="S3" s="22"/>
      <c r="T3" s="22"/>
      <c r="U3" s="22"/>
      <c r="V3" s="22"/>
      <c r="W3" s="22"/>
      <c r="X3" s="22"/>
      <c r="AA3" s="12"/>
      <c r="AB3" s="3"/>
    </row>
    <row r="4" spans="2:28" ht="24" customHeight="1" thickBot="1" x14ac:dyDescent="0.4">
      <c r="C4" s="23"/>
      <c r="D4" s="22"/>
      <c r="E4" s="22"/>
      <c r="F4" s="22"/>
      <c r="G4" s="22"/>
      <c r="H4" s="22"/>
      <c r="I4" s="22"/>
      <c r="J4" s="22"/>
      <c r="K4" s="22"/>
      <c r="L4" s="22"/>
      <c r="M4" s="22"/>
      <c r="N4" s="22"/>
      <c r="O4" s="22"/>
      <c r="P4" s="22"/>
      <c r="Q4" s="22"/>
      <c r="R4" s="22"/>
      <c r="S4" s="22"/>
      <c r="T4" s="22"/>
      <c r="U4" s="22"/>
      <c r="V4" s="22"/>
      <c r="W4" s="22"/>
      <c r="X4" s="22"/>
      <c r="AA4" s="12"/>
      <c r="AB4" s="3"/>
    </row>
    <row r="5" spans="2:28" ht="30" customHeight="1" x14ac:dyDescent="0.8">
      <c r="C5" s="325" t="s">
        <v>15</v>
      </c>
      <c r="D5" s="326"/>
      <c r="E5" s="326"/>
      <c r="F5" s="326"/>
      <c r="G5" s="326"/>
      <c r="H5" s="326"/>
      <c r="I5" s="326"/>
      <c r="J5" s="326"/>
      <c r="K5" s="326"/>
      <c r="L5" s="326"/>
      <c r="M5" s="326"/>
      <c r="N5" s="326"/>
      <c r="O5" s="326"/>
      <c r="P5" s="326"/>
      <c r="Q5" s="326"/>
      <c r="R5" s="326"/>
      <c r="S5" s="326"/>
      <c r="T5" s="326"/>
      <c r="U5" s="326"/>
      <c r="V5" s="327"/>
      <c r="Y5" s="12"/>
      <c r="Z5" s="3"/>
    </row>
    <row r="6" spans="2:28" ht="24" customHeight="1" x14ac:dyDescent="0.35">
      <c r="C6" s="312" t="s">
        <v>532</v>
      </c>
      <c r="D6" s="313"/>
      <c r="E6" s="313"/>
      <c r="F6" s="313"/>
      <c r="G6" s="313"/>
      <c r="H6" s="313"/>
      <c r="I6" s="313"/>
      <c r="J6" s="313"/>
      <c r="K6" s="313"/>
      <c r="L6" s="313"/>
      <c r="M6" s="313"/>
      <c r="N6" s="313"/>
      <c r="O6" s="313"/>
      <c r="P6" s="313"/>
      <c r="Q6" s="313"/>
      <c r="R6" s="313"/>
      <c r="S6" s="313"/>
      <c r="T6" s="313"/>
      <c r="U6" s="313"/>
      <c r="V6" s="314"/>
      <c r="Y6" s="12"/>
      <c r="Z6" s="3"/>
    </row>
    <row r="7" spans="2:28" ht="24" customHeight="1" x14ac:dyDescent="0.35">
      <c r="C7" s="312"/>
      <c r="D7" s="313"/>
      <c r="E7" s="313"/>
      <c r="F7" s="313"/>
      <c r="G7" s="313"/>
      <c r="H7" s="313"/>
      <c r="I7" s="313"/>
      <c r="J7" s="313"/>
      <c r="K7" s="313"/>
      <c r="L7" s="313"/>
      <c r="M7" s="313"/>
      <c r="N7" s="313"/>
      <c r="O7" s="313"/>
      <c r="P7" s="313"/>
      <c r="Q7" s="313"/>
      <c r="R7" s="313"/>
      <c r="S7" s="313"/>
      <c r="T7" s="313"/>
      <c r="U7" s="313"/>
      <c r="V7" s="314"/>
      <c r="Y7" s="12"/>
      <c r="Z7" s="3"/>
    </row>
    <row r="8" spans="2:28" ht="24" customHeight="1" thickBot="1" x14ac:dyDescent="0.4">
      <c r="C8" s="315"/>
      <c r="D8" s="316"/>
      <c r="E8" s="316"/>
      <c r="F8" s="316"/>
      <c r="G8" s="316"/>
      <c r="H8" s="316"/>
      <c r="I8" s="316"/>
      <c r="J8" s="316"/>
      <c r="K8" s="316"/>
      <c r="L8" s="316"/>
      <c r="M8" s="316"/>
      <c r="N8" s="316"/>
      <c r="O8" s="316"/>
      <c r="P8" s="316"/>
      <c r="Q8" s="316"/>
      <c r="R8" s="316"/>
      <c r="S8" s="316"/>
      <c r="T8" s="316"/>
      <c r="U8" s="316"/>
      <c r="V8" s="317"/>
      <c r="Y8" s="12"/>
      <c r="Z8" s="3"/>
    </row>
    <row r="9" spans="2:28" ht="24" customHeight="1" thickBot="1" x14ac:dyDescent="0.4">
      <c r="C9" s="29"/>
      <c r="D9" s="29"/>
      <c r="E9" s="29"/>
      <c r="F9" s="29"/>
      <c r="G9" s="29"/>
      <c r="H9" s="29"/>
      <c r="I9" s="29"/>
      <c r="J9" s="29"/>
      <c r="K9" s="29"/>
      <c r="L9" s="29"/>
      <c r="M9" s="29"/>
      <c r="N9" s="29"/>
      <c r="O9" s="29"/>
      <c r="P9" s="29"/>
      <c r="Q9" s="29"/>
      <c r="R9" s="29"/>
      <c r="S9" s="29"/>
      <c r="T9" s="29"/>
      <c r="U9" s="29"/>
      <c r="AA9" s="12"/>
      <c r="AB9" s="3"/>
    </row>
    <row r="10" spans="2:28" ht="24" customHeight="1" thickBot="1" x14ac:dyDescent="0.4">
      <c r="C10" s="322" t="s">
        <v>169</v>
      </c>
      <c r="D10" s="323"/>
      <c r="E10" s="323"/>
      <c r="F10" s="324"/>
      <c r="G10" s="129"/>
      <c r="H10" s="129"/>
      <c r="I10" s="129"/>
      <c r="J10" s="129"/>
      <c r="K10" s="129"/>
      <c r="L10" s="129"/>
      <c r="M10" s="129"/>
      <c r="N10" s="129"/>
      <c r="O10" s="129"/>
      <c r="P10" s="129"/>
      <c r="Q10" s="129"/>
      <c r="R10" s="129"/>
      <c r="S10" s="129"/>
      <c r="T10" s="129"/>
      <c r="U10" s="129"/>
      <c r="AA10" s="12"/>
      <c r="AB10" s="3"/>
    </row>
    <row r="11" spans="2:28" ht="24" customHeight="1" x14ac:dyDescent="0.35">
      <c r="C11" s="29"/>
      <c r="D11" s="29"/>
      <c r="E11" s="29"/>
      <c r="F11" s="29"/>
      <c r="G11" s="29"/>
      <c r="H11" s="29"/>
      <c r="I11" s="29"/>
      <c r="J11" s="29"/>
      <c r="K11" s="29"/>
      <c r="L11" s="29"/>
      <c r="M11" s="29"/>
      <c r="N11" s="29"/>
      <c r="O11" s="29"/>
      <c r="P11" s="29"/>
      <c r="Q11" s="29"/>
      <c r="R11" s="29"/>
      <c r="S11" s="29"/>
      <c r="T11" s="29"/>
      <c r="U11" s="29"/>
      <c r="AA11" s="12"/>
      <c r="AB11" s="3"/>
    </row>
    <row r="12" spans="2:28" ht="55.5" customHeight="1" x14ac:dyDescent="0.35">
      <c r="B12"/>
      <c r="C12" s="29"/>
      <c r="D12" s="228" t="s">
        <v>1199</v>
      </c>
      <c r="E12" s="228" t="s">
        <v>1200</v>
      </c>
      <c r="F12" s="228" t="s">
        <v>1201</v>
      </c>
      <c r="G12" s="228" t="s">
        <v>848</v>
      </c>
      <c r="H12" s="228" t="s">
        <v>849</v>
      </c>
      <c r="I12" s="228" t="s">
        <v>850</v>
      </c>
      <c r="J12" s="228" t="s">
        <v>851</v>
      </c>
      <c r="K12" s="228" t="s">
        <v>852</v>
      </c>
      <c r="L12" s="228" t="s">
        <v>853</v>
      </c>
      <c r="M12" s="228" t="s">
        <v>1202</v>
      </c>
      <c r="N12" s="228" t="s">
        <v>1203</v>
      </c>
      <c r="O12" s="228" t="s">
        <v>1204</v>
      </c>
      <c r="P12" s="228" t="s">
        <v>858</v>
      </c>
      <c r="Q12" s="228" t="s">
        <v>859</v>
      </c>
      <c r="R12" s="228" t="s">
        <v>860</v>
      </c>
      <c r="S12" s="228" t="s">
        <v>861</v>
      </c>
      <c r="T12" s="228" t="s">
        <v>862</v>
      </c>
      <c r="U12" s="228" t="s">
        <v>863</v>
      </c>
      <c r="V12" s="283" t="s">
        <v>60</v>
      </c>
      <c r="AA12" s="12"/>
      <c r="AB12" s="3"/>
    </row>
    <row r="13" spans="2:28" ht="24" customHeight="1" x14ac:dyDescent="0.35">
      <c r="B13"/>
      <c r="C13" s="29"/>
      <c r="D13" s="228" t="s">
        <v>854</v>
      </c>
      <c r="E13" s="228" t="s">
        <v>854</v>
      </c>
      <c r="F13" s="228" t="s">
        <v>854</v>
      </c>
      <c r="G13" s="228" t="s">
        <v>855</v>
      </c>
      <c r="H13" s="228" t="s">
        <v>855</v>
      </c>
      <c r="I13" s="228" t="s">
        <v>855</v>
      </c>
      <c r="J13" s="228" t="s">
        <v>856</v>
      </c>
      <c r="K13" s="228" t="s">
        <v>856</v>
      </c>
      <c r="L13" s="228" t="s">
        <v>856</v>
      </c>
      <c r="M13" s="228" t="s">
        <v>854</v>
      </c>
      <c r="N13" s="228" t="s">
        <v>854</v>
      </c>
      <c r="O13" s="228" t="s">
        <v>854</v>
      </c>
      <c r="P13" s="228" t="s">
        <v>855</v>
      </c>
      <c r="Q13" s="228" t="s">
        <v>855</v>
      </c>
      <c r="R13" s="228" t="s">
        <v>855</v>
      </c>
      <c r="S13" s="228" t="s">
        <v>856</v>
      </c>
      <c r="T13" s="228" t="s">
        <v>856</v>
      </c>
      <c r="U13" s="228" t="s">
        <v>856</v>
      </c>
      <c r="V13" s="284"/>
      <c r="AA13" s="12"/>
      <c r="AB13" s="3"/>
    </row>
    <row r="14" spans="2:28" ht="24" customHeight="1" x14ac:dyDescent="0.35">
      <c r="B14" s="308" t="s">
        <v>175</v>
      </c>
      <c r="C14" s="309"/>
      <c r="D14" s="309"/>
      <c r="E14" s="309"/>
      <c r="F14" s="309"/>
      <c r="G14" s="309"/>
      <c r="H14" s="309"/>
      <c r="I14" s="309"/>
      <c r="J14" s="309"/>
      <c r="K14" s="309"/>
      <c r="L14" s="309"/>
      <c r="M14" s="309"/>
      <c r="N14" s="309"/>
      <c r="O14" s="309"/>
      <c r="P14" s="309"/>
      <c r="Q14" s="309"/>
      <c r="R14" s="309"/>
      <c r="S14" s="309"/>
      <c r="T14" s="309"/>
      <c r="U14" s="309"/>
      <c r="V14" s="310"/>
      <c r="AA14" s="12"/>
      <c r="AB14" s="3"/>
    </row>
    <row r="15" spans="2:28" ht="22.5" customHeight="1" x14ac:dyDescent="0.35">
      <c r="B15"/>
      <c r="C15" s="308" t="s">
        <v>172</v>
      </c>
      <c r="D15" s="309"/>
      <c r="E15" s="309"/>
      <c r="F15" s="309"/>
      <c r="G15" s="309"/>
      <c r="H15" s="309"/>
      <c r="I15" s="309"/>
      <c r="J15" s="309"/>
      <c r="K15" s="309"/>
      <c r="L15" s="309"/>
      <c r="M15" s="309"/>
      <c r="N15" s="309"/>
      <c r="O15" s="309"/>
      <c r="P15" s="309"/>
      <c r="Q15" s="309"/>
      <c r="R15" s="309"/>
      <c r="S15" s="309"/>
      <c r="T15" s="309"/>
      <c r="U15" s="309"/>
      <c r="V15" s="310"/>
      <c r="AA15" s="12"/>
      <c r="AB15" s="3"/>
    </row>
    <row r="16" spans="2:28" ht="24.75" customHeight="1" thickBot="1" x14ac:dyDescent="0.4">
      <c r="B16"/>
      <c r="C16" s="44" t="s">
        <v>171</v>
      </c>
      <c r="D16" s="45">
        <f>'1) Budget Table'!D24</f>
        <v>0</v>
      </c>
      <c r="E16" s="45">
        <f>'1) Budget Table'!E24</f>
        <v>15000</v>
      </c>
      <c r="F16" s="45">
        <f>'1) Budget Table'!F24</f>
        <v>97457.840000000011</v>
      </c>
      <c r="G16" s="45">
        <f>'1) Budget Table'!G24</f>
        <v>0</v>
      </c>
      <c r="H16" s="45">
        <f>'1) Budget Table'!H24</f>
        <v>0</v>
      </c>
      <c r="I16" s="45">
        <f>'1) Budget Table'!I24</f>
        <v>0</v>
      </c>
      <c r="J16" s="45">
        <f>'1) Budget Table'!J24</f>
        <v>0</v>
      </c>
      <c r="K16" s="45">
        <f>'1) Budget Table'!K24</f>
        <v>0</v>
      </c>
      <c r="L16" s="45">
        <f>'1) Budget Table'!L24</f>
        <v>0</v>
      </c>
      <c r="M16" s="45">
        <f>'1) Budget Table'!M24</f>
        <v>0</v>
      </c>
      <c r="N16" s="45">
        <f>'1) Budget Table'!N24</f>
        <v>0</v>
      </c>
      <c r="O16" s="45">
        <f>'1) Budget Table'!O24</f>
        <v>97700</v>
      </c>
      <c r="P16" s="45">
        <f>'1) Budget Table'!P24</f>
        <v>0</v>
      </c>
      <c r="Q16" s="45">
        <f>'1) Budget Table'!Q24</f>
        <v>0</v>
      </c>
      <c r="R16" s="45">
        <f>'1) Budget Table'!R24</f>
        <v>0</v>
      </c>
      <c r="S16" s="45">
        <f>'1) Budget Table'!S24</f>
        <v>0</v>
      </c>
      <c r="T16" s="45">
        <f>'1) Budget Table'!T24</f>
        <v>0</v>
      </c>
      <c r="U16" s="45">
        <f>'1) Budget Table'!U24</f>
        <v>0</v>
      </c>
      <c r="V16" s="46">
        <v>210157.84000000003</v>
      </c>
      <c r="AA16" s="12"/>
      <c r="AB16" s="3"/>
    </row>
    <row r="17" spans="3:22" ht="21.75" customHeight="1" x14ac:dyDescent="0.35">
      <c r="C17" s="42" t="s">
        <v>10</v>
      </c>
      <c r="D17" s="225"/>
      <c r="E17" s="226"/>
      <c r="F17" s="226"/>
      <c r="G17" s="226"/>
      <c r="H17" s="226"/>
      <c r="I17" s="226"/>
      <c r="J17" s="226"/>
      <c r="K17" s="226"/>
      <c r="L17" s="226"/>
      <c r="M17" s="226"/>
      <c r="N17" s="226"/>
      <c r="O17" s="226"/>
      <c r="P17" s="226"/>
      <c r="Q17" s="226"/>
      <c r="R17" s="226"/>
      <c r="S17" s="226"/>
      <c r="T17" s="226"/>
      <c r="U17" s="226"/>
      <c r="V17" s="43">
        <v>0</v>
      </c>
    </row>
    <row r="18" spans="3:22" x14ac:dyDescent="0.35">
      <c r="C18" s="32" t="s">
        <v>11</v>
      </c>
      <c r="D18" s="227"/>
      <c r="E18" s="210"/>
      <c r="F18" s="210"/>
      <c r="G18" s="210"/>
      <c r="H18" s="210"/>
      <c r="I18" s="210"/>
      <c r="J18" s="210"/>
      <c r="K18" s="210"/>
      <c r="L18" s="210"/>
      <c r="M18" s="210"/>
      <c r="N18" s="210"/>
      <c r="O18" s="210">
        <v>3000</v>
      </c>
      <c r="P18" s="210"/>
      <c r="Q18" s="210"/>
      <c r="R18" s="210"/>
      <c r="S18" s="210"/>
      <c r="T18" s="210"/>
      <c r="U18" s="210"/>
      <c r="V18" s="41">
        <v>3000</v>
      </c>
    </row>
    <row r="19" spans="3:22" ht="15.75" customHeight="1" x14ac:dyDescent="0.35">
      <c r="C19" s="32" t="s">
        <v>12</v>
      </c>
      <c r="D19" s="227"/>
      <c r="E19" s="227"/>
      <c r="F19" s="227"/>
      <c r="G19" s="227"/>
      <c r="H19" s="227"/>
      <c r="I19" s="227"/>
      <c r="J19" s="227"/>
      <c r="K19" s="227"/>
      <c r="L19" s="227"/>
      <c r="M19" s="227"/>
      <c r="N19" s="227"/>
      <c r="O19" s="227"/>
      <c r="P19" s="227"/>
      <c r="Q19" s="227"/>
      <c r="R19" s="227"/>
      <c r="S19" s="227"/>
      <c r="T19" s="227"/>
      <c r="U19" s="227"/>
      <c r="V19" s="41">
        <v>0</v>
      </c>
    </row>
    <row r="20" spans="3:22" x14ac:dyDescent="0.35">
      <c r="C20" s="33" t="s">
        <v>13</v>
      </c>
      <c r="D20" s="227"/>
      <c r="E20" s="227"/>
      <c r="F20" s="227">
        <v>86248.43</v>
      </c>
      <c r="G20" s="227"/>
      <c r="H20" s="227"/>
      <c r="I20" s="227"/>
      <c r="J20" s="227"/>
      <c r="K20" s="227"/>
      <c r="L20" s="227"/>
      <c r="M20" s="227"/>
      <c r="N20" s="227"/>
      <c r="O20" s="227">
        <v>43000</v>
      </c>
      <c r="P20" s="227"/>
      <c r="Q20" s="227"/>
      <c r="R20" s="227"/>
      <c r="S20" s="227"/>
      <c r="T20" s="227"/>
      <c r="U20" s="227"/>
      <c r="V20" s="41">
        <v>129248.43</v>
      </c>
    </row>
    <row r="21" spans="3:22" x14ac:dyDescent="0.35">
      <c r="C21" s="32" t="s">
        <v>18</v>
      </c>
      <c r="D21" s="227"/>
      <c r="E21" s="227">
        <v>15000</v>
      </c>
      <c r="F21" s="227">
        <v>11209.41</v>
      </c>
      <c r="G21" s="227"/>
      <c r="H21" s="227"/>
      <c r="I21" s="227"/>
      <c r="J21" s="227"/>
      <c r="K21" s="227"/>
      <c r="L21" s="227"/>
      <c r="M21" s="227"/>
      <c r="N21" s="227"/>
      <c r="O21" s="227">
        <v>51700</v>
      </c>
      <c r="P21" s="227"/>
      <c r="Q21" s="227"/>
      <c r="R21" s="227"/>
      <c r="S21" s="227"/>
      <c r="T21" s="227"/>
      <c r="U21" s="227"/>
      <c r="V21" s="41">
        <v>77909.41</v>
      </c>
    </row>
    <row r="22" spans="3:22" ht="21.75" customHeight="1" x14ac:dyDescent="0.35">
      <c r="C22" s="32" t="s">
        <v>14</v>
      </c>
      <c r="D22" s="227"/>
      <c r="E22" s="227"/>
      <c r="F22" s="227"/>
      <c r="G22" s="227"/>
      <c r="H22" s="227"/>
      <c r="I22" s="227"/>
      <c r="J22" s="227"/>
      <c r="K22" s="227"/>
      <c r="L22" s="227"/>
      <c r="M22" s="227"/>
      <c r="N22" s="227"/>
      <c r="O22" s="227"/>
      <c r="P22" s="227"/>
      <c r="Q22" s="227"/>
      <c r="R22" s="227"/>
      <c r="S22" s="227"/>
      <c r="T22" s="227"/>
      <c r="U22" s="227"/>
      <c r="V22" s="41">
        <v>0</v>
      </c>
    </row>
    <row r="23" spans="3:22" ht="21.75" customHeight="1" x14ac:dyDescent="0.35">
      <c r="C23" s="32" t="s">
        <v>170</v>
      </c>
      <c r="D23" s="227"/>
      <c r="E23" s="227"/>
      <c r="F23" s="227"/>
      <c r="G23" s="227"/>
      <c r="H23" s="227"/>
      <c r="I23" s="227"/>
      <c r="J23" s="227"/>
      <c r="K23" s="227"/>
      <c r="L23" s="227"/>
      <c r="M23" s="227"/>
      <c r="N23" s="227"/>
      <c r="O23" s="227"/>
      <c r="P23" s="227"/>
      <c r="Q23" s="227"/>
      <c r="R23" s="227"/>
      <c r="S23" s="227"/>
      <c r="T23" s="227"/>
      <c r="U23" s="227"/>
      <c r="V23" s="41">
        <v>0</v>
      </c>
    </row>
    <row r="24" spans="3:22" ht="15.75" customHeight="1" x14ac:dyDescent="0.35">
      <c r="C24" s="37" t="s">
        <v>173</v>
      </c>
      <c r="D24" s="47">
        <v>0</v>
      </c>
      <c r="E24" s="47">
        <v>15000</v>
      </c>
      <c r="F24" s="47">
        <v>97457.84</v>
      </c>
      <c r="G24" s="47">
        <v>0</v>
      </c>
      <c r="H24" s="47">
        <v>0</v>
      </c>
      <c r="I24" s="47">
        <v>0</v>
      </c>
      <c r="J24" s="47">
        <v>0</v>
      </c>
      <c r="K24" s="47">
        <v>0</v>
      </c>
      <c r="L24" s="47">
        <v>0</v>
      </c>
      <c r="M24" s="47">
        <v>0</v>
      </c>
      <c r="N24" s="47">
        <v>0</v>
      </c>
      <c r="O24" s="47">
        <v>97700</v>
      </c>
      <c r="P24" s="47">
        <v>0</v>
      </c>
      <c r="Q24" s="47">
        <v>0</v>
      </c>
      <c r="R24" s="47">
        <v>0</v>
      </c>
      <c r="S24" s="47">
        <v>0</v>
      </c>
      <c r="T24" s="47">
        <v>0</v>
      </c>
      <c r="U24" s="47">
        <v>0</v>
      </c>
      <c r="V24" s="229">
        <v>210157.84</v>
      </c>
    </row>
    <row r="25" spans="3:22" s="36" customFormat="1" x14ac:dyDescent="0.35">
      <c r="C25" s="51"/>
      <c r="D25" s="52"/>
      <c r="E25" s="52"/>
      <c r="F25" s="52"/>
      <c r="G25" s="52"/>
      <c r="H25" s="52"/>
      <c r="I25" s="52"/>
      <c r="J25" s="52"/>
      <c r="K25" s="52"/>
      <c r="L25" s="52"/>
      <c r="M25" s="52"/>
      <c r="N25" s="52"/>
      <c r="O25" s="52"/>
      <c r="P25" s="52"/>
      <c r="Q25" s="52"/>
      <c r="R25" s="52"/>
      <c r="S25" s="52"/>
      <c r="T25" s="52"/>
      <c r="U25" s="52"/>
      <c r="V25" s="85"/>
    </row>
    <row r="26" spans="3:22" x14ac:dyDescent="0.35">
      <c r="C26" s="308" t="s">
        <v>176</v>
      </c>
      <c r="D26" s="309"/>
      <c r="E26" s="309"/>
      <c r="F26" s="309"/>
      <c r="G26" s="309"/>
      <c r="H26" s="309"/>
      <c r="I26" s="309"/>
      <c r="J26" s="309"/>
      <c r="K26" s="309"/>
      <c r="L26" s="309"/>
      <c r="M26" s="309"/>
      <c r="N26" s="309"/>
      <c r="O26" s="309"/>
      <c r="P26" s="309"/>
      <c r="Q26" s="309"/>
      <c r="R26" s="309"/>
      <c r="S26" s="309"/>
      <c r="T26" s="309"/>
      <c r="U26" s="309"/>
      <c r="V26" s="310"/>
    </row>
    <row r="27" spans="3:22" ht="27" customHeight="1" thickBot="1" x14ac:dyDescent="0.4">
      <c r="C27" s="44" t="s">
        <v>171</v>
      </c>
      <c r="D27" s="45">
        <f>'1) Budget Table'!D34</f>
        <v>0</v>
      </c>
      <c r="E27" s="45">
        <f>'1) Budget Table'!E34</f>
        <v>0</v>
      </c>
      <c r="F27" s="45">
        <f>'1) Budget Table'!F34</f>
        <v>100000</v>
      </c>
      <c r="G27" s="45">
        <f>'1) Budget Table'!G34</f>
        <v>0</v>
      </c>
      <c r="H27" s="45">
        <f>'1) Budget Table'!H34</f>
        <v>0</v>
      </c>
      <c r="I27" s="45">
        <f>'1) Budget Table'!I34</f>
        <v>0</v>
      </c>
      <c r="J27" s="45">
        <f>'1) Budget Table'!J34</f>
        <v>0</v>
      </c>
      <c r="K27" s="45">
        <f>'1) Budget Table'!K34</f>
        <v>0</v>
      </c>
      <c r="L27" s="45">
        <f>'1) Budget Table'!L34</f>
        <v>0</v>
      </c>
      <c r="M27" s="45">
        <f>'1) Budget Table'!M34</f>
        <v>0</v>
      </c>
      <c r="N27" s="45">
        <f>'1) Budget Table'!N34</f>
        <v>0</v>
      </c>
      <c r="O27" s="45">
        <f>'1) Budget Table'!O34</f>
        <v>32000</v>
      </c>
      <c r="P27" s="45">
        <f>'1) Budget Table'!P34</f>
        <v>0</v>
      </c>
      <c r="Q27" s="45">
        <f>'1) Budget Table'!Q34</f>
        <v>0</v>
      </c>
      <c r="R27" s="45">
        <f>'1) Budget Table'!R34</f>
        <v>0</v>
      </c>
      <c r="S27" s="45">
        <f>'1) Budget Table'!S34</f>
        <v>0</v>
      </c>
      <c r="T27" s="45">
        <f>'1) Budget Table'!T34</f>
        <v>0</v>
      </c>
      <c r="U27" s="45">
        <f>'1) Budget Table'!U34</f>
        <v>0</v>
      </c>
      <c r="V27" s="46">
        <v>132000</v>
      </c>
    </row>
    <row r="28" spans="3:22" x14ac:dyDescent="0.35">
      <c r="C28" s="42" t="s">
        <v>10</v>
      </c>
      <c r="D28" s="225"/>
      <c r="E28" s="226"/>
      <c r="F28" s="226"/>
      <c r="G28" s="226"/>
      <c r="H28" s="226"/>
      <c r="I28" s="226"/>
      <c r="J28" s="226"/>
      <c r="K28" s="226"/>
      <c r="L28" s="226"/>
      <c r="M28" s="226"/>
      <c r="N28" s="226"/>
      <c r="O28" s="226"/>
      <c r="P28" s="226"/>
      <c r="Q28" s="226"/>
      <c r="R28" s="226"/>
      <c r="S28" s="226"/>
      <c r="T28" s="226"/>
      <c r="U28" s="226"/>
      <c r="V28" s="43">
        <v>0</v>
      </c>
    </row>
    <row r="29" spans="3:22" x14ac:dyDescent="0.35">
      <c r="C29" s="32" t="s">
        <v>11</v>
      </c>
      <c r="D29" s="227"/>
      <c r="E29" s="210"/>
      <c r="F29" s="210"/>
      <c r="G29" s="210"/>
      <c r="H29" s="210"/>
      <c r="I29" s="210"/>
      <c r="J29" s="210"/>
      <c r="K29" s="210"/>
      <c r="L29" s="210"/>
      <c r="M29" s="210"/>
      <c r="N29" s="210"/>
      <c r="O29" s="210"/>
      <c r="P29" s="210"/>
      <c r="Q29" s="210"/>
      <c r="R29" s="210"/>
      <c r="S29" s="210"/>
      <c r="T29" s="210"/>
      <c r="U29" s="210"/>
      <c r="V29" s="41">
        <v>0</v>
      </c>
    </row>
    <row r="30" spans="3:22" ht="31" x14ac:dyDescent="0.35">
      <c r="C30" s="32" t="s">
        <v>12</v>
      </c>
      <c r="D30" s="227"/>
      <c r="E30" s="227"/>
      <c r="F30" s="227"/>
      <c r="G30" s="227"/>
      <c r="H30" s="227"/>
      <c r="I30" s="227"/>
      <c r="J30" s="227"/>
      <c r="K30" s="227"/>
      <c r="L30" s="227"/>
      <c r="M30" s="227"/>
      <c r="N30" s="227"/>
      <c r="O30" s="227"/>
      <c r="P30" s="227"/>
      <c r="Q30" s="227"/>
      <c r="R30" s="227"/>
      <c r="S30" s="227"/>
      <c r="T30" s="227"/>
      <c r="U30" s="227"/>
      <c r="V30" s="41">
        <v>0</v>
      </c>
    </row>
    <row r="31" spans="3:22" x14ac:dyDescent="0.35">
      <c r="C31" s="33" t="s">
        <v>13</v>
      </c>
      <c r="D31" s="227"/>
      <c r="E31" s="227"/>
      <c r="F31" s="227">
        <v>100000</v>
      </c>
      <c r="G31" s="227"/>
      <c r="H31" s="227"/>
      <c r="I31" s="227"/>
      <c r="J31" s="227"/>
      <c r="K31" s="227"/>
      <c r="L31" s="227"/>
      <c r="M31" s="227"/>
      <c r="N31" s="227"/>
      <c r="O31" s="227">
        <v>16000</v>
      </c>
      <c r="P31" s="227"/>
      <c r="Q31" s="227"/>
      <c r="R31" s="227"/>
      <c r="S31" s="227"/>
      <c r="T31" s="227"/>
      <c r="U31" s="227"/>
      <c r="V31" s="41">
        <v>116000</v>
      </c>
    </row>
    <row r="32" spans="3:22" x14ac:dyDescent="0.35">
      <c r="C32" s="32" t="s">
        <v>18</v>
      </c>
      <c r="D32" s="227"/>
      <c r="E32" s="227"/>
      <c r="F32" s="227"/>
      <c r="G32" s="227"/>
      <c r="H32" s="227"/>
      <c r="I32" s="227"/>
      <c r="J32" s="227"/>
      <c r="K32" s="227"/>
      <c r="L32" s="227"/>
      <c r="M32" s="227"/>
      <c r="N32" s="227"/>
      <c r="O32" s="227">
        <v>16000</v>
      </c>
      <c r="P32" s="227"/>
      <c r="Q32" s="227"/>
      <c r="R32" s="227"/>
      <c r="S32" s="227"/>
      <c r="T32" s="227"/>
      <c r="U32" s="227"/>
      <c r="V32" s="41">
        <v>16000</v>
      </c>
    </row>
    <row r="33" spans="3:22" x14ac:dyDescent="0.35">
      <c r="C33" s="32" t="s">
        <v>14</v>
      </c>
      <c r="D33" s="227"/>
      <c r="E33" s="227"/>
      <c r="F33" s="227"/>
      <c r="G33" s="227"/>
      <c r="H33" s="227"/>
      <c r="I33" s="227"/>
      <c r="J33" s="227"/>
      <c r="K33" s="227"/>
      <c r="L33" s="227"/>
      <c r="M33" s="227"/>
      <c r="N33" s="227"/>
      <c r="O33" s="227"/>
      <c r="P33" s="227"/>
      <c r="Q33" s="227"/>
      <c r="R33" s="227"/>
      <c r="S33" s="227"/>
      <c r="T33" s="227"/>
      <c r="U33" s="227"/>
      <c r="V33" s="41">
        <v>0</v>
      </c>
    </row>
    <row r="34" spans="3:22" x14ac:dyDescent="0.35">
      <c r="C34" s="32" t="s">
        <v>170</v>
      </c>
      <c r="D34" s="227"/>
      <c r="E34" s="227"/>
      <c r="F34" s="227"/>
      <c r="G34" s="227"/>
      <c r="H34" s="227"/>
      <c r="I34" s="227"/>
      <c r="J34" s="227"/>
      <c r="K34" s="227"/>
      <c r="L34" s="227"/>
      <c r="M34" s="227"/>
      <c r="N34" s="227"/>
      <c r="O34" s="227"/>
      <c r="P34" s="227"/>
      <c r="Q34" s="227"/>
      <c r="R34" s="227"/>
      <c r="S34" s="227"/>
      <c r="T34" s="227"/>
      <c r="U34" s="227"/>
      <c r="V34" s="41">
        <v>0</v>
      </c>
    </row>
    <row r="35" spans="3:22" x14ac:dyDescent="0.35">
      <c r="C35" s="37" t="s">
        <v>173</v>
      </c>
      <c r="D35" s="47">
        <v>0</v>
      </c>
      <c r="E35" s="47">
        <v>0</v>
      </c>
      <c r="F35" s="47">
        <v>100000</v>
      </c>
      <c r="G35" s="47">
        <v>0</v>
      </c>
      <c r="H35" s="47">
        <v>0</v>
      </c>
      <c r="I35" s="47">
        <v>0</v>
      </c>
      <c r="J35" s="47">
        <v>0</v>
      </c>
      <c r="K35" s="47">
        <v>0</v>
      </c>
      <c r="L35" s="47">
        <v>0</v>
      </c>
      <c r="M35" s="47">
        <v>0</v>
      </c>
      <c r="N35" s="47">
        <v>0</v>
      </c>
      <c r="O35" s="47">
        <v>32000</v>
      </c>
      <c r="P35" s="47">
        <v>0</v>
      </c>
      <c r="Q35" s="47">
        <v>0</v>
      </c>
      <c r="R35" s="47">
        <v>0</v>
      </c>
      <c r="S35" s="47">
        <v>0</v>
      </c>
      <c r="T35" s="47">
        <v>0</v>
      </c>
      <c r="U35" s="47">
        <v>0</v>
      </c>
      <c r="V35" s="41">
        <v>132000</v>
      </c>
    </row>
    <row r="36" spans="3:22" s="36" customFormat="1" x14ac:dyDescent="0.35">
      <c r="C36" s="51"/>
      <c r="D36" s="52"/>
      <c r="E36" s="52"/>
      <c r="F36" s="52"/>
      <c r="G36" s="52"/>
      <c r="H36" s="52"/>
      <c r="I36" s="52"/>
      <c r="J36" s="52"/>
      <c r="K36" s="52"/>
      <c r="L36" s="52"/>
      <c r="M36" s="52"/>
      <c r="N36" s="52"/>
      <c r="O36" s="52"/>
      <c r="P36" s="52"/>
      <c r="Q36" s="52"/>
      <c r="R36" s="52"/>
      <c r="S36" s="52"/>
      <c r="T36" s="52"/>
      <c r="U36" s="52"/>
      <c r="V36" s="53"/>
    </row>
    <row r="37" spans="3:22" x14ac:dyDescent="0.35">
      <c r="C37" s="308" t="s">
        <v>177</v>
      </c>
      <c r="D37" s="309"/>
      <c r="E37" s="309"/>
      <c r="F37" s="309"/>
      <c r="G37" s="309"/>
      <c r="H37" s="309"/>
      <c r="I37" s="309"/>
      <c r="J37" s="309"/>
      <c r="K37" s="309"/>
      <c r="L37" s="309"/>
      <c r="M37" s="309"/>
      <c r="N37" s="309"/>
      <c r="O37" s="309"/>
      <c r="P37" s="309"/>
      <c r="Q37" s="309"/>
      <c r="R37" s="309"/>
      <c r="S37" s="309"/>
      <c r="T37" s="309"/>
      <c r="U37" s="309"/>
      <c r="V37" s="310"/>
    </row>
    <row r="38" spans="3:22" ht="21.75" customHeight="1" thickBot="1" x14ac:dyDescent="0.4">
      <c r="C38" s="44" t="s">
        <v>171</v>
      </c>
      <c r="D38" s="45">
        <f>'1) Budget Table'!D44</f>
        <v>8129.21</v>
      </c>
      <c r="E38" s="45">
        <f>'1) Budget Table'!E44</f>
        <v>25000</v>
      </c>
      <c r="F38" s="45">
        <f>'1) Budget Table'!F44</f>
        <v>20000</v>
      </c>
      <c r="G38" s="45">
        <f>'1) Budget Table'!G44</f>
        <v>12000</v>
      </c>
      <c r="H38" s="45">
        <f>'1) Budget Table'!H44</f>
        <v>0</v>
      </c>
      <c r="I38" s="45">
        <f>'1) Budget Table'!I44</f>
        <v>11259.28</v>
      </c>
      <c r="J38" s="45">
        <f>'1) Budget Table'!J44</f>
        <v>8940</v>
      </c>
      <c r="K38" s="45">
        <f>'1) Budget Table'!K44</f>
        <v>10000</v>
      </c>
      <c r="L38" s="45">
        <f>'1) Budget Table'!L44</f>
        <v>10000</v>
      </c>
      <c r="M38" s="45">
        <f>'1) Budget Table'!M44</f>
        <v>0</v>
      </c>
      <c r="N38" s="45">
        <f>'1) Budget Table'!N44</f>
        <v>0</v>
      </c>
      <c r="O38" s="45">
        <f>'1) Budget Table'!O44</f>
        <v>0</v>
      </c>
      <c r="P38" s="45">
        <f>'1) Budget Table'!P44</f>
        <v>0</v>
      </c>
      <c r="Q38" s="45">
        <f>'1) Budget Table'!Q44</f>
        <v>0</v>
      </c>
      <c r="R38" s="45">
        <f>'1) Budget Table'!R44</f>
        <v>0</v>
      </c>
      <c r="S38" s="45">
        <f>'1) Budget Table'!S44</f>
        <v>0</v>
      </c>
      <c r="T38" s="45">
        <f>'1) Budget Table'!T44</f>
        <v>0</v>
      </c>
      <c r="U38" s="45">
        <f>'1) Budget Table'!U44</f>
        <v>0</v>
      </c>
      <c r="V38" s="46">
        <v>76388.490000000005</v>
      </c>
    </row>
    <row r="39" spans="3:22" x14ac:dyDescent="0.35">
      <c r="C39" s="42" t="s">
        <v>10</v>
      </c>
      <c r="D39" s="225"/>
      <c r="E39" s="226"/>
      <c r="F39" s="226"/>
      <c r="G39" s="226"/>
      <c r="H39" s="226"/>
      <c r="I39" s="226"/>
      <c r="J39" s="226"/>
      <c r="K39" s="226"/>
      <c r="L39" s="226"/>
      <c r="M39" s="226"/>
      <c r="N39" s="226"/>
      <c r="O39" s="226"/>
      <c r="P39" s="226"/>
      <c r="Q39" s="226"/>
      <c r="R39" s="226"/>
      <c r="S39" s="226"/>
      <c r="T39" s="226"/>
      <c r="U39" s="226"/>
      <c r="V39" s="43">
        <v>0</v>
      </c>
    </row>
    <row r="40" spans="3:22" s="36" customFormat="1" ht="15.75" customHeight="1" x14ac:dyDescent="0.35">
      <c r="C40" s="32" t="s">
        <v>11</v>
      </c>
      <c r="D40" s="227"/>
      <c r="E40" s="210"/>
      <c r="F40" s="210"/>
      <c r="G40" s="210">
        <v>12000</v>
      </c>
      <c r="H40" s="210"/>
      <c r="I40" s="210">
        <v>6348.58</v>
      </c>
      <c r="J40" s="210"/>
      <c r="K40" s="210"/>
      <c r="L40" s="210">
        <v>5000</v>
      </c>
      <c r="M40" s="210"/>
      <c r="N40" s="210"/>
      <c r="O40" s="210"/>
      <c r="P40" s="210"/>
      <c r="Q40" s="210"/>
      <c r="R40" s="210"/>
      <c r="S40" s="210"/>
      <c r="T40" s="210"/>
      <c r="U40" s="210"/>
      <c r="V40" s="41">
        <v>18348.580000000002</v>
      </c>
    </row>
    <row r="41" spans="3:22" s="36" customFormat="1" ht="31" x14ac:dyDescent="0.35">
      <c r="C41" s="32" t="s">
        <v>12</v>
      </c>
      <c r="D41" s="227"/>
      <c r="E41" s="227"/>
      <c r="F41" s="227"/>
      <c r="G41" s="227"/>
      <c r="H41" s="227"/>
      <c r="I41" s="227"/>
      <c r="J41" s="227"/>
      <c r="K41" s="227"/>
      <c r="L41" s="227"/>
      <c r="M41" s="227"/>
      <c r="N41" s="227"/>
      <c r="O41" s="227"/>
      <c r="P41" s="227"/>
      <c r="Q41" s="227"/>
      <c r="R41" s="227"/>
      <c r="S41" s="227"/>
      <c r="T41" s="227"/>
      <c r="U41" s="227"/>
      <c r="V41" s="41">
        <v>0</v>
      </c>
    </row>
    <row r="42" spans="3:22" s="36" customFormat="1" x14ac:dyDescent="0.35">
      <c r="C42" s="33" t="s">
        <v>13</v>
      </c>
      <c r="D42" s="227">
        <v>8129.21</v>
      </c>
      <c r="E42" s="227">
        <v>25000</v>
      </c>
      <c r="F42" s="227">
        <v>20000</v>
      </c>
      <c r="G42" s="227"/>
      <c r="H42" s="227"/>
      <c r="I42" s="227">
        <v>4000.7</v>
      </c>
      <c r="J42" s="227">
        <v>8940</v>
      </c>
      <c r="K42" s="227">
        <v>10000</v>
      </c>
      <c r="L42" s="227">
        <v>5000</v>
      </c>
      <c r="M42" s="227"/>
      <c r="N42" s="227"/>
      <c r="O42" s="227"/>
      <c r="P42" s="227"/>
      <c r="Q42" s="227"/>
      <c r="R42" s="227"/>
      <c r="S42" s="227"/>
      <c r="T42" s="227"/>
      <c r="U42" s="227"/>
      <c r="V42" s="41">
        <v>81069.91</v>
      </c>
    </row>
    <row r="43" spans="3:22" x14ac:dyDescent="0.35">
      <c r="C43" s="32" t="s">
        <v>18</v>
      </c>
      <c r="D43" s="227">
        <v>0</v>
      </c>
      <c r="E43" s="227"/>
      <c r="F43" s="227"/>
      <c r="G43" s="227"/>
      <c r="H43" s="227"/>
      <c r="I43" s="227"/>
      <c r="J43" s="227"/>
      <c r="K43" s="227"/>
      <c r="L43" s="227"/>
      <c r="M43" s="227"/>
      <c r="N43" s="227"/>
      <c r="O43" s="227"/>
      <c r="P43" s="227"/>
      <c r="Q43" s="227"/>
      <c r="R43" s="227"/>
      <c r="S43" s="227"/>
      <c r="T43" s="227"/>
      <c r="U43" s="227"/>
      <c r="V43" s="41">
        <v>0</v>
      </c>
    </row>
    <row r="44" spans="3:22" x14ac:dyDescent="0.35">
      <c r="C44" s="32" t="s">
        <v>14</v>
      </c>
      <c r="D44" s="227"/>
      <c r="E44" s="227"/>
      <c r="F44" s="227"/>
      <c r="G44" s="227"/>
      <c r="H44" s="227"/>
      <c r="I44" s="227"/>
      <c r="J44" s="227"/>
      <c r="K44" s="227"/>
      <c r="L44" s="227"/>
      <c r="M44" s="227"/>
      <c r="N44" s="227"/>
      <c r="O44" s="227"/>
      <c r="P44" s="227"/>
      <c r="Q44" s="227"/>
      <c r="R44" s="227"/>
      <c r="S44" s="227"/>
      <c r="T44" s="227"/>
      <c r="U44" s="227"/>
      <c r="V44" s="41">
        <v>0</v>
      </c>
    </row>
    <row r="45" spans="3:22" x14ac:dyDescent="0.35">
      <c r="C45" s="32" t="s">
        <v>170</v>
      </c>
      <c r="D45" s="227"/>
      <c r="E45" s="227"/>
      <c r="F45" s="227"/>
      <c r="G45" s="227"/>
      <c r="H45" s="227"/>
      <c r="I45" s="227">
        <v>910</v>
      </c>
      <c r="J45" s="227"/>
      <c r="K45" s="227"/>
      <c r="L45" s="227"/>
      <c r="M45" s="227"/>
      <c r="N45" s="227"/>
      <c r="O45" s="227"/>
      <c r="P45" s="227"/>
      <c r="Q45" s="227"/>
      <c r="R45" s="227"/>
      <c r="S45" s="227"/>
      <c r="T45" s="227"/>
      <c r="U45" s="227"/>
      <c r="V45" s="41">
        <v>910</v>
      </c>
    </row>
    <row r="46" spans="3:22" x14ac:dyDescent="0.35">
      <c r="C46" s="37" t="s">
        <v>173</v>
      </c>
      <c r="D46" s="47">
        <v>8129.21</v>
      </c>
      <c r="E46" s="47">
        <v>25000</v>
      </c>
      <c r="F46" s="47">
        <v>20000</v>
      </c>
      <c r="G46" s="47">
        <v>12000</v>
      </c>
      <c r="H46" s="47">
        <v>0</v>
      </c>
      <c r="I46" s="47">
        <v>11259.279999999999</v>
      </c>
      <c r="J46" s="47">
        <v>8940</v>
      </c>
      <c r="K46" s="47">
        <v>10000</v>
      </c>
      <c r="L46" s="47">
        <v>10000</v>
      </c>
      <c r="M46" s="47">
        <v>0</v>
      </c>
      <c r="N46" s="47">
        <v>0</v>
      </c>
      <c r="O46" s="47">
        <v>0</v>
      </c>
      <c r="P46" s="47">
        <v>0</v>
      </c>
      <c r="Q46" s="47">
        <v>0</v>
      </c>
      <c r="R46" s="47">
        <v>0</v>
      </c>
      <c r="S46" s="47">
        <v>0</v>
      </c>
      <c r="T46" s="47">
        <v>0</v>
      </c>
      <c r="U46" s="47">
        <v>0</v>
      </c>
      <c r="V46" s="41">
        <v>76388.489999999991</v>
      </c>
    </row>
    <row r="47" spans="3:22" x14ac:dyDescent="0.35">
      <c r="C47" s="308" t="s">
        <v>178</v>
      </c>
      <c r="D47" s="309"/>
      <c r="E47" s="309"/>
      <c r="F47" s="309"/>
      <c r="G47" s="309"/>
      <c r="H47" s="309"/>
      <c r="I47" s="309"/>
      <c r="J47" s="309"/>
      <c r="K47" s="309"/>
      <c r="L47" s="309"/>
      <c r="M47" s="309"/>
      <c r="N47" s="309"/>
      <c r="O47" s="309"/>
      <c r="P47" s="309"/>
      <c r="Q47" s="309"/>
      <c r="R47" s="309"/>
      <c r="S47" s="309"/>
      <c r="T47" s="309"/>
      <c r="U47" s="309"/>
      <c r="V47" s="310"/>
    </row>
    <row r="48" spans="3:22" s="36" customFormat="1" x14ac:dyDescent="0.35">
      <c r="C48" s="48"/>
      <c r="D48" s="49"/>
      <c r="E48" s="49"/>
      <c r="F48" s="49"/>
      <c r="G48" s="49"/>
      <c r="H48" s="49"/>
      <c r="I48" s="49"/>
      <c r="J48" s="49"/>
      <c r="K48" s="49"/>
      <c r="L48" s="49"/>
      <c r="M48" s="49"/>
      <c r="N48" s="49"/>
      <c r="O48" s="49"/>
      <c r="P48" s="49"/>
      <c r="Q48" s="49"/>
      <c r="R48" s="49"/>
      <c r="S48" s="49"/>
      <c r="T48" s="49"/>
      <c r="U48" s="49"/>
      <c r="V48" s="50"/>
    </row>
    <row r="49" spans="2:22" ht="20.25" customHeight="1" thickBot="1" x14ac:dyDescent="0.4">
      <c r="C49" s="44" t="s">
        <v>171</v>
      </c>
      <c r="D49" s="45">
        <f>'1) Budget Table'!D54</f>
        <v>0</v>
      </c>
      <c r="E49" s="45">
        <f>'1) Budget Table'!E54</f>
        <v>0</v>
      </c>
      <c r="F49" s="45">
        <f>'1) Budget Table'!F54</f>
        <v>0</v>
      </c>
      <c r="G49" s="45"/>
      <c r="H49" s="45"/>
      <c r="I49" s="45"/>
      <c r="J49" s="45"/>
      <c r="K49" s="45"/>
      <c r="L49" s="45"/>
      <c r="M49" s="45"/>
      <c r="N49" s="45"/>
      <c r="O49" s="45"/>
      <c r="P49" s="45"/>
      <c r="Q49" s="45"/>
      <c r="R49" s="45"/>
      <c r="S49" s="45"/>
      <c r="T49" s="45"/>
      <c r="U49" s="45"/>
      <c r="V49" s="46">
        <f t="shared" ref="V49:V57" si="0">SUM(D49:I49)</f>
        <v>0</v>
      </c>
    </row>
    <row r="50" spans="2:22" x14ac:dyDescent="0.35">
      <c r="C50" s="42" t="s">
        <v>10</v>
      </c>
      <c r="D50" s="69"/>
      <c r="E50" s="70"/>
      <c r="F50" s="70"/>
      <c r="G50" s="70"/>
      <c r="H50" s="70"/>
      <c r="I50" s="70"/>
      <c r="J50" s="70"/>
      <c r="K50" s="70"/>
      <c r="L50" s="70"/>
      <c r="M50" s="70"/>
      <c r="N50" s="70"/>
      <c r="O50" s="70"/>
      <c r="P50" s="70"/>
      <c r="Q50" s="70"/>
      <c r="R50" s="70"/>
      <c r="S50" s="70"/>
      <c r="T50" s="70"/>
      <c r="U50" s="70"/>
      <c r="V50" s="43">
        <f t="shared" si="0"/>
        <v>0</v>
      </c>
    </row>
    <row r="51" spans="2:22" ht="15.75" customHeight="1" x14ac:dyDescent="0.35">
      <c r="C51" s="32" t="s">
        <v>11</v>
      </c>
      <c r="D51" s="71"/>
      <c r="E51" s="10"/>
      <c r="F51" s="10"/>
      <c r="G51" s="10"/>
      <c r="H51" s="10"/>
      <c r="I51" s="10"/>
      <c r="J51" s="10"/>
      <c r="K51" s="10"/>
      <c r="L51" s="10"/>
      <c r="M51" s="10"/>
      <c r="N51" s="10"/>
      <c r="O51" s="10"/>
      <c r="P51" s="10"/>
      <c r="Q51" s="10"/>
      <c r="R51" s="10"/>
      <c r="S51" s="10"/>
      <c r="T51" s="10"/>
      <c r="U51" s="10"/>
      <c r="V51" s="41">
        <f t="shared" si="0"/>
        <v>0</v>
      </c>
    </row>
    <row r="52" spans="2:22" ht="32.25" customHeight="1" x14ac:dyDescent="0.35">
      <c r="C52" s="32" t="s">
        <v>12</v>
      </c>
      <c r="D52" s="71"/>
      <c r="E52" s="71"/>
      <c r="F52" s="71"/>
      <c r="G52" s="71"/>
      <c r="H52" s="71"/>
      <c r="I52" s="71"/>
      <c r="J52" s="71"/>
      <c r="K52" s="71"/>
      <c r="L52" s="71"/>
      <c r="M52" s="71"/>
      <c r="N52" s="71"/>
      <c r="O52" s="71"/>
      <c r="P52" s="71"/>
      <c r="Q52" s="71"/>
      <c r="R52" s="71"/>
      <c r="S52" s="71"/>
      <c r="T52" s="71"/>
      <c r="U52" s="71"/>
      <c r="V52" s="41">
        <f t="shared" si="0"/>
        <v>0</v>
      </c>
    </row>
    <row r="53" spans="2:22" s="36" customFormat="1" x14ac:dyDescent="0.35">
      <c r="C53" s="33" t="s">
        <v>13</v>
      </c>
      <c r="D53" s="71"/>
      <c r="E53" s="71"/>
      <c r="F53" s="71"/>
      <c r="G53" s="71"/>
      <c r="H53" s="71"/>
      <c r="I53" s="71"/>
      <c r="J53" s="71"/>
      <c r="K53" s="71"/>
      <c r="L53" s="71"/>
      <c r="M53" s="71"/>
      <c r="N53" s="71"/>
      <c r="O53" s="71"/>
      <c r="P53" s="71"/>
      <c r="Q53" s="71"/>
      <c r="R53" s="71"/>
      <c r="S53" s="71"/>
      <c r="T53" s="71"/>
      <c r="U53" s="71"/>
      <c r="V53" s="41">
        <f t="shared" si="0"/>
        <v>0</v>
      </c>
    </row>
    <row r="54" spans="2:22" x14ac:dyDescent="0.35">
      <c r="C54" s="32" t="s">
        <v>18</v>
      </c>
      <c r="D54" s="71"/>
      <c r="E54" s="71"/>
      <c r="F54" s="71"/>
      <c r="G54" s="71"/>
      <c r="H54" s="71"/>
      <c r="I54" s="71"/>
      <c r="J54" s="71"/>
      <c r="K54" s="71"/>
      <c r="L54" s="71"/>
      <c r="M54" s="71"/>
      <c r="N54" s="71"/>
      <c r="O54" s="71"/>
      <c r="P54" s="71"/>
      <c r="Q54" s="71"/>
      <c r="R54" s="71"/>
      <c r="S54" s="71"/>
      <c r="T54" s="71"/>
      <c r="U54" s="71"/>
      <c r="V54" s="41">
        <f t="shared" si="0"/>
        <v>0</v>
      </c>
    </row>
    <row r="55" spans="2:22" x14ac:dyDescent="0.35">
      <c r="C55" s="32" t="s">
        <v>14</v>
      </c>
      <c r="D55" s="71"/>
      <c r="E55" s="71"/>
      <c r="F55" s="71"/>
      <c r="G55" s="71"/>
      <c r="H55" s="71"/>
      <c r="I55" s="71"/>
      <c r="J55" s="71"/>
      <c r="K55" s="71"/>
      <c r="L55" s="71"/>
      <c r="M55" s="71"/>
      <c r="N55" s="71"/>
      <c r="O55" s="71"/>
      <c r="P55" s="71"/>
      <c r="Q55" s="71"/>
      <c r="R55" s="71"/>
      <c r="S55" s="71"/>
      <c r="T55" s="71"/>
      <c r="U55" s="71"/>
      <c r="V55" s="41">
        <f t="shared" si="0"/>
        <v>0</v>
      </c>
    </row>
    <row r="56" spans="2:22" x14ac:dyDescent="0.35">
      <c r="C56" s="32" t="s">
        <v>170</v>
      </c>
      <c r="D56" s="71"/>
      <c r="E56" s="71"/>
      <c r="F56" s="71"/>
      <c r="G56" s="71"/>
      <c r="H56" s="71"/>
      <c r="I56" s="71"/>
      <c r="J56" s="71"/>
      <c r="K56" s="71"/>
      <c r="L56" s="71"/>
      <c r="M56" s="71"/>
      <c r="N56" s="71"/>
      <c r="O56" s="71"/>
      <c r="P56" s="71"/>
      <c r="Q56" s="71"/>
      <c r="R56" s="71"/>
      <c r="S56" s="71"/>
      <c r="T56" s="71"/>
      <c r="U56" s="71"/>
      <c r="V56" s="41">
        <f t="shared" si="0"/>
        <v>0</v>
      </c>
    </row>
    <row r="57" spans="2:22" ht="21" customHeight="1" x14ac:dyDescent="0.35">
      <c r="C57" s="37" t="s">
        <v>173</v>
      </c>
      <c r="D57" s="47">
        <f>SUM(D50:D56)</f>
        <v>0</v>
      </c>
      <c r="E57" s="47">
        <f>SUM(E50:E56)</f>
        <v>0</v>
      </c>
      <c r="F57" s="47">
        <f>SUM(F50:F56)</f>
        <v>0</v>
      </c>
      <c r="G57" s="47"/>
      <c r="H57" s="47"/>
      <c r="I57" s="47"/>
      <c r="J57" s="47"/>
      <c r="K57" s="47"/>
      <c r="L57" s="47"/>
      <c r="M57" s="47"/>
      <c r="N57" s="47"/>
      <c r="O57" s="47"/>
      <c r="P57" s="47"/>
      <c r="Q57" s="47"/>
      <c r="R57" s="47"/>
      <c r="S57" s="47"/>
      <c r="T57" s="47"/>
      <c r="U57" s="47"/>
      <c r="V57" s="41">
        <f t="shared" si="0"/>
        <v>0</v>
      </c>
    </row>
    <row r="58" spans="2:22" s="36" customFormat="1" ht="22.5" customHeight="1" x14ac:dyDescent="0.35">
      <c r="C58" s="54"/>
      <c r="D58" s="52"/>
      <c r="E58" s="52"/>
      <c r="F58" s="52"/>
      <c r="G58" s="52"/>
      <c r="H58" s="52"/>
      <c r="I58" s="52"/>
      <c r="J58" s="52"/>
      <c r="K58" s="52"/>
      <c r="L58" s="52"/>
      <c r="M58" s="52"/>
      <c r="N58" s="52"/>
      <c r="O58" s="52"/>
      <c r="P58" s="52"/>
      <c r="Q58" s="52"/>
      <c r="R58" s="52"/>
      <c r="S58" s="52"/>
      <c r="T58" s="52"/>
      <c r="U58" s="52"/>
      <c r="V58" s="53"/>
    </row>
    <row r="59" spans="2:22" x14ac:dyDescent="0.35">
      <c r="B59" s="308" t="s">
        <v>179</v>
      </c>
      <c r="C59" s="309"/>
      <c r="D59" s="309"/>
      <c r="E59" s="309"/>
      <c r="F59" s="309"/>
      <c r="G59" s="309"/>
      <c r="H59" s="309"/>
      <c r="I59" s="309"/>
      <c r="J59" s="309"/>
      <c r="K59" s="309"/>
      <c r="L59" s="309"/>
      <c r="M59" s="309"/>
      <c r="N59" s="309"/>
      <c r="O59" s="309"/>
      <c r="P59" s="309"/>
      <c r="Q59" s="309"/>
      <c r="R59" s="309"/>
      <c r="S59" s="309"/>
      <c r="T59" s="309"/>
      <c r="U59" s="309"/>
      <c r="V59" s="310"/>
    </row>
    <row r="60" spans="2:22" x14ac:dyDescent="0.35">
      <c r="C60" s="308" t="s">
        <v>180</v>
      </c>
      <c r="D60" s="309"/>
      <c r="E60" s="309"/>
      <c r="F60" s="309"/>
      <c r="G60" s="309"/>
      <c r="H60" s="309"/>
      <c r="I60" s="309"/>
      <c r="J60" s="309"/>
      <c r="K60" s="309"/>
      <c r="L60" s="309"/>
      <c r="M60" s="309"/>
      <c r="N60" s="309"/>
      <c r="O60" s="309"/>
      <c r="P60" s="309"/>
      <c r="Q60" s="309"/>
      <c r="R60" s="309"/>
      <c r="S60" s="309"/>
      <c r="T60" s="309"/>
      <c r="U60" s="309"/>
      <c r="V60" s="310"/>
    </row>
    <row r="61" spans="2:22" ht="24" customHeight="1" thickBot="1" x14ac:dyDescent="0.4">
      <c r="C61" s="44" t="s">
        <v>171</v>
      </c>
      <c r="D61" s="45">
        <f>'1) Budget Table'!D93</f>
        <v>21551.200000000001</v>
      </c>
      <c r="E61" s="45">
        <f>'1) Budget Table'!E93</f>
        <v>62204.28</v>
      </c>
      <c r="F61" s="45">
        <f>'1) Budget Table'!F93</f>
        <v>0</v>
      </c>
      <c r="G61" s="45">
        <f>'1) Budget Table'!G93</f>
        <v>92128</v>
      </c>
      <c r="H61" s="45">
        <f>'1) Budget Table'!H93</f>
        <v>57371.05</v>
      </c>
      <c r="I61" s="45">
        <f>'1) Budget Table'!I93</f>
        <v>40005.19</v>
      </c>
      <c r="J61" s="45">
        <f>'1) Budget Table'!J93</f>
        <v>44217.630000000005</v>
      </c>
      <c r="K61" s="45">
        <f>'1) Budget Table'!K93</f>
        <v>43195.83</v>
      </c>
      <c r="L61" s="45">
        <f>'1) Budget Table'!L93</f>
        <v>69000</v>
      </c>
      <c r="M61" s="45">
        <f>'1) Budget Table'!M93</f>
        <v>31481.45</v>
      </c>
      <c r="N61" s="45">
        <f>'1) Budget Table'!N93</f>
        <v>40000</v>
      </c>
      <c r="O61" s="45">
        <f>'1) Budget Table'!O93</f>
        <v>52000</v>
      </c>
      <c r="P61" s="45">
        <f>'1) Budget Table'!P93</f>
        <v>76450</v>
      </c>
      <c r="Q61" s="45">
        <f>'1) Budget Table'!Q93</f>
        <v>248982.66</v>
      </c>
      <c r="R61" s="45">
        <f>'1) Budget Table'!R93</f>
        <v>61289.33</v>
      </c>
      <c r="S61" s="45">
        <f>'1) Budget Table'!S93</f>
        <v>98502.799999999988</v>
      </c>
      <c r="T61" s="45">
        <f>'1) Budget Table'!T93</f>
        <v>27000</v>
      </c>
      <c r="U61" s="45">
        <f>'1) Budget Table'!U93</f>
        <v>97000</v>
      </c>
      <c r="V61" s="46">
        <v>1208247.97</v>
      </c>
    </row>
    <row r="62" spans="2:22" ht="15.75" customHeight="1" x14ac:dyDescent="0.35">
      <c r="C62" s="42" t="s">
        <v>10</v>
      </c>
      <c r="D62" s="225"/>
      <c r="E62" s="226"/>
      <c r="F62" s="226"/>
      <c r="G62" s="226">
        <v>67128</v>
      </c>
      <c r="H62" s="226"/>
      <c r="I62" s="226">
        <v>11000</v>
      </c>
      <c r="J62" s="226">
        <v>19906.05</v>
      </c>
      <c r="K62" s="226">
        <v>8195.83</v>
      </c>
      <c r="L62" s="226"/>
      <c r="M62" s="226"/>
      <c r="N62" s="226"/>
      <c r="O62" s="226"/>
      <c r="P62" s="226">
        <v>0</v>
      </c>
      <c r="Q62" s="226">
        <v>50000</v>
      </c>
      <c r="R62" s="226">
        <v>11289.33</v>
      </c>
      <c r="S62" s="226">
        <v>0</v>
      </c>
      <c r="T62" s="226">
        <v>11000</v>
      </c>
      <c r="U62" s="226"/>
      <c r="V62" s="43">
        <v>178519.21</v>
      </c>
    </row>
    <row r="63" spans="2:22" ht="15.75" customHeight="1" x14ac:dyDescent="0.35">
      <c r="C63" s="32" t="s">
        <v>11</v>
      </c>
      <c r="D63" s="227">
        <v>5500</v>
      </c>
      <c r="E63" s="210">
        <v>10000</v>
      </c>
      <c r="F63" s="210"/>
      <c r="G63" s="210">
        <v>4000</v>
      </c>
      <c r="H63" s="210"/>
      <c r="I63" s="210">
        <v>1457.06</v>
      </c>
      <c r="J63" s="210">
        <v>2618.4899999999998</v>
      </c>
      <c r="K63" s="210">
        <v>5000</v>
      </c>
      <c r="L63" s="210">
        <v>6000</v>
      </c>
      <c r="M63" s="210">
        <v>19800</v>
      </c>
      <c r="N63" s="210"/>
      <c r="O63" s="210">
        <v>6000</v>
      </c>
      <c r="P63" s="210">
        <v>10000</v>
      </c>
      <c r="Q63" s="210">
        <v>5000</v>
      </c>
      <c r="R63" s="210">
        <v>10000</v>
      </c>
      <c r="S63" s="210">
        <v>4500</v>
      </c>
      <c r="T63" s="210">
        <v>15000</v>
      </c>
      <c r="U63" s="210">
        <v>25000</v>
      </c>
      <c r="V63" s="41">
        <v>129875.55</v>
      </c>
    </row>
    <row r="64" spans="2:22" ht="15.75" customHeight="1" x14ac:dyDescent="0.35">
      <c r="C64" s="32" t="s">
        <v>12</v>
      </c>
      <c r="D64" s="227">
        <v>1051.2</v>
      </c>
      <c r="E64" s="227"/>
      <c r="F64" s="227"/>
      <c r="G64" s="227">
        <v>0</v>
      </c>
      <c r="H64" s="227"/>
      <c r="I64" s="227">
        <v>0</v>
      </c>
      <c r="J64" s="227">
        <v>2284.35</v>
      </c>
      <c r="K64" s="227">
        <v>0</v>
      </c>
      <c r="L64" s="227">
        <v>0</v>
      </c>
      <c r="M64" s="227"/>
      <c r="N64" s="227"/>
      <c r="O64" s="227"/>
      <c r="P64" s="227">
        <v>20000</v>
      </c>
      <c r="Q64" s="227">
        <v>0</v>
      </c>
      <c r="R64" s="227">
        <v>0</v>
      </c>
      <c r="S64" s="227">
        <v>0</v>
      </c>
      <c r="T64" s="227">
        <v>0</v>
      </c>
      <c r="U64" s="227"/>
      <c r="V64" s="41">
        <v>23335.55</v>
      </c>
    </row>
    <row r="65" spans="2:22" ht="18.75" customHeight="1" x14ac:dyDescent="0.35">
      <c r="C65" s="33" t="s">
        <v>13</v>
      </c>
      <c r="D65" s="227">
        <v>15000</v>
      </c>
      <c r="E65" s="227"/>
      <c r="F65" s="227"/>
      <c r="G65" s="227">
        <v>3000</v>
      </c>
      <c r="H65" s="227"/>
      <c r="I65" s="227">
        <v>15000</v>
      </c>
      <c r="J65" s="227">
        <v>16741.099999999999</v>
      </c>
      <c r="K65" s="227">
        <v>25000</v>
      </c>
      <c r="L65" s="227">
        <v>60000</v>
      </c>
      <c r="M65" s="227">
        <v>33000</v>
      </c>
      <c r="N65" s="227">
        <v>40000</v>
      </c>
      <c r="O65" s="227">
        <v>40000</v>
      </c>
      <c r="P65" s="227">
        <v>16000</v>
      </c>
      <c r="Q65" s="227">
        <v>20000</v>
      </c>
      <c r="R65" s="227">
        <v>35000</v>
      </c>
      <c r="S65" s="227">
        <v>87010</v>
      </c>
      <c r="T65" s="227">
        <v>0</v>
      </c>
      <c r="U65" s="227">
        <v>92000</v>
      </c>
      <c r="V65" s="41">
        <v>497751.1</v>
      </c>
    </row>
    <row r="66" spans="2:22" x14ac:dyDescent="0.35">
      <c r="C66" s="32" t="s">
        <v>18</v>
      </c>
      <c r="D66" s="227"/>
      <c r="E66" s="227"/>
      <c r="F66" s="227"/>
      <c r="G66" s="227">
        <v>0</v>
      </c>
      <c r="H66" s="227"/>
      <c r="I66" s="227">
        <v>5148.13</v>
      </c>
      <c r="J66" s="227">
        <v>2667.64</v>
      </c>
      <c r="K66" s="227">
        <v>0</v>
      </c>
      <c r="L66" s="227">
        <v>3000</v>
      </c>
      <c r="M66" s="227">
        <v>8000</v>
      </c>
      <c r="N66" s="227"/>
      <c r="O66" s="227">
        <v>6000</v>
      </c>
      <c r="P66" s="227">
        <v>0</v>
      </c>
      <c r="Q66" s="227">
        <v>0</v>
      </c>
      <c r="R66" s="227">
        <v>5000</v>
      </c>
      <c r="S66" s="227">
        <v>4492.8</v>
      </c>
      <c r="T66" s="227">
        <v>0</v>
      </c>
      <c r="U66" s="227"/>
      <c r="V66" s="41">
        <v>34308.57</v>
      </c>
    </row>
    <row r="67" spans="2:22" s="36" customFormat="1" ht="21.75" customHeight="1" x14ac:dyDescent="0.35">
      <c r="B67" s="34"/>
      <c r="C67" s="32" t="s">
        <v>14</v>
      </c>
      <c r="D67" s="227"/>
      <c r="E67" s="227">
        <v>52204.28</v>
      </c>
      <c r="F67" s="227"/>
      <c r="G67" s="227">
        <v>0</v>
      </c>
      <c r="H67" s="227">
        <v>57371.05</v>
      </c>
      <c r="I67" s="227">
        <v>0</v>
      </c>
      <c r="J67" s="227"/>
      <c r="K67" s="227">
        <v>0</v>
      </c>
      <c r="L67" s="227"/>
      <c r="M67" s="227"/>
      <c r="N67" s="227"/>
      <c r="O67" s="227"/>
      <c r="P67" s="227">
        <v>0</v>
      </c>
      <c r="Q67" s="227">
        <v>173982.66</v>
      </c>
      <c r="R67" s="227"/>
      <c r="S67" s="227">
        <v>0</v>
      </c>
      <c r="T67" s="227">
        <v>0</v>
      </c>
      <c r="U67" s="227"/>
      <c r="V67" s="41">
        <v>283557.99</v>
      </c>
    </row>
    <row r="68" spans="2:22" s="36" customFormat="1" x14ac:dyDescent="0.35">
      <c r="B68" s="34"/>
      <c r="C68" s="32" t="s">
        <v>170</v>
      </c>
      <c r="D68" s="227"/>
      <c r="E68" s="227"/>
      <c r="F68" s="227"/>
      <c r="G68" s="227">
        <v>18000</v>
      </c>
      <c r="H68" s="227"/>
      <c r="I68" s="227">
        <v>7400</v>
      </c>
      <c r="J68" s="227"/>
      <c r="K68" s="227">
        <v>5000</v>
      </c>
      <c r="L68" s="227"/>
      <c r="M68" s="227"/>
      <c r="N68" s="227"/>
      <c r="O68" s="227"/>
      <c r="P68" s="227">
        <v>27000</v>
      </c>
      <c r="Q68" s="227"/>
      <c r="R68" s="227"/>
      <c r="S68" s="227">
        <v>2500</v>
      </c>
      <c r="T68" s="227">
        <v>1000</v>
      </c>
      <c r="U68" s="227"/>
      <c r="V68" s="41">
        <v>60900</v>
      </c>
    </row>
    <row r="69" spans="2:22" x14ac:dyDescent="0.35">
      <c r="C69" s="37" t="s">
        <v>173</v>
      </c>
      <c r="D69" s="47">
        <v>21551.200000000001</v>
      </c>
      <c r="E69" s="47">
        <v>62204.28</v>
      </c>
      <c r="F69" s="47">
        <v>0</v>
      </c>
      <c r="G69" s="47">
        <v>92128</v>
      </c>
      <c r="H69" s="47">
        <v>57371.05</v>
      </c>
      <c r="I69" s="47">
        <v>40005.19</v>
      </c>
      <c r="J69" s="47">
        <v>44217.63</v>
      </c>
      <c r="K69" s="47">
        <v>43195.83</v>
      </c>
      <c r="L69" s="47">
        <v>69000</v>
      </c>
      <c r="M69" s="47">
        <v>60800</v>
      </c>
      <c r="N69" s="47">
        <v>40000</v>
      </c>
      <c r="O69" s="47">
        <v>52000</v>
      </c>
      <c r="P69" s="47">
        <v>73000</v>
      </c>
      <c r="Q69" s="47">
        <v>248982.66</v>
      </c>
      <c r="R69" s="47">
        <v>61289.33</v>
      </c>
      <c r="S69" s="47">
        <v>98502.8</v>
      </c>
      <c r="T69" s="47">
        <v>27000</v>
      </c>
      <c r="U69" s="47">
        <v>117000</v>
      </c>
      <c r="V69" s="41">
        <v>1208247.97</v>
      </c>
    </row>
    <row r="70" spans="2:22" s="36" customFormat="1" x14ac:dyDescent="0.35">
      <c r="C70" s="51"/>
      <c r="D70" s="52"/>
      <c r="E70" s="52"/>
      <c r="F70" s="52"/>
      <c r="G70" s="52"/>
      <c r="H70" s="52"/>
      <c r="I70" s="52"/>
      <c r="J70" s="52"/>
      <c r="K70" s="52"/>
      <c r="L70" s="52"/>
      <c r="M70" s="52"/>
      <c r="N70" s="52"/>
      <c r="O70" s="52"/>
      <c r="P70" s="52"/>
      <c r="Q70" s="52"/>
      <c r="R70" s="52"/>
      <c r="S70" s="52"/>
      <c r="T70" s="52"/>
      <c r="U70" s="52"/>
      <c r="V70" s="53"/>
    </row>
    <row r="71" spans="2:22" x14ac:dyDescent="0.35">
      <c r="B71" s="36"/>
      <c r="C71" s="308" t="s">
        <v>71</v>
      </c>
      <c r="D71" s="309"/>
      <c r="E71" s="309"/>
      <c r="F71" s="309"/>
      <c r="G71" s="309"/>
      <c r="H71" s="309"/>
      <c r="I71" s="309"/>
      <c r="J71" s="309"/>
      <c r="K71" s="309"/>
      <c r="L71" s="309"/>
      <c r="M71" s="309"/>
      <c r="N71" s="309"/>
      <c r="O71" s="309"/>
      <c r="P71" s="309"/>
      <c r="Q71" s="309"/>
      <c r="R71" s="309"/>
      <c r="S71" s="309"/>
      <c r="T71" s="309"/>
      <c r="U71" s="309"/>
      <c r="V71" s="310"/>
    </row>
    <row r="72" spans="2:22" ht="21.75" customHeight="1" thickBot="1" x14ac:dyDescent="0.4">
      <c r="C72" s="44" t="s">
        <v>171</v>
      </c>
      <c r="D72" s="45">
        <f>'1) Budget Table'!D114</f>
        <v>0</v>
      </c>
      <c r="E72" s="45">
        <f>'1) Budget Table'!E114</f>
        <v>61980.509999999995</v>
      </c>
      <c r="F72" s="45">
        <f>'1) Budget Table'!F114</f>
        <v>151916.94</v>
      </c>
      <c r="G72" s="45">
        <f>'1) Budget Table'!G114</f>
        <v>5000</v>
      </c>
      <c r="H72" s="45">
        <f>'1) Budget Table'!H114</f>
        <v>44152.27</v>
      </c>
      <c r="I72" s="45">
        <f>'1) Budget Table'!I114</f>
        <v>0</v>
      </c>
      <c r="J72" s="45">
        <f>'1) Budget Table'!J114</f>
        <v>24520.52</v>
      </c>
      <c r="K72" s="45">
        <f>'1) Budget Table'!K114</f>
        <v>104194</v>
      </c>
      <c r="L72" s="45">
        <f>'1) Budget Table'!L114</f>
        <v>60000</v>
      </c>
      <c r="M72" s="45">
        <f>'1) Budget Table'!M114</f>
        <v>2327.11</v>
      </c>
      <c r="N72" s="45">
        <f>'1) Budget Table'!N114</f>
        <v>175000</v>
      </c>
      <c r="O72" s="45">
        <f>'1) Budget Table'!O114</f>
        <v>73900</v>
      </c>
      <c r="P72" s="45">
        <f>'1) Budget Table'!P114</f>
        <v>24998</v>
      </c>
      <c r="Q72" s="45">
        <f>'1) Budget Table'!Q114</f>
        <v>45000</v>
      </c>
      <c r="R72" s="45">
        <f>'1) Budget Table'!R114</f>
        <v>15000</v>
      </c>
      <c r="S72" s="45">
        <f>'1) Budget Table'!S114</f>
        <v>5900</v>
      </c>
      <c r="T72" s="45">
        <f>'1) Budget Table'!T114</f>
        <v>91000</v>
      </c>
      <c r="U72" s="45">
        <f>'1) Budget Table'!U114</f>
        <v>0</v>
      </c>
      <c r="V72" s="46">
        <f t="shared" ref="V72:V80" si="1">SUM(D72:I72)</f>
        <v>263049.72000000003</v>
      </c>
    </row>
    <row r="73" spans="2:22" ht="15.75" customHeight="1" x14ac:dyDescent="0.35">
      <c r="C73" s="42" t="s">
        <v>10</v>
      </c>
      <c r="D73" s="225"/>
      <c r="E73" s="226">
        <v>4200</v>
      </c>
      <c r="F73" s="226">
        <v>127916.94</v>
      </c>
      <c r="G73" s="226"/>
      <c r="H73" s="226"/>
      <c r="I73" s="226"/>
      <c r="J73" s="226">
        <v>11301.57</v>
      </c>
      <c r="K73" s="226">
        <v>8194</v>
      </c>
      <c r="L73" s="226"/>
      <c r="M73" s="226"/>
      <c r="N73" s="226">
        <v>30000</v>
      </c>
      <c r="O73" s="226"/>
      <c r="P73" s="226">
        <v>0</v>
      </c>
      <c r="Q73" s="226">
        <v>0</v>
      </c>
      <c r="R73" s="226"/>
      <c r="S73" s="226">
        <v>0</v>
      </c>
      <c r="T73" s="226">
        <v>18000</v>
      </c>
      <c r="U73" s="226"/>
      <c r="V73" s="43">
        <f t="shared" si="1"/>
        <v>132116.94</v>
      </c>
    </row>
    <row r="74" spans="2:22" ht="15.75" customHeight="1" x14ac:dyDescent="0.35">
      <c r="C74" s="32" t="s">
        <v>11</v>
      </c>
      <c r="D74" s="227"/>
      <c r="E74" s="210">
        <v>0</v>
      </c>
      <c r="F74" s="210">
        <v>6000</v>
      </c>
      <c r="G74" s="210">
        <v>5000</v>
      </c>
      <c r="H74" s="210">
        <v>5000</v>
      </c>
      <c r="I74" s="210"/>
      <c r="J74" s="210">
        <v>1996.89</v>
      </c>
      <c r="K74" s="210">
        <v>0</v>
      </c>
      <c r="L74" s="210">
        <v>30000</v>
      </c>
      <c r="M74" s="210">
        <v>2000</v>
      </c>
      <c r="N74" s="210">
        <v>0</v>
      </c>
      <c r="O74" s="210">
        <v>6000</v>
      </c>
      <c r="P74" s="210">
        <v>10000</v>
      </c>
      <c r="Q74" s="210">
        <v>5000</v>
      </c>
      <c r="R74" s="210"/>
      <c r="S74" s="210">
        <v>0</v>
      </c>
      <c r="T74" s="210">
        <v>60000</v>
      </c>
      <c r="U74" s="210"/>
      <c r="V74" s="41">
        <f t="shared" si="1"/>
        <v>16000</v>
      </c>
    </row>
    <row r="75" spans="2:22" ht="15.75" customHeight="1" x14ac:dyDescent="0.35">
      <c r="C75" s="32" t="s">
        <v>12</v>
      </c>
      <c r="D75" s="227"/>
      <c r="E75" s="227">
        <v>0</v>
      </c>
      <c r="F75" s="227">
        <v>0</v>
      </c>
      <c r="G75" s="227"/>
      <c r="H75" s="227">
        <v>0</v>
      </c>
      <c r="I75" s="227"/>
      <c r="J75" s="227">
        <v>0</v>
      </c>
      <c r="K75" s="227">
        <v>0</v>
      </c>
      <c r="L75" s="227">
        <v>0</v>
      </c>
      <c r="M75" s="227">
        <v>0</v>
      </c>
      <c r="N75" s="227">
        <v>0</v>
      </c>
      <c r="O75" s="227">
        <v>0</v>
      </c>
      <c r="P75" s="227">
        <v>0</v>
      </c>
      <c r="Q75" s="227">
        <v>0</v>
      </c>
      <c r="R75" s="227"/>
      <c r="S75" s="227">
        <v>0</v>
      </c>
      <c r="T75" s="227">
        <v>0</v>
      </c>
      <c r="U75" s="227"/>
      <c r="V75" s="41">
        <f t="shared" si="1"/>
        <v>0</v>
      </c>
    </row>
    <row r="76" spans="2:22" x14ac:dyDescent="0.35">
      <c r="C76" s="33" t="s">
        <v>13</v>
      </c>
      <c r="D76" s="227"/>
      <c r="E76" s="227">
        <v>6000</v>
      </c>
      <c r="F76" s="227">
        <v>11000</v>
      </c>
      <c r="G76" s="227"/>
      <c r="H76" s="227">
        <v>0</v>
      </c>
      <c r="I76" s="227"/>
      <c r="J76" s="227">
        <v>9640.76</v>
      </c>
      <c r="K76" s="227">
        <v>0</v>
      </c>
      <c r="L76" s="227">
        <v>30000</v>
      </c>
      <c r="M76" s="227">
        <v>5000</v>
      </c>
      <c r="N76" s="227">
        <v>15000</v>
      </c>
      <c r="O76" s="227">
        <v>39900</v>
      </c>
      <c r="P76" s="227">
        <v>10000</v>
      </c>
      <c r="Q76" s="227">
        <v>0</v>
      </c>
      <c r="R76" s="227"/>
      <c r="S76" s="227">
        <v>5400</v>
      </c>
      <c r="T76" s="227">
        <v>8000</v>
      </c>
      <c r="U76" s="227"/>
      <c r="V76" s="41">
        <f t="shared" si="1"/>
        <v>17000</v>
      </c>
    </row>
    <row r="77" spans="2:22" x14ac:dyDescent="0.35">
      <c r="C77" s="32" t="s">
        <v>18</v>
      </c>
      <c r="D77" s="227"/>
      <c r="E77" s="227">
        <v>200</v>
      </c>
      <c r="F77" s="227">
        <v>7000</v>
      </c>
      <c r="G77" s="227"/>
      <c r="H77" s="227">
        <v>0</v>
      </c>
      <c r="I77" s="227"/>
      <c r="J77" s="227">
        <v>1581.3</v>
      </c>
      <c r="K77" s="227">
        <v>0</v>
      </c>
      <c r="L77" s="227"/>
      <c r="M77" s="227">
        <v>4000</v>
      </c>
      <c r="N77" s="227">
        <v>0</v>
      </c>
      <c r="O77" s="227">
        <v>3000</v>
      </c>
      <c r="P77" s="227">
        <v>4998</v>
      </c>
      <c r="Q77" s="227">
        <v>0</v>
      </c>
      <c r="R77" s="227"/>
      <c r="S77" s="227">
        <v>0</v>
      </c>
      <c r="T77" s="227">
        <v>0</v>
      </c>
      <c r="U77" s="227"/>
      <c r="V77" s="41">
        <f t="shared" si="1"/>
        <v>7200</v>
      </c>
    </row>
    <row r="78" spans="2:22" x14ac:dyDescent="0.35">
      <c r="C78" s="32" t="s">
        <v>14</v>
      </c>
      <c r="D78" s="227"/>
      <c r="E78" s="227">
        <v>51580.51</v>
      </c>
      <c r="F78" s="227"/>
      <c r="G78" s="227"/>
      <c r="H78" s="227">
        <v>39152.269999999997</v>
      </c>
      <c r="I78" s="227"/>
      <c r="J78" s="227"/>
      <c r="K78" s="227">
        <v>96000</v>
      </c>
      <c r="L78" s="227"/>
      <c r="M78" s="227"/>
      <c r="N78" s="227">
        <v>130000</v>
      </c>
      <c r="O78" s="227">
        <v>25000</v>
      </c>
      <c r="P78" s="227"/>
      <c r="Q78" s="227">
        <v>40000</v>
      </c>
      <c r="R78" s="227"/>
      <c r="S78" s="227">
        <v>0</v>
      </c>
      <c r="T78" s="227">
        <v>0</v>
      </c>
      <c r="U78" s="227"/>
      <c r="V78" s="41">
        <f t="shared" si="1"/>
        <v>90732.78</v>
      </c>
    </row>
    <row r="79" spans="2:22" x14ac:dyDescent="0.35">
      <c r="C79" s="32" t="s">
        <v>170</v>
      </c>
      <c r="D79" s="227"/>
      <c r="E79" s="227"/>
      <c r="F79" s="227"/>
      <c r="G79" s="227"/>
      <c r="H79" s="227"/>
      <c r="I79" s="227"/>
      <c r="J79" s="227"/>
      <c r="K79" s="227">
        <v>0</v>
      </c>
      <c r="L79" s="227"/>
      <c r="M79" s="227"/>
      <c r="N79" s="227"/>
      <c r="O79" s="227"/>
      <c r="P79" s="227"/>
      <c r="Q79" s="227"/>
      <c r="R79" s="227">
        <v>15000</v>
      </c>
      <c r="S79" s="227">
        <v>500</v>
      </c>
      <c r="T79" s="227">
        <v>5000</v>
      </c>
      <c r="U79" s="227"/>
      <c r="V79" s="41">
        <f t="shared" si="1"/>
        <v>0</v>
      </c>
    </row>
    <row r="80" spans="2:22" x14ac:dyDescent="0.35">
      <c r="C80" s="37" t="s">
        <v>173</v>
      </c>
      <c r="D80" s="47">
        <v>0</v>
      </c>
      <c r="E80" s="47">
        <v>61980.51</v>
      </c>
      <c r="F80" s="47">
        <v>151916.94</v>
      </c>
      <c r="G80" s="47">
        <v>5000</v>
      </c>
      <c r="H80" s="47">
        <v>44152.27</v>
      </c>
      <c r="I80" s="47">
        <v>0</v>
      </c>
      <c r="J80" s="47">
        <v>24520.52</v>
      </c>
      <c r="K80" s="47">
        <v>104194</v>
      </c>
      <c r="L80" s="47">
        <v>60000</v>
      </c>
      <c r="M80" s="47">
        <v>11000</v>
      </c>
      <c r="N80" s="47">
        <v>175000</v>
      </c>
      <c r="O80" s="47">
        <v>73900</v>
      </c>
      <c r="P80" s="47">
        <v>24998</v>
      </c>
      <c r="Q80" s="47">
        <v>45000</v>
      </c>
      <c r="R80" s="47">
        <v>15000</v>
      </c>
      <c r="S80" s="47">
        <v>5900</v>
      </c>
      <c r="T80" s="47">
        <v>91000</v>
      </c>
      <c r="U80" s="47">
        <v>0</v>
      </c>
      <c r="V80" s="41">
        <f t="shared" si="1"/>
        <v>263049.72000000003</v>
      </c>
    </row>
    <row r="81" spans="2:22" s="36" customFormat="1" x14ac:dyDescent="0.35">
      <c r="C81" s="51"/>
      <c r="D81" s="52"/>
      <c r="E81" s="52"/>
      <c r="F81" s="52"/>
      <c r="G81" s="52"/>
      <c r="H81" s="52"/>
      <c r="I81" s="52"/>
      <c r="J81" s="52"/>
      <c r="K81" s="52"/>
      <c r="L81" s="52"/>
      <c r="M81" s="52"/>
      <c r="N81" s="52"/>
      <c r="O81" s="52"/>
      <c r="P81" s="52"/>
      <c r="Q81" s="52"/>
      <c r="R81" s="52"/>
      <c r="S81" s="52"/>
      <c r="T81" s="52"/>
      <c r="U81" s="52"/>
      <c r="V81" s="53"/>
    </row>
    <row r="82" spans="2:22" x14ac:dyDescent="0.35">
      <c r="C82" s="308" t="s">
        <v>80</v>
      </c>
      <c r="D82" s="309"/>
      <c r="E82" s="309"/>
      <c r="F82" s="309"/>
      <c r="G82" s="309"/>
      <c r="H82" s="309"/>
      <c r="I82" s="309"/>
      <c r="J82" s="309"/>
      <c r="K82" s="309"/>
      <c r="L82" s="309"/>
      <c r="M82" s="309"/>
      <c r="N82" s="309"/>
      <c r="O82" s="309"/>
      <c r="P82" s="309"/>
      <c r="Q82" s="309"/>
      <c r="R82" s="309"/>
      <c r="S82" s="309"/>
      <c r="T82" s="309"/>
      <c r="U82" s="309"/>
      <c r="V82" s="310"/>
    </row>
    <row r="83" spans="2:22" ht="21.75" customHeight="1" thickBot="1" x14ac:dyDescent="0.4">
      <c r="B83" s="36"/>
      <c r="C83" s="44" t="s">
        <v>171</v>
      </c>
      <c r="D83" s="45">
        <f>'1) Budget Table'!D133</f>
        <v>105058.95</v>
      </c>
      <c r="E83" s="45">
        <f>'1) Budget Table'!E133</f>
        <v>0</v>
      </c>
      <c r="F83" s="45">
        <f>'1) Budget Table'!F133</f>
        <v>0</v>
      </c>
      <c r="G83" s="45">
        <f>'1) Budget Table'!G133</f>
        <v>27500</v>
      </c>
      <c r="H83" s="45">
        <f>'1) Budget Table'!H133</f>
        <v>0</v>
      </c>
      <c r="I83" s="45">
        <f>'1) Budget Table'!I133</f>
        <v>0</v>
      </c>
      <c r="J83" s="45">
        <f>'1) Budget Table'!J133</f>
        <v>44158.36</v>
      </c>
      <c r="K83" s="45">
        <f>'1) Budget Table'!K133</f>
        <v>33195.83</v>
      </c>
      <c r="L83" s="45">
        <f>'1) Budget Table'!L133</f>
        <v>0</v>
      </c>
      <c r="M83" s="45">
        <f>'1) Budget Table'!M133</f>
        <v>137140.44</v>
      </c>
      <c r="N83" s="45">
        <f>'1) Budget Table'!N133</f>
        <v>0</v>
      </c>
      <c r="O83" s="45">
        <f>'1) Budget Table'!O133</f>
        <v>0</v>
      </c>
      <c r="P83" s="45">
        <f>'1) Budget Table'!P133</f>
        <v>46000</v>
      </c>
      <c r="Q83" s="45">
        <f>'1) Budget Table'!Q133</f>
        <v>0</v>
      </c>
      <c r="R83" s="45">
        <f>'1) Budget Table'!R133</f>
        <v>23000</v>
      </c>
      <c r="S83" s="45">
        <f>'1) Budget Table'!S133</f>
        <v>21760</v>
      </c>
      <c r="T83" s="45">
        <f>'1) Budget Table'!T133</f>
        <v>169500</v>
      </c>
      <c r="U83" s="45">
        <f>'1) Budget Table'!U133</f>
        <v>112000</v>
      </c>
      <c r="V83" s="46">
        <f t="shared" ref="V83:V91" si="2">SUM(D83:I83)</f>
        <v>132558.95000000001</v>
      </c>
    </row>
    <row r="84" spans="2:22" ht="18" customHeight="1" x14ac:dyDescent="0.35">
      <c r="C84" s="42" t="s">
        <v>10</v>
      </c>
      <c r="D84" s="225">
        <v>0</v>
      </c>
      <c r="E84" s="226"/>
      <c r="F84" s="226"/>
      <c r="G84" s="226"/>
      <c r="H84" s="226"/>
      <c r="I84" s="226"/>
      <c r="J84" s="226"/>
      <c r="K84" s="226">
        <v>8195.83</v>
      </c>
      <c r="L84" s="226"/>
      <c r="M84" s="226"/>
      <c r="N84" s="226"/>
      <c r="O84" s="226"/>
      <c r="P84" s="226"/>
      <c r="Q84" s="226"/>
      <c r="R84" s="226"/>
      <c r="S84" s="226"/>
      <c r="T84" s="226">
        <v>19500</v>
      </c>
      <c r="U84" s="226"/>
      <c r="V84" s="43">
        <f t="shared" si="2"/>
        <v>0</v>
      </c>
    </row>
    <row r="85" spans="2:22" ht="15.75" customHeight="1" x14ac:dyDescent="0.35">
      <c r="C85" s="32" t="s">
        <v>11</v>
      </c>
      <c r="D85" s="227">
        <v>2755.1</v>
      </c>
      <c r="E85" s="210"/>
      <c r="F85" s="210"/>
      <c r="G85" s="210">
        <v>4268.92</v>
      </c>
      <c r="H85" s="210"/>
      <c r="I85" s="210"/>
      <c r="J85" s="210"/>
      <c r="K85" s="210">
        <v>5000</v>
      </c>
      <c r="L85" s="210"/>
      <c r="M85" s="210">
        <v>20000</v>
      </c>
      <c r="N85" s="210"/>
      <c r="O85" s="210"/>
      <c r="P85" s="210">
        <v>6000</v>
      </c>
      <c r="Q85" s="210"/>
      <c r="R85" s="210">
        <v>3000</v>
      </c>
      <c r="S85" s="210"/>
      <c r="T85" s="210">
        <v>70000</v>
      </c>
      <c r="U85" s="210">
        <v>7994.29</v>
      </c>
      <c r="V85" s="41">
        <f t="shared" si="2"/>
        <v>7024.02</v>
      </c>
    </row>
    <row r="86" spans="2:22" s="36" customFormat="1" ht="15.75" customHeight="1" x14ac:dyDescent="0.35">
      <c r="B86" s="34"/>
      <c r="C86" s="32" t="s">
        <v>12</v>
      </c>
      <c r="D86" s="227">
        <v>59195.31</v>
      </c>
      <c r="E86" s="227"/>
      <c r="F86" s="227"/>
      <c r="G86" s="227"/>
      <c r="H86" s="227"/>
      <c r="I86" s="227"/>
      <c r="J86" s="227"/>
      <c r="K86" s="227">
        <v>0</v>
      </c>
      <c r="L86" s="227"/>
      <c r="M86" s="227">
        <v>30000</v>
      </c>
      <c r="N86" s="227"/>
      <c r="O86" s="227"/>
      <c r="P86" s="227">
        <v>0</v>
      </c>
      <c r="Q86" s="227"/>
      <c r="R86" s="227">
        <v>0</v>
      </c>
      <c r="S86" s="227"/>
      <c r="T86" s="227">
        <v>0</v>
      </c>
      <c r="U86" s="227">
        <v>0</v>
      </c>
      <c r="V86" s="41">
        <f t="shared" si="2"/>
        <v>59195.31</v>
      </c>
    </row>
    <row r="87" spans="2:22" x14ac:dyDescent="0.35">
      <c r="B87" s="36"/>
      <c r="C87" s="33" t="s">
        <v>13</v>
      </c>
      <c r="D87" s="227">
        <v>28056.03</v>
      </c>
      <c r="E87" s="227"/>
      <c r="F87" s="227"/>
      <c r="G87" s="227">
        <v>23231.08</v>
      </c>
      <c r="H87" s="227"/>
      <c r="I87" s="227"/>
      <c r="J87" s="227">
        <v>44158.36</v>
      </c>
      <c r="K87" s="227">
        <v>20000</v>
      </c>
      <c r="L87" s="227"/>
      <c r="M87" s="227">
        <v>62000</v>
      </c>
      <c r="N87" s="227"/>
      <c r="O87" s="227"/>
      <c r="P87" s="227">
        <v>40000</v>
      </c>
      <c r="Q87" s="227"/>
      <c r="R87" s="227">
        <v>15000</v>
      </c>
      <c r="S87" s="227">
        <v>21760</v>
      </c>
      <c r="T87" s="227">
        <v>0</v>
      </c>
      <c r="U87" s="227">
        <v>102000</v>
      </c>
      <c r="V87" s="41">
        <f t="shared" si="2"/>
        <v>51287.11</v>
      </c>
    </row>
    <row r="88" spans="2:22" x14ac:dyDescent="0.35">
      <c r="B88" s="36"/>
      <c r="C88" s="32" t="s">
        <v>18</v>
      </c>
      <c r="D88" s="227">
        <v>3000</v>
      </c>
      <c r="E88" s="227"/>
      <c r="F88" s="227"/>
      <c r="G88" s="227"/>
      <c r="H88" s="227"/>
      <c r="I88" s="227"/>
      <c r="J88" s="227"/>
      <c r="K88" s="227">
        <v>0</v>
      </c>
      <c r="L88" s="227"/>
      <c r="M88" s="227">
        <v>10000</v>
      </c>
      <c r="N88" s="227"/>
      <c r="O88" s="227"/>
      <c r="P88" s="227"/>
      <c r="Q88" s="227"/>
      <c r="R88" s="227">
        <v>5000</v>
      </c>
      <c r="S88" s="227"/>
      <c r="T88" s="227">
        <v>0</v>
      </c>
      <c r="U88" s="227"/>
      <c r="V88" s="41">
        <f t="shared" si="2"/>
        <v>3000</v>
      </c>
    </row>
    <row r="89" spans="2:22" x14ac:dyDescent="0.35">
      <c r="B89" s="36"/>
      <c r="C89" s="32" t="s">
        <v>14</v>
      </c>
      <c r="D89" s="227">
        <v>0</v>
      </c>
      <c r="E89" s="227"/>
      <c r="F89" s="227"/>
      <c r="G89" s="227"/>
      <c r="H89" s="227"/>
      <c r="I89" s="227"/>
      <c r="J89" s="227"/>
      <c r="K89" s="227"/>
      <c r="L89" s="227"/>
      <c r="M89" s="227"/>
      <c r="N89" s="227"/>
      <c r="O89" s="227"/>
      <c r="P89" s="227"/>
      <c r="Q89" s="227"/>
      <c r="R89" s="227"/>
      <c r="S89" s="227"/>
      <c r="T89" s="227">
        <v>75000</v>
      </c>
      <c r="U89" s="227"/>
      <c r="V89" s="41">
        <f t="shared" si="2"/>
        <v>0</v>
      </c>
    </row>
    <row r="90" spans="2:22" x14ac:dyDescent="0.35">
      <c r="C90" s="32" t="s">
        <v>170</v>
      </c>
      <c r="D90" s="227">
        <v>12052.51</v>
      </c>
      <c r="E90" s="227"/>
      <c r="F90" s="227"/>
      <c r="G90" s="227"/>
      <c r="H90" s="227"/>
      <c r="I90" s="227"/>
      <c r="J90" s="227"/>
      <c r="K90" s="227"/>
      <c r="L90" s="227"/>
      <c r="M90" s="227"/>
      <c r="N90" s="227"/>
      <c r="O90" s="227"/>
      <c r="P90" s="227"/>
      <c r="Q90" s="227"/>
      <c r="R90" s="227"/>
      <c r="S90" s="227"/>
      <c r="T90" s="227">
        <v>5000</v>
      </c>
      <c r="U90" s="227"/>
      <c r="V90" s="41">
        <f t="shared" si="2"/>
        <v>12052.51</v>
      </c>
    </row>
    <row r="91" spans="2:22" x14ac:dyDescent="0.35">
      <c r="C91" s="37" t="s">
        <v>173</v>
      </c>
      <c r="D91" s="47">
        <v>105058.95</v>
      </c>
      <c r="E91" s="47">
        <v>0</v>
      </c>
      <c r="F91" s="47">
        <v>0</v>
      </c>
      <c r="G91" s="47">
        <v>27500</v>
      </c>
      <c r="H91" s="47">
        <v>0</v>
      </c>
      <c r="I91" s="47">
        <v>0</v>
      </c>
      <c r="J91" s="47">
        <v>44158.36</v>
      </c>
      <c r="K91" s="47">
        <v>33195.83</v>
      </c>
      <c r="L91" s="47">
        <v>0</v>
      </c>
      <c r="M91" s="47">
        <v>122000</v>
      </c>
      <c r="N91" s="47">
        <v>0</v>
      </c>
      <c r="O91" s="47">
        <v>0</v>
      </c>
      <c r="P91" s="47">
        <v>46000</v>
      </c>
      <c r="Q91" s="47">
        <v>0</v>
      </c>
      <c r="R91" s="47">
        <v>23000</v>
      </c>
      <c r="S91" s="47">
        <v>21760</v>
      </c>
      <c r="T91" s="47">
        <v>169500</v>
      </c>
      <c r="U91" s="47">
        <v>109994.29</v>
      </c>
      <c r="V91" s="41">
        <f t="shared" si="2"/>
        <v>132558.95000000001</v>
      </c>
    </row>
    <row r="92" spans="2:22" s="36" customFormat="1" x14ac:dyDescent="0.35">
      <c r="C92" s="51"/>
      <c r="D92" s="52"/>
      <c r="E92" s="52"/>
      <c r="F92" s="52"/>
      <c r="G92" s="52"/>
      <c r="H92" s="52"/>
      <c r="I92" s="52"/>
      <c r="J92" s="52"/>
      <c r="K92" s="52"/>
      <c r="L92" s="52"/>
      <c r="M92" s="52"/>
      <c r="N92" s="52"/>
      <c r="O92" s="52"/>
      <c r="P92" s="52"/>
      <c r="Q92" s="52"/>
      <c r="R92" s="52"/>
      <c r="S92" s="52"/>
      <c r="T92" s="52"/>
      <c r="U92" s="52"/>
      <c r="V92" s="53"/>
    </row>
    <row r="93" spans="2:22" x14ac:dyDescent="0.35">
      <c r="C93" s="308" t="s">
        <v>94</v>
      </c>
      <c r="D93" s="309"/>
      <c r="E93" s="309"/>
      <c r="F93" s="309"/>
      <c r="G93" s="309"/>
      <c r="H93" s="309"/>
      <c r="I93" s="309"/>
      <c r="J93" s="309"/>
      <c r="K93" s="309"/>
      <c r="L93" s="309"/>
      <c r="M93" s="309"/>
      <c r="N93" s="309"/>
      <c r="O93" s="309"/>
      <c r="P93" s="309"/>
      <c r="Q93" s="309"/>
      <c r="R93" s="309"/>
      <c r="S93" s="309"/>
      <c r="T93" s="309"/>
      <c r="U93" s="309"/>
      <c r="V93" s="310"/>
    </row>
    <row r="94" spans="2:22" ht="21.75" customHeight="1" thickBot="1" x14ac:dyDescent="0.4">
      <c r="C94" s="44" t="s">
        <v>171</v>
      </c>
      <c r="D94" s="45">
        <f>'1) Budget Table'!D143</f>
        <v>0</v>
      </c>
      <c r="E94" s="45">
        <f>'1) Budget Table'!E143</f>
        <v>0</v>
      </c>
      <c r="F94" s="45">
        <f>'1) Budget Table'!F143</f>
        <v>0</v>
      </c>
      <c r="G94" s="45"/>
      <c r="H94" s="45"/>
      <c r="I94" s="45"/>
      <c r="J94" s="45"/>
      <c r="K94" s="45"/>
      <c r="L94" s="45"/>
      <c r="M94" s="45"/>
      <c r="N94" s="45"/>
      <c r="O94" s="45"/>
      <c r="P94" s="45"/>
      <c r="Q94" s="45"/>
      <c r="R94" s="45"/>
      <c r="S94" s="45"/>
      <c r="T94" s="45"/>
      <c r="U94" s="45"/>
      <c r="V94" s="46">
        <f t="shared" ref="V94:V102" si="3">SUM(D94:I94)</f>
        <v>0</v>
      </c>
    </row>
    <row r="95" spans="2:22" ht="15.75" customHeight="1" x14ac:dyDescent="0.35">
      <c r="C95" s="42" t="s">
        <v>10</v>
      </c>
      <c r="D95" s="69"/>
      <c r="E95" s="70"/>
      <c r="F95" s="70"/>
      <c r="G95" s="70"/>
      <c r="H95" s="70"/>
      <c r="I95" s="70"/>
      <c r="J95" s="70"/>
      <c r="K95" s="70"/>
      <c r="L95" s="70"/>
      <c r="M95" s="70"/>
      <c r="N95" s="70"/>
      <c r="O95" s="70"/>
      <c r="P95" s="70"/>
      <c r="Q95" s="70"/>
      <c r="R95" s="70"/>
      <c r="S95" s="70"/>
      <c r="T95" s="70"/>
      <c r="U95" s="70"/>
      <c r="V95" s="43">
        <f t="shared" si="3"/>
        <v>0</v>
      </c>
    </row>
    <row r="96" spans="2:22" ht="15.75" customHeight="1" x14ac:dyDescent="0.35">
      <c r="B96" s="36"/>
      <c r="C96" s="32" t="s">
        <v>11</v>
      </c>
      <c r="D96" s="71"/>
      <c r="E96" s="10"/>
      <c r="F96" s="10"/>
      <c r="G96" s="10"/>
      <c r="H96" s="10"/>
      <c r="I96" s="10"/>
      <c r="J96" s="10"/>
      <c r="K96" s="10"/>
      <c r="L96" s="10"/>
      <c r="M96" s="10"/>
      <c r="N96" s="10"/>
      <c r="O96" s="10"/>
      <c r="P96" s="10"/>
      <c r="Q96" s="10"/>
      <c r="R96" s="10"/>
      <c r="S96" s="10"/>
      <c r="T96" s="10"/>
      <c r="U96" s="10"/>
      <c r="V96" s="41">
        <f t="shared" si="3"/>
        <v>0</v>
      </c>
    </row>
    <row r="97" spans="2:22" ht="15.75" customHeight="1" x14ac:dyDescent="0.35">
      <c r="C97" s="32" t="s">
        <v>12</v>
      </c>
      <c r="D97" s="71"/>
      <c r="E97" s="71"/>
      <c r="F97" s="71"/>
      <c r="G97" s="71"/>
      <c r="H97" s="71"/>
      <c r="I97" s="71"/>
      <c r="J97" s="71"/>
      <c r="K97" s="71"/>
      <c r="L97" s="71"/>
      <c r="M97" s="71"/>
      <c r="N97" s="71"/>
      <c r="O97" s="71"/>
      <c r="P97" s="71"/>
      <c r="Q97" s="71"/>
      <c r="R97" s="71"/>
      <c r="S97" s="71"/>
      <c r="T97" s="71"/>
      <c r="U97" s="71"/>
      <c r="V97" s="41">
        <f t="shared" si="3"/>
        <v>0</v>
      </c>
    </row>
    <row r="98" spans="2:22" x14ac:dyDescent="0.35">
      <c r="C98" s="33" t="s">
        <v>13</v>
      </c>
      <c r="D98" s="71"/>
      <c r="E98" s="71"/>
      <c r="F98" s="71"/>
      <c r="G98" s="71"/>
      <c r="H98" s="71"/>
      <c r="I98" s="71"/>
      <c r="J98" s="71"/>
      <c r="K98" s="71"/>
      <c r="L98" s="71"/>
      <c r="M98" s="71"/>
      <c r="N98" s="71"/>
      <c r="O98" s="71"/>
      <c r="P98" s="71"/>
      <c r="Q98" s="71"/>
      <c r="R98" s="71"/>
      <c r="S98" s="71"/>
      <c r="T98" s="71"/>
      <c r="U98" s="71"/>
      <c r="V98" s="41">
        <f t="shared" si="3"/>
        <v>0</v>
      </c>
    </row>
    <row r="99" spans="2:22" x14ac:dyDescent="0.35">
      <c r="C99" s="32" t="s">
        <v>18</v>
      </c>
      <c r="D99" s="71"/>
      <c r="E99" s="71"/>
      <c r="F99" s="71"/>
      <c r="G99" s="71"/>
      <c r="H99" s="71"/>
      <c r="I99" s="71"/>
      <c r="J99" s="71"/>
      <c r="K99" s="71"/>
      <c r="L99" s="71"/>
      <c r="M99" s="71"/>
      <c r="N99" s="71"/>
      <c r="O99" s="71"/>
      <c r="P99" s="71"/>
      <c r="Q99" s="71"/>
      <c r="R99" s="71"/>
      <c r="S99" s="71"/>
      <c r="T99" s="71"/>
      <c r="U99" s="71"/>
      <c r="V99" s="41">
        <f t="shared" si="3"/>
        <v>0</v>
      </c>
    </row>
    <row r="100" spans="2:22" ht="25.5" customHeight="1" x14ac:dyDescent="0.35">
      <c r="C100" s="32" t="s">
        <v>14</v>
      </c>
      <c r="D100" s="71"/>
      <c r="E100" s="71"/>
      <c r="F100" s="71"/>
      <c r="G100" s="71"/>
      <c r="H100" s="71"/>
      <c r="I100" s="71"/>
      <c r="J100" s="71"/>
      <c r="K100" s="71"/>
      <c r="L100" s="71"/>
      <c r="M100" s="71"/>
      <c r="N100" s="71"/>
      <c r="O100" s="71"/>
      <c r="P100" s="71"/>
      <c r="Q100" s="71"/>
      <c r="R100" s="71"/>
      <c r="S100" s="71"/>
      <c r="T100" s="71"/>
      <c r="U100" s="71"/>
      <c r="V100" s="41">
        <f t="shared" si="3"/>
        <v>0</v>
      </c>
    </row>
    <row r="101" spans="2:22" x14ac:dyDescent="0.35">
      <c r="B101" s="36"/>
      <c r="C101" s="32" t="s">
        <v>170</v>
      </c>
      <c r="D101" s="71"/>
      <c r="E101" s="71"/>
      <c r="F101" s="71"/>
      <c r="G101" s="71"/>
      <c r="H101" s="71"/>
      <c r="I101" s="71"/>
      <c r="J101" s="71"/>
      <c r="K101" s="71"/>
      <c r="L101" s="71"/>
      <c r="M101" s="71"/>
      <c r="N101" s="71"/>
      <c r="O101" s="71"/>
      <c r="P101" s="71"/>
      <c r="Q101" s="71"/>
      <c r="R101" s="71"/>
      <c r="S101" s="71"/>
      <c r="T101" s="71"/>
      <c r="U101" s="71"/>
      <c r="V101" s="41">
        <f t="shared" si="3"/>
        <v>0</v>
      </c>
    </row>
    <row r="102" spans="2:22" ht="15.75" customHeight="1" x14ac:dyDescent="0.35">
      <c r="C102" s="37" t="s">
        <v>173</v>
      </c>
      <c r="D102" s="47">
        <f>SUM(D95:D101)</f>
        <v>0</v>
      </c>
      <c r="E102" s="47">
        <f>SUM(E95:E101)</f>
        <v>0</v>
      </c>
      <c r="F102" s="47">
        <f>SUM(F95:F101)</f>
        <v>0</v>
      </c>
      <c r="G102" s="47"/>
      <c r="H102" s="47"/>
      <c r="I102" s="47"/>
      <c r="J102" s="47"/>
      <c r="K102" s="47"/>
      <c r="L102" s="47"/>
      <c r="M102" s="47"/>
      <c r="N102" s="47"/>
      <c r="O102" s="47"/>
      <c r="P102" s="47"/>
      <c r="Q102" s="47"/>
      <c r="R102" s="47"/>
      <c r="S102" s="47"/>
      <c r="T102" s="47"/>
      <c r="U102" s="47"/>
      <c r="V102" s="41">
        <f t="shared" si="3"/>
        <v>0</v>
      </c>
    </row>
    <row r="103" spans="2:22" ht="25.5" customHeight="1" x14ac:dyDescent="0.35">
      <c r="D103" s="34"/>
      <c r="E103" s="34"/>
      <c r="F103" s="34"/>
      <c r="G103" s="34"/>
      <c r="H103" s="34"/>
      <c r="I103" s="34"/>
      <c r="J103" s="34"/>
      <c r="K103" s="34"/>
      <c r="L103" s="34"/>
      <c r="M103" s="34"/>
      <c r="N103" s="34"/>
      <c r="O103" s="34"/>
      <c r="P103" s="34"/>
      <c r="Q103" s="34"/>
      <c r="R103" s="34"/>
      <c r="S103" s="34"/>
      <c r="T103" s="34"/>
      <c r="U103" s="34"/>
    </row>
    <row r="104" spans="2:22" x14ac:dyDescent="0.35">
      <c r="B104" s="308" t="s">
        <v>181</v>
      </c>
      <c r="C104" s="309"/>
      <c r="D104" s="309"/>
      <c r="E104" s="309"/>
      <c r="F104" s="309"/>
      <c r="G104" s="309"/>
      <c r="H104" s="309"/>
      <c r="I104" s="309"/>
      <c r="J104" s="309"/>
      <c r="K104" s="309"/>
      <c r="L104" s="309"/>
      <c r="M104" s="309"/>
      <c r="N104" s="309"/>
      <c r="O104" s="309"/>
      <c r="P104" s="309"/>
      <c r="Q104" s="309"/>
      <c r="R104" s="309"/>
      <c r="S104" s="309"/>
      <c r="T104" s="309"/>
      <c r="U104" s="309"/>
      <c r="V104" s="310"/>
    </row>
    <row r="105" spans="2:22" x14ac:dyDescent="0.35">
      <c r="C105" s="308" t="s">
        <v>96</v>
      </c>
      <c r="D105" s="309"/>
      <c r="E105" s="309"/>
      <c r="F105" s="309"/>
      <c r="G105" s="309"/>
      <c r="H105" s="309"/>
      <c r="I105" s="309"/>
      <c r="J105" s="309"/>
      <c r="K105" s="309"/>
      <c r="L105" s="309"/>
      <c r="M105" s="309"/>
      <c r="N105" s="309"/>
      <c r="O105" s="309"/>
      <c r="P105" s="309"/>
      <c r="Q105" s="309"/>
      <c r="R105" s="309"/>
      <c r="S105" s="309"/>
      <c r="T105" s="309"/>
      <c r="U105" s="309"/>
      <c r="V105" s="310"/>
    </row>
    <row r="106" spans="2:22" ht="22.5" customHeight="1" thickBot="1" x14ac:dyDescent="0.4">
      <c r="C106" s="44" t="s">
        <v>171</v>
      </c>
      <c r="D106" s="45">
        <f>'1) Budget Table'!D180</f>
        <v>28000</v>
      </c>
      <c r="E106" s="45">
        <f>'1) Budget Table'!E180</f>
        <v>40115.21</v>
      </c>
      <c r="F106" s="45">
        <f>'1) Budget Table'!F180</f>
        <v>61000</v>
      </c>
      <c r="G106" s="45">
        <f>'1) Budget Table'!G180</f>
        <v>44720</v>
      </c>
      <c r="H106" s="45">
        <f>'1) Budget Table'!H180</f>
        <v>70000</v>
      </c>
      <c r="I106" s="45">
        <f>'1) Budget Table'!I180</f>
        <v>90048.61</v>
      </c>
      <c r="J106" s="45">
        <f>'1) Budget Table'!J180</f>
        <v>18862.05</v>
      </c>
      <c r="K106" s="45">
        <f>'1) Budget Table'!K180</f>
        <v>36386.620000000003</v>
      </c>
      <c r="L106" s="45">
        <f>'1) Budget Table'!L180</f>
        <v>70000</v>
      </c>
      <c r="M106" s="45">
        <f>'1) Budget Table'!M180</f>
        <v>34000</v>
      </c>
      <c r="N106" s="45">
        <f>'1) Budget Table'!N180</f>
        <v>50000</v>
      </c>
      <c r="O106" s="45">
        <f>'1) Budget Table'!O180</f>
        <v>93900</v>
      </c>
      <c r="P106" s="45">
        <f>'1) Budget Table'!P180</f>
        <v>20000</v>
      </c>
      <c r="Q106" s="45">
        <f>'1) Budget Table'!Q180</f>
        <v>95000</v>
      </c>
      <c r="R106" s="45">
        <f>'1) Budget Table'!R180</f>
        <v>121404.85</v>
      </c>
      <c r="S106" s="45">
        <f>'1) Budget Table'!S180</f>
        <v>35344.239999999998</v>
      </c>
      <c r="T106" s="45">
        <f>'1) Budget Table'!T180</f>
        <v>116487.53</v>
      </c>
      <c r="U106" s="45">
        <f>'1) Budget Table'!U180</f>
        <v>100000</v>
      </c>
      <c r="V106" s="46">
        <f t="shared" ref="V106:V114" si="4">SUM(D106:I106)</f>
        <v>333883.82</v>
      </c>
    </row>
    <row r="107" spans="2:22" x14ac:dyDescent="0.35">
      <c r="C107" s="42" t="s">
        <v>10</v>
      </c>
      <c r="D107" s="225"/>
      <c r="E107" s="226"/>
      <c r="F107" s="226">
        <v>21000</v>
      </c>
      <c r="G107" s="226">
        <v>39720</v>
      </c>
      <c r="H107" s="226">
        <v>12000</v>
      </c>
      <c r="I107" s="226">
        <v>27810.639999999999</v>
      </c>
      <c r="J107" s="226"/>
      <c r="K107" s="226">
        <v>16386.62</v>
      </c>
      <c r="L107" s="226"/>
      <c r="M107" s="226"/>
      <c r="N107" s="226"/>
      <c r="O107" s="226"/>
      <c r="P107" s="226"/>
      <c r="Q107" s="226"/>
      <c r="R107" s="226">
        <v>38800</v>
      </c>
      <c r="S107" s="226"/>
      <c r="T107" s="226">
        <v>42389</v>
      </c>
      <c r="U107" s="226"/>
      <c r="V107" s="43">
        <f t="shared" si="4"/>
        <v>100530.64</v>
      </c>
    </row>
    <row r="108" spans="2:22" x14ac:dyDescent="0.35">
      <c r="C108" s="32" t="s">
        <v>11</v>
      </c>
      <c r="D108" s="227">
        <v>2500</v>
      </c>
      <c r="E108" s="210"/>
      <c r="F108" s="210">
        <v>8000</v>
      </c>
      <c r="G108" s="210">
        <v>5000</v>
      </c>
      <c r="H108" s="210">
        <v>55000</v>
      </c>
      <c r="I108" s="210">
        <v>5961.97</v>
      </c>
      <c r="J108" s="210">
        <v>1760.2</v>
      </c>
      <c r="K108" s="210">
        <v>8000</v>
      </c>
      <c r="L108" s="210">
        <v>15000</v>
      </c>
      <c r="M108" s="210">
        <v>7000</v>
      </c>
      <c r="N108" s="210"/>
      <c r="O108" s="210">
        <v>27000</v>
      </c>
      <c r="P108" s="210">
        <v>16000</v>
      </c>
      <c r="Q108" s="210">
        <v>15000</v>
      </c>
      <c r="R108" s="210">
        <v>6000</v>
      </c>
      <c r="S108" s="210">
        <v>2000</v>
      </c>
      <c r="T108" s="210">
        <v>64000</v>
      </c>
      <c r="U108" s="210"/>
      <c r="V108" s="41">
        <f t="shared" si="4"/>
        <v>76461.97</v>
      </c>
    </row>
    <row r="109" spans="2:22" ht="15.75" customHeight="1" x14ac:dyDescent="0.35">
      <c r="C109" s="32" t="s">
        <v>12</v>
      </c>
      <c r="D109" s="227">
        <v>0</v>
      </c>
      <c r="E109" s="227"/>
      <c r="F109" s="227">
        <v>0</v>
      </c>
      <c r="G109" s="227"/>
      <c r="H109" s="227">
        <v>0</v>
      </c>
      <c r="I109" s="227">
        <v>1001</v>
      </c>
      <c r="J109" s="227">
        <v>2871.13</v>
      </c>
      <c r="K109" s="227">
        <v>0</v>
      </c>
      <c r="L109" s="227">
        <v>0</v>
      </c>
      <c r="M109" s="227">
        <v>0</v>
      </c>
      <c r="N109" s="227"/>
      <c r="O109" s="227">
        <v>16000</v>
      </c>
      <c r="P109" s="227"/>
      <c r="Q109" s="227">
        <v>0</v>
      </c>
      <c r="R109" s="227">
        <v>1104.8499999999999</v>
      </c>
      <c r="S109" s="227">
        <v>0</v>
      </c>
      <c r="T109" s="227"/>
      <c r="U109" s="227"/>
      <c r="V109" s="41">
        <f t="shared" si="4"/>
        <v>1001</v>
      </c>
    </row>
    <row r="110" spans="2:22" x14ac:dyDescent="0.35">
      <c r="C110" s="33" t="s">
        <v>13</v>
      </c>
      <c r="D110" s="227">
        <v>14000</v>
      </c>
      <c r="E110" s="227"/>
      <c r="F110" s="227">
        <v>23000</v>
      </c>
      <c r="G110" s="227"/>
      <c r="H110" s="227">
        <v>0</v>
      </c>
      <c r="I110" s="227">
        <v>11636</v>
      </c>
      <c r="J110" s="227">
        <v>12981.02</v>
      </c>
      <c r="K110" s="227">
        <v>10000</v>
      </c>
      <c r="L110" s="227">
        <v>50000</v>
      </c>
      <c r="M110" s="227">
        <v>22000</v>
      </c>
      <c r="N110" s="227"/>
      <c r="O110" s="227">
        <v>44900</v>
      </c>
      <c r="P110" s="227"/>
      <c r="Q110" s="227">
        <v>10000</v>
      </c>
      <c r="R110" s="227">
        <v>11000</v>
      </c>
      <c r="S110" s="227">
        <v>28200</v>
      </c>
      <c r="T110" s="227"/>
      <c r="U110" s="227">
        <v>40000</v>
      </c>
      <c r="V110" s="41">
        <f t="shared" si="4"/>
        <v>48636</v>
      </c>
    </row>
    <row r="111" spans="2:22" x14ac:dyDescent="0.35">
      <c r="C111" s="32" t="s">
        <v>18</v>
      </c>
      <c r="D111" s="227">
        <v>4500</v>
      </c>
      <c r="E111" s="227"/>
      <c r="F111" s="227">
        <v>4000</v>
      </c>
      <c r="G111" s="227"/>
      <c r="H111" s="227">
        <v>3000</v>
      </c>
      <c r="I111" s="227">
        <v>4000</v>
      </c>
      <c r="J111" s="227">
        <v>1249.7</v>
      </c>
      <c r="K111" s="227">
        <v>2000</v>
      </c>
      <c r="L111" s="227"/>
      <c r="M111" s="227">
        <v>6000</v>
      </c>
      <c r="N111" s="227"/>
      <c r="O111" s="227">
        <v>6000</v>
      </c>
      <c r="P111" s="227">
        <v>10000</v>
      </c>
      <c r="Q111" s="227">
        <v>0</v>
      </c>
      <c r="R111" s="227">
        <v>8000</v>
      </c>
      <c r="S111" s="227">
        <v>4492.8</v>
      </c>
      <c r="T111" s="227"/>
      <c r="U111" s="227"/>
      <c r="V111" s="41">
        <f t="shared" si="4"/>
        <v>15500</v>
      </c>
    </row>
    <row r="112" spans="2:22" x14ac:dyDescent="0.35">
      <c r="C112" s="32" t="s">
        <v>14</v>
      </c>
      <c r="D112" s="227">
        <v>0</v>
      </c>
      <c r="E112" s="227">
        <v>40115.21</v>
      </c>
      <c r="F112" s="227">
        <v>5000</v>
      </c>
      <c r="G112" s="227"/>
      <c r="H112" s="227"/>
      <c r="I112" s="227">
        <v>27800</v>
      </c>
      <c r="J112" s="227"/>
      <c r="K112" s="227">
        <v>0</v>
      </c>
      <c r="L112" s="227"/>
      <c r="M112" s="227"/>
      <c r="N112" s="227">
        <v>30000</v>
      </c>
      <c r="O112" s="227"/>
      <c r="P112" s="227"/>
      <c r="Q112" s="227">
        <v>70000</v>
      </c>
      <c r="R112" s="227">
        <v>50000</v>
      </c>
      <c r="S112" s="227">
        <v>0</v>
      </c>
      <c r="T112" s="227">
        <v>8600</v>
      </c>
      <c r="U112" s="227">
        <v>60000</v>
      </c>
      <c r="V112" s="41">
        <f t="shared" si="4"/>
        <v>72915.209999999992</v>
      </c>
    </row>
    <row r="113" spans="3:22" x14ac:dyDescent="0.35">
      <c r="C113" s="32" t="s">
        <v>170</v>
      </c>
      <c r="D113" s="227">
        <v>7000</v>
      </c>
      <c r="E113" s="227"/>
      <c r="F113" s="227"/>
      <c r="G113" s="227"/>
      <c r="H113" s="227"/>
      <c r="I113" s="227">
        <v>11839</v>
      </c>
      <c r="J113" s="227"/>
      <c r="K113" s="227">
        <v>0</v>
      </c>
      <c r="L113" s="227">
        <v>5000</v>
      </c>
      <c r="M113" s="227"/>
      <c r="N113" s="227">
        <v>20000</v>
      </c>
      <c r="O113" s="227"/>
      <c r="P113" s="227"/>
      <c r="Q113" s="227"/>
      <c r="R113" s="227">
        <v>6500</v>
      </c>
      <c r="S113" s="227">
        <v>651.44000000000005</v>
      </c>
      <c r="T113" s="227">
        <v>1498.53</v>
      </c>
      <c r="U113" s="227"/>
      <c r="V113" s="41">
        <f t="shared" si="4"/>
        <v>18839</v>
      </c>
    </row>
    <row r="114" spans="3:22" x14ac:dyDescent="0.35">
      <c r="C114" s="37" t="s">
        <v>173</v>
      </c>
      <c r="D114" s="47">
        <v>28000</v>
      </c>
      <c r="E114" s="47">
        <v>40115.21</v>
      </c>
      <c r="F114" s="47">
        <v>61000</v>
      </c>
      <c r="G114" s="47">
        <v>44720</v>
      </c>
      <c r="H114" s="47">
        <v>70000</v>
      </c>
      <c r="I114" s="47">
        <v>90048.61</v>
      </c>
      <c r="J114" s="47">
        <v>18862.05</v>
      </c>
      <c r="K114" s="47">
        <v>36386.619999999995</v>
      </c>
      <c r="L114" s="47">
        <v>70000</v>
      </c>
      <c r="M114" s="47">
        <v>35000</v>
      </c>
      <c r="N114" s="47">
        <v>50000</v>
      </c>
      <c r="O114" s="47">
        <v>93900</v>
      </c>
      <c r="P114" s="47">
        <v>26000</v>
      </c>
      <c r="Q114" s="47">
        <v>95000</v>
      </c>
      <c r="R114" s="47">
        <v>121404.85</v>
      </c>
      <c r="S114" s="47">
        <v>35344.240000000005</v>
      </c>
      <c r="T114" s="47">
        <v>116487.53</v>
      </c>
      <c r="U114" s="47">
        <v>100000</v>
      </c>
      <c r="V114" s="41">
        <f t="shared" si="4"/>
        <v>333883.82</v>
      </c>
    </row>
    <row r="115" spans="3:22" s="36" customFormat="1" x14ac:dyDescent="0.35">
      <c r="C115" s="51"/>
      <c r="D115" s="52"/>
      <c r="E115" s="52"/>
      <c r="F115" s="52"/>
      <c r="G115" s="52"/>
      <c r="H115" s="52"/>
      <c r="I115" s="52"/>
      <c r="J115" s="52"/>
      <c r="K115" s="52"/>
      <c r="L115" s="52"/>
      <c r="M115" s="52"/>
      <c r="N115" s="52"/>
      <c r="O115" s="52"/>
      <c r="P115" s="52"/>
      <c r="Q115" s="52"/>
      <c r="R115" s="52"/>
      <c r="S115" s="52"/>
      <c r="T115" s="52"/>
      <c r="U115" s="52"/>
      <c r="V115" s="53"/>
    </row>
    <row r="116" spans="3:22" ht="15.75" customHeight="1" x14ac:dyDescent="0.35">
      <c r="C116" s="308" t="s">
        <v>182</v>
      </c>
      <c r="D116" s="309"/>
      <c r="E116" s="309"/>
      <c r="F116" s="309"/>
      <c r="G116" s="309"/>
      <c r="H116" s="309"/>
      <c r="I116" s="309"/>
      <c r="J116" s="309"/>
      <c r="K116" s="309"/>
      <c r="L116" s="309"/>
      <c r="M116" s="309"/>
      <c r="N116" s="309"/>
      <c r="O116" s="309"/>
      <c r="P116" s="309"/>
      <c r="Q116" s="309"/>
      <c r="R116" s="309"/>
      <c r="S116" s="309"/>
      <c r="T116" s="309"/>
      <c r="U116" s="309"/>
      <c r="V116" s="310"/>
    </row>
    <row r="117" spans="3:22" ht="21.75" customHeight="1" thickBot="1" x14ac:dyDescent="0.4">
      <c r="C117" s="44" t="s">
        <v>171</v>
      </c>
      <c r="D117" s="45">
        <f>'1) Budget Table'!D208</f>
        <v>12500</v>
      </c>
      <c r="E117" s="45">
        <f>'1) Budget Table'!E208</f>
        <v>18000</v>
      </c>
      <c r="F117" s="45">
        <f>'1) Budget Table'!F208</f>
        <v>9000</v>
      </c>
      <c r="G117" s="45">
        <f>'1) Budget Table'!G208</f>
        <v>3000</v>
      </c>
      <c r="H117" s="45">
        <f>'1) Budget Table'!H208</f>
        <v>3000</v>
      </c>
      <c r="I117" s="45">
        <f>'1) Budget Table'!I208</f>
        <v>0</v>
      </c>
      <c r="J117" s="45">
        <f>'1) Budget Table'!J208</f>
        <v>9734.02</v>
      </c>
      <c r="K117" s="45">
        <f>'1) Budget Table'!K208</f>
        <v>18195</v>
      </c>
      <c r="L117" s="45">
        <f>'1) Budget Table'!L208</f>
        <v>0</v>
      </c>
      <c r="M117" s="45">
        <f>'1) Budget Table'!M208</f>
        <v>44451</v>
      </c>
      <c r="N117" s="45">
        <f>'1) Budget Table'!N208</f>
        <v>45000</v>
      </c>
      <c r="O117" s="45">
        <f>'1) Budget Table'!O208</f>
        <v>0</v>
      </c>
      <c r="P117" s="45">
        <f>'1) Budget Table'!P208</f>
        <v>110517.09</v>
      </c>
      <c r="Q117" s="45">
        <f>'1) Budget Table'!Q208</f>
        <v>15000</v>
      </c>
      <c r="R117" s="45">
        <f>'1) Budget Table'!R208</f>
        <v>181300</v>
      </c>
      <c r="S117" s="45">
        <f>'1) Budget Table'!S208</f>
        <v>95064.2</v>
      </c>
      <c r="T117" s="45">
        <f>'1) Budget Table'!T208</f>
        <v>0</v>
      </c>
      <c r="U117" s="45">
        <f>'1) Budget Table'!U208</f>
        <v>27494.29</v>
      </c>
      <c r="V117" s="46">
        <f t="shared" ref="V117:V125" si="5">SUM(D117:I117)</f>
        <v>45500</v>
      </c>
    </row>
    <row r="118" spans="3:22" x14ac:dyDescent="0.35">
      <c r="C118" s="42" t="s">
        <v>10</v>
      </c>
      <c r="D118" s="225"/>
      <c r="E118" s="226"/>
      <c r="F118" s="226"/>
      <c r="G118" s="226"/>
      <c r="H118" s="226"/>
      <c r="I118" s="226"/>
      <c r="J118" s="226">
        <v>285</v>
      </c>
      <c r="K118" s="226">
        <v>8195</v>
      </c>
      <c r="L118" s="226"/>
      <c r="M118" s="226"/>
      <c r="N118" s="226">
        <v>15000</v>
      </c>
      <c r="O118" s="226"/>
      <c r="P118" s="226"/>
      <c r="Q118" s="226"/>
      <c r="R118" s="226">
        <v>40800</v>
      </c>
      <c r="S118" s="226">
        <v>0</v>
      </c>
      <c r="T118" s="226"/>
      <c r="U118" s="226"/>
      <c r="V118" s="43">
        <f t="shared" si="5"/>
        <v>0</v>
      </c>
    </row>
    <row r="119" spans="3:22" x14ac:dyDescent="0.35">
      <c r="C119" s="32" t="s">
        <v>11</v>
      </c>
      <c r="D119" s="227">
        <v>2000</v>
      </c>
      <c r="E119" s="210"/>
      <c r="F119" s="210">
        <v>7000</v>
      </c>
      <c r="G119" s="210">
        <v>3000</v>
      </c>
      <c r="H119" s="210">
        <v>3000</v>
      </c>
      <c r="I119" s="210"/>
      <c r="J119" s="210">
        <v>0</v>
      </c>
      <c r="K119" s="210">
        <v>10000</v>
      </c>
      <c r="L119" s="210"/>
      <c r="M119" s="210">
        <v>10000</v>
      </c>
      <c r="N119" s="210"/>
      <c r="O119" s="210"/>
      <c r="P119" s="210">
        <v>21500</v>
      </c>
      <c r="Q119" s="210">
        <v>0</v>
      </c>
      <c r="R119" s="210">
        <v>15000</v>
      </c>
      <c r="S119" s="210">
        <v>4000</v>
      </c>
      <c r="T119" s="210"/>
      <c r="U119" s="210">
        <v>5000</v>
      </c>
      <c r="V119" s="41">
        <f t="shared" si="5"/>
        <v>15000</v>
      </c>
    </row>
    <row r="120" spans="3:22" ht="31" x14ac:dyDescent="0.35">
      <c r="C120" s="32" t="s">
        <v>12</v>
      </c>
      <c r="D120" s="227">
        <v>0</v>
      </c>
      <c r="E120" s="227"/>
      <c r="F120" s="227">
        <v>0</v>
      </c>
      <c r="G120" s="227"/>
      <c r="H120" s="227"/>
      <c r="I120" s="227"/>
      <c r="J120" s="227">
        <v>0</v>
      </c>
      <c r="K120" s="227"/>
      <c r="L120" s="227"/>
      <c r="M120" s="227"/>
      <c r="N120" s="227"/>
      <c r="O120" s="227"/>
      <c r="P120" s="227">
        <v>0</v>
      </c>
      <c r="Q120" s="227">
        <v>0</v>
      </c>
      <c r="R120" s="227">
        <v>0</v>
      </c>
      <c r="S120" s="227">
        <v>84325</v>
      </c>
      <c r="T120" s="227"/>
      <c r="U120" s="227">
        <v>0</v>
      </c>
      <c r="V120" s="41">
        <f t="shared" si="5"/>
        <v>0</v>
      </c>
    </row>
    <row r="121" spans="3:22" x14ac:dyDescent="0.35">
      <c r="C121" s="33" t="s">
        <v>13</v>
      </c>
      <c r="D121" s="227">
        <v>7000</v>
      </c>
      <c r="E121" s="227">
        <v>16500</v>
      </c>
      <c r="F121" s="227">
        <v>0</v>
      </c>
      <c r="G121" s="227"/>
      <c r="H121" s="227"/>
      <c r="I121" s="227"/>
      <c r="J121" s="227">
        <v>9449.02</v>
      </c>
      <c r="K121" s="227"/>
      <c r="L121" s="227"/>
      <c r="M121" s="227">
        <v>17500</v>
      </c>
      <c r="N121" s="227">
        <v>30000</v>
      </c>
      <c r="O121" s="227"/>
      <c r="P121" s="227">
        <v>89017.09</v>
      </c>
      <c r="Q121" s="227">
        <v>10000</v>
      </c>
      <c r="R121" s="227">
        <v>15000</v>
      </c>
      <c r="S121" s="227">
        <v>6739.2</v>
      </c>
      <c r="T121" s="227"/>
      <c r="U121" s="227">
        <v>10000</v>
      </c>
      <c r="V121" s="41">
        <f t="shared" si="5"/>
        <v>23500</v>
      </c>
    </row>
    <row r="122" spans="3:22" x14ac:dyDescent="0.35">
      <c r="C122" s="32" t="s">
        <v>18</v>
      </c>
      <c r="D122" s="227">
        <v>2500</v>
      </c>
      <c r="E122" s="227">
        <v>1500</v>
      </c>
      <c r="F122" s="227">
        <v>2000</v>
      </c>
      <c r="G122" s="227"/>
      <c r="H122" s="227"/>
      <c r="I122" s="227"/>
      <c r="J122" s="227"/>
      <c r="K122" s="227"/>
      <c r="L122" s="227"/>
      <c r="M122" s="227">
        <v>10000</v>
      </c>
      <c r="N122" s="227"/>
      <c r="O122" s="227"/>
      <c r="P122" s="227">
        <v>10000</v>
      </c>
      <c r="Q122" s="227"/>
      <c r="R122" s="227">
        <v>16000</v>
      </c>
      <c r="S122" s="227"/>
      <c r="T122" s="227"/>
      <c r="U122" s="227"/>
      <c r="V122" s="41">
        <f t="shared" si="5"/>
        <v>6000</v>
      </c>
    </row>
    <row r="123" spans="3:22" x14ac:dyDescent="0.35">
      <c r="C123" s="32" t="s">
        <v>14</v>
      </c>
      <c r="D123" s="227">
        <v>0</v>
      </c>
      <c r="E123" s="227"/>
      <c r="F123" s="227"/>
      <c r="G123" s="227"/>
      <c r="H123" s="227"/>
      <c r="I123" s="227"/>
      <c r="J123" s="227"/>
      <c r="K123" s="227"/>
      <c r="L123" s="227"/>
      <c r="M123" s="227"/>
      <c r="N123" s="227"/>
      <c r="O123" s="227"/>
      <c r="P123" s="227"/>
      <c r="Q123" s="227">
        <v>5000</v>
      </c>
      <c r="R123" s="227">
        <v>70000</v>
      </c>
      <c r="S123" s="227"/>
      <c r="T123" s="227"/>
      <c r="U123" s="227"/>
      <c r="V123" s="41">
        <f t="shared" si="5"/>
        <v>0</v>
      </c>
    </row>
    <row r="124" spans="3:22" x14ac:dyDescent="0.35">
      <c r="C124" s="32" t="s">
        <v>170</v>
      </c>
      <c r="D124" s="227">
        <v>1000</v>
      </c>
      <c r="E124" s="227"/>
      <c r="F124" s="227"/>
      <c r="G124" s="227"/>
      <c r="H124" s="227"/>
      <c r="I124" s="227"/>
      <c r="J124" s="227"/>
      <c r="K124" s="227"/>
      <c r="L124" s="227"/>
      <c r="M124" s="227">
        <v>1000</v>
      </c>
      <c r="N124" s="227"/>
      <c r="O124" s="227"/>
      <c r="P124" s="227"/>
      <c r="Q124" s="227"/>
      <c r="R124" s="227">
        <v>24500</v>
      </c>
      <c r="S124" s="227"/>
      <c r="T124" s="227"/>
      <c r="U124" s="227"/>
      <c r="V124" s="41">
        <f t="shared" si="5"/>
        <v>1000</v>
      </c>
    </row>
    <row r="125" spans="3:22" x14ac:dyDescent="0.35">
      <c r="C125" s="37" t="s">
        <v>173</v>
      </c>
      <c r="D125" s="47">
        <v>12500</v>
      </c>
      <c r="E125" s="47">
        <v>18000</v>
      </c>
      <c r="F125" s="47">
        <v>9000</v>
      </c>
      <c r="G125" s="47">
        <v>3000</v>
      </c>
      <c r="H125" s="47">
        <v>3000</v>
      </c>
      <c r="I125" s="47">
        <v>0</v>
      </c>
      <c r="J125" s="47">
        <v>9734.02</v>
      </c>
      <c r="K125" s="47">
        <v>18195</v>
      </c>
      <c r="L125" s="47">
        <v>0</v>
      </c>
      <c r="M125" s="47">
        <v>38500</v>
      </c>
      <c r="N125" s="47">
        <v>45000</v>
      </c>
      <c r="O125" s="47">
        <v>0</v>
      </c>
      <c r="P125" s="47">
        <v>120517.09</v>
      </c>
      <c r="Q125" s="47">
        <v>15000</v>
      </c>
      <c r="R125" s="47">
        <v>181300</v>
      </c>
      <c r="S125" s="47">
        <v>95064.2</v>
      </c>
      <c r="T125" s="47">
        <v>0</v>
      </c>
      <c r="U125" s="47">
        <v>15000</v>
      </c>
      <c r="V125" s="41">
        <f t="shared" si="5"/>
        <v>45500</v>
      </c>
    </row>
    <row r="126" spans="3:22" s="36" customFormat="1" x14ac:dyDescent="0.35">
      <c r="C126" s="51"/>
      <c r="D126" s="52"/>
      <c r="E126" s="52"/>
      <c r="F126" s="52"/>
      <c r="G126" s="52"/>
      <c r="H126" s="52"/>
      <c r="I126" s="52"/>
      <c r="J126" s="52"/>
      <c r="K126" s="52"/>
      <c r="L126" s="52"/>
      <c r="M126" s="52"/>
      <c r="N126" s="52"/>
      <c r="O126" s="52"/>
      <c r="P126" s="52"/>
      <c r="Q126" s="52"/>
      <c r="R126" s="52"/>
      <c r="S126" s="52"/>
      <c r="T126" s="52"/>
      <c r="U126" s="52"/>
      <c r="V126" s="53"/>
    </row>
    <row r="127" spans="3:22" x14ac:dyDescent="0.35">
      <c r="C127" s="308" t="s">
        <v>113</v>
      </c>
      <c r="D127" s="309"/>
      <c r="E127" s="309"/>
      <c r="F127" s="309"/>
      <c r="G127" s="309"/>
      <c r="H127" s="309"/>
      <c r="I127" s="309"/>
      <c r="J127" s="309"/>
      <c r="K127" s="309"/>
      <c r="L127" s="309"/>
      <c r="M127" s="309"/>
      <c r="N127" s="309"/>
      <c r="O127" s="309"/>
      <c r="P127" s="309"/>
      <c r="Q127" s="309"/>
      <c r="R127" s="309"/>
      <c r="S127" s="309"/>
      <c r="T127" s="309"/>
      <c r="U127" s="309"/>
      <c r="V127" s="310"/>
    </row>
    <row r="128" spans="3:22" ht="21" customHeight="1" thickBot="1" x14ac:dyDescent="0.4">
      <c r="C128" s="44" t="s">
        <v>171</v>
      </c>
      <c r="D128" s="45">
        <f>'1) Budget Table'!D225</f>
        <v>13250</v>
      </c>
      <c r="E128" s="45">
        <f>'1) Budget Table'!E225</f>
        <v>61344.76</v>
      </c>
      <c r="F128" s="45">
        <f>'1) Budget Table'!F225</f>
        <v>13039.529999999999</v>
      </c>
      <c r="G128" s="45">
        <f>'1) Budget Table'!G225</f>
        <v>86929.26</v>
      </c>
      <c r="H128" s="45">
        <f>'1) Budget Table'!H225</f>
        <v>98400</v>
      </c>
      <c r="I128" s="45">
        <f>'1) Budget Table'!I225</f>
        <v>129686.92</v>
      </c>
      <c r="J128" s="45">
        <f>'1) Budget Table'!J225</f>
        <v>56025.369999999995</v>
      </c>
      <c r="K128" s="45">
        <f>'1) Budget Table'!K225</f>
        <v>24680.959999999999</v>
      </c>
      <c r="L128" s="45">
        <f>'1) Budget Table'!L225</f>
        <v>42693.83</v>
      </c>
      <c r="M128" s="45">
        <f>'1) Budget Table'!M225</f>
        <v>0</v>
      </c>
      <c r="N128" s="45">
        <f>'1) Budget Table'!N225</f>
        <v>82172.66</v>
      </c>
      <c r="O128" s="45">
        <f>'1) Budget Table'!O225</f>
        <v>38400</v>
      </c>
      <c r="P128" s="45">
        <f>'1) Budget Table'!P225</f>
        <v>0</v>
      </c>
      <c r="Q128" s="45">
        <f>'1) Budget Table'!Q225</f>
        <v>0</v>
      </c>
      <c r="R128" s="45">
        <f>'1) Budget Table'!R225</f>
        <v>0</v>
      </c>
      <c r="S128" s="45">
        <f>'1) Budget Table'!S225</f>
        <v>0</v>
      </c>
      <c r="T128" s="45">
        <f>'1) Budget Table'!T225</f>
        <v>0</v>
      </c>
      <c r="U128" s="45">
        <f>'1) Budget Table'!U225</f>
        <v>0</v>
      </c>
      <c r="V128" s="46">
        <f t="shared" ref="V128:V136" si="6">SUM(D128:I128)</f>
        <v>402650.47</v>
      </c>
    </row>
    <row r="129" spans="3:22" x14ac:dyDescent="0.35">
      <c r="C129" s="42" t="s">
        <v>10</v>
      </c>
      <c r="D129" s="225"/>
      <c r="E129" s="226"/>
      <c r="F129" s="226"/>
      <c r="G129" s="226"/>
      <c r="H129" s="226"/>
      <c r="I129" s="226">
        <v>26573</v>
      </c>
      <c r="J129" s="226">
        <v>0</v>
      </c>
      <c r="K129" s="226">
        <v>4180.96</v>
      </c>
      <c r="L129" s="226">
        <v>24175.78</v>
      </c>
      <c r="M129" s="226"/>
      <c r="N129" s="226">
        <v>10000</v>
      </c>
      <c r="O129" s="226"/>
      <c r="P129" s="226"/>
      <c r="Q129" s="226"/>
      <c r="R129" s="226"/>
      <c r="S129" s="226"/>
      <c r="T129" s="226"/>
      <c r="U129" s="226"/>
      <c r="V129" s="43">
        <f t="shared" si="6"/>
        <v>26573</v>
      </c>
    </row>
    <row r="130" spans="3:22" x14ac:dyDescent="0.35">
      <c r="C130" s="32" t="s">
        <v>11</v>
      </c>
      <c r="D130" s="227">
        <v>1750</v>
      </c>
      <c r="E130" s="210">
        <v>61344.76</v>
      </c>
      <c r="F130" s="210"/>
      <c r="G130" s="210">
        <v>6000</v>
      </c>
      <c r="H130" s="210">
        <v>11400</v>
      </c>
      <c r="I130" s="210">
        <v>12593.03</v>
      </c>
      <c r="J130" s="210">
        <v>23044.25</v>
      </c>
      <c r="K130" s="210">
        <v>10000</v>
      </c>
      <c r="L130" s="210">
        <v>0</v>
      </c>
      <c r="M130" s="210"/>
      <c r="N130" s="210"/>
      <c r="O130" s="210">
        <v>1000</v>
      </c>
      <c r="P130" s="210"/>
      <c r="Q130" s="210"/>
      <c r="R130" s="210"/>
      <c r="S130" s="210"/>
      <c r="T130" s="210"/>
      <c r="U130" s="210"/>
      <c r="V130" s="41">
        <f t="shared" si="6"/>
        <v>93087.790000000008</v>
      </c>
    </row>
    <row r="131" spans="3:22" ht="31" x14ac:dyDescent="0.35">
      <c r="C131" s="32" t="s">
        <v>12</v>
      </c>
      <c r="D131" s="227"/>
      <c r="E131" s="227"/>
      <c r="F131" s="227"/>
      <c r="G131" s="227"/>
      <c r="H131" s="227"/>
      <c r="I131" s="227">
        <v>0</v>
      </c>
      <c r="J131" s="227">
        <v>0</v>
      </c>
      <c r="K131" s="227"/>
      <c r="L131" s="227">
        <v>0</v>
      </c>
      <c r="M131" s="227"/>
      <c r="N131" s="227"/>
      <c r="O131" s="227"/>
      <c r="P131" s="227"/>
      <c r="Q131" s="227"/>
      <c r="R131" s="227"/>
      <c r="S131" s="227"/>
      <c r="T131" s="227"/>
      <c r="U131" s="227"/>
      <c r="V131" s="41">
        <f t="shared" si="6"/>
        <v>0</v>
      </c>
    </row>
    <row r="132" spans="3:22" x14ac:dyDescent="0.35">
      <c r="C132" s="33" t="s">
        <v>13</v>
      </c>
      <c r="D132" s="227">
        <v>7500</v>
      </c>
      <c r="E132" s="227"/>
      <c r="F132" s="227">
        <v>7981.9</v>
      </c>
      <c r="G132" s="227">
        <v>65000</v>
      </c>
      <c r="H132" s="227"/>
      <c r="I132" s="227">
        <v>8000</v>
      </c>
      <c r="J132" s="227">
        <v>29919.52</v>
      </c>
      <c r="K132" s="227">
        <v>10500</v>
      </c>
      <c r="L132" s="227">
        <v>10000</v>
      </c>
      <c r="M132" s="227"/>
      <c r="N132" s="227"/>
      <c r="O132" s="227">
        <v>27400</v>
      </c>
      <c r="P132" s="227"/>
      <c r="Q132" s="227"/>
      <c r="R132" s="227"/>
      <c r="S132" s="227"/>
      <c r="T132" s="227"/>
      <c r="U132" s="227"/>
      <c r="V132" s="41">
        <f t="shared" si="6"/>
        <v>88481.9</v>
      </c>
    </row>
    <row r="133" spans="3:22" x14ac:dyDescent="0.35">
      <c r="C133" s="32" t="s">
        <v>18</v>
      </c>
      <c r="D133" s="227">
        <v>3000</v>
      </c>
      <c r="E133" s="227"/>
      <c r="F133" s="227">
        <v>5057.63</v>
      </c>
      <c r="G133" s="227">
        <v>15929.26</v>
      </c>
      <c r="H133" s="227"/>
      <c r="I133" s="227">
        <v>10705.57</v>
      </c>
      <c r="J133" s="227">
        <v>3061.6</v>
      </c>
      <c r="K133" s="227"/>
      <c r="L133" s="227"/>
      <c r="M133" s="227"/>
      <c r="N133" s="227">
        <v>10000</v>
      </c>
      <c r="O133" s="227"/>
      <c r="P133" s="227"/>
      <c r="Q133" s="227"/>
      <c r="R133" s="227"/>
      <c r="S133" s="227"/>
      <c r="T133" s="227"/>
      <c r="U133" s="227"/>
      <c r="V133" s="41">
        <f t="shared" si="6"/>
        <v>34692.46</v>
      </c>
    </row>
    <row r="134" spans="3:22" x14ac:dyDescent="0.35">
      <c r="C134" s="32" t="s">
        <v>14</v>
      </c>
      <c r="D134" s="227"/>
      <c r="E134" s="227"/>
      <c r="F134" s="227"/>
      <c r="G134" s="227"/>
      <c r="H134" s="227">
        <v>87000</v>
      </c>
      <c r="I134" s="227">
        <v>58000</v>
      </c>
      <c r="J134" s="227"/>
      <c r="K134" s="227"/>
      <c r="L134" s="227"/>
      <c r="M134" s="227"/>
      <c r="N134" s="227">
        <v>32172.66</v>
      </c>
      <c r="O134" s="227">
        <v>10000</v>
      </c>
      <c r="P134" s="227"/>
      <c r="Q134" s="227"/>
      <c r="R134" s="227"/>
      <c r="S134" s="227"/>
      <c r="T134" s="227"/>
      <c r="U134" s="227"/>
      <c r="V134" s="41">
        <f t="shared" si="6"/>
        <v>145000</v>
      </c>
    </row>
    <row r="135" spans="3:22" x14ac:dyDescent="0.35">
      <c r="C135" s="32" t="s">
        <v>170</v>
      </c>
      <c r="D135" s="227">
        <v>1000</v>
      </c>
      <c r="E135" s="227"/>
      <c r="F135" s="227"/>
      <c r="G135" s="227"/>
      <c r="H135" s="227"/>
      <c r="I135" s="227">
        <v>13815.32</v>
      </c>
      <c r="J135" s="227"/>
      <c r="K135" s="227"/>
      <c r="L135" s="227">
        <v>8518.0499999999993</v>
      </c>
      <c r="M135" s="227"/>
      <c r="N135" s="227">
        <v>30000</v>
      </c>
      <c r="O135" s="227">
        <v>0</v>
      </c>
      <c r="P135" s="227"/>
      <c r="Q135" s="227"/>
      <c r="R135" s="227"/>
      <c r="S135" s="227"/>
      <c r="T135" s="227"/>
      <c r="U135" s="227"/>
      <c r="V135" s="41">
        <f t="shared" si="6"/>
        <v>14815.32</v>
      </c>
    </row>
    <row r="136" spans="3:22" x14ac:dyDescent="0.35">
      <c r="C136" s="37" t="s">
        <v>173</v>
      </c>
      <c r="D136" s="47">
        <v>13250</v>
      </c>
      <c r="E136" s="47">
        <v>61344.76</v>
      </c>
      <c r="F136" s="47">
        <v>13039.529999999999</v>
      </c>
      <c r="G136" s="47">
        <v>86929.26</v>
      </c>
      <c r="H136" s="47">
        <v>98400</v>
      </c>
      <c r="I136" s="47">
        <v>129686.92000000001</v>
      </c>
      <c r="J136" s="47">
        <v>56025.37</v>
      </c>
      <c r="K136" s="47">
        <v>24680.959999999999</v>
      </c>
      <c r="L136" s="47">
        <v>42693.83</v>
      </c>
      <c r="M136" s="47">
        <v>0</v>
      </c>
      <c r="N136" s="47">
        <v>82172.66</v>
      </c>
      <c r="O136" s="47">
        <v>38400</v>
      </c>
      <c r="P136" s="47">
        <v>0</v>
      </c>
      <c r="Q136" s="47">
        <v>0</v>
      </c>
      <c r="R136" s="47">
        <v>0</v>
      </c>
      <c r="S136" s="47">
        <v>0</v>
      </c>
      <c r="T136" s="47">
        <v>0</v>
      </c>
      <c r="U136" s="47">
        <v>0</v>
      </c>
      <c r="V136" s="41">
        <f t="shared" si="6"/>
        <v>402650.47</v>
      </c>
    </row>
    <row r="137" spans="3:22" s="36" customFormat="1" x14ac:dyDescent="0.35">
      <c r="C137" s="51"/>
      <c r="D137" s="52"/>
      <c r="E137" s="52"/>
      <c r="F137" s="52"/>
      <c r="G137" s="52"/>
      <c r="H137" s="52"/>
      <c r="I137" s="52"/>
      <c r="J137" s="52"/>
      <c r="K137" s="52"/>
      <c r="L137" s="52"/>
      <c r="M137" s="52"/>
      <c r="N137" s="52"/>
      <c r="O137" s="52"/>
      <c r="P137" s="52"/>
      <c r="Q137" s="52"/>
      <c r="R137" s="52"/>
      <c r="S137" s="52"/>
      <c r="T137" s="52"/>
      <c r="U137" s="52"/>
      <c r="V137" s="53"/>
    </row>
    <row r="138" spans="3:22" x14ac:dyDescent="0.35">
      <c r="C138" s="308" t="s">
        <v>121</v>
      </c>
      <c r="D138" s="309"/>
      <c r="E138" s="309"/>
      <c r="F138" s="309"/>
      <c r="G138" s="309"/>
      <c r="H138" s="309"/>
      <c r="I138" s="309"/>
      <c r="J138" s="309"/>
      <c r="K138" s="309"/>
      <c r="L138" s="309"/>
      <c r="M138" s="309"/>
      <c r="N138" s="309"/>
      <c r="O138" s="309"/>
      <c r="P138" s="309"/>
      <c r="Q138" s="309"/>
      <c r="R138" s="309"/>
      <c r="S138" s="309"/>
      <c r="T138" s="309"/>
      <c r="U138" s="309"/>
      <c r="V138" s="310"/>
    </row>
    <row r="139" spans="3:22" ht="24" customHeight="1" thickBot="1" x14ac:dyDescent="0.4">
      <c r="C139" s="44" t="s">
        <v>171</v>
      </c>
      <c r="D139" s="45">
        <f>'1) Budget Table'!D235</f>
        <v>0</v>
      </c>
      <c r="E139" s="45">
        <f>'1) Budget Table'!E235</f>
        <v>0</v>
      </c>
      <c r="F139" s="45">
        <f>'1) Budget Table'!F235</f>
        <v>0</v>
      </c>
      <c r="G139" s="45"/>
      <c r="H139" s="45"/>
      <c r="I139" s="45"/>
      <c r="J139" s="45"/>
      <c r="K139" s="45"/>
      <c r="L139" s="45"/>
      <c r="M139" s="45"/>
      <c r="N139" s="45"/>
      <c r="O139" s="45"/>
      <c r="P139" s="45"/>
      <c r="Q139" s="45"/>
      <c r="R139" s="45"/>
      <c r="S139" s="45"/>
      <c r="T139" s="45"/>
      <c r="U139" s="45"/>
      <c r="V139" s="46">
        <f t="shared" ref="V139:V147" si="7">SUM(D139:I139)</f>
        <v>0</v>
      </c>
    </row>
    <row r="140" spans="3:22" ht="15.75" customHeight="1" x14ac:dyDescent="0.35">
      <c r="C140" s="42" t="s">
        <v>10</v>
      </c>
      <c r="D140" s="69"/>
      <c r="E140" s="70"/>
      <c r="F140" s="70"/>
      <c r="G140" s="70"/>
      <c r="H140" s="70"/>
      <c r="I140" s="70"/>
      <c r="J140" s="70"/>
      <c r="K140" s="70"/>
      <c r="L140" s="70"/>
      <c r="M140" s="70"/>
      <c r="N140" s="70"/>
      <c r="O140" s="70"/>
      <c r="P140" s="70"/>
      <c r="Q140" s="70"/>
      <c r="R140" s="70"/>
      <c r="S140" s="70"/>
      <c r="T140" s="70"/>
      <c r="U140" s="70"/>
      <c r="V140" s="43">
        <f t="shared" si="7"/>
        <v>0</v>
      </c>
    </row>
    <row r="141" spans="3:22" x14ac:dyDescent="0.35">
      <c r="C141" s="32" t="s">
        <v>11</v>
      </c>
      <c r="D141" s="71"/>
      <c r="E141" s="10"/>
      <c r="F141" s="10"/>
      <c r="G141" s="10"/>
      <c r="H141" s="10"/>
      <c r="I141" s="10"/>
      <c r="J141" s="10"/>
      <c r="K141" s="10"/>
      <c r="L141" s="10"/>
      <c r="M141" s="10"/>
      <c r="N141" s="10"/>
      <c r="O141" s="10"/>
      <c r="P141" s="10"/>
      <c r="Q141" s="10"/>
      <c r="R141" s="10"/>
      <c r="S141" s="10"/>
      <c r="T141" s="10"/>
      <c r="U141" s="10"/>
      <c r="V141" s="41">
        <f t="shared" si="7"/>
        <v>0</v>
      </c>
    </row>
    <row r="142" spans="3:22" ht="15.75" customHeight="1" x14ac:dyDescent="0.35">
      <c r="C142" s="32" t="s">
        <v>12</v>
      </c>
      <c r="D142" s="71"/>
      <c r="E142" s="71"/>
      <c r="F142" s="71"/>
      <c r="G142" s="71"/>
      <c r="H142" s="71"/>
      <c r="I142" s="71"/>
      <c r="J142" s="71"/>
      <c r="K142" s="71"/>
      <c r="L142" s="71"/>
      <c r="M142" s="71"/>
      <c r="N142" s="71"/>
      <c r="O142" s="71"/>
      <c r="P142" s="71"/>
      <c r="Q142" s="71"/>
      <c r="R142" s="71"/>
      <c r="S142" s="71"/>
      <c r="T142" s="71"/>
      <c r="U142" s="71"/>
      <c r="V142" s="41">
        <f t="shared" si="7"/>
        <v>0</v>
      </c>
    </row>
    <row r="143" spans="3:22" x14ac:dyDescent="0.35">
      <c r="C143" s="33" t="s">
        <v>13</v>
      </c>
      <c r="D143" s="71"/>
      <c r="E143" s="71"/>
      <c r="F143" s="71"/>
      <c r="G143" s="71"/>
      <c r="H143" s="71"/>
      <c r="I143" s="71"/>
      <c r="J143" s="71"/>
      <c r="K143" s="71"/>
      <c r="L143" s="71"/>
      <c r="M143" s="71"/>
      <c r="N143" s="71"/>
      <c r="O143" s="71"/>
      <c r="P143" s="71"/>
      <c r="Q143" s="71"/>
      <c r="R143" s="71"/>
      <c r="S143" s="71"/>
      <c r="T143" s="71"/>
      <c r="U143" s="71"/>
      <c r="V143" s="41">
        <f t="shared" si="7"/>
        <v>0</v>
      </c>
    </row>
    <row r="144" spans="3:22" x14ac:dyDescent="0.35">
      <c r="C144" s="32" t="s">
        <v>18</v>
      </c>
      <c r="D144" s="71"/>
      <c r="E144" s="71"/>
      <c r="F144" s="71"/>
      <c r="G144" s="71"/>
      <c r="H144" s="71"/>
      <c r="I144" s="71"/>
      <c r="J144" s="71"/>
      <c r="K144" s="71"/>
      <c r="L144" s="71"/>
      <c r="M144" s="71"/>
      <c r="N144" s="71"/>
      <c r="O144" s="71"/>
      <c r="P144" s="71"/>
      <c r="Q144" s="71"/>
      <c r="R144" s="71"/>
      <c r="S144" s="71"/>
      <c r="T144" s="71"/>
      <c r="U144" s="71"/>
      <c r="V144" s="41">
        <f t="shared" si="7"/>
        <v>0</v>
      </c>
    </row>
    <row r="145" spans="2:22" ht="15.75" customHeight="1" x14ac:dyDescent="0.35">
      <c r="C145" s="32" t="s">
        <v>14</v>
      </c>
      <c r="D145" s="71"/>
      <c r="E145" s="71"/>
      <c r="F145" s="71"/>
      <c r="G145" s="71"/>
      <c r="H145" s="71"/>
      <c r="I145" s="71"/>
      <c r="J145" s="71"/>
      <c r="K145" s="71"/>
      <c r="L145" s="71"/>
      <c r="M145" s="71"/>
      <c r="N145" s="71"/>
      <c r="O145" s="71"/>
      <c r="P145" s="71"/>
      <c r="Q145" s="71"/>
      <c r="R145" s="71"/>
      <c r="S145" s="71"/>
      <c r="T145" s="71"/>
      <c r="U145" s="71"/>
      <c r="V145" s="41">
        <f t="shared" si="7"/>
        <v>0</v>
      </c>
    </row>
    <row r="146" spans="2:22" x14ac:dyDescent="0.35">
      <c r="C146" s="32" t="s">
        <v>170</v>
      </c>
      <c r="D146" s="71"/>
      <c r="E146" s="71"/>
      <c r="F146" s="71"/>
      <c r="G146" s="71"/>
      <c r="H146" s="71"/>
      <c r="I146" s="71"/>
      <c r="J146" s="71"/>
      <c r="K146" s="71"/>
      <c r="L146" s="71"/>
      <c r="M146" s="71"/>
      <c r="N146" s="71"/>
      <c r="O146" s="71"/>
      <c r="P146" s="71"/>
      <c r="Q146" s="71"/>
      <c r="R146" s="71"/>
      <c r="S146" s="71"/>
      <c r="T146" s="71"/>
      <c r="U146" s="71"/>
      <c r="V146" s="41">
        <f t="shared" si="7"/>
        <v>0</v>
      </c>
    </row>
    <row r="147" spans="2:22" x14ac:dyDescent="0.35">
      <c r="C147" s="37" t="s">
        <v>173</v>
      </c>
      <c r="D147" s="47">
        <f>SUM(D140:D146)</f>
        <v>0</v>
      </c>
      <c r="E147" s="47">
        <f>SUM(E140:E146)</f>
        <v>0</v>
      </c>
      <c r="F147" s="47">
        <f>SUM(F140:F146)</f>
        <v>0</v>
      </c>
      <c r="G147" s="47"/>
      <c r="H147" s="47"/>
      <c r="I147" s="47"/>
      <c r="J147" s="47"/>
      <c r="K147" s="47"/>
      <c r="L147" s="47"/>
      <c r="M147" s="47"/>
      <c r="N147" s="47"/>
      <c r="O147" s="47"/>
      <c r="P147" s="47"/>
      <c r="Q147" s="47"/>
      <c r="R147" s="47"/>
      <c r="S147" s="47"/>
      <c r="T147" s="47"/>
      <c r="U147" s="47"/>
      <c r="V147" s="41">
        <f t="shared" si="7"/>
        <v>0</v>
      </c>
    </row>
    <row r="149" spans="2:22" x14ac:dyDescent="0.35">
      <c r="B149" s="308" t="s">
        <v>183</v>
      </c>
      <c r="C149" s="309"/>
      <c r="D149" s="309"/>
      <c r="E149" s="309"/>
      <c r="F149" s="309"/>
      <c r="G149" s="309"/>
      <c r="H149" s="309"/>
      <c r="I149" s="309"/>
      <c r="J149" s="309"/>
      <c r="K149" s="309"/>
      <c r="L149" s="309"/>
      <c r="M149" s="309"/>
      <c r="N149" s="309"/>
      <c r="O149" s="309"/>
      <c r="P149" s="309"/>
      <c r="Q149" s="309"/>
      <c r="R149" s="309"/>
      <c r="S149" s="309"/>
      <c r="T149" s="309"/>
      <c r="U149" s="309"/>
      <c r="V149" s="310"/>
    </row>
    <row r="150" spans="2:22" x14ac:dyDescent="0.35">
      <c r="C150" s="308" t="s">
        <v>131</v>
      </c>
      <c r="D150" s="309"/>
      <c r="E150" s="309"/>
      <c r="F150" s="309"/>
      <c r="G150" s="309"/>
      <c r="H150" s="309"/>
      <c r="I150" s="309"/>
      <c r="J150" s="309"/>
      <c r="K150" s="309"/>
      <c r="L150" s="309"/>
      <c r="M150" s="309"/>
      <c r="N150" s="309"/>
      <c r="O150" s="309"/>
      <c r="P150" s="309"/>
      <c r="Q150" s="309"/>
      <c r="R150" s="309"/>
      <c r="S150" s="309"/>
      <c r="T150" s="309"/>
      <c r="U150" s="309"/>
      <c r="V150" s="310"/>
    </row>
    <row r="151" spans="2:22" ht="24" customHeight="1" thickBot="1" x14ac:dyDescent="0.4">
      <c r="C151" s="44" t="s">
        <v>171</v>
      </c>
      <c r="D151" s="45">
        <f>'1) Budget Table'!D247</f>
        <v>0</v>
      </c>
      <c r="E151" s="45">
        <f>'1) Budget Table'!E247</f>
        <v>0</v>
      </c>
      <c r="F151" s="45">
        <f>'1) Budget Table'!F247</f>
        <v>0</v>
      </c>
      <c r="G151" s="45"/>
      <c r="H151" s="45"/>
      <c r="I151" s="45"/>
      <c r="J151" s="45"/>
      <c r="K151" s="45"/>
      <c r="L151" s="45"/>
      <c r="M151" s="45"/>
      <c r="N151" s="45"/>
      <c r="O151" s="45"/>
      <c r="P151" s="45"/>
      <c r="Q151" s="45"/>
      <c r="R151" s="45"/>
      <c r="S151" s="45"/>
      <c r="T151" s="45"/>
      <c r="U151" s="45"/>
      <c r="V151" s="46">
        <f t="shared" ref="V151:V159" si="8">SUM(D151:I151)</f>
        <v>0</v>
      </c>
    </row>
    <row r="152" spans="2:22" ht="24.75" customHeight="1" x14ac:dyDescent="0.35">
      <c r="C152" s="42" t="s">
        <v>10</v>
      </c>
      <c r="D152" s="69"/>
      <c r="E152" s="70"/>
      <c r="F152" s="70"/>
      <c r="G152" s="70"/>
      <c r="H152" s="70"/>
      <c r="I152" s="70"/>
      <c r="J152" s="70"/>
      <c r="K152" s="70"/>
      <c r="L152" s="70"/>
      <c r="M152" s="70"/>
      <c r="N152" s="70"/>
      <c r="O152" s="70"/>
      <c r="P152" s="70"/>
      <c r="Q152" s="70"/>
      <c r="R152" s="70"/>
      <c r="S152" s="70"/>
      <c r="T152" s="70"/>
      <c r="U152" s="70"/>
      <c r="V152" s="43">
        <f t="shared" si="8"/>
        <v>0</v>
      </c>
    </row>
    <row r="153" spans="2:22" ht="15.75" customHeight="1" x14ac:dyDescent="0.35">
      <c r="C153" s="32" t="s">
        <v>11</v>
      </c>
      <c r="D153" s="71"/>
      <c r="E153" s="10"/>
      <c r="F153" s="10"/>
      <c r="G153" s="10"/>
      <c r="H153" s="10"/>
      <c r="I153" s="10"/>
      <c r="J153" s="10"/>
      <c r="K153" s="10"/>
      <c r="L153" s="10"/>
      <c r="M153" s="10"/>
      <c r="N153" s="10"/>
      <c r="O153" s="10"/>
      <c r="P153" s="10"/>
      <c r="Q153" s="10"/>
      <c r="R153" s="10"/>
      <c r="S153" s="10"/>
      <c r="T153" s="10"/>
      <c r="U153" s="10"/>
      <c r="V153" s="41">
        <f t="shared" si="8"/>
        <v>0</v>
      </c>
    </row>
    <row r="154" spans="2:22" ht="15.75" customHeight="1" x14ac:dyDescent="0.35">
      <c r="C154" s="32" t="s">
        <v>12</v>
      </c>
      <c r="D154" s="71"/>
      <c r="E154" s="71"/>
      <c r="F154" s="71"/>
      <c r="G154" s="71"/>
      <c r="H154" s="71"/>
      <c r="I154" s="71"/>
      <c r="J154" s="71"/>
      <c r="K154" s="71"/>
      <c r="L154" s="71"/>
      <c r="M154" s="71"/>
      <c r="N154" s="71"/>
      <c r="O154" s="71"/>
      <c r="P154" s="71"/>
      <c r="Q154" s="71"/>
      <c r="R154" s="71"/>
      <c r="S154" s="71"/>
      <c r="T154" s="71"/>
      <c r="U154" s="71"/>
      <c r="V154" s="41">
        <f t="shared" si="8"/>
        <v>0</v>
      </c>
    </row>
    <row r="155" spans="2:22" ht="15.75" customHeight="1" x14ac:dyDescent="0.35">
      <c r="C155" s="33" t="s">
        <v>13</v>
      </c>
      <c r="D155" s="71"/>
      <c r="E155" s="71"/>
      <c r="F155" s="71"/>
      <c r="G155" s="71"/>
      <c r="H155" s="71"/>
      <c r="I155" s="71"/>
      <c r="J155" s="71"/>
      <c r="K155" s="71"/>
      <c r="L155" s="71"/>
      <c r="M155" s="71"/>
      <c r="N155" s="71"/>
      <c r="O155" s="71"/>
      <c r="P155" s="71"/>
      <c r="Q155" s="71"/>
      <c r="R155" s="71"/>
      <c r="S155" s="71"/>
      <c r="T155" s="71"/>
      <c r="U155" s="71"/>
      <c r="V155" s="41">
        <f t="shared" si="8"/>
        <v>0</v>
      </c>
    </row>
    <row r="156" spans="2:22" ht="15.75" customHeight="1" x14ac:dyDescent="0.35">
      <c r="C156" s="32" t="s">
        <v>18</v>
      </c>
      <c r="D156" s="71"/>
      <c r="E156" s="71"/>
      <c r="F156" s="71"/>
      <c r="G156" s="71"/>
      <c r="H156" s="71"/>
      <c r="I156" s="71"/>
      <c r="J156" s="71"/>
      <c r="K156" s="71"/>
      <c r="L156" s="71"/>
      <c r="M156" s="71"/>
      <c r="N156" s="71"/>
      <c r="O156" s="71"/>
      <c r="P156" s="71"/>
      <c r="Q156" s="71"/>
      <c r="R156" s="71"/>
      <c r="S156" s="71"/>
      <c r="T156" s="71"/>
      <c r="U156" s="71"/>
      <c r="V156" s="41">
        <f t="shared" si="8"/>
        <v>0</v>
      </c>
    </row>
    <row r="157" spans="2:22" ht="15.75" customHeight="1" x14ac:dyDescent="0.35">
      <c r="C157" s="32" t="s">
        <v>14</v>
      </c>
      <c r="D157" s="71"/>
      <c r="E157" s="71"/>
      <c r="F157" s="71"/>
      <c r="G157" s="71"/>
      <c r="H157" s="71"/>
      <c r="I157" s="71"/>
      <c r="J157" s="71"/>
      <c r="K157" s="71"/>
      <c r="L157" s="71"/>
      <c r="M157" s="71"/>
      <c r="N157" s="71"/>
      <c r="O157" s="71"/>
      <c r="P157" s="71"/>
      <c r="Q157" s="71"/>
      <c r="R157" s="71"/>
      <c r="S157" s="71"/>
      <c r="T157" s="71"/>
      <c r="U157" s="71"/>
      <c r="V157" s="41">
        <f t="shared" si="8"/>
        <v>0</v>
      </c>
    </row>
    <row r="158" spans="2:22" ht="15.75" customHeight="1" x14ac:dyDescent="0.35">
      <c r="C158" s="32" t="s">
        <v>170</v>
      </c>
      <c r="D158" s="71"/>
      <c r="E158" s="71"/>
      <c r="F158" s="71"/>
      <c r="G158" s="71"/>
      <c r="H158" s="71"/>
      <c r="I158" s="71"/>
      <c r="J158" s="71"/>
      <c r="K158" s="71"/>
      <c r="L158" s="71"/>
      <c r="M158" s="71"/>
      <c r="N158" s="71"/>
      <c r="O158" s="71"/>
      <c r="P158" s="71"/>
      <c r="Q158" s="71"/>
      <c r="R158" s="71"/>
      <c r="S158" s="71"/>
      <c r="T158" s="71"/>
      <c r="U158" s="71"/>
      <c r="V158" s="41">
        <f t="shared" si="8"/>
        <v>0</v>
      </c>
    </row>
    <row r="159" spans="2:22" ht="15.75" customHeight="1" x14ac:dyDescent="0.35">
      <c r="C159" s="37" t="s">
        <v>173</v>
      </c>
      <c r="D159" s="47">
        <f>SUM(D152:D158)</f>
        <v>0</v>
      </c>
      <c r="E159" s="47">
        <f>SUM(E152:E158)</f>
        <v>0</v>
      </c>
      <c r="F159" s="47">
        <f>SUM(F152:F158)</f>
        <v>0</v>
      </c>
      <c r="G159" s="47"/>
      <c r="H159" s="47"/>
      <c r="I159" s="47"/>
      <c r="J159" s="47"/>
      <c r="K159" s="47"/>
      <c r="L159" s="47"/>
      <c r="M159" s="47"/>
      <c r="N159" s="47"/>
      <c r="O159" s="47"/>
      <c r="P159" s="47"/>
      <c r="Q159" s="47"/>
      <c r="R159" s="47"/>
      <c r="S159" s="47"/>
      <c r="T159" s="47"/>
      <c r="U159" s="47"/>
      <c r="V159" s="41">
        <f t="shared" si="8"/>
        <v>0</v>
      </c>
    </row>
    <row r="160" spans="2:22" s="36" customFormat="1" ht="15.75" customHeight="1" x14ac:dyDescent="0.35">
      <c r="C160" s="51"/>
      <c r="D160" s="52"/>
      <c r="E160" s="52"/>
      <c r="F160" s="52"/>
      <c r="G160" s="52"/>
      <c r="H160" s="52"/>
      <c r="I160" s="52"/>
      <c r="J160" s="52"/>
      <c r="K160" s="52"/>
      <c r="L160" s="52"/>
      <c r="M160" s="52"/>
      <c r="N160" s="52"/>
      <c r="O160" s="52"/>
      <c r="P160" s="52"/>
      <c r="Q160" s="52"/>
      <c r="R160" s="52"/>
      <c r="S160" s="52"/>
      <c r="T160" s="52"/>
      <c r="U160" s="52"/>
      <c r="V160" s="53"/>
    </row>
    <row r="161" spans="3:22" ht="15.75" customHeight="1" x14ac:dyDescent="0.35">
      <c r="C161" s="308" t="s">
        <v>140</v>
      </c>
      <c r="D161" s="309"/>
      <c r="E161" s="309"/>
      <c r="F161" s="309"/>
      <c r="G161" s="309"/>
      <c r="H161" s="309"/>
      <c r="I161" s="309"/>
      <c r="J161" s="309"/>
      <c r="K161" s="309"/>
      <c r="L161" s="309"/>
      <c r="M161" s="309"/>
      <c r="N161" s="309"/>
      <c r="O161" s="309"/>
      <c r="P161" s="309"/>
      <c r="Q161" s="309"/>
      <c r="R161" s="309"/>
      <c r="S161" s="309"/>
      <c r="T161" s="309"/>
      <c r="U161" s="309"/>
      <c r="V161" s="310"/>
    </row>
    <row r="162" spans="3:22" ht="21" customHeight="1" thickBot="1" x14ac:dyDescent="0.4">
      <c r="C162" s="44" t="s">
        <v>171</v>
      </c>
      <c r="D162" s="45">
        <f>'1) Budget Table'!D257</f>
        <v>0</v>
      </c>
      <c r="E162" s="45">
        <f>'1) Budget Table'!E257</f>
        <v>0</v>
      </c>
      <c r="F162" s="45">
        <f>'1) Budget Table'!F257</f>
        <v>0</v>
      </c>
      <c r="G162" s="45"/>
      <c r="H162" s="45"/>
      <c r="I162" s="45"/>
      <c r="J162" s="45"/>
      <c r="K162" s="45"/>
      <c r="L162" s="45"/>
      <c r="M162" s="45"/>
      <c r="N162" s="45"/>
      <c r="O162" s="45"/>
      <c r="P162" s="45"/>
      <c r="Q162" s="45"/>
      <c r="R162" s="45"/>
      <c r="S162" s="45"/>
      <c r="T162" s="45"/>
      <c r="U162" s="45"/>
      <c r="V162" s="46">
        <f t="shared" ref="V162:V170" si="9">SUM(D162:I162)</f>
        <v>0</v>
      </c>
    </row>
    <row r="163" spans="3:22" ht="15.75" customHeight="1" x14ac:dyDescent="0.35">
      <c r="C163" s="42" t="s">
        <v>10</v>
      </c>
      <c r="D163" s="69"/>
      <c r="E163" s="70"/>
      <c r="F163" s="70"/>
      <c r="G163" s="70"/>
      <c r="H163" s="70"/>
      <c r="I163" s="70"/>
      <c r="J163" s="70"/>
      <c r="K163" s="70"/>
      <c r="L163" s="70"/>
      <c r="M163" s="70"/>
      <c r="N163" s="70"/>
      <c r="O163" s="70"/>
      <c r="P163" s="70"/>
      <c r="Q163" s="70"/>
      <c r="R163" s="70"/>
      <c r="S163" s="70"/>
      <c r="T163" s="70"/>
      <c r="U163" s="70"/>
      <c r="V163" s="43">
        <f t="shared" si="9"/>
        <v>0</v>
      </c>
    </row>
    <row r="164" spans="3:22" ht="15.75" customHeight="1" x14ac:dyDescent="0.35">
      <c r="C164" s="32" t="s">
        <v>11</v>
      </c>
      <c r="D164" s="71"/>
      <c r="E164" s="10"/>
      <c r="F164" s="10"/>
      <c r="G164" s="10"/>
      <c r="H164" s="10"/>
      <c r="I164" s="10"/>
      <c r="J164" s="10"/>
      <c r="K164" s="10"/>
      <c r="L164" s="10"/>
      <c r="M164" s="10"/>
      <c r="N164" s="10"/>
      <c r="O164" s="10"/>
      <c r="P164" s="10"/>
      <c r="Q164" s="10"/>
      <c r="R164" s="10"/>
      <c r="S164" s="10"/>
      <c r="T164" s="10"/>
      <c r="U164" s="10"/>
      <c r="V164" s="41">
        <f t="shared" si="9"/>
        <v>0</v>
      </c>
    </row>
    <row r="165" spans="3:22" ht="15.75" customHeight="1" x14ac:dyDescent="0.35">
      <c r="C165" s="32" t="s">
        <v>12</v>
      </c>
      <c r="D165" s="71"/>
      <c r="E165" s="71"/>
      <c r="F165" s="71"/>
      <c r="G165" s="71"/>
      <c r="H165" s="71"/>
      <c r="I165" s="71"/>
      <c r="J165" s="71"/>
      <c r="K165" s="71"/>
      <c r="L165" s="71"/>
      <c r="M165" s="71"/>
      <c r="N165" s="71"/>
      <c r="O165" s="71"/>
      <c r="P165" s="71"/>
      <c r="Q165" s="71"/>
      <c r="R165" s="71"/>
      <c r="S165" s="71"/>
      <c r="T165" s="71"/>
      <c r="U165" s="71"/>
      <c r="V165" s="41">
        <f t="shared" si="9"/>
        <v>0</v>
      </c>
    </row>
    <row r="166" spans="3:22" ht="15.75" customHeight="1" x14ac:dyDescent="0.35">
      <c r="C166" s="33" t="s">
        <v>13</v>
      </c>
      <c r="D166" s="71"/>
      <c r="E166" s="71"/>
      <c r="F166" s="71"/>
      <c r="G166" s="71"/>
      <c r="H166" s="71"/>
      <c r="I166" s="71"/>
      <c r="J166" s="71"/>
      <c r="K166" s="71"/>
      <c r="L166" s="71"/>
      <c r="M166" s="71"/>
      <c r="N166" s="71"/>
      <c r="O166" s="71"/>
      <c r="P166" s="71"/>
      <c r="Q166" s="71"/>
      <c r="R166" s="71"/>
      <c r="S166" s="71"/>
      <c r="T166" s="71"/>
      <c r="U166" s="71"/>
      <c r="V166" s="41">
        <f t="shared" si="9"/>
        <v>0</v>
      </c>
    </row>
    <row r="167" spans="3:22" ht="15.75" customHeight="1" x14ac:dyDescent="0.35">
      <c r="C167" s="32" t="s">
        <v>18</v>
      </c>
      <c r="D167" s="71"/>
      <c r="E167" s="71"/>
      <c r="F167" s="71"/>
      <c r="G167" s="71"/>
      <c r="H167" s="71"/>
      <c r="I167" s="71"/>
      <c r="J167" s="71"/>
      <c r="K167" s="71"/>
      <c r="L167" s="71"/>
      <c r="M167" s="71"/>
      <c r="N167" s="71"/>
      <c r="O167" s="71"/>
      <c r="P167" s="71"/>
      <c r="Q167" s="71"/>
      <c r="R167" s="71"/>
      <c r="S167" s="71"/>
      <c r="T167" s="71"/>
      <c r="U167" s="71"/>
      <c r="V167" s="41">
        <f t="shared" si="9"/>
        <v>0</v>
      </c>
    </row>
    <row r="168" spans="3:22" ht="15.75" customHeight="1" x14ac:dyDescent="0.35">
      <c r="C168" s="32" t="s">
        <v>14</v>
      </c>
      <c r="D168" s="71"/>
      <c r="E168" s="71"/>
      <c r="F168" s="71"/>
      <c r="G168" s="71"/>
      <c r="H168" s="71"/>
      <c r="I168" s="71"/>
      <c r="J168" s="71"/>
      <c r="K168" s="71"/>
      <c r="L168" s="71"/>
      <c r="M168" s="71"/>
      <c r="N168" s="71"/>
      <c r="O168" s="71"/>
      <c r="P168" s="71"/>
      <c r="Q168" s="71"/>
      <c r="R168" s="71"/>
      <c r="S168" s="71"/>
      <c r="T168" s="71"/>
      <c r="U168" s="71"/>
      <c r="V168" s="41">
        <f t="shared" si="9"/>
        <v>0</v>
      </c>
    </row>
    <row r="169" spans="3:22" ht="15.75" customHeight="1" x14ac:dyDescent="0.35">
      <c r="C169" s="32" t="s">
        <v>170</v>
      </c>
      <c r="D169" s="71"/>
      <c r="E169" s="71"/>
      <c r="F169" s="71"/>
      <c r="G169" s="71"/>
      <c r="H169" s="71"/>
      <c r="I169" s="71"/>
      <c r="J169" s="71"/>
      <c r="K169" s="71"/>
      <c r="L169" s="71"/>
      <c r="M169" s="71"/>
      <c r="N169" s="71"/>
      <c r="O169" s="71"/>
      <c r="P169" s="71"/>
      <c r="Q169" s="71"/>
      <c r="R169" s="71"/>
      <c r="S169" s="71"/>
      <c r="T169" s="71"/>
      <c r="U169" s="71"/>
      <c r="V169" s="41">
        <f t="shared" si="9"/>
        <v>0</v>
      </c>
    </row>
    <row r="170" spans="3:22" ht="15.75" customHeight="1" x14ac:dyDescent="0.35">
      <c r="C170" s="37" t="s">
        <v>173</v>
      </c>
      <c r="D170" s="47">
        <f>SUM(D163:D169)</f>
        <v>0</v>
      </c>
      <c r="E170" s="47">
        <f>SUM(E163:E169)</f>
        <v>0</v>
      </c>
      <c r="F170" s="47">
        <f>SUM(F163:F169)</f>
        <v>0</v>
      </c>
      <c r="G170" s="47"/>
      <c r="H170" s="47"/>
      <c r="I170" s="47"/>
      <c r="J170" s="47"/>
      <c r="K170" s="47"/>
      <c r="L170" s="47"/>
      <c r="M170" s="47"/>
      <c r="N170" s="47"/>
      <c r="O170" s="47"/>
      <c r="P170" s="47"/>
      <c r="Q170" s="47"/>
      <c r="R170" s="47"/>
      <c r="S170" s="47"/>
      <c r="T170" s="47"/>
      <c r="U170" s="47"/>
      <c r="V170" s="41">
        <f t="shared" si="9"/>
        <v>0</v>
      </c>
    </row>
    <row r="171" spans="3:22" s="36" customFormat="1" ht="15.75" customHeight="1" x14ac:dyDescent="0.35">
      <c r="C171" s="51"/>
      <c r="D171" s="52"/>
      <c r="E171" s="52"/>
      <c r="F171" s="52"/>
      <c r="G171" s="52"/>
      <c r="H171" s="52"/>
      <c r="I171" s="52"/>
      <c r="J171" s="52"/>
      <c r="K171" s="52"/>
      <c r="L171" s="52"/>
      <c r="M171" s="52"/>
      <c r="N171" s="52"/>
      <c r="O171" s="52"/>
      <c r="P171" s="52"/>
      <c r="Q171" s="52"/>
      <c r="R171" s="52"/>
      <c r="S171" s="52"/>
      <c r="T171" s="52"/>
      <c r="U171" s="52"/>
      <c r="V171" s="53"/>
    </row>
    <row r="172" spans="3:22" ht="15.75" customHeight="1" x14ac:dyDescent="0.35">
      <c r="C172" s="308" t="s">
        <v>149</v>
      </c>
      <c r="D172" s="309"/>
      <c r="E172" s="309"/>
      <c r="F172" s="309"/>
      <c r="G172" s="309"/>
      <c r="H172" s="309"/>
      <c r="I172" s="309"/>
      <c r="J172" s="309"/>
      <c r="K172" s="309"/>
      <c r="L172" s="309"/>
      <c r="M172" s="309"/>
      <c r="N172" s="309"/>
      <c r="O172" s="309"/>
      <c r="P172" s="309"/>
      <c r="Q172" s="309"/>
      <c r="R172" s="309"/>
      <c r="S172" s="309"/>
      <c r="T172" s="309"/>
      <c r="U172" s="309"/>
      <c r="V172" s="310"/>
    </row>
    <row r="173" spans="3:22" ht="19.5" customHeight="1" thickBot="1" x14ac:dyDescent="0.4">
      <c r="C173" s="44" t="s">
        <v>171</v>
      </c>
      <c r="D173" s="45">
        <f>'1) Budget Table'!D267</f>
        <v>0</v>
      </c>
      <c r="E173" s="45">
        <f>'1) Budget Table'!E267</f>
        <v>0</v>
      </c>
      <c r="F173" s="45">
        <f>'1) Budget Table'!F267</f>
        <v>0</v>
      </c>
      <c r="G173" s="45"/>
      <c r="H173" s="45"/>
      <c r="I173" s="45"/>
      <c r="J173" s="45"/>
      <c r="K173" s="45"/>
      <c r="L173" s="45"/>
      <c r="M173" s="45"/>
      <c r="N173" s="45"/>
      <c r="O173" s="45"/>
      <c r="P173" s="45"/>
      <c r="Q173" s="45"/>
      <c r="R173" s="45"/>
      <c r="S173" s="45"/>
      <c r="T173" s="45"/>
      <c r="U173" s="45"/>
      <c r="V173" s="46">
        <f t="shared" ref="V173:V181" si="10">SUM(D173:I173)</f>
        <v>0</v>
      </c>
    </row>
    <row r="174" spans="3:22" ht="15.75" customHeight="1" x14ac:dyDescent="0.35">
      <c r="C174" s="42" t="s">
        <v>10</v>
      </c>
      <c r="D174" s="69"/>
      <c r="E174" s="70"/>
      <c r="F174" s="70"/>
      <c r="G174" s="70"/>
      <c r="H174" s="70"/>
      <c r="I174" s="70"/>
      <c r="J174" s="70"/>
      <c r="K174" s="70"/>
      <c r="L174" s="70"/>
      <c r="M174" s="70"/>
      <c r="N174" s="70"/>
      <c r="O174" s="70"/>
      <c r="P174" s="70"/>
      <c r="Q174" s="70"/>
      <c r="R174" s="70"/>
      <c r="S174" s="70"/>
      <c r="T174" s="70"/>
      <c r="U174" s="70"/>
      <c r="V174" s="43">
        <f t="shared" si="10"/>
        <v>0</v>
      </c>
    </row>
    <row r="175" spans="3:22" ht="15.75" customHeight="1" x14ac:dyDescent="0.35">
      <c r="C175" s="32" t="s">
        <v>11</v>
      </c>
      <c r="D175" s="71"/>
      <c r="E175" s="10"/>
      <c r="F175" s="10"/>
      <c r="G175" s="10"/>
      <c r="H175" s="10"/>
      <c r="I175" s="10"/>
      <c r="J175" s="10"/>
      <c r="K175" s="10"/>
      <c r="L175" s="10"/>
      <c r="M175" s="10"/>
      <c r="N175" s="10"/>
      <c r="O175" s="10"/>
      <c r="P175" s="10"/>
      <c r="Q175" s="10"/>
      <c r="R175" s="10"/>
      <c r="S175" s="10"/>
      <c r="T175" s="10"/>
      <c r="U175" s="10"/>
      <c r="V175" s="41">
        <f t="shared" si="10"/>
        <v>0</v>
      </c>
    </row>
    <row r="176" spans="3:22" ht="15.75" customHeight="1" x14ac:dyDescent="0.35">
      <c r="C176" s="32" t="s">
        <v>12</v>
      </c>
      <c r="D176" s="71"/>
      <c r="E176" s="71"/>
      <c r="F176" s="71"/>
      <c r="G176" s="71"/>
      <c r="H176" s="71"/>
      <c r="I176" s="71"/>
      <c r="J176" s="71"/>
      <c r="K176" s="71"/>
      <c r="L176" s="71"/>
      <c r="M176" s="71"/>
      <c r="N176" s="71"/>
      <c r="O176" s="71"/>
      <c r="P176" s="71"/>
      <c r="Q176" s="71"/>
      <c r="R176" s="71"/>
      <c r="S176" s="71"/>
      <c r="T176" s="71"/>
      <c r="U176" s="71"/>
      <c r="V176" s="41">
        <f t="shared" si="10"/>
        <v>0</v>
      </c>
    </row>
    <row r="177" spans="3:22" ht="15.75" customHeight="1" x14ac:dyDescent="0.35">
      <c r="C177" s="33" t="s">
        <v>13</v>
      </c>
      <c r="D177" s="71"/>
      <c r="E177" s="71"/>
      <c r="F177" s="71"/>
      <c r="G177" s="71"/>
      <c r="H177" s="71"/>
      <c r="I177" s="71"/>
      <c r="J177" s="71"/>
      <c r="K177" s="71"/>
      <c r="L177" s="71"/>
      <c r="M177" s="71"/>
      <c r="N177" s="71"/>
      <c r="O177" s="71"/>
      <c r="P177" s="71"/>
      <c r="Q177" s="71"/>
      <c r="R177" s="71"/>
      <c r="S177" s="71"/>
      <c r="T177" s="71"/>
      <c r="U177" s="71"/>
      <c r="V177" s="41">
        <f t="shared" si="10"/>
        <v>0</v>
      </c>
    </row>
    <row r="178" spans="3:22" ht="15.75" customHeight="1" x14ac:dyDescent="0.35">
      <c r="C178" s="32" t="s">
        <v>18</v>
      </c>
      <c r="D178" s="71"/>
      <c r="E178" s="71"/>
      <c r="F178" s="71"/>
      <c r="G178" s="71"/>
      <c r="H178" s="71"/>
      <c r="I178" s="71"/>
      <c r="J178" s="71"/>
      <c r="K178" s="71"/>
      <c r="L178" s="71"/>
      <c r="M178" s="71"/>
      <c r="N178" s="71"/>
      <c r="O178" s="71"/>
      <c r="P178" s="71"/>
      <c r="Q178" s="71"/>
      <c r="R178" s="71"/>
      <c r="S178" s="71"/>
      <c r="T178" s="71"/>
      <c r="U178" s="71"/>
      <c r="V178" s="41">
        <f t="shared" si="10"/>
        <v>0</v>
      </c>
    </row>
    <row r="179" spans="3:22" ht="15.75" customHeight="1" x14ac:dyDescent="0.35">
      <c r="C179" s="32" t="s">
        <v>14</v>
      </c>
      <c r="D179" s="71"/>
      <c r="E179" s="71"/>
      <c r="F179" s="71"/>
      <c r="G179" s="71"/>
      <c r="H179" s="71"/>
      <c r="I179" s="71"/>
      <c r="J179" s="71"/>
      <c r="K179" s="71"/>
      <c r="L179" s="71"/>
      <c r="M179" s="71"/>
      <c r="N179" s="71"/>
      <c r="O179" s="71"/>
      <c r="P179" s="71"/>
      <c r="Q179" s="71"/>
      <c r="R179" s="71"/>
      <c r="S179" s="71"/>
      <c r="T179" s="71"/>
      <c r="U179" s="71"/>
      <c r="V179" s="41">
        <f t="shared" si="10"/>
        <v>0</v>
      </c>
    </row>
    <row r="180" spans="3:22" ht="15.75" customHeight="1" x14ac:dyDescent="0.35">
      <c r="C180" s="32" t="s">
        <v>170</v>
      </c>
      <c r="D180" s="71"/>
      <c r="E180" s="71"/>
      <c r="F180" s="71"/>
      <c r="G180" s="71"/>
      <c r="H180" s="71"/>
      <c r="I180" s="71"/>
      <c r="J180" s="71"/>
      <c r="K180" s="71"/>
      <c r="L180" s="71"/>
      <c r="M180" s="71"/>
      <c r="N180" s="71"/>
      <c r="O180" s="71"/>
      <c r="P180" s="71"/>
      <c r="Q180" s="71"/>
      <c r="R180" s="71"/>
      <c r="S180" s="71"/>
      <c r="T180" s="71"/>
      <c r="U180" s="71"/>
      <c r="V180" s="41">
        <f t="shared" si="10"/>
        <v>0</v>
      </c>
    </row>
    <row r="181" spans="3:22" ht="15.75" customHeight="1" x14ac:dyDescent="0.35">
      <c r="C181" s="37" t="s">
        <v>173</v>
      </c>
      <c r="D181" s="47">
        <f>SUM(D174:D180)</f>
        <v>0</v>
      </c>
      <c r="E181" s="47">
        <f>SUM(E174:E180)</f>
        <v>0</v>
      </c>
      <c r="F181" s="47">
        <f>SUM(F174:F180)</f>
        <v>0</v>
      </c>
      <c r="G181" s="47"/>
      <c r="H181" s="47"/>
      <c r="I181" s="47"/>
      <c r="J181" s="47"/>
      <c r="K181" s="47"/>
      <c r="L181" s="47"/>
      <c r="M181" s="47"/>
      <c r="N181" s="47"/>
      <c r="O181" s="47"/>
      <c r="P181" s="47"/>
      <c r="Q181" s="47"/>
      <c r="R181" s="47"/>
      <c r="S181" s="47"/>
      <c r="T181" s="47"/>
      <c r="U181" s="47"/>
      <c r="V181" s="41">
        <f t="shared" si="10"/>
        <v>0</v>
      </c>
    </row>
    <row r="182" spans="3:22" s="36" customFormat="1" ht="15.75" customHeight="1" x14ac:dyDescent="0.35">
      <c r="C182" s="51"/>
      <c r="D182" s="52"/>
      <c r="E182" s="52"/>
      <c r="F182" s="52"/>
      <c r="G182" s="52"/>
      <c r="H182" s="52"/>
      <c r="I182" s="52"/>
      <c r="J182" s="52"/>
      <c r="K182" s="52"/>
      <c r="L182" s="52"/>
      <c r="M182" s="52"/>
      <c r="N182" s="52"/>
      <c r="O182" s="52"/>
      <c r="P182" s="52"/>
      <c r="Q182" s="52"/>
      <c r="R182" s="52"/>
      <c r="S182" s="52"/>
      <c r="T182" s="52"/>
      <c r="U182" s="52"/>
      <c r="V182" s="53"/>
    </row>
    <row r="183" spans="3:22" ht="15.75" customHeight="1" x14ac:dyDescent="0.35">
      <c r="C183" s="308" t="s">
        <v>158</v>
      </c>
      <c r="D183" s="309"/>
      <c r="E183" s="309"/>
      <c r="F183" s="309"/>
      <c r="G183" s="309"/>
      <c r="H183" s="309"/>
      <c r="I183" s="309"/>
      <c r="J183" s="309"/>
      <c r="K183" s="309"/>
      <c r="L183" s="309"/>
      <c r="M183" s="309"/>
      <c r="N183" s="309"/>
      <c r="O183" s="309"/>
      <c r="P183" s="309"/>
      <c r="Q183" s="309"/>
      <c r="R183" s="309"/>
      <c r="S183" s="309"/>
      <c r="T183" s="309"/>
      <c r="U183" s="309"/>
      <c r="V183" s="310"/>
    </row>
    <row r="184" spans="3:22" ht="22.5" customHeight="1" thickBot="1" x14ac:dyDescent="0.4">
      <c r="C184" s="44" t="s">
        <v>171</v>
      </c>
      <c r="D184" s="45">
        <f>'1) Budget Table'!D277</f>
        <v>0</v>
      </c>
      <c r="E184" s="45">
        <f>'1) Budget Table'!E277</f>
        <v>0</v>
      </c>
      <c r="F184" s="45">
        <f>'1) Budget Table'!F277</f>
        <v>0</v>
      </c>
      <c r="G184" s="45"/>
      <c r="H184" s="45"/>
      <c r="I184" s="45"/>
      <c r="J184" s="45"/>
      <c r="K184" s="45"/>
      <c r="L184" s="45"/>
      <c r="M184" s="45"/>
      <c r="N184" s="45"/>
      <c r="O184" s="45"/>
      <c r="P184" s="45"/>
      <c r="Q184" s="45"/>
      <c r="R184" s="45"/>
      <c r="S184" s="45"/>
      <c r="T184" s="45"/>
      <c r="U184" s="45"/>
      <c r="V184" s="46">
        <f t="shared" ref="V184:V192" si="11">SUM(D184:I184)</f>
        <v>0</v>
      </c>
    </row>
    <row r="185" spans="3:22" ht="15.75" customHeight="1" x14ac:dyDescent="0.35">
      <c r="C185" s="42" t="s">
        <v>10</v>
      </c>
      <c r="D185" s="69"/>
      <c r="E185" s="70"/>
      <c r="F185" s="70"/>
      <c r="G185" s="70"/>
      <c r="H185" s="70"/>
      <c r="I185" s="70"/>
      <c r="J185" s="70"/>
      <c r="K185" s="70"/>
      <c r="L185" s="70"/>
      <c r="M185" s="70"/>
      <c r="N185" s="70"/>
      <c r="O185" s="70"/>
      <c r="P185" s="70"/>
      <c r="Q185" s="70"/>
      <c r="R185" s="70"/>
      <c r="S185" s="70"/>
      <c r="T185" s="70"/>
      <c r="U185" s="70"/>
      <c r="V185" s="43">
        <f t="shared" si="11"/>
        <v>0</v>
      </c>
    </row>
    <row r="186" spans="3:22" ht="15.75" customHeight="1" x14ac:dyDescent="0.35">
      <c r="C186" s="32" t="s">
        <v>11</v>
      </c>
      <c r="D186" s="71"/>
      <c r="E186" s="10"/>
      <c r="F186" s="10"/>
      <c r="G186" s="10"/>
      <c r="H186" s="10"/>
      <c r="I186" s="10"/>
      <c r="J186" s="10"/>
      <c r="K186" s="10"/>
      <c r="L186" s="10"/>
      <c r="M186" s="10"/>
      <c r="N186" s="10"/>
      <c r="O186" s="10"/>
      <c r="P186" s="10"/>
      <c r="Q186" s="10"/>
      <c r="R186" s="10"/>
      <c r="S186" s="10"/>
      <c r="T186" s="10"/>
      <c r="U186" s="10"/>
      <c r="V186" s="41">
        <f t="shared" si="11"/>
        <v>0</v>
      </c>
    </row>
    <row r="187" spans="3:22" ht="15.75" customHeight="1" x14ac:dyDescent="0.35">
      <c r="C187" s="32" t="s">
        <v>12</v>
      </c>
      <c r="D187" s="71"/>
      <c r="E187" s="71"/>
      <c r="F187" s="71"/>
      <c r="G187" s="71"/>
      <c r="H187" s="71"/>
      <c r="I187" s="71"/>
      <c r="J187" s="71"/>
      <c r="K187" s="71"/>
      <c r="L187" s="71"/>
      <c r="M187" s="71"/>
      <c r="N187" s="71"/>
      <c r="O187" s="71"/>
      <c r="P187" s="71"/>
      <c r="Q187" s="71"/>
      <c r="R187" s="71"/>
      <c r="S187" s="71"/>
      <c r="T187" s="71"/>
      <c r="U187" s="71"/>
      <c r="V187" s="41">
        <f t="shared" si="11"/>
        <v>0</v>
      </c>
    </row>
    <row r="188" spans="3:22" ht="15.75" customHeight="1" x14ac:dyDescent="0.35">
      <c r="C188" s="33" t="s">
        <v>13</v>
      </c>
      <c r="D188" s="71"/>
      <c r="E188" s="71"/>
      <c r="F188" s="71"/>
      <c r="G188" s="71"/>
      <c r="H188" s="71"/>
      <c r="I188" s="71"/>
      <c r="J188" s="71"/>
      <c r="K188" s="71"/>
      <c r="L188" s="71"/>
      <c r="M188" s="71"/>
      <c r="N188" s="71"/>
      <c r="O188" s="71"/>
      <c r="P188" s="71"/>
      <c r="Q188" s="71"/>
      <c r="R188" s="71"/>
      <c r="S188" s="71"/>
      <c r="T188" s="71"/>
      <c r="U188" s="71"/>
      <c r="V188" s="41">
        <f t="shared" si="11"/>
        <v>0</v>
      </c>
    </row>
    <row r="189" spans="3:22" ht="15.75" customHeight="1" x14ac:dyDescent="0.35">
      <c r="C189" s="32" t="s">
        <v>18</v>
      </c>
      <c r="D189" s="71"/>
      <c r="E189" s="71"/>
      <c r="F189" s="71"/>
      <c r="G189" s="71"/>
      <c r="H189" s="71"/>
      <c r="I189" s="71"/>
      <c r="J189" s="71"/>
      <c r="K189" s="71"/>
      <c r="L189" s="71"/>
      <c r="M189" s="71"/>
      <c r="N189" s="71"/>
      <c r="O189" s="71"/>
      <c r="P189" s="71"/>
      <c r="Q189" s="71"/>
      <c r="R189" s="71"/>
      <c r="S189" s="71"/>
      <c r="T189" s="71"/>
      <c r="U189" s="71"/>
      <c r="V189" s="41">
        <f t="shared" si="11"/>
        <v>0</v>
      </c>
    </row>
    <row r="190" spans="3:22" ht="15.75" customHeight="1" x14ac:dyDescent="0.35">
      <c r="C190" s="32" t="s">
        <v>14</v>
      </c>
      <c r="D190" s="71"/>
      <c r="E190" s="71"/>
      <c r="F190" s="71"/>
      <c r="G190" s="71"/>
      <c r="H190" s="71"/>
      <c r="I190" s="71"/>
      <c r="J190" s="71"/>
      <c r="K190" s="71"/>
      <c r="L190" s="71"/>
      <c r="M190" s="71"/>
      <c r="N190" s="71"/>
      <c r="O190" s="71"/>
      <c r="P190" s="71"/>
      <c r="Q190" s="71"/>
      <c r="R190" s="71"/>
      <c r="S190" s="71"/>
      <c r="T190" s="71"/>
      <c r="U190" s="71"/>
      <c r="V190" s="41">
        <f t="shared" si="11"/>
        <v>0</v>
      </c>
    </row>
    <row r="191" spans="3:22" ht="15.75" customHeight="1" x14ac:dyDescent="0.35">
      <c r="C191" s="32" t="s">
        <v>170</v>
      </c>
      <c r="D191" s="71"/>
      <c r="E191" s="71"/>
      <c r="F191" s="71"/>
      <c r="G191" s="71"/>
      <c r="H191" s="71"/>
      <c r="I191" s="71"/>
      <c r="J191" s="71"/>
      <c r="K191" s="71"/>
      <c r="L191" s="71"/>
      <c r="M191" s="71"/>
      <c r="N191" s="71"/>
      <c r="O191" s="71"/>
      <c r="P191" s="71"/>
      <c r="Q191" s="71"/>
      <c r="R191" s="71"/>
      <c r="S191" s="71"/>
      <c r="T191" s="71"/>
      <c r="U191" s="71"/>
      <c r="V191" s="41">
        <f t="shared" si="11"/>
        <v>0</v>
      </c>
    </row>
    <row r="192" spans="3:22" ht="15.75" customHeight="1" x14ac:dyDescent="0.35">
      <c r="C192" s="37" t="s">
        <v>173</v>
      </c>
      <c r="D192" s="47">
        <f>SUM(D185:D191)</f>
        <v>0</v>
      </c>
      <c r="E192" s="47">
        <f>SUM(E185:E191)</f>
        <v>0</v>
      </c>
      <c r="F192" s="47">
        <f>SUM(F185:F191)</f>
        <v>0</v>
      </c>
      <c r="G192" s="47"/>
      <c r="H192" s="47"/>
      <c r="I192" s="47"/>
      <c r="J192" s="47"/>
      <c r="K192" s="47"/>
      <c r="L192" s="47"/>
      <c r="M192" s="47"/>
      <c r="N192" s="47"/>
      <c r="O192" s="47"/>
      <c r="P192" s="47"/>
      <c r="Q192" s="47"/>
      <c r="R192" s="47"/>
      <c r="S192" s="47"/>
      <c r="T192" s="47"/>
      <c r="U192" s="47"/>
      <c r="V192" s="41">
        <f t="shared" si="11"/>
        <v>0</v>
      </c>
    </row>
    <row r="193" spans="3:22" ht="15.75" customHeight="1" x14ac:dyDescent="0.35"/>
    <row r="194" spans="3:22" ht="15.75" customHeight="1" x14ac:dyDescent="0.35">
      <c r="C194" s="308" t="s">
        <v>537</v>
      </c>
      <c r="D194" s="309"/>
      <c r="E194" s="309"/>
      <c r="F194" s="309"/>
      <c r="G194" s="309"/>
      <c r="H194" s="309"/>
      <c r="I194" s="309"/>
      <c r="J194" s="309"/>
      <c r="K194" s="309"/>
      <c r="L194" s="309"/>
      <c r="M194" s="309"/>
      <c r="N194" s="309"/>
      <c r="O194" s="309"/>
      <c r="P194" s="309"/>
      <c r="Q194" s="309"/>
      <c r="R194" s="309"/>
      <c r="S194" s="309"/>
      <c r="T194" s="309"/>
      <c r="U194" s="309"/>
      <c r="V194" s="310"/>
    </row>
    <row r="195" spans="3:22" ht="19.5" customHeight="1" thickBot="1" x14ac:dyDescent="0.4">
      <c r="C195" s="44" t="s">
        <v>538</v>
      </c>
      <c r="D195" s="45">
        <f>'1) Budget Table'!D284</f>
        <v>102787.9</v>
      </c>
      <c r="E195" s="45">
        <f>'1) Budget Table'!E284</f>
        <v>9000</v>
      </c>
      <c r="F195" s="45">
        <f>'1) Budget Table'!F284</f>
        <v>208021.82</v>
      </c>
      <c r="G195" s="45">
        <f>'1) Budget Table'!G284</f>
        <v>20000</v>
      </c>
      <c r="H195" s="45">
        <f>'1) Budget Table'!H284</f>
        <v>20000</v>
      </c>
      <c r="I195" s="45">
        <f>'1) Budget Table'!I284</f>
        <v>20000</v>
      </c>
      <c r="J195" s="45">
        <f>'1) Budget Table'!J284</f>
        <v>84807.72</v>
      </c>
      <c r="K195" s="45">
        <f>'1) Budget Table'!K284</f>
        <v>22791.510000000002</v>
      </c>
      <c r="L195" s="45">
        <f>'1) Budget Table'!L284</f>
        <v>39600</v>
      </c>
      <c r="M195" s="45">
        <f>'1) Budget Table'!M284</f>
        <v>175316.5</v>
      </c>
      <c r="N195" s="45">
        <f>'1) Budget Table'!N284</f>
        <v>34537.83</v>
      </c>
      <c r="O195" s="45">
        <f>'1) Budget Table'!O284</f>
        <v>419975.41000000003</v>
      </c>
      <c r="P195" s="45">
        <f>'1) Budget Table'!P284</f>
        <v>146751.41</v>
      </c>
      <c r="Q195" s="45">
        <f>'1) Budget Table'!Q284</f>
        <v>22727.83</v>
      </c>
      <c r="R195" s="45">
        <f>'1) Budget Table'!R284</f>
        <v>22722.33</v>
      </c>
      <c r="S195" s="45">
        <f>'1) Budget Table'!S284</f>
        <v>168145.26</v>
      </c>
      <c r="T195" s="45">
        <f>'1) Budget Table'!T284</f>
        <v>22722.959999999999</v>
      </c>
      <c r="U195" s="45">
        <f>'1) Budget Table'!U284</f>
        <v>88222.22</v>
      </c>
      <c r="V195" s="46">
        <f t="shared" ref="V195:V203" si="12">SUM(D195:I195)</f>
        <v>379809.72</v>
      </c>
    </row>
    <row r="196" spans="3:22" ht="15.75" customHeight="1" x14ac:dyDescent="0.35">
      <c r="C196" s="42" t="s">
        <v>10</v>
      </c>
      <c r="D196" s="225">
        <v>82607.87</v>
      </c>
      <c r="E196" s="226">
        <v>9000</v>
      </c>
      <c r="F196" s="226">
        <v>123669.47</v>
      </c>
      <c r="G196" s="226">
        <v>20000</v>
      </c>
      <c r="H196" s="226">
        <v>20000</v>
      </c>
      <c r="I196" s="226">
        <v>20000</v>
      </c>
      <c r="J196" s="226">
        <v>48422.93</v>
      </c>
      <c r="K196" s="226">
        <v>7791.51</v>
      </c>
      <c r="L196" s="226">
        <v>24600</v>
      </c>
      <c r="M196" s="226">
        <v>90889.33</v>
      </c>
      <c r="N196" s="226">
        <v>10000</v>
      </c>
      <c r="O196" s="226">
        <v>159600</v>
      </c>
      <c r="P196" s="226">
        <v>111476.41</v>
      </c>
      <c r="Q196" s="226"/>
      <c r="R196" s="226"/>
      <c r="S196" s="226">
        <v>113611.67</v>
      </c>
      <c r="T196" s="226"/>
      <c r="U196" s="226">
        <v>50000</v>
      </c>
      <c r="V196" s="43">
        <f t="shared" si="12"/>
        <v>275277.33999999997</v>
      </c>
    </row>
    <row r="197" spans="3:22" ht="15.75" customHeight="1" x14ac:dyDescent="0.35">
      <c r="C197" s="32" t="s">
        <v>11</v>
      </c>
      <c r="D197" s="227">
        <v>9909.36</v>
      </c>
      <c r="E197" s="210"/>
      <c r="F197" s="210"/>
      <c r="G197" s="210"/>
      <c r="H197" s="210"/>
      <c r="I197" s="210"/>
      <c r="J197" s="210">
        <v>2452.73</v>
      </c>
      <c r="K197" s="210"/>
      <c r="L197" s="210"/>
      <c r="M197" s="210">
        <v>26310</v>
      </c>
      <c r="N197" s="210"/>
      <c r="O197" s="210"/>
      <c r="P197" s="210"/>
      <c r="Q197" s="210"/>
      <c r="R197" s="210"/>
      <c r="S197" s="210">
        <v>1500</v>
      </c>
      <c r="T197" s="210">
        <v>5722.96</v>
      </c>
      <c r="U197" s="210">
        <v>5722.22</v>
      </c>
      <c r="V197" s="41">
        <f t="shared" si="12"/>
        <v>9909.36</v>
      </c>
    </row>
    <row r="198" spans="3:22" ht="15.75" customHeight="1" x14ac:dyDescent="0.35">
      <c r="C198" s="32" t="s">
        <v>12</v>
      </c>
      <c r="D198" s="227">
        <v>2400</v>
      </c>
      <c r="E198" s="227"/>
      <c r="F198" s="227"/>
      <c r="G198" s="227"/>
      <c r="H198" s="227"/>
      <c r="I198" s="227"/>
      <c r="J198" s="227"/>
      <c r="K198" s="227"/>
      <c r="L198" s="227"/>
      <c r="M198" s="227">
        <v>14380</v>
      </c>
      <c r="N198" s="227"/>
      <c r="O198" s="227"/>
      <c r="P198" s="227"/>
      <c r="Q198" s="227"/>
      <c r="R198" s="227"/>
      <c r="S198" s="227">
        <v>6600</v>
      </c>
      <c r="T198" s="227"/>
      <c r="U198" s="227">
        <v>0</v>
      </c>
      <c r="V198" s="41">
        <f t="shared" si="12"/>
        <v>2400</v>
      </c>
    </row>
    <row r="199" spans="3:22" ht="15.75" customHeight="1" x14ac:dyDescent="0.35">
      <c r="C199" s="33" t="s">
        <v>13</v>
      </c>
      <c r="D199" s="227"/>
      <c r="E199" s="227"/>
      <c r="F199" s="227">
        <v>59052.35</v>
      </c>
      <c r="G199" s="227"/>
      <c r="H199" s="227"/>
      <c r="I199" s="227"/>
      <c r="J199" s="227">
        <v>33932.06</v>
      </c>
      <c r="K199" s="227">
        <v>15000</v>
      </c>
      <c r="L199" s="227">
        <v>15000</v>
      </c>
      <c r="M199" s="227"/>
      <c r="N199" s="227">
        <v>10000</v>
      </c>
      <c r="O199" s="227">
        <v>143639.19</v>
      </c>
      <c r="P199" s="227">
        <v>7725</v>
      </c>
      <c r="Q199" s="227">
        <v>17727.830000000002</v>
      </c>
      <c r="R199" s="227">
        <v>15000</v>
      </c>
      <c r="S199" s="227">
        <v>18722.330000000002</v>
      </c>
      <c r="T199" s="227">
        <v>14000</v>
      </c>
      <c r="U199" s="227">
        <v>14000</v>
      </c>
      <c r="V199" s="41">
        <f t="shared" si="12"/>
        <v>59052.35</v>
      </c>
    </row>
    <row r="200" spans="3:22" ht="15.75" customHeight="1" x14ac:dyDescent="0.35">
      <c r="C200" s="32" t="s">
        <v>18</v>
      </c>
      <c r="D200" s="227">
        <v>3000</v>
      </c>
      <c r="E200" s="227"/>
      <c r="F200" s="227">
        <v>10000</v>
      </c>
      <c r="G200" s="227"/>
      <c r="H200" s="227"/>
      <c r="I200" s="227"/>
      <c r="J200" s="227"/>
      <c r="K200" s="227"/>
      <c r="L200" s="227"/>
      <c r="M200" s="227"/>
      <c r="N200" s="227">
        <v>14537.83</v>
      </c>
      <c r="O200" s="227">
        <v>16676.22</v>
      </c>
      <c r="P200" s="227">
        <v>15000</v>
      </c>
      <c r="Q200" s="227">
        <v>5000</v>
      </c>
      <c r="R200" s="227">
        <v>4722.33</v>
      </c>
      <c r="S200" s="227">
        <v>2500</v>
      </c>
      <c r="T200" s="227">
        <v>3000</v>
      </c>
      <c r="U200" s="227">
        <v>3000</v>
      </c>
      <c r="V200" s="41">
        <f t="shared" si="12"/>
        <v>13000</v>
      </c>
    </row>
    <row r="201" spans="3:22" ht="15.75" customHeight="1" x14ac:dyDescent="0.35">
      <c r="C201" s="32" t="s">
        <v>14</v>
      </c>
      <c r="D201" s="227"/>
      <c r="E201" s="227"/>
      <c r="F201" s="227"/>
      <c r="G201" s="227"/>
      <c r="H201" s="227"/>
      <c r="I201" s="227"/>
      <c r="J201" s="227"/>
      <c r="K201" s="227"/>
      <c r="L201" s="227"/>
      <c r="M201" s="227"/>
      <c r="N201" s="227"/>
      <c r="O201" s="227"/>
      <c r="P201" s="227"/>
      <c r="Q201" s="227"/>
      <c r="R201" s="227"/>
      <c r="S201" s="227">
        <v>0</v>
      </c>
      <c r="T201" s="227"/>
      <c r="U201" s="227"/>
      <c r="V201" s="41">
        <f t="shared" si="12"/>
        <v>0</v>
      </c>
    </row>
    <row r="202" spans="3:22" ht="15.75" customHeight="1" x14ac:dyDescent="0.35">
      <c r="C202" s="32" t="s">
        <v>170</v>
      </c>
      <c r="D202" s="227">
        <v>4870.67</v>
      </c>
      <c r="E202" s="227"/>
      <c r="F202" s="227">
        <v>15300</v>
      </c>
      <c r="G202" s="227"/>
      <c r="H202" s="227"/>
      <c r="I202" s="227"/>
      <c r="J202" s="227"/>
      <c r="K202" s="227"/>
      <c r="L202" s="227"/>
      <c r="M202" s="227">
        <v>25837.170000000002</v>
      </c>
      <c r="N202" s="227"/>
      <c r="O202" s="227">
        <v>100060</v>
      </c>
      <c r="P202" s="227"/>
      <c r="Q202" s="227"/>
      <c r="R202" s="227">
        <v>3000</v>
      </c>
      <c r="S202" s="227">
        <v>25211.26</v>
      </c>
      <c r="T202" s="227"/>
      <c r="U202" s="227">
        <v>10000</v>
      </c>
      <c r="V202" s="41">
        <f t="shared" si="12"/>
        <v>20170.669999999998</v>
      </c>
    </row>
    <row r="203" spans="3:22" ht="15.75" customHeight="1" x14ac:dyDescent="0.35">
      <c r="C203" s="37" t="s">
        <v>173</v>
      </c>
      <c r="D203" s="47">
        <v>102787.9</v>
      </c>
      <c r="E203" s="47">
        <v>9000</v>
      </c>
      <c r="F203" s="47">
        <v>208021.82</v>
      </c>
      <c r="G203" s="47">
        <v>20000</v>
      </c>
      <c r="H203" s="47">
        <v>20000</v>
      </c>
      <c r="I203" s="47">
        <v>20000</v>
      </c>
      <c r="J203" s="47">
        <v>84807.72</v>
      </c>
      <c r="K203" s="47">
        <v>22791.510000000002</v>
      </c>
      <c r="L203" s="47">
        <v>39600</v>
      </c>
      <c r="M203" s="47">
        <v>157416.50000000003</v>
      </c>
      <c r="N203" s="47">
        <v>34537.83</v>
      </c>
      <c r="O203" s="47">
        <v>419975.41000000003</v>
      </c>
      <c r="P203" s="47">
        <v>134201.41</v>
      </c>
      <c r="Q203" s="47">
        <v>22727.83</v>
      </c>
      <c r="R203" s="47">
        <v>22722.33</v>
      </c>
      <c r="S203" s="47">
        <v>168145.26</v>
      </c>
      <c r="T203" s="47">
        <v>22722.959999999999</v>
      </c>
      <c r="U203" s="47">
        <v>82722.22</v>
      </c>
      <c r="V203" s="41">
        <f t="shared" si="12"/>
        <v>379809.72</v>
      </c>
    </row>
    <row r="204" spans="3:22" ht="15.75" customHeight="1" thickBot="1" x14ac:dyDescent="0.4"/>
    <row r="205" spans="3:22" ht="19.5" customHeight="1" thickBot="1" x14ac:dyDescent="0.4">
      <c r="C205" s="318" t="s">
        <v>19</v>
      </c>
      <c r="D205" s="319"/>
      <c r="E205" s="319"/>
      <c r="F205" s="319"/>
      <c r="G205" s="319"/>
      <c r="H205" s="319"/>
      <c r="I205" s="319"/>
      <c r="J205" s="319"/>
      <c r="K205" s="319"/>
      <c r="L205" s="319"/>
      <c r="M205" s="319"/>
      <c r="N205" s="319"/>
      <c r="O205" s="319"/>
      <c r="P205" s="319"/>
      <c r="Q205" s="319"/>
      <c r="R205" s="319"/>
      <c r="S205" s="319"/>
      <c r="T205" s="319"/>
      <c r="U205" s="319"/>
      <c r="V205" s="320"/>
    </row>
    <row r="206" spans="3:22" ht="59.5" customHeight="1" x14ac:dyDescent="0.35">
      <c r="C206" s="57"/>
      <c r="D206" s="228" t="s">
        <v>1199</v>
      </c>
      <c r="E206" s="228" t="s">
        <v>1200</v>
      </c>
      <c r="F206" s="228" t="s">
        <v>1201</v>
      </c>
      <c r="G206" s="228" t="s">
        <v>848</v>
      </c>
      <c r="H206" s="228" t="s">
        <v>849</v>
      </c>
      <c r="I206" s="228" t="s">
        <v>850</v>
      </c>
      <c r="J206" s="228" t="s">
        <v>851</v>
      </c>
      <c r="K206" s="228" t="s">
        <v>852</v>
      </c>
      <c r="L206" s="228" t="s">
        <v>853</v>
      </c>
      <c r="M206" s="228" t="s">
        <v>1202</v>
      </c>
      <c r="N206" s="228" t="s">
        <v>1203</v>
      </c>
      <c r="O206" s="228" t="s">
        <v>1204</v>
      </c>
      <c r="P206" s="228" t="s">
        <v>858</v>
      </c>
      <c r="Q206" s="228" t="s">
        <v>859</v>
      </c>
      <c r="R206" s="228" t="s">
        <v>860</v>
      </c>
      <c r="S206" s="228" t="s">
        <v>861</v>
      </c>
      <c r="T206" s="228" t="s">
        <v>862</v>
      </c>
      <c r="U206" s="228" t="s">
        <v>863</v>
      </c>
      <c r="V206" s="311" t="s">
        <v>19</v>
      </c>
    </row>
    <row r="207" spans="3:22" ht="19.5" customHeight="1" x14ac:dyDescent="0.35">
      <c r="C207" s="57"/>
      <c r="D207" s="35" t="str">
        <f>'1) Budget Table'!D13</f>
        <v>Guatemala</v>
      </c>
      <c r="E207" s="35" t="str">
        <f>'1) Budget Table'!E13</f>
        <v>Guatemala</v>
      </c>
      <c r="F207" s="35" t="str">
        <f>'1) Budget Table'!F13</f>
        <v>Guatemala</v>
      </c>
      <c r="G207" s="35" t="str">
        <f>'1) Budget Table'!G13</f>
        <v>Honduras</v>
      </c>
      <c r="H207" s="35" t="str">
        <f>'1) Budget Table'!H13</f>
        <v>Honduras</v>
      </c>
      <c r="I207" s="35" t="str">
        <f>'1) Budget Table'!I13</f>
        <v>Honduras</v>
      </c>
      <c r="J207" s="35" t="str">
        <f>'1) Budget Table'!J13</f>
        <v>El Salvador</v>
      </c>
      <c r="K207" s="35" t="str">
        <f>'1) Budget Table'!K13</f>
        <v>El Salvador</v>
      </c>
      <c r="L207" s="35" t="str">
        <f>'1) Budget Table'!L13</f>
        <v>El Salvador</v>
      </c>
      <c r="M207" s="35" t="str">
        <f>'1) Budget Table'!M13</f>
        <v>Guatemala</v>
      </c>
      <c r="N207" s="35" t="str">
        <f>'1) Budget Table'!N13</f>
        <v>Guatemala</v>
      </c>
      <c r="O207" s="35" t="str">
        <f>'1) Budget Table'!O13</f>
        <v>Guatemala</v>
      </c>
      <c r="P207" s="35" t="str">
        <f>'1) Budget Table'!P13</f>
        <v>Honduras</v>
      </c>
      <c r="Q207" s="35" t="str">
        <f>'1) Budget Table'!Q13</f>
        <v>Honduras</v>
      </c>
      <c r="R207" s="35" t="str">
        <f>'1) Budget Table'!R13</f>
        <v>Honduras</v>
      </c>
      <c r="S207" s="35" t="str">
        <f>'1) Budget Table'!S13</f>
        <v>El Salvador</v>
      </c>
      <c r="T207" s="35" t="str">
        <f>'1) Budget Table'!T13</f>
        <v>El Salvador</v>
      </c>
      <c r="U207" s="35" t="str">
        <f>'1) Budget Table'!U13</f>
        <v>El Salvador</v>
      </c>
      <c r="V207" s="286"/>
    </row>
    <row r="208" spans="3:22" ht="19.5" customHeight="1" x14ac:dyDescent="0.35">
      <c r="C208" s="11" t="s">
        <v>10</v>
      </c>
      <c r="D208" s="58">
        <f>SUM(D185,D174,D163,D152,D140,D129,D118,D107,D95,D84,D73,D62,D50,D39,D28,D17,D196)</f>
        <v>82607.87</v>
      </c>
      <c r="E208" s="58">
        <f>SUM(E185,E174,E163,E152,E140,E129,E118,E107,E95,E84,E73,E62,E50,E39,E28,E17,E196)</f>
        <v>13200</v>
      </c>
      <c r="F208" s="58">
        <f t="shared" ref="F208:U208" si="13">SUM(F185,F174,F163,F152,F140,F129,F118,F107,F95,F84,F73,F62,F50,F39,F28,F17,F196)</f>
        <v>272586.41000000003</v>
      </c>
      <c r="G208" s="58">
        <f t="shared" si="13"/>
        <v>126848</v>
      </c>
      <c r="H208" s="58">
        <f t="shared" si="13"/>
        <v>32000</v>
      </c>
      <c r="I208" s="58">
        <f t="shared" si="13"/>
        <v>85383.64</v>
      </c>
      <c r="J208" s="58">
        <f t="shared" si="13"/>
        <v>79915.55</v>
      </c>
      <c r="K208" s="58">
        <f t="shared" si="13"/>
        <v>61139.75</v>
      </c>
      <c r="L208" s="58">
        <f t="shared" si="13"/>
        <v>48775.78</v>
      </c>
      <c r="M208" s="58">
        <f t="shared" si="13"/>
        <v>90889.33</v>
      </c>
      <c r="N208" s="58">
        <f t="shared" si="13"/>
        <v>65000</v>
      </c>
      <c r="O208" s="58">
        <f t="shared" si="13"/>
        <v>159600</v>
      </c>
      <c r="P208" s="58">
        <f t="shared" si="13"/>
        <v>111476.41</v>
      </c>
      <c r="Q208" s="58">
        <f t="shared" si="13"/>
        <v>50000</v>
      </c>
      <c r="R208" s="58">
        <f t="shared" si="13"/>
        <v>90889.33</v>
      </c>
      <c r="S208" s="58">
        <f t="shared" si="13"/>
        <v>113611.67</v>
      </c>
      <c r="T208" s="58">
        <f t="shared" si="13"/>
        <v>90889</v>
      </c>
      <c r="U208" s="58">
        <f t="shared" si="13"/>
        <v>50000</v>
      </c>
      <c r="V208" s="55">
        <f>SUM(D208:U208)</f>
        <v>1624812.74</v>
      </c>
    </row>
    <row r="209" spans="3:28" ht="34.5" customHeight="1" x14ac:dyDescent="0.35">
      <c r="C209" s="11" t="s">
        <v>11</v>
      </c>
      <c r="D209" s="58">
        <f>SUM(D186,D175,D164,D153,D141,D130,D119,D108,D96,D85,D74,D63,D51,D40,D29,D18,D197)</f>
        <v>24414.46</v>
      </c>
      <c r="E209" s="58">
        <f t="shared" ref="E209:U214" si="14">SUM(E186,E175,E164,E153,E141,E130,E119,E108,E96,E85,E74,E63,E51,E40,E29,E18,E197)</f>
        <v>71344.760000000009</v>
      </c>
      <c r="F209" s="58">
        <f t="shared" si="14"/>
        <v>21000</v>
      </c>
      <c r="G209" s="58">
        <f t="shared" si="14"/>
        <v>39268.92</v>
      </c>
      <c r="H209" s="58">
        <f t="shared" si="14"/>
        <v>74400</v>
      </c>
      <c r="I209" s="58">
        <f t="shared" si="14"/>
        <v>26360.639999999999</v>
      </c>
      <c r="J209" s="58">
        <f t="shared" si="14"/>
        <v>31872.560000000001</v>
      </c>
      <c r="K209" s="58">
        <f t="shared" si="14"/>
        <v>38000</v>
      </c>
      <c r="L209" s="58">
        <f t="shared" si="14"/>
        <v>56000</v>
      </c>
      <c r="M209" s="58">
        <f t="shared" si="14"/>
        <v>85110</v>
      </c>
      <c r="N209" s="58">
        <f t="shared" si="14"/>
        <v>0</v>
      </c>
      <c r="O209" s="58">
        <f t="shared" si="14"/>
        <v>43000</v>
      </c>
      <c r="P209" s="58">
        <f t="shared" si="14"/>
        <v>63500</v>
      </c>
      <c r="Q209" s="58">
        <f t="shared" si="14"/>
        <v>25000</v>
      </c>
      <c r="R209" s="58">
        <f t="shared" si="14"/>
        <v>34000</v>
      </c>
      <c r="S209" s="58">
        <f t="shared" si="14"/>
        <v>12000</v>
      </c>
      <c r="T209" s="58">
        <f t="shared" si="14"/>
        <v>214722.96</v>
      </c>
      <c r="U209" s="58">
        <f t="shared" si="14"/>
        <v>43716.51</v>
      </c>
      <c r="V209" s="56">
        <f>SUM(D209:U209)</f>
        <v>903710.81</v>
      </c>
    </row>
    <row r="210" spans="3:28" ht="48" customHeight="1" x14ac:dyDescent="0.35">
      <c r="C210" s="11" t="s">
        <v>12</v>
      </c>
      <c r="D210" s="58">
        <f t="shared" ref="D210:S214" si="15">SUM(D187,D176,D165,D154,D142,D131,D120,D109,D97,D86,D75,D64,D52,D41,D30,D19,D198)</f>
        <v>62646.509999999995</v>
      </c>
      <c r="E210" s="58">
        <f t="shared" si="15"/>
        <v>0</v>
      </c>
      <c r="F210" s="58">
        <f t="shared" si="15"/>
        <v>0</v>
      </c>
      <c r="G210" s="58">
        <f t="shared" si="15"/>
        <v>0</v>
      </c>
      <c r="H210" s="58">
        <f t="shared" si="15"/>
        <v>0</v>
      </c>
      <c r="I210" s="58">
        <f t="shared" si="15"/>
        <v>1001</v>
      </c>
      <c r="J210" s="58">
        <f t="shared" si="15"/>
        <v>5155.4799999999996</v>
      </c>
      <c r="K210" s="58">
        <f t="shared" si="15"/>
        <v>0</v>
      </c>
      <c r="L210" s="58">
        <f t="shared" si="15"/>
        <v>0</v>
      </c>
      <c r="M210" s="58">
        <f t="shared" si="15"/>
        <v>44380</v>
      </c>
      <c r="N210" s="58">
        <f t="shared" si="15"/>
        <v>0</v>
      </c>
      <c r="O210" s="58">
        <f t="shared" si="15"/>
        <v>16000</v>
      </c>
      <c r="P210" s="58">
        <f t="shared" si="15"/>
        <v>20000</v>
      </c>
      <c r="Q210" s="58">
        <f t="shared" si="15"/>
        <v>0</v>
      </c>
      <c r="R210" s="58">
        <f t="shared" si="15"/>
        <v>1104.8499999999999</v>
      </c>
      <c r="S210" s="58">
        <f t="shared" si="15"/>
        <v>90925</v>
      </c>
      <c r="T210" s="58">
        <f t="shared" si="14"/>
        <v>0</v>
      </c>
      <c r="U210" s="58">
        <f t="shared" si="14"/>
        <v>0</v>
      </c>
      <c r="V210" s="56">
        <f>SUM(D210:U210)</f>
        <v>241212.84</v>
      </c>
    </row>
    <row r="211" spans="3:28" ht="33" customHeight="1" x14ac:dyDescent="0.35">
      <c r="C211" s="18" t="s">
        <v>13</v>
      </c>
      <c r="D211" s="58">
        <f t="shared" si="15"/>
        <v>79685.240000000005</v>
      </c>
      <c r="E211" s="58">
        <f t="shared" si="15"/>
        <v>47500</v>
      </c>
      <c r="F211" s="58">
        <f t="shared" si="15"/>
        <v>307282.68</v>
      </c>
      <c r="G211" s="58">
        <f t="shared" si="15"/>
        <v>91231.08</v>
      </c>
      <c r="H211" s="58">
        <f t="shared" si="15"/>
        <v>0</v>
      </c>
      <c r="I211" s="58">
        <f t="shared" si="15"/>
        <v>38636.699999999997</v>
      </c>
      <c r="J211" s="58">
        <f t="shared" si="15"/>
        <v>165761.84</v>
      </c>
      <c r="K211" s="58">
        <f t="shared" si="15"/>
        <v>90500</v>
      </c>
      <c r="L211" s="58">
        <f t="shared" si="15"/>
        <v>170000</v>
      </c>
      <c r="M211" s="58">
        <f t="shared" si="15"/>
        <v>139500</v>
      </c>
      <c r="N211" s="58">
        <f t="shared" si="15"/>
        <v>95000</v>
      </c>
      <c r="O211" s="58">
        <f t="shared" si="15"/>
        <v>354839.19</v>
      </c>
      <c r="P211" s="58">
        <f t="shared" si="15"/>
        <v>162742.09</v>
      </c>
      <c r="Q211" s="58">
        <f t="shared" si="15"/>
        <v>57727.83</v>
      </c>
      <c r="R211" s="58">
        <f t="shared" si="15"/>
        <v>91000</v>
      </c>
      <c r="S211" s="58">
        <f t="shared" si="15"/>
        <v>167831.53000000003</v>
      </c>
      <c r="T211" s="58">
        <f t="shared" si="14"/>
        <v>22000</v>
      </c>
      <c r="U211" s="58">
        <f t="shared" si="14"/>
        <v>258000</v>
      </c>
      <c r="V211" s="56">
        <f t="shared" ref="V211:V216" si="16">SUM(D211:U211)</f>
        <v>2339238.1800000002</v>
      </c>
    </row>
    <row r="212" spans="3:28" ht="21" customHeight="1" x14ac:dyDescent="0.35">
      <c r="C212" s="11" t="s">
        <v>18</v>
      </c>
      <c r="D212" s="58">
        <f t="shared" si="15"/>
        <v>16000</v>
      </c>
      <c r="E212" s="58">
        <f t="shared" si="15"/>
        <v>16700</v>
      </c>
      <c r="F212" s="58">
        <f t="shared" si="15"/>
        <v>39267.040000000001</v>
      </c>
      <c r="G212" s="58">
        <f t="shared" si="15"/>
        <v>15929.26</v>
      </c>
      <c r="H212" s="58">
        <f t="shared" si="15"/>
        <v>3000</v>
      </c>
      <c r="I212" s="58">
        <f t="shared" si="15"/>
        <v>19853.7</v>
      </c>
      <c r="J212" s="58">
        <f t="shared" si="15"/>
        <v>8560.24</v>
      </c>
      <c r="K212" s="58">
        <f t="shared" si="15"/>
        <v>2000</v>
      </c>
      <c r="L212" s="58">
        <f t="shared" si="15"/>
        <v>3000</v>
      </c>
      <c r="M212" s="58">
        <f t="shared" si="15"/>
        <v>38000</v>
      </c>
      <c r="N212" s="58">
        <f t="shared" si="15"/>
        <v>24537.83</v>
      </c>
      <c r="O212" s="58">
        <f t="shared" si="15"/>
        <v>99376.22</v>
      </c>
      <c r="P212" s="58">
        <f t="shared" si="15"/>
        <v>39998</v>
      </c>
      <c r="Q212" s="58">
        <f t="shared" si="15"/>
        <v>5000</v>
      </c>
      <c r="R212" s="58">
        <f t="shared" si="15"/>
        <v>38722.33</v>
      </c>
      <c r="S212" s="58">
        <f t="shared" si="15"/>
        <v>11485.6</v>
      </c>
      <c r="T212" s="58">
        <f t="shared" si="14"/>
        <v>3000</v>
      </c>
      <c r="U212" s="58">
        <f t="shared" si="14"/>
        <v>3000</v>
      </c>
      <c r="V212" s="56">
        <f t="shared" si="16"/>
        <v>387430.22000000003</v>
      </c>
      <c r="W212" s="14"/>
      <c r="X212" s="14"/>
      <c r="Y212" s="14"/>
      <c r="Z212" s="14"/>
      <c r="AA212" s="14"/>
      <c r="AB212" s="13"/>
    </row>
    <row r="213" spans="3:28" ht="39.75" customHeight="1" x14ac:dyDescent="0.35">
      <c r="C213" s="11" t="s">
        <v>14</v>
      </c>
      <c r="D213" s="58">
        <f t="shared" si="15"/>
        <v>0</v>
      </c>
      <c r="E213" s="58">
        <f t="shared" si="15"/>
        <v>143900</v>
      </c>
      <c r="F213" s="58">
        <f t="shared" si="15"/>
        <v>5000</v>
      </c>
      <c r="G213" s="58">
        <f t="shared" si="15"/>
        <v>0</v>
      </c>
      <c r="H213" s="58">
        <f t="shared" si="15"/>
        <v>183523.32</v>
      </c>
      <c r="I213" s="58">
        <f t="shared" si="15"/>
        <v>85800</v>
      </c>
      <c r="J213" s="58">
        <f t="shared" si="15"/>
        <v>0</v>
      </c>
      <c r="K213" s="58">
        <f t="shared" si="15"/>
        <v>96000</v>
      </c>
      <c r="L213" s="58">
        <f t="shared" si="15"/>
        <v>0</v>
      </c>
      <c r="M213" s="58">
        <f t="shared" si="15"/>
        <v>0</v>
      </c>
      <c r="N213" s="58">
        <f t="shared" si="15"/>
        <v>192172.66</v>
      </c>
      <c r="O213" s="58">
        <f t="shared" si="15"/>
        <v>35000</v>
      </c>
      <c r="P213" s="58">
        <f t="shared" si="15"/>
        <v>0</v>
      </c>
      <c r="Q213" s="58">
        <f t="shared" si="15"/>
        <v>288982.66000000003</v>
      </c>
      <c r="R213" s="58">
        <f t="shared" si="15"/>
        <v>120000</v>
      </c>
      <c r="S213" s="58">
        <f t="shared" si="15"/>
        <v>0</v>
      </c>
      <c r="T213" s="58">
        <f t="shared" si="14"/>
        <v>83600</v>
      </c>
      <c r="U213" s="58">
        <f t="shared" si="14"/>
        <v>60000</v>
      </c>
      <c r="V213" s="56">
        <f t="shared" si="16"/>
        <v>1293978.6400000001</v>
      </c>
      <c r="W213" s="14"/>
      <c r="X213" s="14"/>
      <c r="Y213" s="14"/>
      <c r="Z213" s="14"/>
      <c r="AA213" s="14"/>
      <c r="AB213" s="13"/>
    </row>
    <row r="214" spans="3:28" ht="23.25" customHeight="1" x14ac:dyDescent="0.35">
      <c r="C214" s="11" t="s">
        <v>170</v>
      </c>
      <c r="D214" s="86">
        <f t="shared" si="15"/>
        <v>25923.18</v>
      </c>
      <c r="E214" s="86">
        <f t="shared" si="15"/>
        <v>0</v>
      </c>
      <c r="F214" s="86">
        <f t="shared" si="15"/>
        <v>15300</v>
      </c>
      <c r="G214" s="86">
        <f t="shared" si="15"/>
        <v>18000</v>
      </c>
      <c r="H214" s="86">
        <f t="shared" si="15"/>
        <v>0</v>
      </c>
      <c r="I214" s="86">
        <f t="shared" si="15"/>
        <v>33964.32</v>
      </c>
      <c r="J214" s="86">
        <f t="shared" si="15"/>
        <v>0</v>
      </c>
      <c r="K214" s="86">
        <f t="shared" si="15"/>
        <v>5000</v>
      </c>
      <c r="L214" s="86">
        <f t="shared" si="15"/>
        <v>13518.05</v>
      </c>
      <c r="M214" s="86">
        <f t="shared" si="15"/>
        <v>26837.170000000002</v>
      </c>
      <c r="N214" s="86">
        <f t="shared" si="15"/>
        <v>50000</v>
      </c>
      <c r="O214" s="86">
        <f t="shared" si="15"/>
        <v>100060</v>
      </c>
      <c r="P214" s="86">
        <f t="shared" si="15"/>
        <v>27000</v>
      </c>
      <c r="Q214" s="86">
        <f t="shared" si="15"/>
        <v>0</v>
      </c>
      <c r="R214" s="86">
        <f t="shared" si="15"/>
        <v>49000</v>
      </c>
      <c r="S214" s="86">
        <f t="shared" si="15"/>
        <v>28862.699999999997</v>
      </c>
      <c r="T214" s="86">
        <f t="shared" si="14"/>
        <v>12498.529999999999</v>
      </c>
      <c r="U214" s="86">
        <f t="shared" si="14"/>
        <v>10000</v>
      </c>
      <c r="V214" s="56">
        <f t="shared" si="16"/>
        <v>415963.94999999995</v>
      </c>
      <c r="W214" s="14"/>
      <c r="X214" s="14"/>
      <c r="Y214" s="14"/>
      <c r="Z214" s="14"/>
      <c r="AA214" s="14"/>
      <c r="AB214" s="13"/>
    </row>
    <row r="215" spans="3:28" ht="22.5" customHeight="1" x14ac:dyDescent="0.35">
      <c r="C215" s="88" t="s">
        <v>543</v>
      </c>
      <c r="D215" s="87">
        <f>SUM(D208:D214)</f>
        <v>291277.25999999995</v>
      </c>
      <c r="E215" s="87">
        <f>SUM(E208:E214)</f>
        <v>292644.76</v>
      </c>
      <c r="F215" s="87">
        <f>SUM(F208:F214)</f>
        <v>660436.13000000012</v>
      </c>
      <c r="G215" s="87">
        <f t="shared" ref="G215:U215" si="17">SUM(G208:G214)</f>
        <v>291277.26</v>
      </c>
      <c r="H215" s="87">
        <f t="shared" si="17"/>
        <v>292923.32</v>
      </c>
      <c r="I215" s="87">
        <f t="shared" si="17"/>
        <v>291000</v>
      </c>
      <c r="J215" s="87">
        <f t="shared" si="17"/>
        <v>291265.67</v>
      </c>
      <c r="K215" s="87">
        <f t="shared" si="17"/>
        <v>292639.75</v>
      </c>
      <c r="L215" s="87">
        <f t="shared" si="17"/>
        <v>291293.83</v>
      </c>
      <c r="M215" s="87">
        <f t="shared" si="17"/>
        <v>424716.5</v>
      </c>
      <c r="N215" s="87">
        <f t="shared" si="17"/>
        <v>426710.49</v>
      </c>
      <c r="O215" s="87">
        <f t="shared" si="17"/>
        <v>807875.40999999992</v>
      </c>
      <c r="P215" s="87">
        <f t="shared" si="17"/>
        <v>424716.5</v>
      </c>
      <c r="Q215" s="87">
        <f t="shared" si="17"/>
        <v>426710.49000000005</v>
      </c>
      <c r="R215" s="87">
        <f t="shared" si="17"/>
        <v>424716.51</v>
      </c>
      <c r="S215" s="87">
        <f t="shared" si="17"/>
        <v>424716.5</v>
      </c>
      <c r="T215" s="87">
        <f t="shared" si="17"/>
        <v>426710.49</v>
      </c>
      <c r="U215" s="87">
        <f t="shared" si="17"/>
        <v>424716.51</v>
      </c>
      <c r="V215" s="56">
        <f t="shared" si="16"/>
        <v>7206347.3800000008</v>
      </c>
      <c r="W215" s="14"/>
      <c r="X215" s="14"/>
      <c r="Y215" s="14"/>
      <c r="Z215" s="14"/>
      <c r="AA215" s="14"/>
      <c r="AB215" s="13"/>
    </row>
    <row r="216" spans="3:28" ht="26.25" customHeight="1" thickBot="1" x14ac:dyDescent="0.4">
      <c r="C216" s="91" t="s">
        <v>541</v>
      </c>
      <c r="D216" s="60">
        <f>D215*0.07</f>
        <v>20389.408199999998</v>
      </c>
      <c r="E216" s="60">
        <f>E215*0.065</f>
        <v>19021.9094</v>
      </c>
      <c r="F216" s="60">
        <f t="shared" ref="F216:U216" si="18">F215*0.07</f>
        <v>46230.529100000014</v>
      </c>
      <c r="G216" s="60">
        <f t="shared" si="18"/>
        <v>20389.408200000002</v>
      </c>
      <c r="H216" s="60">
        <f>H215*0.065</f>
        <v>19040.015800000001</v>
      </c>
      <c r="I216" s="60">
        <f t="shared" si="18"/>
        <v>20370.000000000004</v>
      </c>
      <c r="J216" s="60">
        <f t="shared" si="18"/>
        <v>20388.5969</v>
      </c>
      <c r="K216" s="60">
        <f>K215*0.065</f>
        <v>19021.583750000002</v>
      </c>
      <c r="L216" s="60">
        <f t="shared" si="18"/>
        <v>20390.568100000004</v>
      </c>
      <c r="M216" s="60">
        <f t="shared" si="18"/>
        <v>29730.155000000002</v>
      </c>
      <c r="N216" s="60">
        <f>N215*0.065</f>
        <v>27736.181850000001</v>
      </c>
      <c r="O216" s="60">
        <f t="shared" si="18"/>
        <v>56551.278700000003</v>
      </c>
      <c r="P216" s="60">
        <f t="shared" si="18"/>
        <v>29730.155000000002</v>
      </c>
      <c r="Q216" s="60">
        <f>Q215*0.065</f>
        <v>27736.181850000004</v>
      </c>
      <c r="R216" s="60">
        <f t="shared" si="18"/>
        <v>29730.155700000003</v>
      </c>
      <c r="S216" s="60">
        <f t="shared" si="18"/>
        <v>29730.155000000002</v>
      </c>
      <c r="T216" s="60">
        <f>T215*0.065</f>
        <v>27736.181850000001</v>
      </c>
      <c r="U216" s="60">
        <f t="shared" si="18"/>
        <v>29730.155700000003</v>
      </c>
      <c r="V216" s="56">
        <f t="shared" si="16"/>
        <v>493652.62010000012</v>
      </c>
      <c r="W216" s="19"/>
      <c r="X216" s="19"/>
      <c r="Y216" s="19"/>
      <c r="Z216" s="19"/>
      <c r="AA216" s="38"/>
      <c r="AB216" s="36"/>
    </row>
    <row r="217" spans="3:28" ht="23.25" customHeight="1" thickBot="1" x14ac:dyDescent="0.4">
      <c r="C217" s="89" t="s">
        <v>542</v>
      </c>
      <c r="D217" s="90">
        <f>SUM(D215:D216)</f>
        <v>311666.66819999996</v>
      </c>
      <c r="E217" s="90">
        <f t="shared" ref="E217:V217" si="19">SUM(E215:E216)</f>
        <v>311666.66940000001</v>
      </c>
      <c r="F217" s="90">
        <f t="shared" si="19"/>
        <v>706666.65910000016</v>
      </c>
      <c r="G217" s="90">
        <f t="shared" si="19"/>
        <v>311666.66820000001</v>
      </c>
      <c r="H217" s="90">
        <f t="shared" si="19"/>
        <v>311963.3358</v>
      </c>
      <c r="I217" s="90">
        <f t="shared" si="19"/>
        <v>311370</v>
      </c>
      <c r="J217" s="90">
        <f t="shared" si="19"/>
        <v>311654.26689999999</v>
      </c>
      <c r="K217" s="90">
        <f t="shared" si="19"/>
        <v>311661.33374999999</v>
      </c>
      <c r="L217" s="90">
        <f t="shared" si="19"/>
        <v>311684.39809999999</v>
      </c>
      <c r="M217" s="90">
        <f t="shared" si="19"/>
        <v>454446.65500000003</v>
      </c>
      <c r="N217" s="90">
        <f t="shared" si="19"/>
        <v>454446.67184999998</v>
      </c>
      <c r="O217" s="90">
        <f t="shared" si="19"/>
        <v>864426.68869999994</v>
      </c>
      <c r="P217" s="90">
        <f t="shared" si="19"/>
        <v>454446.65500000003</v>
      </c>
      <c r="Q217" s="90">
        <f t="shared" si="19"/>
        <v>454446.67185000004</v>
      </c>
      <c r="R217" s="90">
        <f t="shared" si="19"/>
        <v>454446.66570000001</v>
      </c>
      <c r="S217" s="90">
        <f t="shared" si="19"/>
        <v>454446.65500000003</v>
      </c>
      <c r="T217" s="90">
        <f t="shared" si="19"/>
        <v>454446.67184999998</v>
      </c>
      <c r="U217" s="90">
        <f t="shared" si="19"/>
        <v>454446.66570000001</v>
      </c>
      <c r="V217" s="59">
        <f t="shared" si="19"/>
        <v>7700000.0001000008</v>
      </c>
      <c r="W217" s="19"/>
      <c r="X217" s="19"/>
      <c r="Y217" s="19"/>
      <c r="Z217" s="19"/>
      <c r="AA217" s="38"/>
      <c r="AB217" s="36"/>
    </row>
    <row r="218" spans="3:28" ht="15.75" customHeight="1" x14ac:dyDescent="0.35">
      <c r="AA218" s="39"/>
    </row>
    <row r="219" spans="3:28" ht="15.75" customHeight="1" x14ac:dyDescent="0.35">
      <c r="W219" s="25"/>
      <c r="X219" s="25"/>
      <c r="AA219" s="39"/>
    </row>
    <row r="220" spans="3:28" ht="15.75" customHeight="1" x14ac:dyDescent="0.35">
      <c r="W220" s="25"/>
      <c r="X220" s="25"/>
    </row>
    <row r="221" spans="3:28" ht="40.5" customHeight="1" x14ac:dyDescent="0.35">
      <c r="W221" s="25"/>
      <c r="X221" s="25"/>
      <c r="AA221" s="40"/>
    </row>
    <row r="222" spans="3:28" ht="24.75" customHeight="1" x14ac:dyDescent="0.35">
      <c r="W222" s="25"/>
      <c r="X222" s="25"/>
      <c r="AA222" s="40"/>
    </row>
    <row r="223" spans="3:28" ht="41.25" customHeight="1" x14ac:dyDescent="0.35">
      <c r="W223" s="8"/>
      <c r="X223" s="25"/>
      <c r="AA223" s="40"/>
    </row>
    <row r="224" spans="3:28" ht="51.75" customHeight="1" x14ac:dyDescent="0.35">
      <c r="W224" s="8"/>
      <c r="X224" s="25"/>
      <c r="AA224" s="40"/>
    </row>
    <row r="225" spans="3:29" ht="42" customHeight="1" x14ac:dyDescent="0.35">
      <c r="W225" s="25"/>
      <c r="X225" s="25"/>
      <c r="AA225" s="40"/>
    </row>
    <row r="226" spans="3:29" s="36" customFormat="1" ht="42" customHeight="1" x14ac:dyDescent="0.35">
      <c r="C226" s="34"/>
      <c r="V226" s="34"/>
      <c r="W226" s="34"/>
      <c r="X226" s="25"/>
      <c r="Y226" s="34"/>
      <c r="Z226" s="34"/>
      <c r="AA226" s="40"/>
      <c r="AB226" s="34"/>
    </row>
    <row r="227" spans="3:29" s="36" customFormat="1" ht="42" customHeight="1" x14ac:dyDescent="0.35">
      <c r="C227" s="34"/>
      <c r="V227" s="34"/>
      <c r="W227" s="34"/>
      <c r="X227" s="25"/>
      <c r="Y227" s="34"/>
      <c r="Z227" s="34"/>
      <c r="AA227" s="34"/>
      <c r="AB227" s="34"/>
    </row>
    <row r="228" spans="3:29" s="36" customFormat="1" ht="63.75" customHeight="1" x14ac:dyDescent="0.35">
      <c r="C228" s="34"/>
      <c r="V228" s="34"/>
      <c r="W228" s="34"/>
      <c r="X228" s="39"/>
      <c r="Y228" s="34"/>
      <c r="Z228" s="34"/>
      <c r="AA228" s="34"/>
      <c r="AB228" s="34"/>
    </row>
    <row r="229" spans="3:29" s="36" customFormat="1" ht="42" customHeight="1" x14ac:dyDescent="0.35">
      <c r="C229" s="34"/>
      <c r="V229" s="34"/>
      <c r="W229" s="34"/>
      <c r="X229" s="34"/>
      <c r="Y229" s="34"/>
      <c r="Z229" s="34"/>
      <c r="AA229" s="34"/>
      <c r="AB229" s="39"/>
    </row>
    <row r="230" spans="3:29" ht="23.25" customHeight="1" x14ac:dyDescent="0.35"/>
    <row r="231" spans="3:29" ht="27.75" customHeight="1" x14ac:dyDescent="0.35"/>
    <row r="232" spans="3:29" ht="55.5" customHeight="1" x14ac:dyDescent="0.35"/>
    <row r="233" spans="3:29" ht="57.75" customHeight="1" x14ac:dyDescent="0.35"/>
    <row r="234" spans="3:29" ht="21.75" customHeight="1" x14ac:dyDescent="0.35"/>
    <row r="235" spans="3:29" ht="49.5" customHeight="1" x14ac:dyDescent="0.35"/>
    <row r="236" spans="3:29" ht="28.5" customHeight="1" x14ac:dyDescent="0.35"/>
    <row r="237" spans="3:29" ht="28.5" customHeight="1" x14ac:dyDescent="0.35"/>
    <row r="238" spans="3:29" ht="28.5" customHeight="1" x14ac:dyDescent="0.35"/>
    <row r="239" spans="3:29" ht="23.25" customHeight="1" x14ac:dyDescent="0.35">
      <c r="AC239" s="39"/>
    </row>
    <row r="240" spans="3:29" ht="43.5" customHeight="1" x14ac:dyDescent="0.35">
      <c r="AC240" s="39"/>
    </row>
    <row r="241" spans="29:29" ht="55.5" customHeight="1" x14ac:dyDescent="0.35"/>
    <row r="242" spans="29:29" ht="42.75" customHeight="1" x14ac:dyDescent="0.35">
      <c r="AC242" s="39"/>
    </row>
    <row r="243" spans="29:29" ht="21.75" customHeight="1" x14ac:dyDescent="0.35">
      <c r="AC243" s="39"/>
    </row>
    <row r="244" spans="29:29" ht="21.75" customHeight="1" x14ac:dyDescent="0.35">
      <c r="AC244" s="39"/>
    </row>
    <row r="245" spans="29:29" ht="23.25" customHeight="1" x14ac:dyDescent="0.35"/>
    <row r="246" spans="29:29" ht="23.25" customHeight="1" x14ac:dyDescent="0.35"/>
    <row r="247" spans="29:29" ht="21.75" customHeight="1" x14ac:dyDescent="0.35"/>
    <row r="248" spans="29:29" ht="16.5" customHeight="1" x14ac:dyDescent="0.35"/>
    <row r="249" spans="29:29" ht="29.25" customHeight="1" x14ac:dyDescent="0.35"/>
    <row r="250" spans="29:29" ht="24.75" customHeight="1" x14ac:dyDescent="0.35"/>
    <row r="251" spans="29:29" ht="33" customHeight="1" x14ac:dyDescent="0.35"/>
    <row r="253" spans="29:29" ht="15" customHeight="1" x14ac:dyDescent="0.35"/>
    <row r="254" spans="29:29" ht="25.5" customHeight="1" x14ac:dyDescent="0.35"/>
  </sheetData>
  <sheetProtection insertColumns="0" insertRows="0" deleteRows="0"/>
  <mergeCells count="28">
    <mergeCell ref="C37:V37"/>
    <mergeCell ref="C93:V93"/>
    <mergeCell ref="B104:V104"/>
    <mergeCell ref="C2:F2"/>
    <mergeCell ref="C10:F10"/>
    <mergeCell ref="B59:V59"/>
    <mergeCell ref="C5:V5"/>
    <mergeCell ref="C47:V47"/>
    <mergeCell ref="B14:V14"/>
    <mergeCell ref="C15:V15"/>
    <mergeCell ref="V12:V13"/>
    <mergeCell ref="C26:V26"/>
    <mergeCell ref="C194:V194"/>
    <mergeCell ref="V206:V207"/>
    <mergeCell ref="C172:V172"/>
    <mergeCell ref="C183:V183"/>
    <mergeCell ref="C6:V8"/>
    <mergeCell ref="C161:V161"/>
    <mergeCell ref="C60:V60"/>
    <mergeCell ref="C105:V105"/>
    <mergeCell ref="C116:V116"/>
    <mergeCell ref="C127:V127"/>
    <mergeCell ref="C205:V205"/>
    <mergeCell ref="C138:V138"/>
    <mergeCell ref="B149:V149"/>
    <mergeCell ref="C150:V150"/>
    <mergeCell ref="C71:V71"/>
    <mergeCell ref="C82:V82"/>
  </mergeCells>
  <phoneticPr fontId="28" type="noConversion"/>
  <conditionalFormatting sqref="V24">
    <cfRule type="cellIs" dxfId="25" priority="18" operator="notEqual">
      <formula>$V$16</formula>
    </cfRule>
  </conditionalFormatting>
  <conditionalFormatting sqref="V35">
    <cfRule type="cellIs" dxfId="24" priority="17" operator="notEqual">
      <formula>$V$27</formula>
    </cfRule>
  </conditionalFormatting>
  <conditionalFormatting sqref="V46">
    <cfRule type="cellIs" dxfId="23" priority="16" operator="notEqual">
      <formula>$V$38</formula>
    </cfRule>
  </conditionalFormatting>
  <conditionalFormatting sqref="V57">
    <cfRule type="cellIs" dxfId="22" priority="15" operator="notEqual">
      <formula>$V$49</formula>
    </cfRule>
  </conditionalFormatting>
  <conditionalFormatting sqref="V69">
    <cfRule type="cellIs" dxfId="21" priority="14" operator="notEqual">
      <formula>$V$61</formula>
    </cfRule>
  </conditionalFormatting>
  <conditionalFormatting sqref="V80">
    <cfRule type="cellIs" dxfId="20" priority="13" operator="notEqual">
      <formula>$V$72</formula>
    </cfRule>
  </conditionalFormatting>
  <conditionalFormatting sqref="V91">
    <cfRule type="cellIs" dxfId="19" priority="12" operator="notEqual">
      <formula>$V$83</formula>
    </cfRule>
  </conditionalFormatting>
  <conditionalFormatting sqref="V102">
    <cfRule type="cellIs" dxfId="18" priority="11" operator="notEqual">
      <formula>$V$94</formula>
    </cfRule>
  </conditionalFormatting>
  <conditionalFormatting sqref="V114">
    <cfRule type="cellIs" dxfId="17" priority="10" operator="notEqual">
      <formula>$V$106</formula>
    </cfRule>
  </conditionalFormatting>
  <conditionalFormatting sqref="V125">
    <cfRule type="cellIs" dxfId="16" priority="9" operator="notEqual">
      <formula>$V$117</formula>
    </cfRule>
  </conditionalFormatting>
  <conditionalFormatting sqref="V136">
    <cfRule type="cellIs" dxfId="15" priority="8" operator="notEqual">
      <formula>$V$128</formula>
    </cfRule>
  </conditionalFormatting>
  <conditionalFormatting sqref="V147">
    <cfRule type="cellIs" dxfId="14" priority="7" operator="notEqual">
      <formula>$V$139</formula>
    </cfRule>
  </conditionalFormatting>
  <conditionalFormatting sqref="V159">
    <cfRule type="cellIs" dxfId="13" priority="6" operator="notEqual">
      <formula>$V$151</formula>
    </cfRule>
  </conditionalFormatting>
  <conditionalFormatting sqref="V170">
    <cfRule type="cellIs" dxfId="12" priority="5" operator="notEqual">
      <formula>$V$162</formula>
    </cfRule>
  </conditionalFormatting>
  <conditionalFormatting sqref="V181">
    <cfRule type="cellIs" dxfId="11" priority="4" operator="notEqual">
      <formula>$V$162</formula>
    </cfRule>
  </conditionalFormatting>
  <conditionalFormatting sqref="V192">
    <cfRule type="cellIs" dxfId="10" priority="3" operator="notEqual">
      <formula>$V$184</formula>
    </cfRule>
  </conditionalFormatting>
  <conditionalFormatting sqref="V203">
    <cfRule type="cellIs" dxfId="9" priority="2" operator="notEqual">
      <formula>$V$195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V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Table'!$V$297</xm:f>
            <x14:dxf>
              <font>
                <color rgb="FF9C0006"/>
              </font>
              <fill>
                <patternFill>
                  <bgColor rgb="FFFFC7CE"/>
                </patternFill>
              </fill>
            </x14:dxf>
          </x14:cfRule>
          <xm:sqref>V217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96" t="s">
        <v>28</v>
      </c>
    </row>
    <row r="3" spans="2:2" x14ac:dyDescent="0.35">
      <c r="B3" s="97"/>
    </row>
    <row r="4" spans="2:2" ht="30.75" customHeight="1" x14ac:dyDescent="0.35">
      <c r="B4" s="98" t="s">
        <v>21</v>
      </c>
    </row>
    <row r="5" spans="2:2" ht="30.75" customHeight="1" x14ac:dyDescent="0.35">
      <c r="B5" s="98"/>
    </row>
    <row r="6" spans="2:2" ht="58" x14ac:dyDescent="0.35">
      <c r="B6" s="98" t="s">
        <v>22</v>
      </c>
    </row>
    <row r="7" spans="2:2" x14ac:dyDescent="0.35">
      <c r="B7" s="98"/>
    </row>
    <row r="8" spans="2:2" ht="58" x14ac:dyDescent="0.35">
      <c r="B8" s="98" t="s">
        <v>23</v>
      </c>
    </row>
    <row r="9" spans="2:2" x14ac:dyDescent="0.35">
      <c r="B9" s="98"/>
    </row>
    <row r="10" spans="2:2" ht="58" x14ac:dyDescent="0.35">
      <c r="B10" s="98" t="s">
        <v>24</v>
      </c>
    </row>
    <row r="11" spans="2:2" x14ac:dyDescent="0.35">
      <c r="B11" s="98"/>
    </row>
    <row r="12" spans="2:2" ht="29" x14ac:dyDescent="0.35">
      <c r="B12" s="98" t="s">
        <v>25</v>
      </c>
    </row>
    <row r="13" spans="2:2" x14ac:dyDescent="0.35">
      <c r="B13" s="98"/>
    </row>
    <row r="14" spans="2:2" ht="58" x14ac:dyDescent="0.35">
      <c r="B14" s="98" t="s">
        <v>26</v>
      </c>
    </row>
    <row r="15" spans="2:2" x14ac:dyDescent="0.35">
      <c r="B15" s="98"/>
    </row>
    <row r="16" spans="2:2" ht="44" thickBot="1" x14ac:dyDescent="0.4">
      <c r="B16" s="99" t="s">
        <v>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zoomScale="80" zoomScaleNormal="80" zoomScaleSheetLayoutView="70" workbookViewId="0">
      <selection activeCell="F10" sqref="F10:F11"/>
    </sheetView>
  </sheetViews>
  <sheetFormatPr baseColWidth="10"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328" t="s">
        <v>845</v>
      </c>
      <c r="C2" s="329"/>
      <c r="D2" s="330"/>
    </row>
    <row r="3" spans="2:8" ht="15" thickBot="1" x14ac:dyDescent="0.4">
      <c r="B3" s="331"/>
      <c r="C3" s="332"/>
      <c r="D3" s="333"/>
    </row>
    <row r="4" spans="2:8" ht="15" thickBot="1" x14ac:dyDescent="0.4"/>
    <row r="5" spans="2:8" x14ac:dyDescent="0.35">
      <c r="B5" s="339" t="s">
        <v>174</v>
      </c>
      <c r="C5" s="340"/>
      <c r="D5" s="341"/>
      <c r="E5" s="173"/>
      <c r="F5" s="339" t="s">
        <v>174</v>
      </c>
      <c r="G5" s="340"/>
      <c r="H5" s="341"/>
    </row>
    <row r="6" spans="2:8" ht="15" thickBot="1" x14ac:dyDescent="0.4">
      <c r="B6" s="336"/>
      <c r="C6" s="337"/>
      <c r="D6" s="338"/>
      <c r="E6" s="173"/>
      <c r="F6" s="336"/>
      <c r="G6" s="337"/>
      <c r="H6" s="338"/>
    </row>
    <row r="7" spans="2:8" x14ac:dyDescent="0.35">
      <c r="B7" s="174" t="s">
        <v>184</v>
      </c>
      <c r="C7" s="334">
        <f>SUM('1) Budget Table'!D24:I24,'1) Budget Table'!D34:I34,'1) Budget Table'!D44:I44,'1) Budget Table'!D54:I54)</f>
        <v>288846.33000000007</v>
      </c>
      <c r="D7" s="335"/>
      <c r="E7" s="173"/>
      <c r="F7" s="174" t="s">
        <v>184</v>
      </c>
      <c r="G7" s="334">
        <f>SUM('1) Budget Table'!D24:I24,'1) Budget Table'!D34:I34,'1) Budget Table'!D44:I44,'1) Budget Table'!D54:I54)</f>
        <v>288846.33000000007</v>
      </c>
      <c r="H7" s="335"/>
    </row>
    <row r="8" spans="2:8" x14ac:dyDescent="0.35">
      <c r="B8" s="174" t="s">
        <v>530</v>
      </c>
      <c r="C8" s="342">
        <f>SUM(D10:D12)</f>
        <v>0</v>
      </c>
      <c r="D8" s="343"/>
      <c r="E8" s="173"/>
      <c r="F8" s="174" t="s">
        <v>554</v>
      </c>
      <c r="G8" s="342">
        <f>SUM(H10:H12)</f>
        <v>0</v>
      </c>
      <c r="H8" s="343"/>
    </row>
    <row r="9" spans="2:8" ht="29" x14ac:dyDescent="0.35">
      <c r="B9" s="182" t="s">
        <v>555</v>
      </c>
      <c r="C9" s="175" t="s">
        <v>525</v>
      </c>
      <c r="D9" s="176" t="s">
        <v>526</v>
      </c>
      <c r="E9" s="173"/>
      <c r="F9" s="183" t="s">
        <v>556</v>
      </c>
      <c r="G9" s="175" t="s">
        <v>557</v>
      </c>
      <c r="H9" s="176" t="s">
        <v>558</v>
      </c>
    </row>
    <row r="10" spans="2:8" ht="35.15" customHeight="1" x14ac:dyDescent="0.35">
      <c r="B10" s="177">
        <v>0</v>
      </c>
      <c r="C10" s="179"/>
      <c r="D10" s="67">
        <f>$C$7*C10</f>
        <v>0</v>
      </c>
      <c r="F10" s="177" t="s">
        <v>627</v>
      </c>
      <c r="G10" s="179"/>
      <c r="H10" s="67">
        <f>$G$7*G10</f>
        <v>0</v>
      </c>
    </row>
    <row r="11" spans="2:8" ht="35.15" customHeight="1" x14ac:dyDescent="0.35">
      <c r="B11" s="177">
        <v>0</v>
      </c>
      <c r="C11" s="179"/>
      <c r="D11" s="67">
        <f>C7*C11</f>
        <v>0</v>
      </c>
      <c r="F11" s="177" t="s">
        <v>629</v>
      </c>
      <c r="G11" s="179"/>
      <c r="H11" s="67">
        <f>G7*G11</f>
        <v>0</v>
      </c>
    </row>
    <row r="12" spans="2:8" ht="35.15" customHeight="1" thickBot="1" x14ac:dyDescent="0.4">
      <c r="B12" s="178"/>
      <c r="C12" s="180"/>
      <c r="D12" s="68">
        <f>C7*C12</f>
        <v>0</v>
      </c>
      <c r="F12" s="178"/>
      <c r="G12" s="180"/>
      <c r="H12" s="68">
        <f>G7*G12</f>
        <v>0</v>
      </c>
    </row>
    <row r="13" spans="2:8" ht="15" thickBot="1" x14ac:dyDescent="0.4"/>
    <row r="14" spans="2:8" x14ac:dyDescent="0.35">
      <c r="B14" s="339" t="s">
        <v>527</v>
      </c>
      <c r="C14" s="340"/>
      <c r="D14" s="341"/>
      <c r="E14" s="173"/>
      <c r="F14" s="339" t="s">
        <v>527</v>
      </c>
      <c r="G14" s="340"/>
      <c r="H14" s="341"/>
    </row>
    <row r="15" spans="2:8" ht="15" thickBot="1" x14ac:dyDescent="0.4">
      <c r="B15" s="344"/>
      <c r="C15" s="345"/>
      <c r="D15" s="346"/>
      <c r="E15" s="173"/>
      <c r="F15" s="344"/>
      <c r="G15" s="345"/>
      <c r="H15" s="346"/>
    </row>
    <row r="16" spans="2:8" x14ac:dyDescent="0.35">
      <c r="B16" s="174" t="s">
        <v>184</v>
      </c>
      <c r="C16" s="334">
        <f>SUM('1) Budget Table'!D93:I93,'1) Budget Table'!D114:I114,'1) Budget Table'!D133:I133,'1) Budget Table'!D143:I143)</f>
        <v>668868.3899999999</v>
      </c>
      <c r="D16" s="335"/>
      <c r="E16" s="173"/>
      <c r="F16" s="174" t="s">
        <v>184</v>
      </c>
      <c r="G16" s="334">
        <f>SUM('1) Budget Table'!D93:I93,'1) Budget Table'!D114:I114,'1) Budget Table'!D133:I133,'1) Budget Table'!D143:I143)</f>
        <v>668868.3899999999</v>
      </c>
      <c r="H16" s="335"/>
    </row>
    <row r="17" spans="2:8" x14ac:dyDescent="0.35">
      <c r="B17" s="174" t="s">
        <v>530</v>
      </c>
      <c r="C17" s="342">
        <f>SUM(D19:D21)</f>
        <v>0</v>
      </c>
      <c r="D17" s="343"/>
      <c r="E17" s="173"/>
      <c r="F17" s="174" t="s">
        <v>554</v>
      </c>
      <c r="G17" s="342">
        <f>SUM(H19:H21)</f>
        <v>0</v>
      </c>
      <c r="H17" s="343"/>
    </row>
    <row r="18" spans="2:8" ht="29" x14ac:dyDescent="0.35">
      <c r="B18" s="182" t="s">
        <v>555</v>
      </c>
      <c r="C18" s="175" t="s">
        <v>525</v>
      </c>
      <c r="D18" s="176" t="s">
        <v>526</v>
      </c>
      <c r="E18" s="173"/>
      <c r="F18" s="184" t="s">
        <v>556</v>
      </c>
      <c r="G18" s="175" t="s">
        <v>557</v>
      </c>
      <c r="H18" s="176" t="s">
        <v>558</v>
      </c>
    </row>
    <row r="19" spans="2:8" ht="35.15" customHeight="1" x14ac:dyDescent="0.35">
      <c r="B19" s="177">
        <v>0</v>
      </c>
      <c r="C19" s="179"/>
      <c r="D19" s="67">
        <f>$C$16*C19</f>
        <v>0</v>
      </c>
      <c r="F19" s="177" t="s">
        <v>627</v>
      </c>
      <c r="G19" s="179"/>
      <c r="H19" s="67">
        <f>$G$16*G19</f>
        <v>0</v>
      </c>
    </row>
    <row r="20" spans="2:8" ht="35.15" customHeight="1" x14ac:dyDescent="0.35">
      <c r="B20" s="177">
        <v>0</v>
      </c>
      <c r="C20" s="179"/>
      <c r="D20" s="67">
        <f>$C$16*C20</f>
        <v>0</v>
      </c>
      <c r="F20" s="177" t="s">
        <v>629</v>
      </c>
      <c r="G20" s="179"/>
      <c r="H20" s="67">
        <f>$G$16*G20</f>
        <v>0</v>
      </c>
    </row>
    <row r="21" spans="2:8" ht="35.15" customHeight="1" thickBot="1" x14ac:dyDescent="0.4">
      <c r="B21" s="178"/>
      <c r="C21" s="180"/>
      <c r="D21" s="68">
        <f>$C$16*C21</f>
        <v>0</v>
      </c>
      <c r="F21" s="178"/>
      <c r="G21" s="180"/>
      <c r="H21" s="68">
        <f>$G$16*G21</f>
        <v>0</v>
      </c>
    </row>
    <row r="22" spans="2:8" ht="15" thickBot="1" x14ac:dyDescent="0.4"/>
    <row r="23" spans="2:8" x14ac:dyDescent="0.35">
      <c r="B23" s="339" t="s">
        <v>528</v>
      </c>
      <c r="C23" s="340"/>
      <c r="D23" s="341"/>
      <c r="E23" s="173"/>
      <c r="F23" s="339" t="s">
        <v>528</v>
      </c>
      <c r="G23" s="340"/>
      <c r="H23" s="341"/>
    </row>
    <row r="24" spans="2:8" ht="15" thickBot="1" x14ac:dyDescent="0.4">
      <c r="B24" s="336"/>
      <c r="C24" s="337"/>
      <c r="D24" s="338"/>
      <c r="E24" s="173"/>
      <c r="F24" s="336"/>
      <c r="G24" s="337"/>
      <c r="H24" s="338"/>
    </row>
    <row r="25" spans="2:8" x14ac:dyDescent="0.35">
      <c r="B25" s="174" t="s">
        <v>184</v>
      </c>
      <c r="C25" s="334">
        <f>SUM('1) Budget Table'!D180:I180,'1) Budget Table'!D208:I208,'1) Budget Table'!D225:I225,'1) Budget Table'!D235:I235)</f>
        <v>782034.29</v>
      </c>
      <c r="D25" s="335"/>
      <c r="E25" s="173"/>
      <c r="F25" s="174" t="s">
        <v>184</v>
      </c>
      <c r="G25" s="334">
        <f>SUM('1) Budget Table'!D180:I180,'1) Budget Table'!D208:I208,'1) Budget Table'!D225:I225,'1) Budget Table'!D235:I235)</f>
        <v>782034.29</v>
      </c>
      <c r="H25" s="335"/>
    </row>
    <row r="26" spans="2:8" x14ac:dyDescent="0.35">
      <c r="B26" s="174" t="s">
        <v>530</v>
      </c>
      <c r="C26" s="342">
        <f>SUM(D28:D30)</f>
        <v>0</v>
      </c>
      <c r="D26" s="343"/>
      <c r="E26" s="173"/>
      <c r="F26" s="174" t="s">
        <v>554</v>
      </c>
      <c r="G26" s="342">
        <f>SUM(H28:H30)</f>
        <v>0</v>
      </c>
      <c r="H26" s="343"/>
    </row>
    <row r="27" spans="2:8" ht="29" x14ac:dyDescent="0.35">
      <c r="B27" s="182" t="s">
        <v>555</v>
      </c>
      <c r="C27" s="175" t="s">
        <v>525</v>
      </c>
      <c r="D27" s="176" t="s">
        <v>526</v>
      </c>
      <c r="E27" s="173"/>
      <c r="F27" s="184" t="s">
        <v>556</v>
      </c>
      <c r="G27" s="175" t="s">
        <v>557</v>
      </c>
      <c r="H27" s="176" t="s">
        <v>558</v>
      </c>
    </row>
    <row r="28" spans="2:8" ht="35.15" customHeight="1" x14ac:dyDescent="0.35">
      <c r="B28" s="177"/>
      <c r="C28" s="179"/>
      <c r="D28" s="67">
        <f>$C$25*C28</f>
        <v>0</v>
      </c>
      <c r="F28" s="177" t="s">
        <v>627</v>
      </c>
      <c r="G28" s="179"/>
      <c r="H28" s="67">
        <f>$G$25*G28</f>
        <v>0</v>
      </c>
    </row>
    <row r="29" spans="2:8" ht="35.15" customHeight="1" x14ac:dyDescent="0.35">
      <c r="B29" s="177"/>
      <c r="C29" s="179"/>
      <c r="D29" s="67">
        <f>$C$25*C29</f>
        <v>0</v>
      </c>
      <c r="F29" s="177" t="s">
        <v>629</v>
      </c>
      <c r="G29" s="179"/>
      <c r="H29" s="67">
        <f>$G$25*G29</f>
        <v>0</v>
      </c>
    </row>
    <row r="30" spans="2:8" ht="35.15" customHeight="1" thickBot="1" x14ac:dyDescent="0.4">
      <c r="B30" s="178"/>
      <c r="C30" s="180"/>
      <c r="D30" s="68">
        <f>$C$25*C30</f>
        <v>0</v>
      </c>
      <c r="F30" s="178"/>
      <c r="G30" s="180"/>
      <c r="H30" s="68">
        <f>$G$25*G30</f>
        <v>0</v>
      </c>
    </row>
    <row r="31" spans="2:8" ht="15" thickBot="1" x14ac:dyDescent="0.4"/>
    <row r="32" spans="2:8" x14ac:dyDescent="0.35">
      <c r="B32" s="339" t="s">
        <v>529</v>
      </c>
      <c r="C32" s="340"/>
      <c r="D32" s="341"/>
      <c r="E32" s="173"/>
      <c r="F32" s="339" t="s">
        <v>529</v>
      </c>
      <c r="G32" s="340"/>
      <c r="H32" s="341"/>
    </row>
    <row r="33" spans="2:8" ht="15" thickBot="1" x14ac:dyDescent="0.4">
      <c r="B33" s="336"/>
      <c r="C33" s="337"/>
      <c r="D33" s="338"/>
      <c r="E33" s="173"/>
      <c r="F33" s="336"/>
      <c r="G33" s="337"/>
      <c r="H33" s="338"/>
    </row>
    <row r="34" spans="2:8" x14ac:dyDescent="0.35">
      <c r="B34" s="174" t="s">
        <v>184</v>
      </c>
      <c r="C34" s="334">
        <f>SUM('1) Budget Table'!D247:I247,'1) Budget Table'!D257:I257,'1) Budget Table'!D267:I267,'1) Budget Table'!D277:I277)</f>
        <v>0</v>
      </c>
      <c r="D34" s="335"/>
      <c r="E34" s="173"/>
      <c r="F34" s="174" t="s">
        <v>184</v>
      </c>
      <c r="G34" s="334">
        <f>SUM('1) Budget Table'!D247:I247,'1) Budget Table'!D257:I257,'1) Budget Table'!D267:I267,'1) Budget Table'!D277:I277)</f>
        <v>0</v>
      </c>
      <c r="H34" s="335"/>
    </row>
    <row r="35" spans="2:8" x14ac:dyDescent="0.35">
      <c r="B35" s="174" t="s">
        <v>530</v>
      </c>
      <c r="C35" s="342">
        <f>SUM(D37:D39)</f>
        <v>0</v>
      </c>
      <c r="D35" s="343"/>
      <c r="E35" s="173"/>
      <c r="F35" s="174" t="s">
        <v>554</v>
      </c>
      <c r="G35" s="342">
        <f>SUM(H37:H39)</f>
        <v>0</v>
      </c>
      <c r="H35" s="343"/>
    </row>
    <row r="36" spans="2:8" ht="29" x14ac:dyDescent="0.35">
      <c r="B36" s="182" t="s">
        <v>555</v>
      </c>
      <c r="C36" s="175" t="s">
        <v>525</v>
      </c>
      <c r="D36" s="176" t="s">
        <v>526</v>
      </c>
      <c r="E36" s="173"/>
      <c r="F36" s="181" t="s">
        <v>559</v>
      </c>
      <c r="G36" s="175" t="s">
        <v>557</v>
      </c>
      <c r="H36" s="176" t="s">
        <v>558</v>
      </c>
    </row>
    <row r="37" spans="2:8" ht="35.15" customHeight="1" x14ac:dyDescent="0.35">
      <c r="B37" s="177"/>
      <c r="C37" s="179"/>
      <c r="D37" s="67">
        <f>$C$34*C37</f>
        <v>0</v>
      </c>
      <c r="F37" s="177"/>
      <c r="G37" s="179"/>
      <c r="H37" s="67">
        <f>$G$34*G37</f>
        <v>0</v>
      </c>
    </row>
    <row r="38" spans="2:8" ht="35.15" customHeight="1" x14ac:dyDescent="0.35">
      <c r="B38" s="177"/>
      <c r="C38" s="179"/>
      <c r="D38" s="67">
        <f>$C$34*C38</f>
        <v>0</v>
      </c>
      <c r="F38" s="177"/>
      <c r="G38" s="179"/>
      <c r="H38" s="67">
        <f>$G$34*G38</f>
        <v>0</v>
      </c>
    </row>
    <row r="39" spans="2:8" ht="35.15" customHeight="1" thickBot="1" x14ac:dyDescent="0.4">
      <c r="B39" s="178"/>
      <c r="C39" s="180"/>
      <c r="D39" s="68">
        <f>$C$34*C39</f>
        <v>0</v>
      </c>
      <c r="F39" s="178"/>
      <c r="G39" s="180"/>
      <c r="H39" s="68">
        <f>$G$34*G39</f>
        <v>0</v>
      </c>
    </row>
  </sheetData>
  <sheetProtection sheet="1" objects="1" scenarios="1"/>
  <mergeCells count="33">
    <mergeCell ref="G34:H34"/>
    <mergeCell ref="C35:D35"/>
    <mergeCell ref="G35:H35"/>
    <mergeCell ref="G26:H26"/>
    <mergeCell ref="B32:D32"/>
    <mergeCell ref="F32:H32"/>
    <mergeCell ref="B33:D33"/>
    <mergeCell ref="F33:H33"/>
    <mergeCell ref="C34:D34"/>
    <mergeCell ref="C26:D26"/>
    <mergeCell ref="F23:H23"/>
    <mergeCell ref="B24:D24"/>
    <mergeCell ref="F24:H24"/>
    <mergeCell ref="C25:D25"/>
    <mergeCell ref="G25:H25"/>
    <mergeCell ref="B23:D23"/>
    <mergeCell ref="B15:D15"/>
    <mergeCell ref="F15:H15"/>
    <mergeCell ref="C16:D16"/>
    <mergeCell ref="G16:H16"/>
    <mergeCell ref="C17:D17"/>
    <mergeCell ref="G17:H17"/>
    <mergeCell ref="F5:H5"/>
    <mergeCell ref="F6:H6"/>
    <mergeCell ref="G7:H7"/>
    <mergeCell ref="G8:H8"/>
    <mergeCell ref="B14:D14"/>
    <mergeCell ref="F14:H14"/>
    <mergeCell ref="B2:D3"/>
    <mergeCell ref="C7:D7"/>
    <mergeCell ref="B6:D6"/>
    <mergeCell ref="B5:D5"/>
    <mergeCell ref="C8:D8"/>
  </mergeCells>
  <conditionalFormatting sqref="C8:D8">
    <cfRule type="cellIs" dxfId="7" priority="8" operator="greaterThan">
      <formula>$C$7</formula>
    </cfRule>
  </conditionalFormatting>
  <conditionalFormatting sqref="C17:D17">
    <cfRule type="cellIs" dxfId="6" priority="7" operator="greaterThan">
      <formula>$C$16</formula>
    </cfRule>
  </conditionalFormatting>
  <conditionalFormatting sqref="C26:D26">
    <cfRule type="cellIs" dxfId="5" priority="6" operator="greaterThan">
      <formula>$C$25</formula>
    </cfRule>
  </conditionalFormatting>
  <conditionalFormatting sqref="C35:D35">
    <cfRule type="cellIs" dxfId="4" priority="5" operator="greaterThan">
      <formula>$C$34</formula>
    </cfRule>
  </conditionalFormatting>
  <conditionalFormatting sqref="G8:H8">
    <cfRule type="cellIs" dxfId="3" priority="4" operator="greaterThan">
      <formula>$C$7</formula>
    </cfRule>
  </conditionalFormatting>
  <conditionalFormatting sqref="G17:H17">
    <cfRule type="cellIs" dxfId="2" priority="3" operator="greaterThan">
      <formula>$C$16</formula>
    </cfRule>
  </conditionalFormatting>
  <conditionalFormatting sqref="G26:H26">
    <cfRule type="cellIs" dxfId="1" priority="2" operator="greaterThan">
      <formula>$C$25</formula>
    </cfRule>
  </conditionalFormatting>
  <conditionalFormatting sqref="G35:H35">
    <cfRule type="cellIs" dxfId="0"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732877E-5890-465B-9F1E-D1661250A3D5}">
          <x14:formula1>
            <xm:f>Dropdowns!$A$1:$A$11</xm:f>
          </x14:formula1>
          <xm:sqref>C10:C12 C19:C21 C28:C30 C37:C39 G10:G12 G19:G21 G28:G30 G37:G39</xm:sqref>
        </x14:dataValidation>
        <x14:dataValidation type="list" allowBlank="1" showInputMessage="1" showErrorMessage="1" xr:uid="{D56FA838-576A-4FFA-BA3C-F1FE079201CA}">
          <x14:formula1>
            <xm:f>Sheet2!$A$1:$A$171</xm:f>
          </x14:formula1>
          <xm:sqref>B10:B12 B19:B21 B28:B30 B37:B39</xm:sqref>
        </x14:dataValidation>
        <x14:dataValidation type="list" allowBlank="1" showInputMessage="1" showErrorMessage="1" xr:uid="{A1FBE74B-2020-4328-9DB6-CF9CD4F616D6}">
          <x14:formula1>
            <xm:f>Sheet2!$C$1:$C$81</xm:f>
          </x14:formula1>
          <xm:sqref>F10:F12 F19:F21 F28:F30 F37:F39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FF35-D67B-476A-A846-1201A8730D85}">
  <sheetPr>
    <tabColor theme="2" tint="-0.499984740745262"/>
  </sheetPr>
  <dimension ref="A1:D70"/>
  <sheetViews>
    <sheetView zoomScale="64" zoomScaleNormal="85" workbookViewId="0">
      <selection activeCell="B7" sqref="B7"/>
    </sheetView>
  </sheetViews>
  <sheetFormatPr baseColWidth="10" defaultColWidth="8.81640625" defaultRowHeight="14.5" x14ac:dyDescent="0.35"/>
  <cols>
    <col min="1" max="1" width="6.453125" customWidth="1"/>
    <col min="2" max="2" width="57.1796875" customWidth="1"/>
    <col min="3" max="3" width="71.81640625" customWidth="1"/>
    <col min="4" max="4" width="54.81640625" customWidth="1"/>
  </cols>
  <sheetData>
    <row r="1" spans="1:4" x14ac:dyDescent="0.35">
      <c r="A1" s="347" t="s">
        <v>846</v>
      </c>
      <c r="B1" s="348"/>
      <c r="C1" s="134" t="s">
        <v>646</v>
      </c>
      <c r="D1" s="135" t="s">
        <v>647</v>
      </c>
    </row>
    <row r="2" spans="1:4" x14ac:dyDescent="0.35">
      <c r="A2" s="136" t="s">
        <v>648</v>
      </c>
      <c r="B2" s="136" t="s">
        <v>649</v>
      </c>
      <c r="C2" s="137"/>
      <c r="D2" s="138"/>
    </row>
    <row r="3" spans="1:4" x14ac:dyDescent="0.35">
      <c r="A3" s="139">
        <v>1.1000000000000001</v>
      </c>
      <c r="B3" s="140" t="s">
        <v>650</v>
      </c>
      <c r="C3" s="141" t="s">
        <v>651</v>
      </c>
      <c r="D3" s="142" t="s">
        <v>652</v>
      </c>
    </row>
    <row r="4" spans="1:4" ht="29" x14ac:dyDescent="0.35">
      <c r="A4" s="139">
        <v>1.2</v>
      </c>
      <c r="B4" s="143" t="s">
        <v>653</v>
      </c>
      <c r="C4" s="141" t="s">
        <v>654</v>
      </c>
      <c r="D4" s="142" t="s">
        <v>655</v>
      </c>
    </row>
    <row r="5" spans="1:4" ht="29" x14ac:dyDescent="0.35">
      <c r="A5" s="139">
        <v>1.3</v>
      </c>
      <c r="B5" s="140" t="s">
        <v>656</v>
      </c>
      <c r="C5" s="141" t="s">
        <v>657</v>
      </c>
      <c r="D5" s="142" t="s">
        <v>655</v>
      </c>
    </row>
    <row r="6" spans="1:4" ht="29" x14ac:dyDescent="0.35">
      <c r="A6" s="144">
        <v>1.4</v>
      </c>
      <c r="B6" s="145" t="s">
        <v>658</v>
      </c>
      <c r="C6" s="141" t="s">
        <v>659</v>
      </c>
      <c r="D6" s="142" t="s">
        <v>655</v>
      </c>
    </row>
    <row r="7" spans="1:4" ht="29" x14ac:dyDescent="0.35">
      <c r="A7" s="146" t="s">
        <v>660</v>
      </c>
      <c r="B7" s="147" t="s">
        <v>661</v>
      </c>
      <c r="C7" s="148" t="s">
        <v>662</v>
      </c>
      <c r="D7" s="149" t="s">
        <v>655</v>
      </c>
    </row>
    <row r="8" spans="1:4" ht="29" x14ac:dyDescent="0.35">
      <c r="A8" s="150" t="s">
        <v>663</v>
      </c>
      <c r="B8" s="151" t="s">
        <v>664</v>
      </c>
      <c r="C8" s="148" t="s">
        <v>665</v>
      </c>
      <c r="D8" s="149" t="s">
        <v>655</v>
      </c>
    </row>
    <row r="9" spans="1:4" ht="29" x14ac:dyDescent="0.35">
      <c r="A9" s="150" t="s">
        <v>666</v>
      </c>
      <c r="B9" s="151" t="s">
        <v>667</v>
      </c>
      <c r="C9" s="148" t="s">
        <v>668</v>
      </c>
      <c r="D9" s="149" t="s">
        <v>655</v>
      </c>
    </row>
    <row r="10" spans="1:4" ht="29" x14ac:dyDescent="0.35">
      <c r="A10" s="150" t="s">
        <v>669</v>
      </c>
      <c r="B10" s="151" t="s">
        <v>670</v>
      </c>
      <c r="C10" s="148" t="s">
        <v>668</v>
      </c>
      <c r="D10" s="149" t="s">
        <v>655</v>
      </c>
    </row>
    <row r="11" spans="1:4" ht="29" x14ac:dyDescent="0.35">
      <c r="A11" s="152" t="s">
        <v>671</v>
      </c>
      <c r="B11" s="153" t="s">
        <v>672</v>
      </c>
      <c r="C11" s="148" t="s">
        <v>673</v>
      </c>
      <c r="D11" s="149" t="s">
        <v>655</v>
      </c>
    </row>
    <row r="12" spans="1:4" x14ac:dyDescent="0.35">
      <c r="A12" s="154">
        <v>1.5</v>
      </c>
      <c r="B12" s="155" t="s">
        <v>674</v>
      </c>
      <c r="C12" s="141" t="s">
        <v>675</v>
      </c>
      <c r="D12" s="142" t="s">
        <v>676</v>
      </c>
    </row>
    <row r="13" spans="1:4" x14ac:dyDescent="0.35">
      <c r="A13" s="139">
        <v>1.6</v>
      </c>
      <c r="B13" s="140" t="s">
        <v>677</v>
      </c>
      <c r="C13" s="141" t="s">
        <v>678</v>
      </c>
      <c r="D13" s="142" t="s">
        <v>679</v>
      </c>
    </row>
    <row r="14" spans="1:4" x14ac:dyDescent="0.35">
      <c r="A14" s="144">
        <v>1.7</v>
      </c>
      <c r="B14" s="145" t="s">
        <v>680</v>
      </c>
      <c r="C14" s="141" t="s">
        <v>681</v>
      </c>
      <c r="D14" s="142" t="s">
        <v>679</v>
      </c>
    </row>
    <row r="15" spans="1:4" x14ac:dyDescent="0.35">
      <c r="A15" s="146" t="s">
        <v>682</v>
      </c>
      <c r="B15" s="147" t="s">
        <v>683</v>
      </c>
      <c r="C15" s="148" t="s">
        <v>684</v>
      </c>
      <c r="D15" s="149" t="s">
        <v>679</v>
      </c>
    </row>
    <row r="16" spans="1:4" x14ac:dyDescent="0.35">
      <c r="A16" s="152" t="s">
        <v>685</v>
      </c>
      <c r="B16" s="153" t="s">
        <v>686</v>
      </c>
      <c r="C16" s="148" t="s">
        <v>687</v>
      </c>
      <c r="D16" s="149" t="s">
        <v>679</v>
      </c>
    </row>
    <row r="17" spans="1:4" ht="29" x14ac:dyDescent="0.35">
      <c r="A17" s="154">
        <v>1.8</v>
      </c>
      <c r="B17" s="155" t="s">
        <v>688</v>
      </c>
      <c r="C17" s="141" t="s">
        <v>689</v>
      </c>
      <c r="D17" s="142" t="s">
        <v>690</v>
      </c>
    </row>
    <row r="18" spans="1:4" ht="43.5" x14ac:dyDescent="0.35">
      <c r="A18" s="139">
        <v>1.9</v>
      </c>
      <c r="B18" s="140" t="s">
        <v>691</v>
      </c>
      <c r="C18" s="141" t="s">
        <v>692</v>
      </c>
      <c r="D18" s="142" t="s">
        <v>693</v>
      </c>
    </row>
    <row r="19" spans="1:4" x14ac:dyDescent="0.35">
      <c r="A19" s="156">
        <v>1.1000000000000001</v>
      </c>
      <c r="B19" s="140" t="s">
        <v>694</v>
      </c>
      <c r="C19" s="141" t="s">
        <v>695</v>
      </c>
      <c r="D19" s="142" t="s">
        <v>696</v>
      </c>
    </row>
    <row r="20" spans="1:4" x14ac:dyDescent="0.35">
      <c r="A20" s="157">
        <v>1.1100000000000001</v>
      </c>
      <c r="B20" s="158" t="s">
        <v>186</v>
      </c>
      <c r="C20" s="141"/>
      <c r="D20" s="142"/>
    </row>
    <row r="21" spans="1:4" x14ac:dyDescent="0.35">
      <c r="A21" s="159" t="s">
        <v>697</v>
      </c>
      <c r="B21" s="136" t="s">
        <v>698</v>
      </c>
      <c r="C21" s="137"/>
      <c r="D21" s="138"/>
    </row>
    <row r="22" spans="1:4" x14ac:dyDescent="0.35">
      <c r="A22" s="139">
        <v>2.1</v>
      </c>
      <c r="B22" s="140" t="s">
        <v>699</v>
      </c>
      <c r="C22" s="141" t="s">
        <v>700</v>
      </c>
      <c r="D22" s="142" t="s">
        <v>701</v>
      </c>
    </row>
    <row r="23" spans="1:4" x14ac:dyDescent="0.35">
      <c r="A23" s="139">
        <v>2.2000000000000002</v>
      </c>
      <c r="B23" s="140" t="s">
        <v>702</v>
      </c>
      <c r="C23" s="141" t="s">
        <v>703</v>
      </c>
      <c r="D23" s="142" t="s">
        <v>704</v>
      </c>
    </row>
    <row r="24" spans="1:4" ht="275.5" x14ac:dyDescent="0.35">
      <c r="A24" s="139">
        <v>2.2999999999999998</v>
      </c>
      <c r="B24" s="140" t="s">
        <v>705</v>
      </c>
      <c r="C24" s="160" t="s">
        <v>706</v>
      </c>
      <c r="D24" s="142" t="s">
        <v>707</v>
      </c>
    </row>
    <row r="25" spans="1:4" x14ac:dyDescent="0.35">
      <c r="A25" s="139">
        <v>2.4</v>
      </c>
      <c r="B25" s="140" t="s">
        <v>708</v>
      </c>
      <c r="C25" s="141" t="s">
        <v>709</v>
      </c>
      <c r="D25" s="142" t="s">
        <v>710</v>
      </c>
    </row>
    <row r="26" spans="1:4" x14ac:dyDescent="0.35">
      <c r="A26" s="139">
        <v>2.5</v>
      </c>
      <c r="B26" s="140" t="s">
        <v>711</v>
      </c>
      <c r="C26" s="141" t="s">
        <v>712</v>
      </c>
      <c r="D26" s="142" t="s">
        <v>704</v>
      </c>
    </row>
    <row r="27" spans="1:4" x14ac:dyDescent="0.35">
      <c r="A27" s="139">
        <v>2.6</v>
      </c>
      <c r="B27" s="140" t="s">
        <v>713</v>
      </c>
      <c r="C27" s="141" t="s">
        <v>714</v>
      </c>
      <c r="D27" s="142" t="s">
        <v>715</v>
      </c>
    </row>
    <row r="28" spans="1:4" ht="145" x14ac:dyDescent="0.35">
      <c r="A28" s="139">
        <v>2.7</v>
      </c>
      <c r="B28" s="140" t="s">
        <v>716</v>
      </c>
      <c r="C28" s="160" t="s">
        <v>717</v>
      </c>
      <c r="D28" s="142" t="s">
        <v>718</v>
      </c>
    </row>
    <row r="29" spans="1:4" ht="29" x14ac:dyDescent="0.35">
      <c r="A29" s="161" t="s">
        <v>719</v>
      </c>
      <c r="B29" s="162" t="s">
        <v>720</v>
      </c>
      <c r="C29" s="148" t="s">
        <v>721</v>
      </c>
      <c r="D29" s="149" t="s">
        <v>722</v>
      </c>
    </row>
    <row r="30" spans="1:4" x14ac:dyDescent="0.35">
      <c r="A30" s="163" t="s">
        <v>723</v>
      </c>
      <c r="B30" s="136" t="s">
        <v>724</v>
      </c>
      <c r="C30" s="137"/>
      <c r="D30" s="138"/>
    </row>
    <row r="31" spans="1:4" x14ac:dyDescent="0.35">
      <c r="A31" s="139">
        <v>3.1</v>
      </c>
      <c r="B31" s="140" t="s">
        <v>725</v>
      </c>
      <c r="C31" s="141" t="s">
        <v>726</v>
      </c>
      <c r="D31" s="142" t="str">
        <f>B30</f>
        <v>Rule of Law and Human Rights</v>
      </c>
    </row>
    <row r="32" spans="1:4" x14ac:dyDescent="0.35">
      <c r="A32" s="161" t="s">
        <v>727</v>
      </c>
      <c r="B32" s="164" t="s">
        <v>728</v>
      </c>
      <c r="C32" s="148" t="s">
        <v>729</v>
      </c>
      <c r="D32" s="149" t="s">
        <v>730</v>
      </c>
    </row>
    <row r="33" spans="1:4" x14ac:dyDescent="0.35">
      <c r="A33" s="139">
        <v>3.2</v>
      </c>
      <c r="B33" s="140" t="s">
        <v>731</v>
      </c>
      <c r="C33" s="141" t="s">
        <v>732</v>
      </c>
      <c r="D33" s="142" t="s">
        <v>730</v>
      </c>
    </row>
    <row r="34" spans="1:4" x14ac:dyDescent="0.35">
      <c r="A34" s="139">
        <v>3.3</v>
      </c>
      <c r="B34" s="140" t="s">
        <v>733</v>
      </c>
      <c r="C34" s="141" t="s">
        <v>734</v>
      </c>
      <c r="D34" s="142" t="s">
        <v>730</v>
      </c>
    </row>
    <row r="35" spans="1:4" x14ac:dyDescent="0.35">
      <c r="A35" s="139">
        <v>3.4</v>
      </c>
      <c r="B35" s="140" t="s">
        <v>735</v>
      </c>
      <c r="C35" s="141" t="s">
        <v>736</v>
      </c>
      <c r="D35" s="142" t="s">
        <v>737</v>
      </c>
    </row>
    <row r="36" spans="1:4" x14ac:dyDescent="0.35">
      <c r="A36" s="161" t="s">
        <v>738</v>
      </c>
      <c r="B36" s="162" t="s">
        <v>739</v>
      </c>
      <c r="C36" s="148" t="s">
        <v>740</v>
      </c>
      <c r="D36" s="149" t="s">
        <v>737</v>
      </c>
    </row>
    <row r="37" spans="1:4" ht="43.5" x14ac:dyDescent="0.35">
      <c r="A37" s="139">
        <v>3.5</v>
      </c>
      <c r="B37" s="140" t="s">
        <v>741</v>
      </c>
      <c r="C37" s="141" t="s">
        <v>742</v>
      </c>
      <c r="D37" s="142" t="s">
        <v>743</v>
      </c>
    </row>
    <row r="38" spans="1:4" ht="43.5" x14ac:dyDescent="0.35">
      <c r="A38" s="139">
        <v>3.6</v>
      </c>
      <c r="B38" s="140" t="s">
        <v>744</v>
      </c>
      <c r="C38" s="141" t="s">
        <v>745</v>
      </c>
      <c r="D38" s="142" t="s">
        <v>746</v>
      </c>
    </row>
    <row r="39" spans="1:4" x14ac:dyDescent="0.35">
      <c r="A39" s="139">
        <v>3.7</v>
      </c>
      <c r="B39" s="143" t="s">
        <v>747</v>
      </c>
      <c r="C39" s="141" t="s">
        <v>748</v>
      </c>
      <c r="D39" s="142" t="s">
        <v>749</v>
      </c>
    </row>
    <row r="40" spans="1:4" x14ac:dyDescent="0.35">
      <c r="A40" s="161" t="s">
        <v>750</v>
      </c>
      <c r="B40" s="162" t="s">
        <v>751</v>
      </c>
      <c r="C40" s="148" t="s">
        <v>752</v>
      </c>
      <c r="D40" s="149" t="s">
        <v>749</v>
      </c>
    </row>
    <row r="41" spans="1:4" x14ac:dyDescent="0.35">
      <c r="A41" s="161" t="s">
        <v>753</v>
      </c>
      <c r="B41" s="162" t="s">
        <v>754</v>
      </c>
      <c r="C41" s="148" t="s">
        <v>755</v>
      </c>
      <c r="D41" s="149" t="s">
        <v>749</v>
      </c>
    </row>
    <row r="42" spans="1:4" x14ac:dyDescent="0.35">
      <c r="A42" s="163" t="s">
        <v>756</v>
      </c>
      <c r="B42" s="136" t="s">
        <v>757</v>
      </c>
      <c r="C42" s="137"/>
      <c r="D42" s="138"/>
    </row>
    <row r="43" spans="1:4" x14ac:dyDescent="0.35">
      <c r="A43" s="139">
        <v>4.0999999999999996</v>
      </c>
      <c r="B43" s="140" t="s">
        <v>758</v>
      </c>
      <c r="C43" s="141" t="s">
        <v>759</v>
      </c>
      <c r="D43" s="142" t="s">
        <v>760</v>
      </c>
    </row>
    <row r="44" spans="1:4" x14ac:dyDescent="0.35">
      <c r="A44" s="139">
        <v>4.2</v>
      </c>
      <c r="B44" s="140" t="s">
        <v>761</v>
      </c>
      <c r="C44" s="141" t="s">
        <v>762</v>
      </c>
      <c r="D44" s="142" t="s">
        <v>763</v>
      </c>
    </row>
    <row r="45" spans="1:4" ht="29" x14ac:dyDescent="0.35">
      <c r="A45" s="139">
        <v>4.3</v>
      </c>
      <c r="B45" s="140" t="s">
        <v>764</v>
      </c>
      <c r="C45" s="165" t="s">
        <v>765</v>
      </c>
      <c r="D45" s="142" t="s">
        <v>766</v>
      </c>
    </row>
    <row r="46" spans="1:4" ht="29" x14ac:dyDescent="0.35">
      <c r="A46" s="139">
        <v>4.4000000000000004</v>
      </c>
      <c r="B46" s="140" t="s">
        <v>767</v>
      </c>
      <c r="C46" s="165" t="s">
        <v>768</v>
      </c>
      <c r="D46" s="142" t="s">
        <v>769</v>
      </c>
    </row>
    <row r="47" spans="1:4" x14ac:dyDescent="0.35">
      <c r="A47" s="161" t="s">
        <v>770</v>
      </c>
      <c r="B47" s="162" t="s">
        <v>771</v>
      </c>
      <c r="C47" s="148" t="s">
        <v>772</v>
      </c>
      <c r="D47" s="149" t="s">
        <v>769</v>
      </c>
    </row>
    <row r="48" spans="1:4" x14ac:dyDescent="0.35">
      <c r="A48" s="139">
        <v>4.5</v>
      </c>
      <c r="B48" s="140" t="s">
        <v>773</v>
      </c>
      <c r="C48" s="165" t="s">
        <v>774</v>
      </c>
      <c r="D48" s="142" t="s">
        <v>763</v>
      </c>
    </row>
    <row r="49" spans="1:4" x14ac:dyDescent="0.35">
      <c r="A49" s="139">
        <v>4.5999999999999996</v>
      </c>
      <c r="B49" s="140" t="s">
        <v>775</v>
      </c>
      <c r="C49" s="166" t="s">
        <v>776</v>
      </c>
      <c r="D49" s="142" t="s">
        <v>777</v>
      </c>
    </row>
    <row r="50" spans="1:4" x14ac:dyDescent="0.35">
      <c r="A50" s="139">
        <v>4.7</v>
      </c>
      <c r="B50" s="140" t="s">
        <v>778</v>
      </c>
      <c r="C50" s="166" t="s">
        <v>779</v>
      </c>
      <c r="D50" s="142" t="s">
        <v>780</v>
      </c>
    </row>
    <row r="51" spans="1:4" x14ac:dyDescent="0.35">
      <c r="A51" s="163" t="s">
        <v>781</v>
      </c>
      <c r="B51" s="136" t="s">
        <v>782</v>
      </c>
      <c r="C51" s="167"/>
      <c r="D51" s="138"/>
    </row>
    <row r="52" spans="1:4" x14ac:dyDescent="0.35">
      <c r="A52" s="139">
        <v>5.0999999999999996</v>
      </c>
      <c r="B52" s="140" t="s">
        <v>783</v>
      </c>
      <c r="C52" s="166" t="s">
        <v>784</v>
      </c>
      <c r="D52" s="168" t="s">
        <v>785</v>
      </c>
    </row>
    <row r="53" spans="1:4" ht="29" x14ac:dyDescent="0.35">
      <c r="A53" s="141">
        <v>5.2</v>
      </c>
      <c r="B53" s="160" t="s">
        <v>786</v>
      </c>
      <c r="C53" s="141" t="s">
        <v>787</v>
      </c>
      <c r="D53" s="142" t="s">
        <v>788</v>
      </c>
    </row>
    <row r="54" spans="1:4" x14ac:dyDescent="0.35">
      <c r="A54" s="161" t="s">
        <v>789</v>
      </c>
      <c r="B54" s="164" t="s">
        <v>790</v>
      </c>
      <c r="C54" s="148" t="s">
        <v>791</v>
      </c>
      <c r="D54" s="149" t="s">
        <v>792</v>
      </c>
    </row>
    <row r="55" spans="1:4" x14ac:dyDescent="0.35">
      <c r="A55" s="139">
        <v>5.3</v>
      </c>
      <c r="B55" s="140" t="s">
        <v>793</v>
      </c>
      <c r="C55" s="141" t="s">
        <v>794</v>
      </c>
      <c r="D55" s="142" t="s">
        <v>795</v>
      </c>
    </row>
    <row r="56" spans="1:4" ht="58" x14ac:dyDescent="0.35">
      <c r="A56" s="139">
        <v>5.4</v>
      </c>
      <c r="B56" s="140" t="s">
        <v>796</v>
      </c>
      <c r="C56" s="141" t="s">
        <v>797</v>
      </c>
      <c r="D56" s="142" t="s">
        <v>798</v>
      </c>
    </row>
    <row r="57" spans="1:4" ht="29" x14ac:dyDescent="0.35">
      <c r="A57" s="139">
        <v>5.5</v>
      </c>
      <c r="B57" s="140" t="s">
        <v>799</v>
      </c>
      <c r="C57" s="141" t="s">
        <v>800</v>
      </c>
      <c r="D57" s="142" t="s">
        <v>801</v>
      </c>
    </row>
    <row r="58" spans="1:4" x14ac:dyDescent="0.35">
      <c r="A58" s="163" t="s">
        <v>802</v>
      </c>
      <c r="B58" s="136" t="s">
        <v>803</v>
      </c>
      <c r="C58" s="137"/>
      <c r="D58" s="138"/>
    </row>
    <row r="59" spans="1:4" ht="29" x14ac:dyDescent="0.35">
      <c r="A59" s="139">
        <v>6.1</v>
      </c>
      <c r="B59" s="140" t="s">
        <v>804</v>
      </c>
      <c r="C59" s="141" t="s">
        <v>805</v>
      </c>
      <c r="D59" s="142" t="s">
        <v>806</v>
      </c>
    </row>
    <row r="60" spans="1:4" ht="29" x14ac:dyDescent="0.35">
      <c r="A60" s="161" t="s">
        <v>807</v>
      </c>
      <c r="B60" s="162" t="s">
        <v>808</v>
      </c>
      <c r="C60" s="169" t="s">
        <v>809</v>
      </c>
      <c r="D60" s="149" t="s">
        <v>806</v>
      </c>
    </row>
    <row r="61" spans="1:4" ht="29" x14ac:dyDescent="0.35">
      <c r="A61" s="139">
        <v>6.2</v>
      </c>
      <c r="B61" s="140" t="s">
        <v>810</v>
      </c>
      <c r="C61" s="141" t="s">
        <v>811</v>
      </c>
      <c r="D61" s="142" t="s">
        <v>812</v>
      </c>
    </row>
    <row r="62" spans="1:4" x14ac:dyDescent="0.35">
      <c r="A62" s="161" t="s">
        <v>813</v>
      </c>
      <c r="B62" s="164" t="s">
        <v>814</v>
      </c>
      <c r="C62" s="170" t="s">
        <v>815</v>
      </c>
      <c r="D62" s="149" t="s">
        <v>816</v>
      </c>
    </row>
    <row r="63" spans="1:4" ht="29" x14ac:dyDescent="0.35">
      <c r="A63" s="161" t="s">
        <v>817</v>
      </c>
      <c r="B63" s="164" t="s">
        <v>818</v>
      </c>
      <c r="C63" s="170" t="s">
        <v>819</v>
      </c>
      <c r="D63" s="149" t="s">
        <v>812</v>
      </c>
    </row>
    <row r="64" spans="1:4" ht="43.5" x14ac:dyDescent="0.35">
      <c r="A64" s="139">
        <v>6.3</v>
      </c>
      <c r="B64" s="140" t="s">
        <v>820</v>
      </c>
      <c r="C64" s="141" t="s">
        <v>821</v>
      </c>
      <c r="D64" s="142" t="s">
        <v>822</v>
      </c>
    </row>
    <row r="65" spans="1:4" ht="72.5" x14ac:dyDescent="0.35">
      <c r="A65" s="161" t="s">
        <v>823</v>
      </c>
      <c r="B65" s="164" t="s">
        <v>824</v>
      </c>
      <c r="C65" s="169" t="s">
        <v>825</v>
      </c>
      <c r="D65" s="149" t="s">
        <v>826</v>
      </c>
    </row>
    <row r="66" spans="1:4" ht="43.5" x14ac:dyDescent="0.35">
      <c r="A66" s="171" t="s">
        <v>827</v>
      </c>
      <c r="B66" s="172" t="s">
        <v>828</v>
      </c>
      <c r="C66" s="148" t="s">
        <v>829</v>
      </c>
      <c r="D66" s="149" t="s">
        <v>822</v>
      </c>
    </row>
    <row r="67" spans="1:4" ht="87" x14ac:dyDescent="0.35">
      <c r="A67" s="171" t="s">
        <v>830</v>
      </c>
      <c r="B67" s="172" t="s">
        <v>831</v>
      </c>
      <c r="C67" s="169" t="s">
        <v>832</v>
      </c>
      <c r="D67" s="149" t="s">
        <v>833</v>
      </c>
    </row>
    <row r="68" spans="1:4" ht="116" x14ac:dyDescent="0.35">
      <c r="A68" s="171" t="s">
        <v>834</v>
      </c>
      <c r="B68" s="172" t="s">
        <v>835</v>
      </c>
      <c r="C68" s="169" t="s">
        <v>836</v>
      </c>
      <c r="D68" s="149" t="s">
        <v>837</v>
      </c>
    </row>
    <row r="69" spans="1:4" ht="87" x14ac:dyDescent="0.35">
      <c r="A69" s="171" t="s">
        <v>838</v>
      </c>
      <c r="B69" s="172" t="s">
        <v>839</v>
      </c>
      <c r="C69" s="169" t="s">
        <v>840</v>
      </c>
      <c r="D69" s="149" t="s">
        <v>841</v>
      </c>
    </row>
    <row r="70" spans="1:4" ht="29" x14ac:dyDescent="0.35">
      <c r="A70" s="139">
        <v>6.4</v>
      </c>
      <c r="B70" s="140" t="s">
        <v>842</v>
      </c>
      <c r="C70" s="141" t="s">
        <v>843</v>
      </c>
      <c r="D70" s="142" t="s">
        <v>844</v>
      </c>
    </row>
  </sheetData>
  <mergeCells count="1">
    <mergeCell ref="A1:B1"/>
  </mergeCells>
  <hyperlinks>
    <hyperlink ref="D1" r:id="rId1" display="OECD DAC CRS Code" xr:uid="{FF71BCFB-2134-4739-969B-615B8A1FCD2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V25"/>
  <sheetViews>
    <sheetView showGridLines="0" topLeftCell="J8" zoomScale="80" zoomScaleNormal="80" workbookViewId="0">
      <selection activeCell="B27" sqref="B27"/>
    </sheetView>
  </sheetViews>
  <sheetFormatPr baseColWidth="10" defaultColWidth="8.81640625" defaultRowHeight="14.5" x14ac:dyDescent="0.35"/>
  <cols>
    <col min="1" max="1" width="12.453125" customWidth="1"/>
    <col min="2" max="2" width="20.453125" customWidth="1"/>
    <col min="3" max="20" width="25.453125" customWidth="1"/>
    <col min="21" max="21" width="24.453125" customWidth="1"/>
    <col min="22" max="22" width="18.453125" customWidth="1"/>
    <col min="23" max="23" width="21.81640625" customWidth="1"/>
    <col min="24" max="25" width="15.81640625" bestFit="1" customWidth="1"/>
    <col min="26" max="26" width="11.1796875" bestFit="1" customWidth="1"/>
  </cols>
  <sheetData>
    <row r="1" spans="2:21" ht="15" thickBot="1" x14ac:dyDescent="0.4"/>
    <row r="2" spans="2:21" s="61" customFormat="1" ht="15.5" x14ac:dyDescent="0.35">
      <c r="B2" s="349" t="s">
        <v>61</v>
      </c>
      <c r="C2" s="350"/>
      <c r="D2" s="350"/>
      <c r="E2" s="350"/>
      <c r="F2" s="350"/>
      <c r="G2" s="350"/>
      <c r="H2" s="350"/>
      <c r="I2" s="350"/>
      <c r="J2" s="350"/>
      <c r="K2" s="350"/>
      <c r="L2" s="350"/>
      <c r="M2" s="350"/>
      <c r="N2" s="350"/>
      <c r="O2" s="350"/>
      <c r="P2" s="350"/>
      <c r="Q2" s="350"/>
      <c r="R2" s="350"/>
      <c r="S2" s="350"/>
      <c r="T2" s="350"/>
      <c r="U2" s="351"/>
    </row>
    <row r="3" spans="2:21" s="61" customFormat="1" ht="16" thickBot="1" x14ac:dyDescent="0.4">
      <c r="B3" s="352"/>
      <c r="C3" s="353"/>
      <c r="D3" s="353"/>
      <c r="E3" s="353"/>
      <c r="F3" s="353"/>
      <c r="G3" s="353"/>
      <c r="H3" s="353"/>
      <c r="I3" s="353"/>
      <c r="J3" s="353"/>
      <c r="K3" s="353"/>
      <c r="L3" s="353"/>
      <c r="M3" s="353"/>
      <c r="N3" s="353"/>
      <c r="O3" s="353"/>
      <c r="P3" s="353"/>
      <c r="Q3" s="353"/>
      <c r="R3" s="353"/>
      <c r="S3" s="353"/>
      <c r="T3" s="353"/>
      <c r="U3" s="354"/>
    </row>
    <row r="4" spans="2:21" s="61" customFormat="1" ht="16" thickBot="1" x14ac:dyDescent="0.4"/>
    <row r="5" spans="2:21" s="61" customFormat="1" ht="16" thickBot="1" x14ac:dyDescent="0.4">
      <c r="B5" s="318" t="s">
        <v>19</v>
      </c>
      <c r="C5" s="319"/>
      <c r="D5" s="319"/>
      <c r="E5" s="319"/>
      <c r="F5" s="319"/>
      <c r="G5" s="319"/>
      <c r="H5" s="319"/>
      <c r="I5" s="319"/>
      <c r="J5" s="319"/>
      <c r="K5" s="319"/>
      <c r="L5" s="319"/>
      <c r="M5" s="319"/>
      <c r="N5" s="319"/>
      <c r="O5" s="319"/>
      <c r="P5" s="319"/>
      <c r="Q5" s="319"/>
      <c r="R5" s="319"/>
      <c r="S5" s="319"/>
      <c r="T5" s="319"/>
      <c r="U5" s="320"/>
    </row>
    <row r="6" spans="2:21" s="61" customFormat="1" ht="46.5" x14ac:dyDescent="0.35">
      <c r="B6" s="57"/>
      <c r="C6" s="228" t="s">
        <v>1199</v>
      </c>
      <c r="D6" s="228" t="s">
        <v>1200</v>
      </c>
      <c r="E6" s="228" t="s">
        <v>1201</v>
      </c>
      <c r="F6" s="228" t="s">
        <v>848</v>
      </c>
      <c r="G6" s="228" t="s">
        <v>849</v>
      </c>
      <c r="H6" s="228" t="s">
        <v>850</v>
      </c>
      <c r="I6" s="228" t="s">
        <v>851</v>
      </c>
      <c r="J6" s="228" t="s">
        <v>852</v>
      </c>
      <c r="K6" s="228" t="s">
        <v>853</v>
      </c>
      <c r="L6" s="228" t="s">
        <v>1202</v>
      </c>
      <c r="M6" s="228" t="s">
        <v>1203</v>
      </c>
      <c r="N6" s="228" t="s">
        <v>1204</v>
      </c>
      <c r="O6" s="228" t="s">
        <v>858</v>
      </c>
      <c r="P6" s="228" t="s">
        <v>859</v>
      </c>
      <c r="Q6" s="228" t="s">
        <v>860</v>
      </c>
      <c r="R6" s="228" t="s">
        <v>861</v>
      </c>
      <c r="S6" s="228" t="s">
        <v>862</v>
      </c>
      <c r="T6" s="228" t="s">
        <v>863</v>
      </c>
      <c r="U6" s="311" t="s">
        <v>19</v>
      </c>
    </row>
    <row r="7" spans="2:21" s="61" customFormat="1" ht="15.5" x14ac:dyDescent="0.35">
      <c r="B7" s="57"/>
      <c r="C7" s="35" t="str">
        <f>'2) By Category'!D207</f>
        <v>Guatemala</v>
      </c>
      <c r="D7" s="35" t="str">
        <f>'2) By Category'!E207</f>
        <v>Guatemala</v>
      </c>
      <c r="E7" s="35" t="str">
        <f>'2) By Category'!F207</f>
        <v>Guatemala</v>
      </c>
      <c r="F7" s="35" t="str">
        <f>'2) By Category'!G207</f>
        <v>Honduras</v>
      </c>
      <c r="G7" s="35" t="str">
        <f>'2) By Category'!H207</f>
        <v>Honduras</v>
      </c>
      <c r="H7" s="35" t="str">
        <f>'2) By Category'!I207</f>
        <v>Honduras</v>
      </c>
      <c r="I7" s="35" t="str">
        <f>'2) By Category'!J207</f>
        <v>El Salvador</v>
      </c>
      <c r="J7" s="35" t="str">
        <f>'2) By Category'!K207</f>
        <v>El Salvador</v>
      </c>
      <c r="K7" s="35" t="str">
        <f>'2) By Category'!L207</f>
        <v>El Salvador</v>
      </c>
      <c r="L7" s="35" t="str">
        <f>'2) By Category'!M207</f>
        <v>Guatemala</v>
      </c>
      <c r="M7" s="35" t="str">
        <f>'2) By Category'!N207</f>
        <v>Guatemala</v>
      </c>
      <c r="N7" s="35" t="str">
        <f>'2) By Category'!O207</f>
        <v>Guatemala</v>
      </c>
      <c r="O7" s="35" t="str">
        <f>'2) By Category'!P207</f>
        <v>Honduras</v>
      </c>
      <c r="P7" s="35" t="str">
        <f>'2) By Category'!Q207</f>
        <v>Honduras</v>
      </c>
      <c r="Q7" s="35" t="str">
        <f>'2) By Category'!R207</f>
        <v>Honduras</v>
      </c>
      <c r="R7" s="35" t="str">
        <f>'2) By Category'!S207</f>
        <v>El Salvador</v>
      </c>
      <c r="S7" s="35" t="str">
        <f>'2) By Category'!T207</f>
        <v>El Salvador</v>
      </c>
      <c r="T7" s="35" t="str">
        <f>'2) By Category'!U207</f>
        <v>El Salvador</v>
      </c>
      <c r="U7" s="286"/>
    </row>
    <row r="8" spans="2:21" s="61" customFormat="1" ht="31" x14ac:dyDescent="0.35">
      <c r="B8" s="11" t="s">
        <v>10</v>
      </c>
      <c r="C8" s="58">
        <f>'2) By Category'!D208</f>
        <v>82607.87</v>
      </c>
      <c r="D8" s="58">
        <f>'2) By Category'!E208</f>
        <v>13200</v>
      </c>
      <c r="E8" s="58">
        <f>'2) By Category'!F208</f>
        <v>272586.41000000003</v>
      </c>
      <c r="F8" s="58">
        <f>'2) By Category'!G208</f>
        <v>126848</v>
      </c>
      <c r="G8" s="58">
        <f>'2) By Category'!H208</f>
        <v>32000</v>
      </c>
      <c r="H8" s="58">
        <f>'2) By Category'!I208</f>
        <v>85383.64</v>
      </c>
      <c r="I8" s="58">
        <f>'2) By Category'!J208</f>
        <v>79915.55</v>
      </c>
      <c r="J8" s="58">
        <f>'2) By Category'!K208</f>
        <v>61139.75</v>
      </c>
      <c r="K8" s="58">
        <f>'2) By Category'!L208</f>
        <v>48775.78</v>
      </c>
      <c r="L8" s="58">
        <f>'2) By Category'!M208</f>
        <v>90889.33</v>
      </c>
      <c r="M8" s="58">
        <f>'2) By Category'!N208</f>
        <v>65000</v>
      </c>
      <c r="N8" s="58">
        <f>'2) By Category'!O208</f>
        <v>159600</v>
      </c>
      <c r="O8" s="58">
        <f>'2) By Category'!P208</f>
        <v>111476.41</v>
      </c>
      <c r="P8" s="58">
        <f>'2) By Category'!Q208</f>
        <v>50000</v>
      </c>
      <c r="Q8" s="58">
        <f>'2) By Category'!R208</f>
        <v>90889.33</v>
      </c>
      <c r="R8" s="58">
        <f>'2) By Category'!S208</f>
        <v>113611.67</v>
      </c>
      <c r="S8" s="58">
        <f>'2) By Category'!T208</f>
        <v>90889</v>
      </c>
      <c r="T8" s="58">
        <f>'2) By Category'!U208</f>
        <v>50000</v>
      </c>
      <c r="U8" s="55">
        <f>SUM(C8:T8)</f>
        <v>1624812.74</v>
      </c>
    </row>
    <row r="9" spans="2:21" s="61" customFormat="1" ht="46.5" x14ac:dyDescent="0.35">
      <c r="B9" s="11" t="s">
        <v>11</v>
      </c>
      <c r="C9" s="58">
        <f>'2) By Category'!D209</f>
        <v>24414.46</v>
      </c>
      <c r="D9" s="58">
        <f>'2) By Category'!E209</f>
        <v>71344.760000000009</v>
      </c>
      <c r="E9" s="58">
        <f>'2) By Category'!F209</f>
        <v>21000</v>
      </c>
      <c r="F9" s="58">
        <f>'2) By Category'!G209</f>
        <v>39268.92</v>
      </c>
      <c r="G9" s="58">
        <f>'2) By Category'!H209</f>
        <v>74400</v>
      </c>
      <c r="H9" s="58">
        <f>'2) By Category'!I209</f>
        <v>26360.639999999999</v>
      </c>
      <c r="I9" s="58">
        <f>'2) By Category'!J209</f>
        <v>31872.560000000001</v>
      </c>
      <c r="J9" s="58">
        <f>'2) By Category'!K209</f>
        <v>38000</v>
      </c>
      <c r="K9" s="58">
        <f>'2) By Category'!L209</f>
        <v>56000</v>
      </c>
      <c r="L9" s="58">
        <f>'2) By Category'!M209</f>
        <v>85110</v>
      </c>
      <c r="M9" s="58">
        <f>'2) By Category'!N209</f>
        <v>0</v>
      </c>
      <c r="N9" s="58">
        <f>'2) By Category'!O209</f>
        <v>43000</v>
      </c>
      <c r="O9" s="58">
        <f>'2) By Category'!P209</f>
        <v>63500</v>
      </c>
      <c r="P9" s="58">
        <f>'2) By Category'!Q209</f>
        <v>25000</v>
      </c>
      <c r="Q9" s="58">
        <f>'2) By Category'!R209</f>
        <v>34000</v>
      </c>
      <c r="R9" s="58">
        <f>'2) By Category'!S209</f>
        <v>12000</v>
      </c>
      <c r="S9" s="58">
        <f>'2) By Category'!T209</f>
        <v>214722.96</v>
      </c>
      <c r="T9" s="58">
        <f>'2) By Category'!U209</f>
        <v>43716.51</v>
      </c>
      <c r="U9" s="55">
        <f t="shared" ref="U9:U17" si="0">SUM(C9:T9)</f>
        <v>903710.81</v>
      </c>
    </row>
    <row r="10" spans="2:21" s="61" customFormat="1" ht="62" x14ac:dyDescent="0.35">
      <c r="B10" s="11" t="s">
        <v>12</v>
      </c>
      <c r="C10" s="58">
        <f>'2) By Category'!D210</f>
        <v>62646.509999999995</v>
      </c>
      <c r="D10" s="58">
        <f>'2) By Category'!E210</f>
        <v>0</v>
      </c>
      <c r="E10" s="58">
        <f>'2) By Category'!F210</f>
        <v>0</v>
      </c>
      <c r="F10" s="58">
        <f>'2) By Category'!G210</f>
        <v>0</v>
      </c>
      <c r="G10" s="58">
        <f>'2) By Category'!H210</f>
        <v>0</v>
      </c>
      <c r="H10" s="58">
        <f>'2) By Category'!I210</f>
        <v>1001</v>
      </c>
      <c r="I10" s="58">
        <f>'2) By Category'!J210</f>
        <v>5155.4799999999996</v>
      </c>
      <c r="J10" s="58">
        <f>'2) By Category'!K210</f>
        <v>0</v>
      </c>
      <c r="K10" s="58">
        <f>'2) By Category'!L210</f>
        <v>0</v>
      </c>
      <c r="L10" s="58">
        <f>'2) By Category'!M210</f>
        <v>44380</v>
      </c>
      <c r="M10" s="58">
        <f>'2) By Category'!N210</f>
        <v>0</v>
      </c>
      <c r="N10" s="58">
        <f>'2) By Category'!O210</f>
        <v>16000</v>
      </c>
      <c r="O10" s="58">
        <f>'2) By Category'!P210</f>
        <v>20000</v>
      </c>
      <c r="P10" s="58">
        <f>'2) By Category'!Q210</f>
        <v>0</v>
      </c>
      <c r="Q10" s="58">
        <f>'2) By Category'!R210</f>
        <v>1104.8499999999999</v>
      </c>
      <c r="R10" s="58">
        <f>'2) By Category'!S210</f>
        <v>90925</v>
      </c>
      <c r="S10" s="58">
        <f>'2) By Category'!T210</f>
        <v>0</v>
      </c>
      <c r="T10" s="58">
        <f>'2) By Category'!U210</f>
        <v>0</v>
      </c>
      <c r="U10" s="55">
        <f t="shared" si="0"/>
        <v>241212.84</v>
      </c>
    </row>
    <row r="11" spans="2:21" s="61" customFormat="1" ht="31" x14ac:dyDescent="0.35">
      <c r="B11" s="18" t="s">
        <v>13</v>
      </c>
      <c r="C11" s="58">
        <f>'2) By Category'!D211</f>
        <v>79685.240000000005</v>
      </c>
      <c r="D11" s="58">
        <f>'2) By Category'!E211</f>
        <v>47500</v>
      </c>
      <c r="E11" s="58">
        <f>'2) By Category'!F211</f>
        <v>307282.68</v>
      </c>
      <c r="F11" s="58">
        <f>'2) By Category'!G211</f>
        <v>91231.08</v>
      </c>
      <c r="G11" s="58">
        <f>'2) By Category'!H211</f>
        <v>0</v>
      </c>
      <c r="H11" s="58">
        <f>'2) By Category'!I211</f>
        <v>38636.699999999997</v>
      </c>
      <c r="I11" s="58">
        <f>'2) By Category'!J211</f>
        <v>165761.84</v>
      </c>
      <c r="J11" s="58">
        <f>'2) By Category'!K211</f>
        <v>90500</v>
      </c>
      <c r="K11" s="58">
        <f>'2) By Category'!L211</f>
        <v>170000</v>
      </c>
      <c r="L11" s="58">
        <f>'2) By Category'!M211</f>
        <v>139500</v>
      </c>
      <c r="M11" s="58">
        <f>'2) By Category'!N211</f>
        <v>95000</v>
      </c>
      <c r="N11" s="58">
        <f>'2) By Category'!O211</f>
        <v>354839.19</v>
      </c>
      <c r="O11" s="58">
        <f>'2) By Category'!P211</f>
        <v>162742.09</v>
      </c>
      <c r="P11" s="58">
        <f>'2) By Category'!Q211</f>
        <v>57727.83</v>
      </c>
      <c r="Q11" s="58">
        <f>'2) By Category'!R211</f>
        <v>91000</v>
      </c>
      <c r="R11" s="58">
        <f>'2) By Category'!S211</f>
        <v>167831.53000000003</v>
      </c>
      <c r="S11" s="58">
        <f>'2) By Category'!T211</f>
        <v>22000</v>
      </c>
      <c r="T11" s="58">
        <f>'2) By Category'!U211</f>
        <v>258000</v>
      </c>
      <c r="U11" s="55">
        <f t="shared" si="0"/>
        <v>2339238.1800000002</v>
      </c>
    </row>
    <row r="12" spans="2:21" s="61" customFormat="1" ht="15.5" x14ac:dyDescent="0.35">
      <c r="B12" s="11" t="s">
        <v>18</v>
      </c>
      <c r="C12" s="58">
        <f>'2) By Category'!D212</f>
        <v>16000</v>
      </c>
      <c r="D12" s="58">
        <f>'2) By Category'!E212</f>
        <v>16700</v>
      </c>
      <c r="E12" s="58">
        <f>'2) By Category'!F212</f>
        <v>39267.040000000001</v>
      </c>
      <c r="F12" s="58">
        <f>'2) By Category'!G212</f>
        <v>15929.26</v>
      </c>
      <c r="G12" s="58">
        <f>'2) By Category'!H212</f>
        <v>3000</v>
      </c>
      <c r="H12" s="58">
        <f>'2) By Category'!I212</f>
        <v>19853.7</v>
      </c>
      <c r="I12" s="58">
        <f>'2) By Category'!J212</f>
        <v>8560.24</v>
      </c>
      <c r="J12" s="58">
        <f>'2) By Category'!K212</f>
        <v>2000</v>
      </c>
      <c r="K12" s="58">
        <f>'2) By Category'!L212</f>
        <v>3000</v>
      </c>
      <c r="L12" s="58">
        <f>'2) By Category'!M212</f>
        <v>38000</v>
      </c>
      <c r="M12" s="58">
        <f>'2) By Category'!N212</f>
        <v>24537.83</v>
      </c>
      <c r="N12" s="58">
        <f>'2) By Category'!O212</f>
        <v>99376.22</v>
      </c>
      <c r="O12" s="58">
        <f>'2) By Category'!P212</f>
        <v>39998</v>
      </c>
      <c r="P12" s="58">
        <f>'2) By Category'!Q212</f>
        <v>5000</v>
      </c>
      <c r="Q12" s="58">
        <f>'2) By Category'!R212</f>
        <v>38722.33</v>
      </c>
      <c r="R12" s="58">
        <f>'2) By Category'!S212</f>
        <v>11485.6</v>
      </c>
      <c r="S12" s="58">
        <f>'2) By Category'!T212</f>
        <v>3000</v>
      </c>
      <c r="T12" s="58">
        <f>'2) By Category'!U212</f>
        <v>3000</v>
      </c>
      <c r="U12" s="55">
        <f t="shared" si="0"/>
        <v>387430.22000000003</v>
      </c>
    </row>
    <row r="13" spans="2:21" s="61" customFormat="1" ht="46.5" x14ac:dyDescent="0.35">
      <c r="B13" s="11" t="s">
        <v>14</v>
      </c>
      <c r="C13" s="58">
        <f>'2) By Category'!D213</f>
        <v>0</v>
      </c>
      <c r="D13" s="58">
        <f>'2) By Category'!E213</f>
        <v>143900</v>
      </c>
      <c r="E13" s="58">
        <f>'2) By Category'!F213</f>
        <v>5000</v>
      </c>
      <c r="F13" s="58">
        <f>'2) By Category'!G213</f>
        <v>0</v>
      </c>
      <c r="G13" s="58">
        <f>'2) By Category'!H213</f>
        <v>183523.32</v>
      </c>
      <c r="H13" s="58">
        <f>'2) By Category'!I213</f>
        <v>85800</v>
      </c>
      <c r="I13" s="58">
        <f>'2) By Category'!J213</f>
        <v>0</v>
      </c>
      <c r="J13" s="58">
        <f>'2) By Category'!K213</f>
        <v>96000</v>
      </c>
      <c r="K13" s="58">
        <f>'2) By Category'!L213</f>
        <v>0</v>
      </c>
      <c r="L13" s="58">
        <f>'2) By Category'!M213</f>
        <v>0</v>
      </c>
      <c r="M13" s="58">
        <f>'2) By Category'!N213</f>
        <v>192172.66</v>
      </c>
      <c r="N13" s="58">
        <f>'2) By Category'!O213</f>
        <v>35000</v>
      </c>
      <c r="O13" s="58">
        <f>'2) By Category'!P213</f>
        <v>0</v>
      </c>
      <c r="P13" s="58">
        <f>'2) By Category'!Q213</f>
        <v>288982.66000000003</v>
      </c>
      <c r="Q13" s="58">
        <f>'2) By Category'!R213</f>
        <v>120000</v>
      </c>
      <c r="R13" s="58">
        <f>'2) By Category'!S213</f>
        <v>0</v>
      </c>
      <c r="S13" s="58">
        <f>'2) By Category'!T213</f>
        <v>83600</v>
      </c>
      <c r="T13" s="58">
        <f>'2) By Category'!U213</f>
        <v>60000</v>
      </c>
      <c r="U13" s="55">
        <f t="shared" si="0"/>
        <v>1293978.6400000001</v>
      </c>
    </row>
    <row r="14" spans="2:21" s="61" customFormat="1" ht="31.5" thickBot="1" x14ac:dyDescent="0.4">
      <c r="B14" s="100" t="s">
        <v>170</v>
      </c>
      <c r="C14" s="60">
        <f>'2) By Category'!D214</f>
        <v>25923.18</v>
      </c>
      <c r="D14" s="60">
        <f>'2) By Category'!E214</f>
        <v>0</v>
      </c>
      <c r="E14" s="60">
        <f>'2) By Category'!F214</f>
        <v>15300</v>
      </c>
      <c r="F14" s="60">
        <f>'2) By Category'!G214</f>
        <v>18000</v>
      </c>
      <c r="G14" s="60">
        <f>'2) By Category'!H214</f>
        <v>0</v>
      </c>
      <c r="H14" s="60">
        <f>'2) By Category'!I214</f>
        <v>33964.32</v>
      </c>
      <c r="I14" s="60">
        <f>'2) By Category'!J214</f>
        <v>0</v>
      </c>
      <c r="J14" s="60">
        <f>'2) By Category'!K214</f>
        <v>5000</v>
      </c>
      <c r="K14" s="60">
        <f>'2) By Category'!L214</f>
        <v>13518.05</v>
      </c>
      <c r="L14" s="60">
        <f>'2) By Category'!M214</f>
        <v>26837.170000000002</v>
      </c>
      <c r="M14" s="60">
        <f>'2) By Category'!N214</f>
        <v>50000</v>
      </c>
      <c r="N14" s="60">
        <f>'2) By Category'!O214</f>
        <v>100060</v>
      </c>
      <c r="O14" s="60">
        <f>'2) By Category'!P214</f>
        <v>27000</v>
      </c>
      <c r="P14" s="60">
        <f>'2) By Category'!Q214</f>
        <v>0</v>
      </c>
      <c r="Q14" s="60">
        <f>'2) By Category'!R214</f>
        <v>49000</v>
      </c>
      <c r="R14" s="60">
        <f>'2) By Category'!S214</f>
        <v>28862.699999999997</v>
      </c>
      <c r="S14" s="60">
        <f>'2) By Category'!T214</f>
        <v>12498.529999999999</v>
      </c>
      <c r="T14" s="60">
        <f>'2) By Category'!U214</f>
        <v>10000</v>
      </c>
      <c r="U14" s="101">
        <f t="shared" si="0"/>
        <v>415963.94999999995</v>
      </c>
    </row>
    <row r="15" spans="2:21" s="61" customFormat="1" ht="30" customHeight="1" x14ac:dyDescent="0.35">
      <c r="B15" s="102" t="s">
        <v>549</v>
      </c>
      <c r="C15" s="103">
        <f>SUM(C8:C14)</f>
        <v>291277.25999999995</v>
      </c>
      <c r="D15" s="103">
        <f t="shared" ref="D15:T15" si="1">SUM(D8:D14)</f>
        <v>292644.76</v>
      </c>
      <c r="E15" s="103">
        <f t="shared" si="1"/>
        <v>660436.13000000012</v>
      </c>
      <c r="F15" s="103">
        <f t="shared" si="1"/>
        <v>291277.26</v>
      </c>
      <c r="G15" s="103">
        <f t="shared" si="1"/>
        <v>292923.32</v>
      </c>
      <c r="H15" s="103">
        <f t="shared" si="1"/>
        <v>291000</v>
      </c>
      <c r="I15" s="103">
        <f t="shared" si="1"/>
        <v>291265.67</v>
      </c>
      <c r="J15" s="103">
        <f t="shared" si="1"/>
        <v>292639.75</v>
      </c>
      <c r="K15" s="103">
        <f t="shared" si="1"/>
        <v>291293.83</v>
      </c>
      <c r="L15" s="103">
        <f t="shared" si="1"/>
        <v>424716.5</v>
      </c>
      <c r="M15" s="103">
        <f t="shared" si="1"/>
        <v>426710.49</v>
      </c>
      <c r="N15" s="103">
        <f t="shared" si="1"/>
        <v>807875.40999999992</v>
      </c>
      <c r="O15" s="103">
        <f t="shared" si="1"/>
        <v>424716.5</v>
      </c>
      <c r="P15" s="103">
        <f t="shared" si="1"/>
        <v>426710.49000000005</v>
      </c>
      <c r="Q15" s="103">
        <f t="shared" si="1"/>
        <v>424716.51</v>
      </c>
      <c r="R15" s="103">
        <f t="shared" si="1"/>
        <v>424716.5</v>
      </c>
      <c r="S15" s="103">
        <f t="shared" si="1"/>
        <v>426710.49</v>
      </c>
      <c r="T15" s="103">
        <f t="shared" si="1"/>
        <v>424716.51</v>
      </c>
      <c r="U15" s="55">
        <f t="shared" si="0"/>
        <v>7206347.3800000008</v>
      </c>
    </row>
    <row r="16" spans="2:21" s="61" customFormat="1" ht="19.5" customHeight="1" x14ac:dyDescent="0.35">
      <c r="B16" s="88" t="s">
        <v>541</v>
      </c>
      <c r="C16" s="104">
        <f>C15*0.07</f>
        <v>20389.408199999998</v>
      </c>
      <c r="D16" s="104">
        <f>D15*0.065</f>
        <v>19021.9094</v>
      </c>
      <c r="E16" s="104">
        <f t="shared" ref="E16:T16" si="2">E15*0.07</f>
        <v>46230.529100000014</v>
      </c>
      <c r="F16" s="104">
        <f t="shared" si="2"/>
        <v>20389.408200000002</v>
      </c>
      <c r="G16" s="104">
        <f>G15*0.065</f>
        <v>19040.015800000001</v>
      </c>
      <c r="H16" s="104">
        <f t="shared" si="2"/>
        <v>20370.000000000004</v>
      </c>
      <c r="I16" s="104">
        <f t="shared" si="2"/>
        <v>20388.5969</v>
      </c>
      <c r="J16" s="104">
        <f>J15*0.065</f>
        <v>19021.583750000002</v>
      </c>
      <c r="K16" s="104">
        <f t="shared" si="2"/>
        <v>20390.568100000004</v>
      </c>
      <c r="L16" s="104">
        <f t="shared" si="2"/>
        <v>29730.155000000002</v>
      </c>
      <c r="M16" s="104">
        <f>M15*0.065</f>
        <v>27736.181850000001</v>
      </c>
      <c r="N16" s="104">
        <f t="shared" si="2"/>
        <v>56551.278700000003</v>
      </c>
      <c r="O16" s="104">
        <f t="shared" si="2"/>
        <v>29730.155000000002</v>
      </c>
      <c r="P16" s="104">
        <f>P15*0.065</f>
        <v>27736.181850000004</v>
      </c>
      <c r="Q16" s="104">
        <f t="shared" si="2"/>
        <v>29730.155700000003</v>
      </c>
      <c r="R16" s="104">
        <f t="shared" si="2"/>
        <v>29730.155000000002</v>
      </c>
      <c r="S16" s="104">
        <f>S15*0.065</f>
        <v>27736.181850000001</v>
      </c>
      <c r="T16" s="104">
        <f t="shared" si="2"/>
        <v>29730.155700000003</v>
      </c>
      <c r="U16" s="55">
        <f t="shared" si="0"/>
        <v>493652.62010000012</v>
      </c>
    </row>
    <row r="17" spans="2:22" s="61" customFormat="1" ht="25.5" customHeight="1" thickBot="1" x14ac:dyDescent="0.4">
      <c r="B17" s="105" t="s">
        <v>60</v>
      </c>
      <c r="C17" s="106">
        <f>C15+C16</f>
        <v>311666.66819999996</v>
      </c>
      <c r="D17" s="106">
        <f t="shared" ref="D17:T17" si="3">D15+D16</f>
        <v>311666.66940000001</v>
      </c>
      <c r="E17" s="106">
        <f t="shared" si="3"/>
        <v>706666.65910000016</v>
      </c>
      <c r="F17" s="106">
        <f t="shared" si="3"/>
        <v>311666.66820000001</v>
      </c>
      <c r="G17" s="106">
        <f t="shared" si="3"/>
        <v>311963.3358</v>
      </c>
      <c r="H17" s="106">
        <f t="shared" si="3"/>
        <v>311370</v>
      </c>
      <c r="I17" s="106">
        <f t="shared" si="3"/>
        <v>311654.26689999999</v>
      </c>
      <c r="J17" s="106">
        <f t="shared" si="3"/>
        <v>311661.33374999999</v>
      </c>
      <c r="K17" s="106">
        <f t="shared" si="3"/>
        <v>311684.39809999999</v>
      </c>
      <c r="L17" s="106">
        <f t="shared" si="3"/>
        <v>454446.65500000003</v>
      </c>
      <c r="M17" s="106">
        <f t="shared" si="3"/>
        <v>454446.67184999998</v>
      </c>
      <c r="N17" s="106">
        <f t="shared" si="3"/>
        <v>864426.68869999994</v>
      </c>
      <c r="O17" s="106">
        <f t="shared" si="3"/>
        <v>454446.65500000003</v>
      </c>
      <c r="P17" s="106">
        <f t="shared" si="3"/>
        <v>454446.67185000004</v>
      </c>
      <c r="Q17" s="106">
        <f t="shared" si="3"/>
        <v>454446.66570000001</v>
      </c>
      <c r="R17" s="106">
        <f t="shared" si="3"/>
        <v>454446.65500000003</v>
      </c>
      <c r="S17" s="106">
        <f t="shared" si="3"/>
        <v>454446.67184999998</v>
      </c>
      <c r="T17" s="106">
        <f t="shared" si="3"/>
        <v>454446.66570000001</v>
      </c>
      <c r="U17" s="101">
        <f t="shared" si="0"/>
        <v>7700000.0001000008</v>
      </c>
    </row>
    <row r="18" spans="2:22" s="61" customFormat="1" ht="16" thickBot="1" x14ac:dyDescent="0.4"/>
    <row r="19" spans="2:22" s="61" customFormat="1" ht="15.75" customHeight="1" x14ac:dyDescent="0.35">
      <c r="B19" s="273" t="s">
        <v>29</v>
      </c>
      <c r="C19" s="274"/>
      <c r="D19" s="274"/>
      <c r="E19" s="274"/>
      <c r="F19" s="275"/>
      <c r="G19" s="275"/>
      <c r="H19" s="275"/>
      <c r="I19" s="275"/>
      <c r="J19" s="275"/>
      <c r="K19" s="275"/>
      <c r="L19" s="275"/>
      <c r="M19" s="275"/>
      <c r="N19" s="275"/>
      <c r="O19" s="275"/>
      <c r="P19" s="275"/>
      <c r="Q19" s="275"/>
      <c r="R19" s="275"/>
      <c r="S19" s="275"/>
      <c r="T19" s="275"/>
      <c r="U19" s="275"/>
      <c r="V19" s="126"/>
    </row>
    <row r="20" spans="2:22" ht="50" customHeight="1" x14ac:dyDescent="0.35">
      <c r="B20" s="16"/>
      <c r="C20" s="224" t="str">
        <f>C6</f>
        <v>Recipient Organization 1 Original Budget OIM GTM</v>
      </c>
      <c r="D20" s="224" t="str">
        <f t="shared" ref="D20:T20" si="4">D6</f>
        <v>Recipient Organization 2 Original Budget ACNUR</v>
      </c>
      <c r="E20" s="224" t="str">
        <f t="shared" si="4"/>
        <v>Recipient Organization 3 Origianl Budget PNUD</v>
      </c>
      <c r="F20" s="224" t="str">
        <f t="shared" si="4"/>
        <v>Recipient Organization 4 Original Budget OIM</v>
      </c>
      <c r="G20" s="224" t="str">
        <f t="shared" si="4"/>
        <v>Recipient Organization 5 Original Budget ACNUR</v>
      </c>
      <c r="H20" s="224" t="str">
        <f t="shared" si="4"/>
        <v>Recipient Organization 6 Original Budget PNUD</v>
      </c>
      <c r="I20" s="224" t="str">
        <f t="shared" si="4"/>
        <v>Recipient Organization 7 Original Budget OIM</v>
      </c>
      <c r="J20" s="224" t="str">
        <f t="shared" si="4"/>
        <v>Recipient Organization 8 Original Budget ACNUR</v>
      </c>
      <c r="K20" s="224" t="str">
        <f t="shared" si="4"/>
        <v>Recipient Organization 9 Original Budget PNUD</v>
      </c>
      <c r="L20" s="224" t="str">
        <f t="shared" si="4"/>
        <v>Recipient Organization 1 Cost Extensión Budget OIM GTM</v>
      </c>
      <c r="M20" s="224" t="str">
        <f t="shared" si="4"/>
        <v>Recipient Organization 2 Cost Extensión Budget ACNUR</v>
      </c>
      <c r="N20" s="224" t="str">
        <f t="shared" si="4"/>
        <v>Recipient Organization 3 Cost Extensión Budget PNUD</v>
      </c>
      <c r="O20" s="224" t="str">
        <f t="shared" si="4"/>
        <v>Recipient Organization 4 Cost Extensión Budget OIM</v>
      </c>
      <c r="P20" s="224" t="str">
        <f t="shared" si="4"/>
        <v>Recipient Organization 5 Cost Extensión Budget ACNUR</v>
      </c>
      <c r="Q20" s="224" t="str">
        <f t="shared" si="4"/>
        <v>Recipient Organization 6 Cost Extensión Budget PNUD</v>
      </c>
      <c r="R20" s="224" t="str">
        <f t="shared" si="4"/>
        <v>Recipient Organization 7 Cost Extensión Budget OIM</v>
      </c>
      <c r="S20" s="224" t="str">
        <f t="shared" si="4"/>
        <v>Recipient Organization 8 Cost Extensión Budget ACNUR</v>
      </c>
      <c r="T20" s="224" t="str">
        <f t="shared" si="4"/>
        <v>Recipient Organization 9 Cost Extensión Budget PNUD</v>
      </c>
      <c r="U20" s="123" t="s">
        <v>542</v>
      </c>
      <c r="V20" s="17" t="s">
        <v>31</v>
      </c>
    </row>
    <row r="21" spans="2:22" ht="15.5" x14ac:dyDescent="0.35">
      <c r="B21" s="16"/>
      <c r="C21" s="224" t="str">
        <f>C7</f>
        <v>Guatemala</v>
      </c>
      <c r="D21" s="224" t="str">
        <f t="shared" ref="D21:T21" si="5">D7</f>
        <v>Guatemala</v>
      </c>
      <c r="E21" s="224" t="str">
        <f t="shared" si="5"/>
        <v>Guatemala</v>
      </c>
      <c r="F21" s="224" t="str">
        <f t="shared" si="5"/>
        <v>Honduras</v>
      </c>
      <c r="G21" s="224" t="str">
        <f t="shared" si="5"/>
        <v>Honduras</v>
      </c>
      <c r="H21" s="224" t="str">
        <f t="shared" si="5"/>
        <v>Honduras</v>
      </c>
      <c r="I21" s="224" t="str">
        <f t="shared" si="5"/>
        <v>El Salvador</v>
      </c>
      <c r="J21" s="224" t="str">
        <f t="shared" si="5"/>
        <v>El Salvador</v>
      </c>
      <c r="K21" s="224" t="str">
        <f t="shared" si="5"/>
        <v>El Salvador</v>
      </c>
      <c r="L21" s="224" t="str">
        <f t="shared" si="5"/>
        <v>Guatemala</v>
      </c>
      <c r="M21" s="224" t="str">
        <f t="shared" si="5"/>
        <v>Guatemala</v>
      </c>
      <c r="N21" s="224" t="str">
        <f t="shared" si="5"/>
        <v>Guatemala</v>
      </c>
      <c r="O21" s="224" t="str">
        <f t="shared" si="5"/>
        <v>Honduras</v>
      </c>
      <c r="P21" s="224" t="str">
        <f t="shared" si="5"/>
        <v>Honduras</v>
      </c>
      <c r="Q21" s="224" t="str">
        <f t="shared" si="5"/>
        <v>Honduras</v>
      </c>
      <c r="R21" s="224" t="str">
        <f t="shared" si="5"/>
        <v>El Salvador</v>
      </c>
      <c r="S21" s="224" t="str">
        <f t="shared" si="5"/>
        <v>El Salvador</v>
      </c>
      <c r="T21" s="224" t="str">
        <f t="shared" si="5"/>
        <v>El Salvador</v>
      </c>
      <c r="U21" s="123"/>
      <c r="V21" s="17"/>
    </row>
    <row r="22" spans="2:22" ht="23.25" customHeight="1" x14ac:dyDescent="0.35">
      <c r="B22" s="15" t="s">
        <v>30</v>
      </c>
      <c r="C22" s="121">
        <f>'1) Budget Table'!D303</f>
        <v>187000.00091999999</v>
      </c>
      <c r="D22" s="121">
        <f>'1) Budget Table'!E303</f>
        <v>187000.00163999997</v>
      </c>
      <c r="E22" s="121">
        <f>'1) Budget Table'!F303</f>
        <v>423999.99546000006</v>
      </c>
      <c r="F22" s="121">
        <f>'1) Budget Table'!G303</f>
        <v>187000.00091999999</v>
      </c>
      <c r="G22" s="121">
        <f>'1) Budget Table'!H303</f>
        <v>187178.00148000001</v>
      </c>
      <c r="H22" s="121">
        <f>'1) Budget Table'!I303</f>
        <v>186822</v>
      </c>
      <c r="I22" s="121">
        <f>'1) Budget Table'!J303</f>
        <v>186992.56013999999</v>
      </c>
      <c r="J22" s="121">
        <f>'1) Budget Table'!K303</f>
        <v>186996.80025000003</v>
      </c>
      <c r="K22" s="121">
        <f>'1) Budget Table'!L303</f>
        <v>187010.63885999998</v>
      </c>
      <c r="L22" s="121">
        <f>'1) Budget Table'!M303</f>
        <v>272667.99300000002</v>
      </c>
      <c r="M22" s="121">
        <f>'1) Budget Table'!N303</f>
        <v>272668.00310999999</v>
      </c>
      <c r="N22" s="121">
        <f>'1) Budget Table'!O303</f>
        <v>518656.01322000002</v>
      </c>
      <c r="O22" s="121">
        <f>'1) Budget Table'!P303</f>
        <v>272667.99300000002</v>
      </c>
      <c r="P22" s="121">
        <f>'1) Budget Table'!Q303</f>
        <v>272668.00310999999</v>
      </c>
      <c r="Q22" s="121">
        <f>'1) Budget Table'!R303</f>
        <v>272667.99942000001</v>
      </c>
      <c r="R22" s="121">
        <f>'1) Budget Table'!S303</f>
        <v>272667.99300000002</v>
      </c>
      <c r="S22" s="121">
        <f>'1) Budget Table'!T303</f>
        <v>272668.00310999999</v>
      </c>
      <c r="T22" s="121">
        <f>'1) Budget Table'!U303</f>
        <v>272667.99941999995</v>
      </c>
      <c r="U22" s="124">
        <f>'1) Budget Table'!V303</f>
        <v>4620000.0000600005</v>
      </c>
      <c r="V22" s="6">
        <f>'1) Budget Table'!W303</f>
        <v>0.6</v>
      </c>
    </row>
    <row r="23" spans="2:22" ht="24.75" customHeight="1" x14ac:dyDescent="0.35">
      <c r="B23" s="15" t="s">
        <v>32</v>
      </c>
      <c r="C23" s="121">
        <f>'1) Budget Table'!D304</f>
        <v>124666.66728000001</v>
      </c>
      <c r="D23" s="121">
        <f>'1) Budget Table'!E304</f>
        <v>124666.66775999998</v>
      </c>
      <c r="E23" s="121">
        <f>'1) Budget Table'!F304</f>
        <v>282666.6636400001</v>
      </c>
      <c r="F23" s="121">
        <f>'1) Budget Table'!G304</f>
        <v>124666.66728000001</v>
      </c>
      <c r="G23" s="121">
        <f>'1) Budget Table'!H304</f>
        <v>124785.33432000001</v>
      </c>
      <c r="H23" s="121">
        <f>'1) Budget Table'!I304</f>
        <v>124548</v>
      </c>
      <c r="I23" s="121">
        <f>'1) Budget Table'!J304</f>
        <v>124661.70676</v>
      </c>
      <c r="J23" s="121">
        <f>'1) Budget Table'!K304</f>
        <v>124664.53350000002</v>
      </c>
      <c r="K23" s="121">
        <f>'1) Budget Table'!L304</f>
        <v>124673.75924</v>
      </c>
      <c r="L23" s="121">
        <f>'1) Budget Table'!M304</f>
        <v>181778.66200000004</v>
      </c>
      <c r="M23" s="121">
        <f>'1) Budget Table'!N304</f>
        <v>181778.66874000002</v>
      </c>
      <c r="N23" s="121">
        <f>'1) Budget Table'!O304</f>
        <v>345770.67548000003</v>
      </c>
      <c r="O23" s="121">
        <f>'1) Budget Table'!P304</f>
        <v>181778.66200000001</v>
      </c>
      <c r="P23" s="121">
        <f>'1) Budget Table'!Q304</f>
        <v>181778.66874000002</v>
      </c>
      <c r="Q23" s="121">
        <f>'1) Budget Table'!R304</f>
        <v>181778.66628</v>
      </c>
      <c r="R23" s="121">
        <f>'1) Budget Table'!S304</f>
        <v>181778.66200000001</v>
      </c>
      <c r="S23" s="121">
        <f>'1) Budget Table'!T304</f>
        <v>181778.66874000002</v>
      </c>
      <c r="T23" s="121">
        <f>'1) Budget Table'!U304</f>
        <v>181778.66628</v>
      </c>
      <c r="U23" s="124">
        <f>'1) Budget Table'!V304</f>
        <v>3080000.0000400008</v>
      </c>
      <c r="V23" s="6">
        <f>'1) Budget Table'!W304</f>
        <v>0.4</v>
      </c>
    </row>
    <row r="24" spans="2:22" ht="24.75" customHeight="1" x14ac:dyDescent="0.35">
      <c r="B24" s="15" t="s">
        <v>553</v>
      </c>
      <c r="C24" s="121">
        <f>'1) Budget Table'!D305</f>
        <v>0</v>
      </c>
      <c r="D24" s="121">
        <f>'1) Budget Table'!E305</f>
        <v>0</v>
      </c>
      <c r="E24" s="121">
        <f>'1) Budget Table'!F305</f>
        <v>0</v>
      </c>
      <c r="F24" s="121">
        <f>'1) Budget Table'!G305</f>
        <v>0</v>
      </c>
      <c r="G24" s="121">
        <f>'1) Budget Table'!H305</f>
        <v>0</v>
      </c>
      <c r="H24" s="121">
        <f>'1) Budget Table'!I305</f>
        <v>0</v>
      </c>
      <c r="I24" s="230"/>
      <c r="J24" s="230"/>
      <c r="K24" s="230"/>
      <c r="L24" s="230"/>
      <c r="M24" s="230"/>
      <c r="N24" s="230"/>
      <c r="O24" s="230"/>
      <c r="P24" s="230"/>
      <c r="Q24" s="230"/>
      <c r="R24" s="230"/>
      <c r="S24" s="230"/>
      <c r="T24" s="230"/>
      <c r="U24" s="124">
        <f>'1) Budget Table'!V305</f>
        <v>0</v>
      </c>
      <c r="V24" s="6">
        <f>'1) Budget Table'!W305</f>
        <v>0</v>
      </c>
    </row>
    <row r="25" spans="2:22" ht="16" thickBot="1" x14ac:dyDescent="0.4">
      <c r="B25" s="7" t="s">
        <v>542</v>
      </c>
      <c r="C25" s="122">
        <f>'1) Budget Table'!D306</f>
        <v>311666.66820000001</v>
      </c>
      <c r="D25" s="122">
        <f>'1) Budget Table'!E306</f>
        <v>311666.66939999996</v>
      </c>
      <c r="E25" s="122">
        <f>'1) Budget Table'!F306</f>
        <v>706666.65910000016</v>
      </c>
      <c r="F25" s="122">
        <f>'1) Budget Table'!G306</f>
        <v>311666.66820000001</v>
      </c>
      <c r="G25" s="122">
        <f>'1) Budget Table'!H306</f>
        <v>311963.3358</v>
      </c>
      <c r="H25" s="122">
        <f>'1) Budget Table'!I306</f>
        <v>311370</v>
      </c>
      <c r="I25" s="122">
        <f>'1) Budget Table'!J306</f>
        <v>311654.26689999999</v>
      </c>
      <c r="J25" s="122">
        <f>'1) Budget Table'!K306</f>
        <v>311661.33375000005</v>
      </c>
      <c r="K25" s="122">
        <f>'1) Budget Table'!L306</f>
        <v>311684.39809999999</v>
      </c>
      <c r="L25" s="122">
        <f>'1) Budget Table'!M306</f>
        <v>454446.65500000003</v>
      </c>
      <c r="M25" s="122">
        <f>'1) Budget Table'!N306</f>
        <v>454446.67185000004</v>
      </c>
      <c r="N25" s="122">
        <f>'1) Budget Table'!O306</f>
        <v>864426.68870000006</v>
      </c>
      <c r="O25" s="122">
        <f>'1) Budget Table'!P306</f>
        <v>454446.65500000003</v>
      </c>
      <c r="P25" s="122">
        <f>'1) Budget Table'!Q306</f>
        <v>454446.67185000004</v>
      </c>
      <c r="Q25" s="122">
        <f>'1) Budget Table'!R306</f>
        <v>454446.66570000001</v>
      </c>
      <c r="R25" s="122">
        <f>'1) Budget Table'!S306</f>
        <v>454446.65500000003</v>
      </c>
      <c r="S25" s="122">
        <f>'1) Budget Table'!T306</f>
        <v>454446.67185000004</v>
      </c>
      <c r="T25" s="122">
        <f>'1) Budget Table'!U306</f>
        <v>454446.66569999995</v>
      </c>
      <c r="U25" s="125">
        <f>'1) Budget Table'!V306</f>
        <v>7700000.0001000017</v>
      </c>
      <c r="V25" s="127"/>
    </row>
  </sheetData>
  <sheetProtection formatCells="0" formatColumns="0" formatRows="0"/>
  <mergeCells count="4">
    <mergeCell ref="B19:U19"/>
    <mergeCell ref="B5:U5"/>
    <mergeCell ref="U6:U7"/>
    <mergeCell ref="B2:U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baseColWidth="10" defaultColWidth="8.81640625" defaultRowHeight="14.5" x14ac:dyDescent="0.35"/>
  <sheetData>
    <row r="1" spans="1:1" x14ac:dyDescent="0.35">
      <c r="A1" s="95">
        <v>0</v>
      </c>
    </row>
    <row r="2" spans="1:1" x14ac:dyDescent="0.35">
      <c r="A2" s="130">
        <v>0.1</v>
      </c>
    </row>
    <row r="3" spans="1:1" x14ac:dyDescent="0.35">
      <c r="A3" s="95">
        <v>0.2</v>
      </c>
    </row>
    <row r="4" spans="1:1" x14ac:dyDescent="0.35">
      <c r="A4" s="130">
        <v>0.3</v>
      </c>
    </row>
    <row r="5" spans="1:1" x14ac:dyDescent="0.35">
      <c r="A5" s="95">
        <v>0.4</v>
      </c>
    </row>
    <row r="6" spans="1:1" x14ac:dyDescent="0.35">
      <c r="A6" s="130">
        <v>0.5</v>
      </c>
    </row>
    <row r="7" spans="1:1" x14ac:dyDescent="0.35">
      <c r="A7" s="95">
        <v>0.6</v>
      </c>
    </row>
    <row r="8" spans="1:1" x14ac:dyDescent="0.35">
      <c r="A8" s="130">
        <v>0.7</v>
      </c>
    </row>
    <row r="9" spans="1:1" x14ac:dyDescent="0.35">
      <c r="A9" s="95">
        <v>0.8</v>
      </c>
    </row>
    <row r="10" spans="1:1" x14ac:dyDescent="0.35">
      <c r="A10" s="130">
        <v>0.9</v>
      </c>
    </row>
    <row r="11" spans="1:1" x14ac:dyDescent="0.35">
      <c r="A11" s="9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topLeftCell="A2" workbookViewId="0">
      <selection activeCell="D2" sqref="D2"/>
    </sheetView>
  </sheetViews>
  <sheetFormatPr baseColWidth="10" defaultColWidth="8.81640625" defaultRowHeight="14.5" x14ac:dyDescent="0.35"/>
  <cols>
    <col min="1" max="1" width="10" customWidth="1"/>
  </cols>
  <sheetData>
    <row r="1" spans="1:4" x14ac:dyDescent="0.35">
      <c r="A1">
        <v>0</v>
      </c>
      <c r="B1">
        <v>0</v>
      </c>
      <c r="C1">
        <v>0</v>
      </c>
      <c r="D1">
        <v>0</v>
      </c>
    </row>
    <row r="2" spans="1:4" x14ac:dyDescent="0.35">
      <c r="A2" s="62" t="s">
        <v>185</v>
      </c>
      <c r="B2" s="63" t="s">
        <v>186</v>
      </c>
      <c r="C2" s="131" t="s">
        <v>560</v>
      </c>
      <c r="D2" s="63" t="s">
        <v>186</v>
      </c>
    </row>
    <row r="3" spans="1:4" x14ac:dyDescent="0.35">
      <c r="A3" s="64" t="s">
        <v>187</v>
      </c>
      <c r="B3" s="65" t="s">
        <v>188</v>
      </c>
      <c r="C3" s="132" t="s">
        <v>561</v>
      </c>
      <c r="D3" s="133" t="s">
        <v>562</v>
      </c>
    </row>
    <row r="4" spans="1:4" x14ac:dyDescent="0.35">
      <c r="A4" s="64" t="s">
        <v>189</v>
      </c>
      <c r="B4" s="65" t="s">
        <v>190</v>
      </c>
      <c r="C4" s="132" t="s">
        <v>563</v>
      </c>
      <c r="D4" s="133" t="s">
        <v>562</v>
      </c>
    </row>
    <row r="5" spans="1:4" x14ac:dyDescent="0.35">
      <c r="A5" s="64" t="s">
        <v>191</v>
      </c>
      <c r="B5" s="65" t="s">
        <v>192</v>
      </c>
      <c r="C5" s="132" t="s">
        <v>564</v>
      </c>
      <c r="D5" s="133" t="s">
        <v>562</v>
      </c>
    </row>
    <row r="6" spans="1:4" x14ac:dyDescent="0.35">
      <c r="A6" s="64" t="s">
        <v>193</v>
      </c>
      <c r="B6" s="65" t="s">
        <v>194</v>
      </c>
      <c r="C6" s="132" t="s">
        <v>565</v>
      </c>
      <c r="D6" s="133" t="s">
        <v>562</v>
      </c>
    </row>
    <row r="7" spans="1:4" x14ac:dyDescent="0.35">
      <c r="A7" s="64" t="s">
        <v>195</v>
      </c>
      <c r="B7" s="65" t="s">
        <v>196</v>
      </c>
      <c r="C7" t="s">
        <v>566</v>
      </c>
      <c r="D7" s="133" t="s">
        <v>562</v>
      </c>
    </row>
    <row r="8" spans="1:4" x14ac:dyDescent="0.35">
      <c r="A8" s="64" t="s">
        <v>197</v>
      </c>
      <c r="B8" s="65" t="s">
        <v>198</v>
      </c>
      <c r="C8" t="s">
        <v>567</v>
      </c>
      <c r="D8" s="133" t="s">
        <v>562</v>
      </c>
    </row>
    <row r="9" spans="1:4" x14ac:dyDescent="0.35">
      <c r="A9" s="64" t="s">
        <v>199</v>
      </c>
      <c r="B9" s="65" t="s">
        <v>200</v>
      </c>
      <c r="C9" t="s">
        <v>568</v>
      </c>
      <c r="D9" s="133" t="s">
        <v>562</v>
      </c>
    </row>
    <row r="10" spans="1:4" x14ac:dyDescent="0.35">
      <c r="A10" s="64" t="s">
        <v>201</v>
      </c>
      <c r="B10" s="65" t="s">
        <v>202</v>
      </c>
      <c r="C10" t="s">
        <v>569</v>
      </c>
      <c r="D10" s="133" t="s">
        <v>562</v>
      </c>
    </row>
    <row r="11" spans="1:4" x14ac:dyDescent="0.35">
      <c r="A11" s="64" t="s">
        <v>203</v>
      </c>
      <c r="B11" s="65" t="s">
        <v>204</v>
      </c>
      <c r="C11" t="s">
        <v>570</v>
      </c>
      <c r="D11" s="133" t="s">
        <v>562</v>
      </c>
    </row>
    <row r="12" spans="1:4" x14ac:dyDescent="0.35">
      <c r="A12" s="64" t="s">
        <v>205</v>
      </c>
      <c r="B12" s="65" t="s">
        <v>206</v>
      </c>
      <c r="C12" t="s">
        <v>571</v>
      </c>
      <c r="D12" s="133" t="s">
        <v>562</v>
      </c>
    </row>
    <row r="13" spans="1:4" x14ac:dyDescent="0.35">
      <c r="A13" s="64" t="s">
        <v>207</v>
      </c>
      <c r="B13" s="65" t="s">
        <v>208</v>
      </c>
      <c r="C13" s="132" t="s">
        <v>572</v>
      </c>
      <c r="D13" s="133" t="s">
        <v>562</v>
      </c>
    </row>
    <row r="14" spans="1:4" x14ac:dyDescent="0.35">
      <c r="A14" s="64" t="s">
        <v>209</v>
      </c>
      <c r="B14" s="65" t="s">
        <v>210</v>
      </c>
      <c r="C14" s="132" t="s">
        <v>573</v>
      </c>
      <c r="D14" s="133" t="s">
        <v>562</v>
      </c>
    </row>
    <row r="15" spans="1:4" x14ac:dyDescent="0.35">
      <c r="A15" s="64" t="s">
        <v>211</v>
      </c>
      <c r="B15" s="65" t="s">
        <v>212</v>
      </c>
      <c r="C15" s="132" t="s">
        <v>574</v>
      </c>
      <c r="D15" s="133" t="s">
        <v>562</v>
      </c>
    </row>
    <row r="16" spans="1:4" x14ac:dyDescent="0.35">
      <c r="A16" s="64" t="s">
        <v>213</v>
      </c>
      <c r="B16" s="65" t="s">
        <v>214</v>
      </c>
      <c r="C16" t="s">
        <v>575</v>
      </c>
      <c r="D16" s="133" t="s">
        <v>562</v>
      </c>
    </row>
    <row r="17" spans="1:4" x14ac:dyDescent="0.35">
      <c r="A17" s="64" t="s">
        <v>215</v>
      </c>
      <c r="B17" s="65" t="s">
        <v>216</v>
      </c>
      <c r="C17" t="s">
        <v>576</v>
      </c>
      <c r="D17" s="133" t="s">
        <v>562</v>
      </c>
    </row>
    <row r="18" spans="1:4" x14ac:dyDescent="0.35">
      <c r="A18" s="64" t="s">
        <v>217</v>
      </c>
      <c r="B18" s="65" t="s">
        <v>218</v>
      </c>
      <c r="C18" t="s">
        <v>577</v>
      </c>
      <c r="D18" s="133" t="s">
        <v>562</v>
      </c>
    </row>
    <row r="19" spans="1:4" x14ac:dyDescent="0.35">
      <c r="A19" s="64" t="s">
        <v>219</v>
      </c>
      <c r="B19" s="65" t="s">
        <v>220</v>
      </c>
      <c r="C19" s="132" t="s">
        <v>578</v>
      </c>
      <c r="D19" s="133" t="s">
        <v>562</v>
      </c>
    </row>
    <row r="20" spans="1:4" x14ac:dyDescent="0.35">
      <c r="A20" s="64" t="s">
        <v>221</v>
      </c>
      <c r="B20" s="65" t="s">
        <v>222</v>
      </c>
      <c r="C20" s="132" t="s">
        <v>579</v>
      </c>
      <c r="D20" s="133" t="s">
        <v>562</v>
      </c>
    </row>
    <row r="21" spans="1:4" x14ac:dyDescent="0.35">
      <c r="A21" s="64" t="s">
        <v>223</v>
      </c>
      <c r="B21" s="65" t="s">
        <v>224</v>
      </c>
      <c r="C21" s="132" t="s">
        <v>580</v>
      </c>
      <c r="D21" s="133" t="s">
        <v>562</v>
      </c>
    </row>
    <row r="22" spans="1:4" x14ac:dyDescent="0.35">
      <c r="A22" s="64" t="s">
        <v>225</v>
      </c>
      <c r="B22" s="65" t="s">
        <v>226</v>
      </c>
      <c r="C22" s="132" t="s">
        <v>581</v>
      </c>
      <c r="D22" s="133" t="s">
        <v>562</v>
      </c>
    </row>
    <row r="23" spans="1:4" x14ac:dyDescent="0.35">
      <c r="A23" s="64" t="s">
        <v>227</v>
      </c>
      <c r="B23" s="65" t="s">
        <v>228</v>
      </c>
      <c r="C23" s="132" t="s">
        <v>582</v>
      </c>
      <c r="D23" s="133" t="s">
        <v>583</v>
      </c>
    </row>
    <row r="24" spans="1:4" x14ac:dyDescent="0.35">
      <c r="A24" s="64" t="s">
        <v>229</v>
      </c>
      <c r="B24" s="65" t="s">
        <v>230</v>
      </c>
      <c r="C24" s="132" t="s">
        <v>584</v>
      </c>
      <c r="D24" s="133" t="s">
        <v>583</v>
      </c>
    </row>
    <row r="25" spans="1:4" x14ac:dyDescent="0.35">
      <c r="A25" s="64" t="s">
        <v>231</v>
      </c>
      <c r="B25" s="65" t="s">
        <v>232</v>
      </c>
      <c r="C25" s="132" t="s">
        <v>585</v>
      </c>
      <c r="D25" s="133" t="s">
        <v>583</v>
      </c>
    </row>
    <row r="26" spans="1:4" x14ac:dyDescent="0.35">
      <c r="A26" s="64" t="s">
        <v>233</v>
      </c>
      <c r="B26" s="65" t="s">
        <v>234</v>
      </c>
      <c r="C26" s="132" t="s">
        <v>586</v>
      </c>
      <c r="D26" s="133" t="s">
        <v>583</v>
      </c>
    </row>
    <row r="27" spans="1:4" x14ac:dyDescent="0.35">
      <c r="A27" s="64" t="s">
        <v>235</v>
      </c>
      <c r="B27" s="65" t="s">
        <v>236</v>
      </c>
      <c r="C27" s="132" t="s">
        <v>587</v>
      </c>
      <c r="D27" s="133" t="s">
        <v>583</v>
      </c>
    </row>
    <row r="28" spans="1:4" x14ac:dyDescent="0.35">
      <c r="A28" s="64" t="s">
        <v>237</v>
      </c>
      <c r="B28" s="65" t="s">
        <v>238</v>
      </c>
      <c r="C28" s="132" t="s">
        <v>588</v>
      </c>
      <c r="D28" s="133" t="s">
        <v>583</v>
      </c>
    </row>
    <row r="29" spans="1:4" x14ac:dyDescent="0.35">
      <c r="A29" s="64" t="s">
        <v>239</v>
      </c>
      <c r="B29" s="65" t="s">
        <v>240</v>
      </c>
      <c r="C29" s="132" t="s">
        <v>589</v>
      </c>
      <c r="D29" s="133" t="s">
        <v>583</v>
      </c>
    </row>
    <row r="30" spans="1:4" x14ac:dyDescent="0.35">
      <c r="A30" s="64" t="s">
        <v>241</v>
      </c>
      <c r="B30" s="65" t="s">
        <v>242</v>
      </c>
      <c r="C30" t="s">
        <v>590</v>
      </c>
      <c r="D30" s="133" t="s">
        <v>583</v>
      </c>
    </row>
    <row r="31" spans="1:4" x14ac:dyDescent="0.35">
      <c r="A31" s="64" t="s">
        <v>243</v>
      </c>
      <c r="B31" s="65" t="s">
        <v>244</v>
      </c>
      <c r="C31" t="s">
        <v>591</v>
      </c>
      <c r="D31" s="133" t="s">
        <v>583</v>
      </c>
    </row>
    <row r="32" spans="1:4" x14ac:dyDescent="0.35">
      <c r="A32" s="64" t="s">
        <v>245</v>
      </c>
      <c r="B32" s="65" t="s">
        <v>246</v>
      </c>
      <c r="C32" s="132" t="s">
        <v>592</v>
      </c>
      <c r="D32" s="133" t="s">
        <v>583</v>
      </c>
    </row>
    <row r="33" spans="1:4" x14ac:dyDescent="0.35">
      <c r="A33" s="64" t="s">
        <v>247</v>
      </c>
      <c r="B33" s="65" t="s">
        <v>248</v>
      </c>
      <c r="C33" s="132" t="s">
        <v>593</v>
      </c>
      <c r="D33" s="133" t="s">
        <v>594</v>
      </c>
    </row>
    <row r="34" spans="1:4" x14ac:dyDescent="0.35">
      <c r="A34" s="64" t="s">
        <v>249</v>
      </c>
      <c r="B34" s="65" t="s">
        <v>250</v>
      </c>
      <c r="C34" t="s">
        <v>595</v>
      </c>
      <c r="D34" s="133" t="s">
        <v>594</v>
      </c>
    </row>
    <row r="35" spans="1:4" x14ac:dyDescent="0.35">
      <c r="A35" s="64" t="s">
        <v>251</v>
      </c>
      <c r="B35" s="65" t="s">
        <v>252</v>
      </c>
      <c r="C35" t="s">
        <v>596</v>
      </c>
      <c r="D35" s="133" t="s">
        <v>594</v>
      </c>
    </row>
    <row r="36" spans="1:4" x14ac:dyDescent="0.35">
      <c r="A36" s="64" t="s">
        <v>253</v>
      </c>
      <c r="B36" s="65" t="s">
        <v>254</v>
      </c>
      <c r="C36" s="132" t="s">
        <v>597</v>
      </c>
      <c r="D36" s="133" t="s">
        <v>594</v>
      </c>
    </row>
    <row r="37" spans="1:4" x14ac:dyDescent="0.35">
      <c r="A37" s="64" t="s">
        <v>255</v>
      </c>
      <c r="B37" s="65" t="s">
        <v>256</v>
      </c>
      <c r="C37" s="132" t="s">
        <v>598</v>
      </c>
      <c r="D37" s="133" t="s">
        <v>594</v>
      </c>
    </row>
    <row r="38" spans="1:4" x14ac:dyDescent="0.35">
      <c r="A38" s="64" t="s">
        <v>257</v>
      </c>
      <c r="B38" s="65" t="s">
        <v>258</v>
      </c>
      <c r="C38" s="132" t="s">
        <v>599</v>
      </c>
      <c r="D38" s="133" t="s">
        <v>594</v>
      </c>
    </row>
    <row r="39" spans="1:4" x14ac:dyDescent="0.35">
      <c r="A39" s="64" t="s">
        <v>259</v>
      </c>
      <c r="B39" s="65" t="s">
        <v>260</v>
      </c>
      <c r="C39" t="s">
        <v>600</v>
      </c>
      <c r="D39" s="133" t="s">
        <v>594</v>
      </c>
    </row>
    <row r="40" spans="1:4" x14ac:dyDescent="0.35">
      <c r="A40" s="64" t="s">
        <v>261</v>
      </c>
      <c r="B40" s="65" t="s">
        <v>262</v>
      </c>
      <c r="C40" t="s">
        <v>601</v>
      </c>
      <c r="D40" s="133" t="s">
        <v>594</v>
      </c>
    </row>
    <row r="41" spans="1:4" x14ac:dyDescent="0.35">
      <c r="A41" s="64" t="s">
        <v>263</v>
      </c>
      <c r="B41" s="65" t="s">
        <v>264</v>
      </c>
      <c r="C41" s="132" t="s">
        <v>602</v>
      </c>
      <c r="D41" s="133" t="s">
        <v>594</v>
      </c>
    </row>
    <row r="42" spans="1:4" x14ac:dyDescent="0.35">
      <c r="A42" s="64" t="s">
        <v>265</v>
      </c>
      <c r="B42" s="65" t="s">
        <v>266</v>
      </c>
      <c r="C42" s="132" t="s">
        <v>603</v>
      </c>
      <c r="D42" s="133" t="s">
        <v>594</v>
      </c>
    </row>
    <row r="43" spans="1:4" x14ac:dyDescent="0.35">
      <c r="A43" s="64" t="s">
        <v>267</v>
      </c>
      <c r="B43" s="65" t="s">
        <v>268</v>
      </c>
      <c r="C43" s="132" t="s">
        <v>604</v>
      </c>
      <c r="D43" s="133" t="s">
        <v>594</v>
      </c>
    </row>
    <row r="44" spans="1:4" x14ac:dyDescent="0.35">
      <c r="A44" s="64" t="s">
        <v>269</v>
      </c>
      <c r="B44" s="65" t="s">
        <v>270</v>
      </c>
      <c r="C44" t="s">
        <v>605</v>
      </c>
      <c r="D44" s="133" t="s">
        <v>594</v>
      </c>
    </row>
    <row r="45" spans="1:4" x14ac:dyDescent="0.35">
      <c r="A45" s="64" t="s">
        <v>271</v>
      </c>
      <c r="B45" s="65" t="s">
        <v>272</v>
      </c>
      <c r="C45" t="s">
        <v>606</v>
      </c>
      <c r="D45" s="133" t="s">
        <v>594</v>
      </c>
    </row>
    <row r="46" spans="1:4" x14ac:dyDescent="0.35">
      <c r="A46" s="64" t="s">
        <v>273</v>
      </c>
      <c r="B46" s="65" t="s">
        <v>274</v>
      </c>
      <c r="C46" t="s">
        <v>607</v>
      </c>
      <c r="D46" s="133" t="s">
        <v>594</v>
      </c>
    </row>
    <row r="47" spans="1:4" x14ac:dyDescent="0.35">
      <c r="A47" s="64" t="s">
        <v>275</v>
      </c>
      <c r="B47" s="65" t="s">
        <v>276</v>
      </c>
      <c r="C47" s="132" t="s">
        <v>608</v>
      </c>
      <c r="D47" s="133" t="s">
        <v>594</v>
      </c>
    </row>
    <row r="48" spans="1:4" x14ac:dyDescent="0.35">
      <c r="A48" s="64" t="s">
        <v>277</v>
      </c>
      <c r="B48" s="65" t="s">
        <v>278</v>
      </c>
      <c r="C48" s="132" t="s">
        <v>609</v>
      </c>
      <c r="D48" s="133" t="s">
        <v>610</v>
      </c>
    </row>
    <row r="49" spans="1:4" x14ac:dyDescent="0.35">
      <c r="A49" s="64" t="s">
        <v>279</v>
      </c>
      <c r="B49" s="65" t="s">
        <v>280</v>
      </c>
      <c r="C49" s="132" t="s">
        <v>611</v>
      </c>
      <c r="D49" s="133" t="s">
        <v>610</v>
      </c>
    </row>
    <row r="50" spans="1:4" x14ac:dyDescent="0.35">
      <c r="A50" s="64" t="s">
        <v>281</v>
      </c>
      <c r="B50" s="65" t="s">
        <v>282</v>
      </c>
      <c r="C50" s="132" t="s">
        <v>612</v>
      </c>
      <c r="D50" s="133" t="s">
        <v>610</v>
      </c>
    </row>
    <row r="51" spans="1:4" x14ac:dyDescent="0.35">
      <c r="A51" s="64" t="s">
        <v>283</v>
      </c>
      <c r="B51" s="65" t="s">
        <v>284</v>
      </c>
      <c r="C51" s="132" t="s">
        <v>613</v>
      </c>
      <c r="D51" s="133" t="s">
        <v>610</v>
      </c>
    </row>
    <row r="52" spans="1:4" x14ac:dyDescent="0.35">
      <c r="A52" s="64" t="s">
        <v>285</v>
      </c>
      <c r="B52" s="65" t="s">
        <v>286</v>
      </c>
      <c r="C52" t="s">
        <v>614</v>
      </c>
      <c r="D52" s="133" t="s">
        <v>610</v>
      </c>
    </row>
    <row r="53" spans="1:4" x14ac:dyDescent="0.35">
      <c r="A53" s="64" t="s">
        <v>287</v>
      </c>
      <c r="B53" s="65" t="s">
        <v>288</v>
      </c>
      <c r="C53" t="s">
        <v>615</v>
      </c>
      <c r="D53" s="133" t="s">
        <v>610</v>
      </c>
    </row>
    <row r="54" spans="1:4" x14ac:dyDescent="0.35">
      <c r="A54" s="64" t="s">
        <v>289</v>
      </c>
      <c r="B54" s="65" t="s">
        <v>290</v>
      </c>
      <c r="C54" s="132" t="s">
        <v>616</v>
      </c>
      <c r="D54" s="133" t="s">
        <v>610</v>
      </c>
    </row>
    <row r="55" spans="1:4" x14ac:dyDescent="0.35">
      <c r="A55" s="64" t="s">
        <v>291</v>
      </c>
      <c r="B55" s="65" t="s">
        <v>292</v>
      </c>
      <c r="C55" s="132" t="s">
        <v>617</v>
      </c>
      <c r="D55" s="133" t="s">
        <v>610</v>
      </c>
    </row>
    <row r="56" spans="1:4" x14ac:dyDescent="0.35">
      <c r="A56" s="64" t="s">
        <v>293</v>
      </c>
      <c r="B56" s="65" t="s">
        <v>294</v>
      </c>
      <c r="C56" s="132" t="s">
        <v>618</v>
      </c>
      <c r="D56" s="133" t="s">
        <v>610</v>
      </c>
    </row>
    <row r="57" spans="1:4" x14ac:dyDescent="0.35">
      <c r="A57" s="64" t="s">
        <v>295</v>
      </c>
      <c r="B57" s="65" t="s">
        <v>296</v>
      </c>
      <c r="C57" s="132" t="s">
        <v>619</v>
      </c>
      <c r="D57" s="133" t="s">
        <v>610</v>
      </c>
    </row>
    <row r="58" spans="1:4" x14ac:dyDescent="0.35">
      <c r="A58" s="64" t="s">
        <v>297</v>
      </c>
      <c r="B58" s="65" t="s">
        <v>298</v>
      </c>
      <c r="C58" s="132" t="s">
        <v>620</v>
      </c>
      <c r="D58" s="133" t="s">
        <v>621</v>
      </c>
    </row>
    <row r="59" spans="1:4" x14ac:dyDescent="0.35">
      <c r="A59" s="64" t="s">
        <v>299</v>
      </c>
      <c r="B59" s="65" t="s">
        <v>300</v>
      </c>
      <c r="C59" s="132" t="s">
        <v>622</v>
      </c>
      <c r="D59" s="133" t="s">
        <v>621</v>
      </c>
    </row>
    <row r="60" spans="1:4" x14ac:dyDescent="0.35">
      <c r="A60" s="64" t="s">
        <v>301</v>
      </c>
      <c r="B60" s="65" t="s">
        <v>302</v>
      </c>
      <c r="C60" t="s">
        <v>623</v>
      </c>
      <c r="D60" s="133" t="s">
        <v>621</v>
      </c>
    </row>
    <row r="61" spans="1:4" x14ac:dyDescent="0.35">
      <c r="A61" s="64" t="s">
        <v>303</v>
      </c>
      <c r="B61" s="65" t="s">
        <v>304</v>
      </c>
      <c r="C61" t="s">
        <v>624</v>
      </c>
      <c r="D61" s="133" t="s">
        <v>621</v>
      </c>
    </row>
    <row r="62" spans="1:4" x14ac:dyDescent="0.35">
      <c r="A62" s="64" t="s">
        <v>305</v>
      </c>
      <c r="B62" s="65" t="s">
        <v>306</v>
      </c>
      <c r="C62" s="132" t="s">
        <v>625</v>
      </c>
      <c r="D62" s="133" t="s">
        <v>621</v>
      </c>
    </row>
    <row r="63" spans="1:4" x14ac:dyDescent="0.35">
      <c r="A63" s="64" t="s">
        <v>307</v>
      </c>
      <c r="B63" s="65" t="s">
        <v>308</v>
      </c>
      <c r="C63" s="132" t="s">
        <v>626</v>
      </c>
      <c r="D63" s="133" t="s">
        <v>621</v>
      </c>
    </row>
    <row r="64" spans="1:4" x14ac:dyDescent="0.35">
      <c r="A64" s="64" t="s">
        <v>309</v>
      </c>
      <c r="B64" s="65" t="s">
        <v>310</v>
      </c>
      <c r="C64" s="132" t="s">
        <v>627</v>
      </c>
      <c r="D64" s="133" t="s">
        <v>621</v>
      </c>
    </row>
    <row r="65" spans="1:4" x14ac:dyDescent="0.35">
      <c r="A65" s="64" t="s">
        <v>311</v>
      </c>
      <c r="B65" s="65" t="s">
        <v>312</v>
      </c>
      <c r="C65" s="132" t="s">
        <v>628</v>
      </c>
      <c r="D65" s="133" t="s">
        <v>621</v>
      </c>
    </row>
    <row r="66" spans="1:4" x14ac:dyDescent="0.35">
      <c r="A66" s="64" t="s">
        <v>313</v>
      </c>
      <c r="B66" s="65" t="s">
        <v>314</v>
      </c>
      <c r="C66" s="132" t="s">
        <v>629</v>
      </c>
      <c r="D66" s="133" t="s">
        <v>630</v>
      </c>
    </row>
    <row r="67" spans="1:4" x14ac:dyDescent="0.35">
      <c r="A67" s="64" t="s">
        <v>315</v>
      </c>
      <c r="B67" s="65" t="s">
        <v>316</v>
      </c>
      <c r="C67" t="s">
        <v>631</v>
      </c>
      <c r="D67" s="133" t="s">
        <v>630</v>
      </c>
    </row>
    <row r="68" spans="1:4" x14ac:dyDescent="0.35">
      <c r="A68" s="64" t="s">
        <v>317</v>
      </c>
      <c r="B68" s="65" t="s">
        <v>318</v>
      </c>
      <c r="C68" t="s">
        <v>632</v>
      </c>
      <c r="D68" s="133" t="s">
        <v>630</v>
      </c>
    </row>
    <row r="69" spans="1:4" x14ac:dyDescent="0.35">
      <c r="A69" s="64" t="s">
        <v>319</v>
      </c>
      <c r="B69" s="65" t="s">
        <v>320</v>
      </c>
      <c r="C69" s="132" t="s">
        <v>633</v>
      </c>
      <c r="D69" s="133" t="s">
        <v>630</v>
      </c>
    </row>
    <row r="70" spans="1:4" x14ac:dyDescent="0.35">
      <c r="A70" s="64" t="s">
        <v>321</v>
      </c>
      <c r="B70" s="65" t="s">
        <v>322</v>
      </c>
      <c r="C70" t="s">
        <v>634</v>
      </c>
      <c r="D70" s="133" t="s">
        <v>630</v>
      </c>
    </row>
    <row r="71" spans="1:4" x14ac:dyDescent="0.35">
      <c r="A71" s="64" t="s">
        <v>323</v>
      </c>
      <c r="B71" s="65" t="s">
        <v>324</v>
      </c>
      <c r="C71" t="s">
        <v>635</v>
      </c>
      <c r="D71" s="133" t="s">
        <v>630</v>
      </c>
    </row>
    <row r="72" spans="1:4" x14ac:dyDescent="0.35">
      <c r="A72" s="64" t="s">
        <v>325</v>
      </c>
      <c r="B72" s="65" t="s">
        <v>326</v>
      </c>
      <c r="C72" t="s">
        <v>636</v>
      </c>
      <c r="D72" s="133" t="s">
        <v>630</v>
      </c>
    </row>
    <row r="73" spans="1:4" x14ac:dyDescent="0.35">
      <c r="A73" s="64" t="s">
        <v>327</v>
      </c>
      <c r="B73" s="65" t="s">
        <v>328</v>
      </c>
      <c r="C73" s="132" t="s">
        <v>637</v>
      </c>
      <c r="D73" s="133" t="s">
        <v>630</v>
      </c>
    </row>
    <row r="74" spans="1:4" x14ac:dyDescent="0.35">
      <c r="A74" s="64" t="s">
        <v>329</v>
      </c>
      <c r="B74" s="65" t="s">
        <v>330</v>
      </c>
      <c r="C74" t="s">
        <v>638</v>
      </c>
      <c r="D74" s="133" t="s">
        <v>630</v>
      </c>
    </row>
    <row r="75" spans="1:4" x14ac:dyDescent="0.35">
      <c r="A75" s="64" t="s">
        <v>331</v>
      </c>
      <c r="B75" s="65" t="s">
        <v>332</v>
      </c>
      <c r="C75" t="s">
        <v>639</v>
      </c>
      <c r="D75" s="133" t="s">
        <v>630</v>
      </c>
    </row>
    <row r="76" spans="1:4" x14ac:dyDescent="0.35">
      <c r="A76" s="64" t="s">
        <v>333</v>
      </c>
      <c r="B76" s="66" t="s">
        <v>334</v>
      </c>
      <c r="C76" t="s">
        <v>640</v>
      </c>
      <c r="D76" s="133" t="s">
        <v>630</v>
      </c>
    </row>
    <row r="77" spans="1:4" x14ac:dyDescent="0.35">
      <c r="A77" s="64" t="s">
        <v>335</v>
      </c>
      <c r="B77" s="66" t="s">
        <v>336</v>
      </c>
      <c r="C77" t="s">
        <v>641</v>
      </c>
      <c r="D77" s="133" t="s">
        <v>630</v>
      </c>
    </row>
    <row r="78" spans="1:4" x14ac:dyDescent="0.35">
      <c r="A78" s="64" t="s">
        <v>337</v>
      </c>
      <c r="B78" s="66" t="s">
        <v>338</v>
      </c>
      <c r="C78" t="s">
        <v>642</v>
      </c>
      <c r="D78" s="133" t="s">
        <v>630</v>
      </c>
    </row>
    <row r="79" spans="1:4" x14ac:dyDescent="0.35">
      <c r="A79" s="64" t="s">
        <v>339</v>
      </c>
      <c r="B79" s="66" t="s">
        <v>340</v>
      </c>
      <c r="C79" t="s">
        <v>643</v>
      </c>
      <c r="D79" s="133" t="s">
        <v>630</v>
      </c>
    </row>
    <row r="80" spans="1:4" x14ac:dyDescent="0.35">
      <c r="A80" s="64" t="s">
        <v>341</v>
      </c>
      <c r="B80" s="66" t="s">
        <v>342</v>
      </c>
      <c r="C80" s="132" t="s">
        <v>644</v>
      </c>
      <c r="D80" s="133" t="s">
        <v>630</v>
      </c>
    </row>
    <row r="81" spans="1:4" x14ac:dyDescent="0.35">
      <c r="A81" s="64" t="s">
        <v>343</v>
      </c>
      <c r="B81" s="66" t="s">
        <v>344</v>
      </c>
      <c r="C81" s="132" t="s">
        <v>645</v>
      </c>
      <c r="D81" s="133" t="s">
        <v>630</v>
      </c>
    </row>
    <row r="82" spans="1:4" x14ac:dyDescent="0.35">
      <c r="A82" s="64" t="s">
        <v>345</v>
      </c>
      <c r="B82" s="66" t="s">
        <v>346</v>
      </c>
    </row>
    <row r="83" spans="1:4" x14ac:dyDescent="0.35">
      <c r="A83" s="64" t="s">
        <v>347</v>
      </c>
      <c r="B83" s="66" t="s">
        <v>348</v>
      </c>
    </row>
    <row r="84" spans="1:4" x14ac:dyDescent="0.35">
      <c r="A84" s="64" t="s">
        <v>349</v>
      </c>
      <c r="B84" s="66" t="s">
        <v>350</v>
      </c>
    </row>
    <row r="85" spans="1:4" x14ac:dyDescent="0.35">
      <c r="A85" s="64" t="s">
        <v>351</v>
      </c>
      <c r="B85" s="66" t="s">
        <v>352</v>
      </c>
    </row>
    <row r="86" spans="1:4" x14ac:dyDescent="0.35">
      <c r="A86" s="64" t="s">
        <v>353</v>
      </c>
      <c r="B86" s="66" t="s">
        <v>354</v>
      </c>
    </row>
    <row r="87" spans="1:4" x14ac:dyDescent="0.35">
      <c r="A87" s="64" t="s">
        <v>355</v>
      </c>
      <c r="B87" s="66" t="s">
        <v>356</v>
      </c>
    </row>
    <row r="88" spans="1:4" x14ac:dyDescent="0.35">
      <c r="A88" s="64" t="s">
        <v>357</v>
      </c>
      <c r="B88" s="66" t="s">
        <v>358</v>
      </c>
    </row>
    <row r="89" spans="1:4" x14ac:dyDescent="0.35">
      <c r="A89" s="64" t="s">
        <v>359</v>
      </c>
      <c r="B89" s="66" t="s">
        <v>360</v>
      </c>
    </row>
    <row r="90" spans="1:4" x14ac:dyDescent="0.35">
      <c r="A90" s="64" t="s">
        <v>361</v>
      </c>
      <c r="B90" s="66" t="s">
        <v>362</v>
      </c>
    </row>
    <row r="91" spans="1:4" x14ac:dyDescent="0.35">
      <c r="A91" s="64" t="s">
        <v>363</v>
      </c>
      <c r="B91" s="66" t="s">
        <v>364</v>
      </c>
    </row>
    <row r="92" spans="1:4" x14ac:dyDescent="0.35">
      <c r="A92" s="64" t="s">
        <v>365</v>
      </c>
      <c r="B92" s="66" t="s">
        <v>366</v>
      </c>
    </row>
    <row r="93" spans="1:4" x14ac:dyDescent="0.35">
      <c r="A93" s="64" t="s">
        <v>367</v>
      </c>
      <c r="B93" s="66" t="s">
        <v>368</v>
      </c>
    </row>
    <row r="94" spans="1:4" x14ac:dyDescent="0.35">
      <c r="A94" s="64" t="s">
        <v>369</v>
      </c>
      <c r="B94" s="66" t="s">
        <v>370</v>
      </c>
    </row>
    <row r="95" spans="1:4" x14ac:dyDescent="0.35">
      <c r="A95" s="64" t="s">
        <v>371</v>
      </c>
      <c r="B95" s="66" t="s">
        <v>372</v>
      </c>
    </row>
    <row r="96" spans="1:4" x14ac:dyDescent="0.35">
      <c r="A96" s="64" t="s">
        <v>373</v>
      </c>
      <c r="B96" s="66" t="s">
        <v>374</v>
      </c>
    </row>
    <row r="97" spans="1:2" x14ac:dyDescent="0.35">
      <c r="A97" s="64" t="s">
        <v>375</v>
      </c>
      <c r="B97" s="66" t="s">
        <v>376</v>
      </c>
    </row>
    <row r="98" spans="1:2" x14ac:dyDescent="0.35">
      <c r="A98" s="64" t="s">
        <v>377</v>
      </c>
      <c r="B98" s="66" t="s">
        <v>378</v>
      </c>
    </row>
    <row r="99" spans="1:2" x14ac:dyDescent="0.35">
      <c r="A99" s="64" t="s">
        <v>379</v>
      </c>
      <c r="B99" s="66" t="s">
        <v>380</v>
      </c>
    </row>
    <row r="100" spans="1:2" x14ac:dyDescent="0.35">
      <c r="A100" s="64" t="s">
        <v>381</v>
      </c>
      <c r="B100" s="66" t="s">
        <v>382</v>
      </c>
    </row>
    <row r="101" spans="1:2" x14ac:dyDescent="0.35">
      <c r="A101" s="64" t="s">
        <v>383</v>
      </c>
      <c r="B101" s="66" t="s">
        <v>384</v>
      </c>
    </row>
    <row r="102" spans="1:2" x14ac:dyDescent="0.35">
      <c r="A102" s="64" t="s">
        <v>385</v>
      </c>
      <c r="B102" s="66" t="s">
        <v>386</v>
      </c>
    </row>
    <row r="103" spans="1:2" x14ac:dyDescent="0.35">
      <c r="A103" s="64" t="s">
        <v>387</v>
      </c>
      <c r="B103" s="66" t="s">
        <v>388</v>
      </c>
    </row>
    <row r="104" spans="1:2" x14ac:dyDescent="0.35">
      <c r="A104" s="64" t="s">
        <v>389</v>
      </c>
      <c r="B104" s="66" t="s">
        <v>390</v>
      </c>
    </row>
    <row r="105" spans="1:2" x14ac:dyDescent="0.35">
      <c r="A105" s="64" t="s">
        <v>391</v>
      </c>
      <c r="B105" s="66" t="s">
        <v>392</v>
      </c>
    </row>
    <row r="106" spans="1:2" x14ac:dyDescent="0.35">
      <c r="A106" s="64" t="s">
        <v>393</v>
      </c>
      <c r="B106" s="66" t="s">
        <v>394</v>
      </c>
    </row>
    <row r="107" spans="1:2" x14ac:dyDescent="0.35">
      <c r="A107" s="64" t="s">
        <v>395</v>
      </c>
      <c r="B107" s="66" t="s">
        <v>396</v>
      </c>
    </row>
    <row r="108" spans="1:2" x14ac:dyDescent="0.35">
      <c r="A108" s="64" t="s">
        <v>397</v>
      </c>
      <c r="B108" s="66" t="s">
        <v>398</v>
      </c>
    </row>
    <row r="109" spans="1:2" x14ac:dyDescent="0.35">
      <c r="A109" s="64" t="s">
        <v>399</v>
      </c>
      <c r="B109" s="66" t="s">
        <v>400</v>
      </c>
    </row>
    <row r="110" spans="1:2" x14ac:dyDescent="0.35">
      <c r="A110" s="64" t="s">
        <v>401</v>
      </c>
      <c r="B110" s="66" t="s">
        <v>402</v>
      </c>
    </row>
    <row r="111" spans="1:2" x14ac:dyDescent="0.35">
      <c r="A111" s="64" t="s">
        <v>403</v>
      </c>
      <c r="B111" s="66" t="s">
        <v>404</v>
      </c>
    </row>
    <row r="112" spans="1:2" x14ac:dyDescent="0.35">
      <c r="A112" s="64" t="s">
        <v>405</v>
      </c>
      <c r="B112" s="66" t="s">
        <v>406</v>
      </c>
    </row>
    <row r="113" spans="1:2" x14ac:dyDescent="0.35">
      <c r="A113" s="64" t="s">
        <v>407</v>
      </c>
      <c r="B113" s="66" t="s">
        <v>408</v>
      </c>
    </row>
    <row r="114" spans="1:2" x14ac:dyDescent="0.35">
      <c r="A114" s="64" t="s">
        <v>409</v>
      </c>
      <c r="B114" s="66" t="s">
        <v>410</v>
      </c>
    </row>
    <row r="115" spans="1:2" x14ac:dyDescent="0.35">
      <c r="A115" s="64" t="s">
        <v>411</v>
      </c>
      <c r="B115" s="66" t="s">
        <v>412</v>
      </c>
    </row>
    <row r="116" spans="1:2" x14ac:dyDescent="0.35">
      <c r="A116" s="64" t="s">
        <v>413</v>
      </c>
      <c r="B116" s="66" t="s">
        <v>414</v>
      </c>
    </row>
    <row r="117" spans="1:2" x14ac:dyDescent="0.35">
      <c r="A117" s="64" t="s">
        <v>415</v>
      </c>
      <c r="B117" s="66" t="s">
        <v>416</v>
      </c>
    </row>
    <row r="118" spans="1:2" x14ac:dyDescent="0.35">
      <c r="A118" s="64" t="s">
        <v>417</v>
      </c>
      <c r="B118" s="66" t="s">
        <v>418</v>
      </c>
    </row>
    <row r="119" spans="1:2" x14ac:dyDescent="0.35">
      <c r="A119" s="64" t="s">
        <v>419</v>
      </c>
      <c r="B119" s="66" t="s">
        <v>420</v>
      </c>
    </row>
    <row r="120" spans="1:2" x14ac:dyDescent="0.35">
      <c r="A120" s="64" t="s">
        <v>421</v>
      </c>
      <c r="B120" s="66" t="s">
        <v>422</v>
      </c>
    </row>
    <row r="121" spans="1:2" x14ac:dyDescent="0.35">
      <c r="A121" s="64" t="s">
        <v>423</v>
      </c>
      <c r="B121" s="66" t="s">
        <v>424</v>
      </c>
    </row>
    <row r="122" spans="1:2" x14ac:dyDescent="0.35">
      <c r="A122" s="64" t="s">
        <v>425</v>
      </c>
      <c r="B122" s="66" t="s">
        <v>426</v>
      </c>
    </row>
    <row r="123" spans="1:2" x14ac:dyDescent="0.35">
      <c r="A123" s="64" t="s">
        <v>427</v>
      </c>
      <c r="B123" s="66" t="s">
        <v>428</v>
      </c>
    </row>
    <row r="124" spans="1:2" x14ac:dyDescent="0.35">
      <c r="A124" s="64" t="s">
        <v>429</v>
      </c>
      <c r="B124" s="66" t="s">
        <v>430</v>
      </c>
    </row>
    <row r="125" spans="1:2" x14ac:dyDescent="0.35">
      <c r="A125" s="64" t="s">
        <v>431</v>
      </c>
      <c r="B125" s="66" t="s">
        <v>432</v>
      </c>
    </row>
    <row r="126" spans="1:2" x14ac:dyDescent="0.35">
      <c r="A126" s="64" t="s">
        <v>433</v>
      </c>
      <c r="B126" s="66" t="s">
        <v>434</v>
      </c>
    </row>
    <row r="127" spans="1:2" x14ac:dyDescent="0.35">
      <c r="A127" s="64" t="s">
        <v>435</v>
      </c>
      <c r="B127" s="66" t="s">
        <v>436</v>
      </c>
    </row>
    <row r="128" spans="1:2" x14ac:dyDescent="0.35">
      <c r="A128" s="64" t="s">
        <v>437</v>
      </c>
      <c r="B128" s="66" t="s">
        <v>438</v>
      </c>
    </row>
    <row r="129" spans="1:2" x14ac:dyDescent="0.35">
      <c r="A129" s="64" t="s">
        <v>439</v>
      </c>
      <c r="B129" s="66" t="s">
        <v>440</v>
      </c>
    </row>
    <row r="130" spans="1:2" x14ac:dyDescent="0.35">
      <c r="A130" s="64" t="s">
        <v>441</v>
      </c>
      <c r="B130" s="66" t="s">
        <v>442</v>
      </c>
    </row>
    <row r="131" spans="1:2" x14ac:dyDescent="0.35">
      <c r="A131" s="64" t="s">
        <v>443</v>
      </c>
      <c r="B131" s="66" t="s">
        <v>444</v>
      </c>
    </row>
    <row r="132" spans="1:2" x14ac:dyDescent="0.35">
      <c r="A132" s="64" t="s">
        <v>445</v>
      </c>
      <c r="B132" s="66" t="s">
        <v>446</v>
      </c>
    </row>
    <row r="133" spans="1:2" x14ac:dyDescent="0.35">
      <c r="A133" s="64" t="s">
        <v>447</v>
      </c>
      <c r="B133" s="66" t="s">
        <v>448</v>
      </c>
    </row>
    <row r="134" spans="1:2" x14ac:dyDescent="0.35">
      <c r="A134" s="64" t="s">
        <v>449</v>
      </c>
      <c r="B134" s="66" t="s">
        <v>450</v>
      </c>
    </row>
    <row r="135" spans="1:2" x14ac:dyDescent="0.35">
      <c r="A135" s="64" t="s">
        <v>451</v>
      </c>
      <c r="B135" s="66" t="s">
        <v>452</v>
      </c>
    </row>
    <row r="136" spans="1:2" x14ac:dyDescent="0.35">
      <c r="A136" s="64" t="s">
        <v>453</v>
      </c>
      <c r="B136" s="66" t="s">
        <v>454</v>
      </c>
    </row>
    <row r="137" spans="1:2" x14ac:dyDescent="0.35">
      <c r="A137" s="64" t="s">
        <v>455</v>
      </c>
      <c r="B137" s="66" t="s">
        <v>456</v>
      </c>
    </row>
    <row r="138" spans="1:2" x14ac:dyDescent="0.35">
      <c r="A138" s="64" t="s">
        <v>457</v>
      </c>
      <c r="B138" s="66" t="s">
        <v>458</v>
      </c>
    </row>
    <row r="139" spans="1:2" x14ac:dyDescent="0.35">
      <c r="A139" s="64" t="s">
        <v>459</v>
      </c>
      <c r="B139" s="66" t="s">
        <v>460</v>
      </c>
    </row>
    <row r="140" spans="1:2" x14ac:dyDescent="0.35">
      <c r="A140" s="64" t="s">
        <v>461</v>
      </c>
      <c r="B140" s="66" t="s">
        <v>462</v>
      </c>
    </row>
    <row r="141" spans="1:2" x14ac:dyDescent="0.35">
      <c r="A141" s="64" t="s">
        <v>463</v>
      </c>
      <c r="B141" s="66" t="s">
        <v>464</v>
      </c>
    </row>
    <row r="142" spans="1:2" x14ac:dyDescent="0.35">
      <c r="A142" s="64" t="s">
        <v>465</v>
      </c>
      <c r="B142" s="66" t="s">
        <v>466</v>
      </c>
    </row>
    <row r="143" spans="1:2" x14ac:dyDescent="0.35">
      <c r="A143" s="64" t="s">
        <v>467</v>
      </c>
      <c r="B143" s="66" t="s">
        <v>468</v>
      </c>
    </row>
    <row r="144" spans="1:2" x14ac:dyDescent="0.35">
      <c r="A144" s="64" t="s">
        <v>469</v>
      </c>
      <c r="B144" s="66" t="s">
        <v>470</v>
      </c>
    </row>
    <row r="145" spans="1:2" x14ac:dyDescent="0.35">
      <c r="A145" s="64" t="s">
        <v>471</v>
      </c>
      <c r="B145" s="66" t="s">
        <v>472</v>
      </c>
    </row>
    <row r="146" spans="1:2" x14ac:dyDescent="0.35">
      <c r="A146" s="64" t="s">
        <v>473</v>
      </c>
      <c r="B146" s="66" t="s">
        <v>474</v>
      </c>
    </row>
    <row r="147" spans="1:2" x14ac:dyDescent="0.35">
      <c r="A147" s="64" t="s">
        <v>475</v>
      </c>
      <c r="B147" s="66" t="s">
        <v>476</v>
      </c>
    </row>
    <row r="148" spans="1:2" x14ac:dyDescent="0.35">
      <c r="A148" s="64" t="s">
        <v>477</v>
      </c>
      <c r="B148" s="66" t="s">
        <v>478</v>
      </c>
    </row>
    <row r="149" spans="1:2" x14ac:dyDescent="0.35">
      <c r="A149" s="64" t="s">
        <v>479</v>
      </c>
      <c r="B149" s="66" t="s">
        <v>480</v>
      </c>
    </row>
    <row r="150" spans="1:2" x14ac:dyDescent="0.35">
      <c r="A150" s="64" t="s">
        <v>481</v>
      </c>
      <c r="B150" s="66" t="s">
        <v>482</v>
      </c>
    </row>
    <row r="151" spans="1:2" x14ac:dyDescent="0.35">
      <c r="A151" s="64" t="s">
        <v>483</v>
      </c>
      <c r="B151" s="66" t="s">
        <v>484</v>
      </c>
    </row>
    <row r="152" spans="1:2" x14ac:dyDescent="0.35">
      <c r="A152" s="64" t="s">
        <v>485</v>
      </c>
      <c r="B152" s="66" t="s">
        <v>486</v>
      </c>
    </row>
    <row r="153" spans="1:2" x14ac:dyDescent="0.35">
      <c r="A153" s="64" t="s">
        <v>487</v>
      </c>
      <c r="B153" s="66" t="s">
        <v>488</v>
      </c>
    </row>
    <row r="154" spans="1:2" x14ac:dyDescent="0.35">
      <c r="A154" s="64" t="s">
        <v>489</v>
      </c>
      <c r="B154" s="66" t="s">
        <v>490</v>
      </c>
    </row>
    <row r="155" spans="1:2" x14ac:dyDescent="0.35">
      <c r="A155" s="64" t="s">
        <v>491</v>
      </c>
      <c r="B155" s="66" t="s">
        <v>492</v>
      </c>
    </row>
    <row r="156" spans="1:2" x14ac:dyDescent="0.35">
      <c r="A156" s="64" t="s">
        <v>493</v>
      </c>
      <c r="B156" s="66" t="s">
        <v>494</v>
      </c>
    </row>
    <row r="157" spans="1:2" x14ac:dyDescent="0.35">
      <c r="A157" s="64" t="s">
        <v>495</v>
      </c>
      <c r="B157" s="66" t="s">
        <v>496</v>
      </c>
    </row>
    <row r="158" spans="1:2" x14ac:dyDescent="0.35">
      <c r="A158" s="64" t="s">
        <v>497</v>
      </c>
      <c r="B158" s="66" t="s">
        <v>498</v>
      </c>
    </row>
    <row r="159" spans="1:2" x14ac:dyDescent="0.35">
      <c r="A159" s="64" t="s">
        <v>499</v>
      </c>
      <c r="B159" s="66" t="s">
        <v>500</v>
      </c>
    </row>
    <row r="160" spans="1:2" x14ac:dyDescent="0.35">
      <c r="A160" s="64" t="s">
        <v>501</v>
      </c>
      <c r="B160" s="66" t="s">
        <v>502</v>
      </c>
    </row>
    <row r="161" spans="1:2" x14ac:dyDescent="0.35">
      <c r="A161" s="64" t="s">
        <v>503</v>
      </c>
      <c r="B161" s="66" t="s">
        <v>504</v>
      </c>
    </row>
    <row r="162" spans="1:2" x14ac:dyDescent="0.35">
      <c r="A162" s="64" t="s">
        <v>505</v>
      </c>
      <c r="B162" s="66" t="s">
        <v>506</v>
      </c>
    </row>
    <row r="163" spans="1:2" x14ac:dyDescent="0.35">
      <c r="A163" s="64" t="s">
        <v>507</v>
      </c>
      <c r="B163" s="66" t="s">
        <v>508</v>
      </c>
    </row>
    <row r="164" spans="1:2" x14ac:dyDescent="0.35">
      <c r="A164" s="64" t="s">
        <v>509</v>
      </c>
      <c r="B164" s="66" t="s">
        <v>510</v>
      </c>
    </row>
    <row r="165" spans="1:2" x14ac:dyDescent="0.35">
      <c r="A165" s="64" t="s">
        <v>511</v>
      </c>
      <c r="B165" s="66" t="s">
        <v>512</v>
      </c>
    </row>
    <row r="166" spans="1:2" x14ac:dyDescent="0.35">
      <c r="A166" s="64" t="s">
        <v>513</v>
      </c>
      <c r="B166" s="66" t="s">
        <v>514</v>
      </c>
    </row>
    <row r="167" spans="1:2" x14ac:dyDescent="0.35">
      <c r="A167" s="64" t="s">
        <v>515</v>
      </c>
      <c r="B167" s="66" t="s">
        <v>516</v>
      </c>
    </row>
    <row r="168" spans="1:2" x14ac:dyDescent="0.35">
      <c r="A168" s="64" t="s">
        <v>517</v>
      </c>
      <c r="B168" s="66" t="s">
        <v>518</v>
      </c>
    </row>
    <row r="169" spans="1:2" x14ac:dyDescent="0.35">
      <c r="A169" s="64" t="s">
        <v>519</v>
      </c>
      <c r="B169" s="66" t="s">
        <v>520</v>
      </c>
    </row>
    <row r="170" spans="1:2" x14ac:dyDescent="0.35">
      <c r="A170" s="64" t="s">
        <v>521</v>
      </c>
      <c r="B170" s="66" t="s">
        <v>522</v>
      </c>
    </row>
    <row r="171" spans="1:2" x14ac:dyDescent="0.35">
      <c r="A171" s="64" t="s">
        <v>523</v>
      </c>
      <c r="B171" s="66" t="s">
        <v>524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xenia.diaz@un.org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MPTF_00006_00814</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45FB653D-C365-41D2-BD8F-6A334D3FE9E8}">
  <ds:schemaRefs>
    <ds:schemaRef ds:uri="http://schemas.microsoft.com/sharepoint/v3/contenttype/forms"/>
  </ds:schemaRefs>
</ds:datastoreItem>
</file>

<file path=customXml/itemProps2.xml><?xml version="1.0" encoding="utf-8"?>
<ds:datastoreItem xmlns:ds="http://schemas.openxmlformats.org/officeDocument/2006/customXml" ds:itemID="{DD06A0CD-4ACD-4F89-80F6-3AE8D7E67C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695bc1-6109-4dcd-a27a-f8a0370b00e2"/>
    <ds:schemaRef ds:uri="b1528a4b-5ccb-40f7-a09e-43427183cd95"/>
    <ds:schemaRef ds:uri="cb759e4c-f0d7-4feb-bda3-ed2800574e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277CCE-5DA5-428F-917F-7D3C4AD09F8B}">
  <ds:schemaRefs>
    <ds:schemaRef ds:uri="http://schemas.microsoft.com/office/2006/metadata/properties"/>
    <ds:schemaRef ds:uri="http://schemas.microsoft.com/office/infopath/2007/PartnerControls"/>
    <ds:schemaRef ds:uri="f9695bc1-6109-4dcd-a27a-f8a0370b00e2"/>
    <ds:schemaRef ds:uri="b1528a4b-5ccb-40f7-a09e-43427183cd95"/>
    <ds:schemaRef ds:uri="cb759e4c-f0d7-4feb-bda3-ed2800574e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Budget Table</vt:lpstr>
      <vt:lpstr>2) By Category</vt:lpstr>
      <vt:lpstr>3) Explanatory Notes</vt:lpstr>
      <vt:lpstr>4) PBP &amp; SDGs codes</vt:lpstr>
      <vt:lpstr>SG Dashboard Codes</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Mid-Year Financial Report 2025 - Trincional Movilidad Humana.xlsx</dc:title>
  <dc:creator>Jelena Zelenovic</dc:creator>
  <cp:lastModifiedBy>Xenia Diaz</cp:lastModifiedBy>
  <cp:lastPrinted>2017-12-11T22:51:21Z</cp:lastPrinted>
  <dcterms:created xsi:type="dcterms:W3CDTF">2017-11-15T21:17:43Z</dcterms:created>
  <dcterms:modified xsi:type="dcterms:W3CDTF">2025-06-16T03:21:35Z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