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ndp.sharepoint.com/sites/OCR-CO/Docs_OCR/MPTF Fondo Post conflicto/18. Fondos NNUU/1. PBF/2. GYPI/2022/UN (UNODC, UNICEF, FAO)/Reportes/Junio 2025/"/>
    </mc:Choice>
  </mc:AlternateContent>
  <xr:revisionPtr revIDLastSave="0" documentId="8_{66EB5A5D-2374-4622-A1CA-6229CC71131A}" xr6:coauthVersionLast="47" xr6:coauthVersionMax="47" xr10:uidLastSave="{00000000-0000-0000-0000-000000000000}"/>
  <bookViews>
    <workbookView xWindow="28680" yWindow="-120" windowWidth="29040" windowHeight="15720" activeTab="1" xr2:uid="{C596F1B6-E3E2-4BE1-AB27-2A424B47870F}"/>
  </bookViews>
  <sheets>
    <sheet name="Hoja1" sheetId="1" r:id="rId1"/>
    <sheet name="Hoja2" sheetId="2" r:id="rId2"/>
    <sheet name="Hoja3" sheetId="3" state="hidden" r:id="rId3"/>
  </sheets>
  <externalReferences>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9" i="1" l="1"/>
  <c r="E20" i="1" l="1"/>
  <c r="E30" i="1" l="1"/>
  <c r="E29" i="1"/>
  <c r="E21" i="1" l="1"/>
  <c r="E18" i="1" l="1"/>
  <c r="E17" i="1"/>
  <c r="E28" i="1"/>
  <c r="E27" i="1"/>
  <c r="E8" i="1"/>
  <c r="E9" i="1"/>
  <c r="E10" i="1"/>
  <c r="E11" i="1"/>
  <c r="E7" i="1"/>
  <c r="J7" i="1" l="1"/>
  <c r="K7" i="1"/>
  <c r="K8" i="1" l="1"/>
  <c r="K9" i="1"/>
  <c r="K10" i="1"/>
  <c r="K11" i="1"/>
  <c r="K12" i="1"/>
  <c r="K13" i="1"/>
  <c r="K14" i="1"/>
  <c r="K17" i="1"/>
  <c r="K18" i="1"/>
  <c r="K19" i="1"/>
  <c r="K20" i="1"/>
  <c r="K21" i="1"/>
  <c r="K22" i="1"/>
  <c r="K23" i="1"/>
  <c r="K24" i="1"/>
  <c r="K27" i="1"/>
  <c r="K28" i="1"/>
  <c r="K29" i="1"/>
  <c r="K30" i="1"/>
  <c r="K31" i="1"/>
  <c r="K32" i="1"/>
  <c r="K33" i="1"/>
  <c r="K34" i="1"/>
  <c r="K174" i="1"/>
  <c r="K175" i="1"/>
  <c r="K176" i="1"/>
  <c r="K177" i="1"/>
  <c r="J177" i="1"/>
  <c r="J176" i="1"/>
  <c r="J175" i="1"/>
  <c r="J174" i="1"/>
  <c r="J31" i="1"/>
  <c r="J30" i="1"/>
  <c r="J29" i="1"/>
  <c r="J28" i="1"/>
  <c r="J27" i="1"/>
  <c r="J21" i="1"/>
  <c r="J20" i="1"/>
  <c r="J19" i="1"/>
  <c r="J18" i="1"/>
  <c r="J17" i="1"/>
  <c r="J8" i="1"/>
  <c r="J9" i="1"/>
  <c r="J10" i="1"/>
  <c r="J11" i="1"/>
  <c r="L178" i="1" l="1"/>
  <c r="M10" i="1"/>
  <c r="M9" i="1"/>
  <c r="M8" i="1"/>
  <c r="M7" i="1"/>
  <c r="N7" i="1" s="1"/>
  <c r="R11" i="1"/>
  <c r="S8" i="1"/>
  <c r="S9" i="1"/>
  <c r="S10" i="1"/>
  <c r="S11" i="1"/>
  <c r="S12" i="1"/>
  <c r="S13" i="1"/>
  <c r="S14" i="1"/>
  <c r="S16" i="1"/>
  <c r="S17" i="1"/>
  <c r="S18" i="1"/>
  <c r="S19" i="1"/>
  <c r="S20" i="1"/>
  <c r="S21" i="1"/>
  <c r="S22" i="1"/>
  <c r="S23" i="1"/>
  <c r="S24" i="1"/>
  <c r="S26" i="1"/>
  <c r="S27" i="1"/>
  <c r="S28" i="1"/>
  <c r="S29" i="1"/>
  <c r="S30" i="1"/>
  <c r="S31" i="1"/>
  <c r="S32" i="1"/>
  <c r="S33" i="1"/>
  <c r="S34" i="1"/>
  <c r="S36" i="1"/>
  <c r="S37" i="1"/>
  <c r="S38" i="1"/>
  <c r="S39" i="1"/>
  <c r="S40" i="1"/>
  <c r="S41" i="1"/>
  <c r="S42" i="1"/>
  <c r="S43" i="1"/>
  <c r="S44" i="1"/>
  <c r="S7" i="1"/>
  <c r="R8" i="1"/>
  <c r="R9" i="1"/>
  <c r="R10" i="1"/>
  <c r="R12" i="1"/>
  <c r="R13" i="1"/>
  <c r="R14" i="1"/>
  <c r="R16" i="1"/>
  <c r="R17" i="1"/>
  <c r="R18" i="1"/>
  <c r="R19" i="1"/>
  <c r="R20" i="1"/>
  <c r="R21" i="1"/>
  <c r="R22" i="1"/>
  <c r="R23" i="1"/>
  <c r="R24" i="1"/>
  <c r="R26" i="1"/>
  <c r="R27" i="1"/>
  <c r="R28" i="1"/>
  <c r="R29" i="1"/>
  <c r="R30" i="1"/>
  <c r="R31" i="1"/>
  <c r="R32" i="1"/>
  <c r="R33" i="1"/>
  <c r="R34" i="1"/>
  <c r="R7" i="1"/>
  <c r="Q8" i="1"/>
  <c r="Q9" i="1"/>
  <c r="Q10" i="1"/>
  <c r="Q11" i="1"/>
  <c r="Q12" i="1"/>
  <c r="Q13" i="1"/>
  <c r="Q14" i="1"/>
  <c r="Q16" i="1"/>
  <c r="Q17" i="1"/>
  <c r="Q18" i="1"/>
  <c r="Q19" i="1"/>
  <c r="Q20" i="1"/>
  <c r="Q21" i="1"/>
  <c r="Q22" i="1"/>
  <c r="Q23" i="1"/>
  <c r="Q24" i="1"/>
  <c r="Q26" i="1"/>
  <c r="Q27" i="1"/>
  <c r="Q28" i="1"/>
  <c r="Q29" i="1"/>
  <c r="Q30" i="1"/>
  <c r="Q31" i="1"/>
  <c r="Q32" i="1"/>
  <c r="Q33" i="1"/>
  <c r="Q34" i="1"/>
  <c r="Q7" i="1"/>
  <c r="J9" i="2"/>
  <c r="J10" i="2"/>
  <c r="J11" i="2"/>
  <c r="J12" i="2"/>
  <c r="J13" i="2"/>
  <c r="J14" i="2"/>
  <c r="J8" i="2"/>
  <c r="I190" i="1"/>
  <c r="M176" i="1"/>
  <c r="N176" i="1" s="1"/>
  <c r="E178" i="1"/>
  <c r="F178" i="1"/>
  <c r="G178" i="1"/>
  <c r="H178" i="1"/>
  <c r="M31" i="1"/>
  <c r="E190" i="1"/>
  <c r="J15" i="2" l="1"/>
  <c r="J16" i="2" s="1"/>
  <c r="I178" i="1"/>
  <c r="M175" i="1"/>
  <c r="M177" i="1"/>
  <c r="D15" i="2"/>
  <c r="M174" i="1" l="1"/>
  <c r="M178" i="1" s="1"/>
  <c r="K178" i="1"/>
  <c r="F15" i="2"/>
  <c r="G192" i="1" s="1"/>
  <c r="D205" i="1" l="1"/>
  <c r="E35" i="1"/>
  <c r="C8" i="3" l="1"/>
  <c r="D7" i="3"/>
  <c r="D8" i="3"/>
  <c r="C25" i="2"/>
  <c r="E25" i="2"/>
  <c r="G25" i="2"/>
  <c r="J24" i="2"/>
  <c r="H15" i="2"/>
  <c r="F35" i="1"/>
  <c r="G35" i="1"/>
  <c r="H35" i="1"/>
  <c r="I35" i="1"/>
  <c r="E25" i="1"/>
  <c r="F25" i="1"/>
  <c r="G25" i="1"/>
  <c r="H25" i="1"/>
  <c r="I25" i="1"/>
  <c r="N177" i="1"/>
  <c r="N175" i="1"/>
  <c r="N174" i="1"/>
  <c r="M33" i="1"/>
  <c r="N33" i="1" s="1"/>
  <c r="M34" i="1"/>
  <c r="N34" i="1" s="1"/>
  <c r="M23" i="1"/>
  <c r="N23" i="1" s="1"/>
  <c r="M24" i="1"/>
  <c r="N24" i="1" s="1"/>
  <c r="F15" i="1"/>
  <c r="H15" i="1"/>
  <c r="M28" i="1"/>
  <c r="M29" i="1"/>
  <c r="N29" i="1" s="1"/>
  <c r="M30" i="1"/>
  <c r="N30" i="1" s="1"/>
  <c r="N31" i="1"/>
  <c r="M32" i="1"/>
  <c r="N32" i="1" s="1"/>
  <c r="M18" i="1"/>
  <c r="M19" i="1"/>
  <c r="N19" i="1" s="1"/>
  <c r="M20" i="1"/>
  <c r="N20" i="1" s="1"/>
  <c r="M21" i="1"/>
  <c r="N21" i="1" s="1"/>
  <c r="M22" i="1"/>
  <c r="N22" i="1" s="1"/>
  <c r="N9" i="1"/>
  <c r="N10" i="1"/>
  <c r="M11" i="1"/>
  <c r="N11" i="1" s="1"/>
  <c r="M12" i="1"/>
  <c r="N12" i="1" s="1"/>
  <c r="M13" i="1"/>
  <c r="N13" i="1" s="1"/>
  <c r="M14" i="1"/>
  <c r="N14" i="1" s="1"/>
  <c r="I187" i="1"/>
  <c r="G187" i="1"/>
  <c r="E187" i="1"/>
  <c r="I15" i="1"/>
  <c r="N8" i="1"/>
  <c r="K24" i="2"/>
  <c r="G24" i="2"/>
  <c r="E24" i="2"/>
  <c r="C24" i="2"/>
  <c r="K23" i="2"/>
  <c r="G23" i="2"/>
  <c r="E23" i="2"/>
  <c r="C23" i="2"/>
  <c r="K22" i="2"/>
  <c r="G22" i="2"/>
  <c r="H22" i="2" s="1"/>
  <c r="E22" i="2"/>
  <c r="C22" i="2"/>
  <c r="L200" i="1"/>
  <c r="H187" i="1"/>
  <c r="F187" i="1"/>
  <c r="D187" i="1"/>
  <c r="D178" i="1"/>
  <c r="M171" i="1"/>
  <c r="H171" i="1"/>
  <c r="F171" i="1"/>
  <c r="D171" i="1"/>
  <c r="J170" i="1"/>
  <c r="J169" i="1"/>
  <c r="J168" i="1"/>
  <c r="J167" i="1"/>
  <c r="J166" i="1"/>
  <c r="J165" i="1"/>
  <c r="J164" i="1"/>
  <c r="J163" i="1"/>
  <c r="M161" i="1"/>
  <c r="H161" i="1"/>
  <c r="F161" i="1"/>
  <c r="D161" i="1"/>
  <c r="J160" i="1"/>
  <c r="J159" i="1"/>
  <c r="J158" i="1"/>
  <c r="J157" i="1"/>
  <c r="J156" i="1"/>
  <c r="J155" i="1"/>
  <c r="J154" i="1"/>
  <c r="J153" i="1"/>
  <c r="M151" i="1"/>
  <c r="H151" i="1"/>
  <c r="F151" i="1"/>
  <c r="D151" i="1"/>
  <c r="J150" i="1"/>
  <c r="J149" i="1"/>
  <c r="J148" i="1"/>
  <c r="J147" i="1"/>
  <c r="J146" i="1"/>
  <c r="J145" i="1"/>
  <c r="J144" i="1"/>
  <c r="J143" i="1"/>
  <c r="M141" i="1"/>
  <c r="H141" i="1"/>
  <c r="F141" i="1"/>
  <c r="D141" i="1"/>
  <c r="J140" i="1"/>
  <c r="J139" i="1"/>
  <c r="J138" i="1"/>
  <c r="J137" i="1"/>
  <c r="J136" i="1"/>
  <c r="J135" i="1"/>
  <c r="J134" i="1"/>
  <c r="J133" i="1"/>
  <c r="M129" i="1"/>
  <c r="H129" i="1"/>
  <c r="F129" i="1"/>
  <c r="D129" i="1"/>
  <c r="J128" i="1"/>
  <c r="J127" i="1"/>
  <c r="J126" i="1"/>
  <c r="J125" i="1"/>
  <c r="J124" i="1"/>
  <c r="J123" i="1"/>
  <c r="J122" i="1"/>
  <c r="J121" i="1"/>
  <c r="M119" i="1"/>
  <c r="H119" i="1"/>
  <c r="F119" i="1"/>
  <c r="D119" i="1"/>
  <c r="J118" i="1"/>
  <c r="J117" i="1"/>
  <c r="J116" i="1"/>
  <c r="J115" i="1"/>
  <c r="J114" i="1"/>
  <c r="J113" i="1"/>
  <c r="J112" i="1"/>
  <c r="J111" i="1"/>
  <c r="M109" i="1"/>
  <c r="H109" i="1"/>
  <c r="F109" i="1"/>
  <c r="D109" i="1"/>
  <c r="J108" i="1"/>
  <c r="J107" i="1"/>
  <c r="J106" i="1"/>
  <c r="J105" i="1"/>
  <c r="J104" i="1"/>
  <c r="J103" i="1"/>
  <c r="J102" i="1"/>
  <c r="J101" i="1"/>
  <c r="M99" i="1"/>
  <c r="H99" i="1"/>
  <c r="F99" i="1"/>
  <c r="D99" i="1"/>
  <c r="J98" i="1"/>
  <c r="J97" i="1"/>
  <c r="J96" i="1"/>
  <c r="J95" i="1"/>
  <c r="J94" i="1"/>
  <c r="J93" i="1"/>
  <c r="J92" i="1"/>
  <c r="J91" i="1"/>
  <c r="M87" i="1"/>
  <c r="H87" i="1"/>
  <c r="F87" i="1"/>
  <c r="D87" i="1"/>
  <c r="J86" i="1"/>
  <c r="J85" i="1"/>
  <c r="J84" i="1"/>
  <c r="J83" i="1"/>
  <c r="J82" i="1"/>
  <c r="J81" i="1"/>
  <c r="J80" i="1"/>
  <c r="J79" i="1"/>
  <c r="M77" i="1"/>
  <c r="H77" i="1"/>
  <c r="F77" i="1"/>
  <c r="D77" i="1"/>
  <c r="J76" i="1"/>
  <c r="J75" i="1"/>
  <c r="J74" i="1"/>
  <c r="J73" i="1"/>
  <c r="J72" i="1"/>
  <c r="J71" i="1"/>
  <c r="J70" i="1"/>
  <c r="J69" i="1"/>
  <c r="M67" i="1"/>
  <c r="H67" i="1"/>
  <c r="F67" i="1"/>
  <c r="D67" i="1"/>
  <c r="J66" i="1"/>
  <c r="J65" i="1"/>
  <c r="J64" i="1"/>
  <c r="J63" i="1"/>
  <c r="J62" i="1"/>
  <c r="J61" i="1"/>
  <c r="J60" i="1"/>
  <c r="J59" i="1"/>
  <c r="M57" i="1"/>
  <c r="H57" i="1"/>
  <c r="F57" i="1"/>
  <c r="D57" i="1"/>
  <c r="J56" i="1"/>
  <c r="J55" i="1"/>
  <c r="J54" i="1"/>
  <c r="J53" i="1"/>
  <c r="J52" i="1"/>
  <c r="J51" i="1"/>
  <c r="J50" i="1"/>
  <c r="J49" i="1"/>
  <c r="M45" i="1"/>
  <c r="H45" i="1"/>
  <c r="F45" i="1"/>
  <c r="D45" i="1"/>
  <c r="J44" i="1"/>
  <c r="J43" i="1"/>
  <c r="J42" i="1"/>
  <c r="J41" i="1"/>
  <c r="J40" i="1"/>
  <c r="J39" i="1"/>
  <c r="J38" i="1"/>
  <c r="J37" i="1"/>
  <c r="D35" i="1"/>
  <c r="Q35" i="1" s="1"/>
  <c r="J34" i="1"/>
  <c r="J33" i="1"/>
  <c r="J32" i="1"/>
  <c r="D25" i="1"/>
  <c r="J24" i="1"/>
  <c r="J23" i="1"/>
  <c r="J22" i="1"/>
  <c r="J14" i="1"/>
  <c r="J13" i="1"/>
  <c r="J12" i="1"/>
  <c r="L15" i="1" s="1"/>
  <c r="I181" i="1" l="1"/>
  <c r="F189" i="1"/>
  <c r="F192" i="1" s="1"/>
  <c r="R25" i="1"/>
  <c r="Q25" i="1"/>
  <c r="S35" i="1"/>
  <c r="H181" i="1"/>
  <c r="F181" i="1"/>
  <c r="S25" i="1"/>
  <c r="R35" i="1"/>
  <c r="I189" i="1"/>
  <c r="I192" i="1" s="1"/>
  <c r="S15" i="1"/>
  <c r="N178" i="1"/>
  <c r="N28" i="1"/>
  <c r="N18" i="1"/>
  <c r="F16" i="2"/>
  <c r="D17" i="2"/>
  <c r="D23" i="2" s="1"/>
  <c r="D25" i="2" s="1"/>
  <c r="D26" i="2" s="1"/>
  <c r="I10" i="2"/>
  <c r="I13" i="2"/>
  <c r="I14" i="2"/>
  <c r="I23" i="2"/>
  <c r="J35" i="1"/>
  <c r="I8" i="2"/>
  <c r="I11" i="2"/>
  <c r="I12" i="2"/>
  <c r="I22" i="2"/>
  <c r="I24" i="2"/>
  <c r="J25" i="1"/>
  <c r="L35" i="1"/>
  <c r="K25" i="1"/>
  <c r="L25" i="1"/>
  <c r="I25" i="2"/>
  <c r="I9" i="2"/>
  <c r="E15" i="1"/>
  <c r="K35" i="1"/>
  <c r="G15" i="1"/>
  <c r="M17" i="1"/>
  <c r="N17" i="1" s="1"/>
  <c r="L141" i="1"/>
  <c r="L87" i="1"/>
  <c r="L57" i="1"/>
  <c r="J67" i="1"/>
  <c r="J161" i="1"/>
  <c r="L67" i="1"/>
  <c r="J99" i="1"/>
  <c r="J171" i="1"/>
  <c r="L45" i="1"/>
  <c r="L99" i="1"/>
  <c r="J45" i="1"/>
  <c r="J87" i="1"/>
  <c r="L109" i="1"/>
  <c r="J151" i="1"/>
  <c r="L171" i="1"/>
  <c r="L129" i="1"/>
  <c r="J57" i="1"/>
  <c r="J129" i="1"/>
  <c r="L151" i="1"/>
  <c r="J109" i="1"/>
  <c r="L77" i="1"/>
  <c r="H189" i="1"/>
  <c r="J119" i="1"/>
  <c r="J141" i="1"/>
  <c r="J77" i="1"/>
  <c r="D15" i="1"/>
  <c r="D189" i="1" s="1"/>
  <c r="D190" i="1" s="1"/>
  <c r="L119" i="1"/>
  <c r="L161" i="1"/>
  <c r="G181" i="1" l="1"/>
  <c r="L181" i="1"/>
  <c r="K16" i="2"/>
  <c r="K17" i="2" s="1"/>
  <c r="E181" i="1"/>
  <c r="E189" i="1"/>
  <c r="E192" i="1" s="1"/>
  <c r="D192" i="1"/>
  <c r="D181" i="1"/>
  <c r="Q15" i="1"/>
  <c r="D202" i="1"/>
  <c r="H192" i="1"/>
  <c r="I191" i="1"/>
  <c r="R15" i="1"/>
  <c r="M25" i="1"/>
  <c r="J17" i="2"/>
  <c r="J22" i="2"/>
  <c r="H190" i="1"/>
  <c r="H191" i="1" s="1"/>
  <c r="H197" i="1" s="1"/>
  <c r="F17" i="2"/>
  <c r="F23" i="2" s="1"/>
  <c r="F25" i="2" s="1"/>
  <c r="F26" i="2" s="1"/>
  <c r="I15" i="2"/>
  <c r="H17" i="2"/>
  <c r="H23" i="2" s="1"/>
  <c r="N25" i="1"/>
  <c r="M27" i="1"/>
  <c r="K15" i="1"/>
  <c r="K181" i="1" s="1"/>
  <c r="F190" i="1"/>
  <c r="F191" i="1" s="1"/>
  <c r="F197" i="1" s="1"/>
  <c r="J189" i="1"/>
  <c r="J15" i="1"/>
  <c r="J178" i="1"/>
  <c r="D191" i="1"/>
  <c r="J23" i="2" l="1"/>
  <c r="J29" i="2" s="1"/>
  <c r="J181" i="1"/>
  <c r="E191" i="1"/>
  <c r="I197" i="1"/>
  <c r="I198" i="1" s="1"/>
  <c r="H198" i="1"/>
  <c r="H25" i="2"/>
  <c r="H26" i="2" s="1"/>
  <c r="L182" i="1"/>
  <c r="L183" i="1" s="1"/>
  <c r="I16" i="2"/>
  <c r="I17" i="2" s="1"/>
  <c r="J192" i="1"/>
  <c r="G190" i="1"/>
  <c r="G191" i="1" s="1"/>
  <c r="N27" i="1"/>
  <c r="N35" i="1" s="1"/>
  <c r="M35" i="1"/>
  <c r="H199" i="1"/>
  <c r="K189" i="1"/>
  <c r="K192" i="1" s="1"/>
  <c r="M15" i="1"/>
  <c r="N15" i="1"/>
  <c r="J190" i="1"/>
  <c r="J191" i="1" s="1"/>
  <c r="D198" i="1"/>
  <c r="D199" i="1"/>
  <c r="D197" i="1"/>
  <c r="G198" i="1" l="1"/>
  <c r="G200" i="1" s="1"/>
  <c r="E198" i="1"/>
  <c r="J25" i="2"/>
  <c r="J26" i="2" s="1"/>
  <c r="H200" i="1"/>
  <c r="D206" i="1"/>
  <c r="D203" i="1"/>
  <c r="K197" i="1"/>
  <c r="I200" i="1"/>
  <c r="N181" i="1"/>
  <c r="N182" i="1" s="1"/>
  <c r="N183" i="1" s="1"/>
  <c r="N184" i="1" s="1"/>
  <c r="N189" i="1"/>
  <c r="M181" i="1"/>
  <c r="M202" i="1"/>
  <c r="M203" i="1" s="1"/>
  <c r="K190" i="1"/>
  <c r="K191" i="1" s="1"/>
  <c r="F198" i="1"/>
  <c r="F199" i="1"/>
  <c r="J199" i="1" s="1"/>
  <c r="D200" i="1"/>
  <c r="K198" i="1" l="1"/>
  <c r="K200" i="1" s="1"/>
  <c r="E200" i="1"/>
  <c r="J198" i="1"/>
  <c r="F200" i="1"/>
  <c r="N190" i="1"/>
  <c r="N191" i="1" s="1"/>
  <c r="M205" i="1"/>
  <c r="J197" i="1"/>
  <c r="J200" i="1" l="1"/>
  <c r="L184" i="1" l="1"/>
  <c r="M20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Faouser</author>
  </authors>
  <commentList>
    <comment ref="L7" authorId="0" shapeId="0" xr:uid="{FE731C2E-9BC9-4C1A-9647-200C6D565300}">
      <text>
        <r>
          <rPr>
            <b/>
            <sz val="9"/>
            <color indexed="81"/>
            <rFont val="Tahoma"/>
            <family val="2"/>
          </rPr>
          <t>Faouser:</t>
        </r>
        <r>
          <rPr>
            <sz val="9"/>
            <color indexed="81"/>
            <rFont val="Tahoma"/>
            <family val="2"/>
          </rPr>
          <t xml:space="preserve">
El 40% del valor asignado por FAO a esta actividad podrá ser soportado en terminos de reporte.</t>
        </r>
      </text>
    </comment>
    <comment ref="L8" authorId="0" shapeId="0" xr:uid="{62D58C8E-7B61-4484-80BA-4109E82F33F8}">
      <text>
        <r>
          <rPr>
            <b/>
            <sz val="9"/>
            <color indexed="81"/>
            <rFont val="Tahoma"/>
            <family val="2"/>
          </rPr>
          <t>Faouser:</t>
        </r>
        <r>
          <rPr>
            <sz val="9"/>
            <color indexed="81"/>
            <rFont val="Tahoma"/>
            <family val="2"/>
          </rPr>
          <t xml:space="preserve">
El 40% del valor asignado por FAO a esta actividad podrá ser soportado en terminos de reporte.</t>
        </r>
      </text>
    </comment>
    <comment ref="L9" authorId="0" shapeId="0" xr:uid="{FB7CF7C0-A25A-42D0-9A1F-2E65A902756B}">
      <text>
        <r>
          <rPr>
            <b/>
            <sz val="9"/>
            <color indexed="81"/>
            <rFont val="Tahoma"/>
            <family val="2"/>
          </rPr>
          <t>Faouser:</t>
        </r>
        <r>
          <rPr>
            <sz val="9"/>
            <color indexed="81"/>
            <rFont val="Tahoma"/>
            <family val="2"/>
          </rPr>
          <t xml:space="preserve">
El 40% del valor asignado por FAO a esta actividad podrá ser soportado en terminos de reporte.</t>
        </r>
      </text>
    </comment>
    <comment ref="L10" authorId="0" shapeId="0" xr:uid="{5A11813E-593F-44FD-9197-43EAE5A44085}">
      <text>
        <r>
          <rPr>
            <b/>
            <sz val="9"/>
            <color indexed="81"/>
            <rFont val="Tahoma"/>
            <family val="2"/>
          </rPr>
          <t>Faouser:</t>
        </r>
        <r>
          <rPr>
            <sz val="9"/>
            <color indexed="81"/>
            <rFont val="Tahoma"/>
            <family val="2"/>
          </rPr>
          <t xml:space="preserve">
El 40% del valor asignado por FAO a esta actividad podrá ser soportado en terminos de reporte.</t>
        </r>
      </text>
    </comment>
    <comment ref="L11" authorId="0" shapeId="0" xr:uid="{26EAF05A-88DB-4025-AECC-B434A5F4F7CF}">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17" authorId="0" shapeId="0" xr:uid="{AECACDEF-1B85-4A8C-A342-7590064CA6EE}">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18" authorId="0" shapeId="0" xr:uid="{B9EEBB0A-6CA3-407C-9A41-0B6302134375}">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19" authorId="0" shapeId="0" xr:uid="{72005F7A-CE35-4FDC-A9B3-B9F2583E08CA}">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20" authorId="0" shapeId="0" xr:uid="{4B6F7498-AC40-48F2-BDC3-19D00CE3FBC9}">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21" authorId="0" shapeId="0" xr:uid="{C1422D07-72BB-4BD6-A7D9-E815D5C3A230}">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27" authorId="0" shapeId="0" xr:uid="{8A72FAC8-F94F-4FF1-9FA8-01B900AA2E09}">
      <text>
        <r>
          <rPr>
            <b/>
            <sz val="9"/>
            <color indexed="81"/>
            <rFont val="Tahoma"/>
            <family val="2"/>
          </rPr>
          <t>Faouser:</t>
        </r>
        <r>
          <rPr>
            <sz val="9"/>
            <color indexed="81"/>
            <rFont val="Tahoma"/>
            <family val="2"/>
          </rPr>
          <t xml:space="preserve">
El 40% del valor asignado por FAO a esta actividad podrá ser soportado en terminos de reporte.</t>
        </r>
      </text>
    </comment>
    <comment ref="L28" authorId="0" shapeId="0" xr:uid="{9AD02F01-BFE7-4A9F-973F-256646282916}">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29" authorId="0" shapeId="0" xr:uid="{9108B20E-E3A2-46B3-983E-5DE2405055CB}">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30" authorId="0" shapeId="0" xr:uid="{0EB383ED-2654-442F-895E-3178EF9210DC}">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 ref="L31" authorId="0" shapeId="0" xr:uid="{FBC0E4DD-5C76-4F26-9782-1A7C11AABCDA}">
      <text>
        <r>
          <rPr>
            <b/>
            <sz val="9"/>
            <color indexed="81"/>
            <rFont val="Tahoma"/>
            <family val="2"/>
          </rPr>
          <t>Faouser:</t>
        </r>
        <r>
          <rPr>
            <sz val="9"/>
            <color indexed="81"/>
            <rFont val="Tahoma"/>
            <family val="2"/>
          </rPr>
          <t xml:space="preserve">
El 30% del valor asignado por FAO a esta actividad podrá ser soportado en terminos de reporte.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tc={027FB504-29FB-4D70-8150-0062D31FA51D}</author>
  </authors>
  <commentList>
    <comment ref="H9" authorId="0" shapeId="0" xr:uid="{027FB504-29FB-4D70-8150-0062D31FA51D}">
      <text>
        <t>[Comentario encadenado]
Su versión de Excel le permite leer este comentario encadenado; sin embargo, las ediciones que se apliquen se quitarán si el archivo se abre en una versión más reciente de Excel. Más información: https://go.microsoft.com/fwlink/?linkid=870924
Comentario:
    El saldo de este rubro se alcanzará a ejecutar en el tiempo que le queda al proyecto?</t>
      </text>
    </comment>
  </commentList>
</comments>
</file>

<file path=xl/sharedStrings.xml><?xml version="1.0" encoding="utf-8"?>
<sst xmlns="http://schemas.openxmlformats.org/spreadsheetml/2006/main" count="269" uniqueCount="224">
  <si>
    <t>Annex D - PBF Project Budget</t>
  </si>
  <si>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</si>
  <si>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</si>
  <si>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</si>
  <si>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UNODC</t>
  </si>
  <si>
    <t>Amount spent to date ($)  UNODC</t>
  </si>
  <si>
    <t>Recipient Organization:
UNICEF</t>
  </si>
  <si>
    <t>Amount spent to date ($)  UNICEF</t>
  </si>
  <si>
    <t>Recipient Organization:
FAO</t>
  </si>
  <si>
    <t>Amount spent to date ($)  FAO</t>
  </si>
  <si>
    <t>Total</t>
  </si>
  <si>
    <t>Amount spent to date ($) UNODC + UNICEF +  FAO</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</si>
  <si>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</si>
  <si>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</si>
  <si>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</si>
  <si>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</si>
  <si>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</si>
  <si>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Las y los jóvenes vinculados a los Consejos Municipales de Juventud (CMJ) y plataformas juveniles de Cúcuta, Tibú y El Tarra aumentan su participación e incidencia para la gestión de políticas, programas e iniciativas en protección integral de sus derechos, prevención del consumo de sustancias psicoactivas, acceso a tierras y sustitución de cultivos ilícitos que contribuya a una paz sostenible y duradera, acelerando la implementación del Acuerdo de Paz</t>
  </si>
  <si>
    <t>Output 1.1:</t>
  </si>
  <si>
    <t>Las y los jóvenes vinculados a los CMJ y plataformas juveniles cuentan con conocimientos y herramientas para canalizar y movilizar la agenda juvenil en ejercicio y protección integral de sus derechos, prevención del consumo de sustancias psicoactivas, acceso a la tierra y sustitución de cultivos ilícitos</t>
  </si>
  <si>
    <t>Activity 1.1.1:</t>
  </si>
  <si>
    <t>Desarrollo de diagnósticos territoriales participativos que den cuenta del análisis de situación, características y necesidades de formación y gestión de los CMJ y plataformas juveniles en protección integral de sus derechos, prevención del consumo de sustancias psicoactivas, acceso a tierras y sustitución de cultivos ilícitos (fuentes secundarias, entrevistas semiestructuradas, grupos focales, etc.)</t>
  </si>
  <si>
    <t>Activity 1.1.2:</t>
  </si>
  <si>
    <t>Diseño y validación metodológica, pedagógica y de contenidos de los procesos de formación, orientación o asistencia, así como de las herramientas requeridas para su implementación, con enfoque de género y territorial en protección integral de sus derechos, prevención del consumo de sustancias psicoactivas, acceso a tierras y sustitución de cultivos ilícitos</t>
  </si>
  <si>
    <t>Activity 1.1.3:</t>
  </si>
  <si>
    <t>Implementación de las sesiones de los procesos de formación, orientación o asistencia, así como de las herramientas requeridas para su implementación, con enfoque de género y territorial</t>
  </si>
  <si>
    <t>Activity 1.1.4</t>
  </si>
  <si>
    <t>Desarrollo de réplicas, gestión o transferencia de conocimientos y herramientas a otros jóvenes y colectivos juveniles</t>
  </si>
  <si>
    <t>Activity 1.1.5</t>
  </si>
  <si>
    <t>Formulación de una agenda juvenil que promuevan la incidencia mediante diálogos participativos con las plataformas juveniles en protección integral, prevención del consumo de sustancias psicoactivas, acceso a tierras y sustitución de cultivos</t>
  </si>
  <si>
    <t>Activity 1.1.6</t>
  </si>
  <si>
    <t>Activity 1.1.7</t>
  </si>
  <si>
    <t>Activity 1.1.8</t>
  </si>
  <si>
    <t>Output Total</t>
  </si>
  <si>
    <t>Output 1.2:</t>
  </si>
  <si>
    <t>Las y los jóvenes vinculados a los CMJ y las plataformas juveniles implementan iniciativas comunitarias relacionadas con la protección integral de sus derechos, prevención del consumo de sustancias psicoactivas, el acceso a la tierra y la sustitución de cultivos ilícitos que inciden en la construcción de una paz sostenible y duradera</t>
  </si>
  <si>
    <t>Activity 1.2.1</t>
  </si>
  <si>
    <t>Acompañamiento técnico a las y los jóvenes vinculados a los CMJ en la gestión de la agenda juvenil en el marco de los Planes de Acción de los CMJ en lo relacionado con protección integral, prevención del consumo de sustancias psicoactivas, acceso a tierras y sustitución de cultivos de acuerdo a lo arrojado en los diálogos juveniles</t>
  </si>
  <si>
    <t>Activity 1.2.2</t>
  </si>
  <si>
    <t>Diseño, producción y transferencia de estrategias de sensibilización y comunicación para el autorreconocimiento de las y los jóvenes como sujetos de derechos y con capacidad de incidencia política</t>
  </si>
  <si>
    <t>Activity 1.2.3</t>
  </si>
  <si>
    <t>Estructuración y apoyo técnico y financiero para el desarrollo de iniciativas comunitarias en protección integral de los derechos, prevención del consumo de sustancias psicoactivas, acceso a la tierra y sustitución de cultivos ilícitos</t>
  </si>
  <si>
    <t>Activity 1.2.4</t>
  </si>
  <si>
    <t>Diseño e implementación de una plataforma tecnológica para la gestión del conocimiento y el seguimiento colectivo de iniciativas en protección integral de los derechos, prevención del consumo de sustancias psicoactivas, acceso a la tierra y sustitución de cultivos ilícitos</t>
  </si>
  <si>
    <t>Activity 1.2.5</t>
  </si>
  <si>
    <t>Preparación y desarrollo de espacios de intercambio de saberes, experiencias y buenas prácticas de los procesos liderados por las y los jóvenes para la construcción de paz sostenible y duradera</t>
  </si>
  <si>
    <t>Activity 1.2.6</t>
  </si>
  <si>
    <t>Activity 1.2.7</t>
  </si>
  <si>
    <t>Activity 1.2.8</t>
  </si>
  <si>
    <t>Output 1.3:</t>
  </si>
  <si>
    <t xml:space="preserve">Actores e instancias públicas, comunitarias y organizaciones de la sociedad civil fortalecen su capacidad de respuesta para acompañar, potenciar y visibilizar los liderazgos juveniles y sus propuestas programáticas para la protección integral de sus derechos, prevención del consumo de sustancias psicoactivas, acceso a tierras y sustitución de cultivos ilícitos </t>
  </si>
  <si>
    <t>Activity 1.3.1</t>
  </si>
  <si>
    <t xml:space="preserve">Elaboración de un mapeo de actores públicos, comunitarios y organizaciones de la sociedad civil y análisis de redes para la movilización de la agenda juvenil </t>
  </si>
  <si>
    <t>Activity 1.3.2</t>
  </si>
  <si>
    <t>Diseño metodológico, pedagógico y de contenidos de procesos de formación, sensibilización, orientación o asistencia dirigida a los actores identificados sobre la promoción de los derechos de las y los jóvenes, la prevención del consumo de sustancias psicoactivas, el acceso a tierras y la sustitución de cultivos ilícitos</t>
  </si>
  <si>
    <t>Activity 1.3.3</t>
  </si>
  <si>
    <t>Implementación de las sesiones de los procesos de formación, sensibilización, orientación o asistencia.</t>
  </si>
  <si>
    <t>Activity 1.3.4</t>
  </si>
  <si>
    <t>Construcción y desarrollo de rutas de diálogos entre actores e instancias públicas, comunitarias y organizaciones de la sociedad civil actores y las y los jóvenes para la incidencia de la agenda juvenil en la estructura de planificación local respecto a la protección integral de sus derechos, prevención del consumo de sustancias psicoactivas, acceso a tierras y sustitución de cultivos ilícitos.</t>
  </si>
  <si>
    <t>Activity 1.3.5</t>
  </si>
  <si>
    <t>Apoyo en la conformación de redes de protección integrada por la institucionalidad local, regional y nacional, en torno a los liderazgos fortalecidos en el marco del proyecto que promueva escenarios seguros para el desarrollo de sus acciones de incidencia</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</si>
  <si>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</si>
  <si>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</si>
  <si>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</si>
  <si>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</si>
  <si>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</si>
  <si>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</si>
  <si>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</si>
  <si>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</si>
  <si>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</si>
  <si>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</si>
  <si>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</si>
  <si>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</si>
  <si>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</si>
  <si>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</si>
  <si>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</si>
  <si>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</si>
  <si>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</si>
  <si>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</si>
  <si>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</si>
  <si>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</si>
  <si>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</si>
  <si>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</si>
  <si>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</si>
  <si>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</si>
  <si>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</si>
  <si>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</si>
  <si>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</si>
  <si>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</si>
  <si>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</si>
  <si>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</si>
  <si>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</si>
  <si>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</si>
  <si>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</si>
  <si>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</si>
  <si>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</si>
  <si>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</si>
  <si>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</si>
  <si>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</si>
  <si>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</si>
  <si>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</si>
  <si>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</si>
  <si>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</si>
  <si>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</si>
  <si>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</si>
  <si>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</si>
  <si>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</si>
  <si>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</si>
  <si>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</si>
  <si>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</si>
  <si>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</si>
  <si>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</si>
  <si>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</si>
  <si>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</si>
  <si>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</si>
  <si>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</si>
  <si>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</si>
  <si>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</si>
  <si>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</si>
  <si>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</si>
  <si>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</si>
  <si>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</si>
  <si>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</si>
  <si>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</si>
  <si>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</si>
  <si>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</si>
  <si>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</si>
  <si>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</si>
  <si>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</si>
  <si>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</si>
  <si>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</si>
  <si>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</si>
  <si>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</si>
  <si>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</si>
  <si>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</si>
  <si>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</si>
  <si>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</si>
  <si>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</si>
  <si>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</si>
  <si>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</si>
  <si>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</si>
  <si>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</si>
  <si>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</si>
  <si>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</si>
  <si>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</si>
  <si>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</si>
  <si>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</si>
  <si>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</si>
  <si>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</si>
  <si>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</si>
  <si>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</si>
  <si>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</si>
  <si>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</si>
  <si>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</si>
  <si>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</si>
  <si>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</si>
  <si>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</si>
  <si>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</si>
  <si>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</si>
  <si>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</si>
  <si>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</si>
  <si>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</si>
  <si>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</si>
  <si>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</si>
  <si>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</si>
  <si>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</si>
  <si>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</si>
  <si>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</si>
  <si>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</si>
  <si>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</si>
  <si>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</si>
  <si>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</si>
  <si>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</si>
  <si>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</si>
  <si>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</si>
  <si>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</si>
  <si>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</si>
  <si>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</si>
  <si>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</si>
  <si>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</si>
  <si>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</si>
  <si>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</si>
  <si>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</si>
  <si>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</si>
  <si>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</si>
  <si>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</si>
  <si>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</si>
  <si>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</si>
  <si>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</si>
  <si>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</si>
  <si>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</si>
  <si>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</si>
  <si>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</si>
  <si>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</si>
  <si>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</si>
  <si>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</si>
  <si>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</si>
  <si>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</si>
  <si>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</si>
  <si>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</si>
  <si>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</si>
  <si>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</si>
  <si>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</si>
  <si>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</si>
  <si>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</si>
  <si>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For MPTFO Use</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</si>
  <si>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</si>
  <si>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</si>
  <si>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</si>
  <si>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</si>
  <si>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</si>
  <si>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</si>
  <si>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</si>
  <si>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</si>
  <si>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</si>
  <si>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TOTAL</t>
  </si>
  <si>
    <t>Third Tranche:</t>
  </si>
  <si>
    <t>AM1-CONTRACT-SERVICE</t>
  </si>
  <si>
    <t>AM1-OPER-OTHER-COSTS</t>
  </si>
  <si>
    <t>AM1-STAFF-PERSONNEL</t>
  </si>
  <si>
    <t>AM1-TRAVEL</t>
  </si>
  <si>
    <t>PSC-EXP-UN</t>
  </si>
  <si>
    <t>Totals (expenditure)</t>
  </si>
  <si>
    <t xml:space="preserve">Totals budget approved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</si>
</sst>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_(&quot;$&quot;* #,##0.00_);_(&quot;$&quot;* \(#,##0.00\);_(&quot;$&quot;* &quot;-&quot;??_);_(@_)"/>
    <numFmt numFmtId="165" formatCode="_(&quot;$&quot;* #,##0_);_(&quot;$&quot;* \(#,##0\);_(&quot;$&quot;* &quot;-&quot;??_);_(@_)"/>
    <numFmt numFmtId="166" formatCode="#,##0.00_ ;[Red]\-#,##0.00\ "/>
    <numFmt numFmtId="167" formatCode="_-&quot;$&quot;\ * #,##0_-;\-&quot;$&quot;\ * #,##0_-;_-&quot;$&quot;\ * &quot;-&quot;??_-;_-@_-"/>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24"/>
      <color rgb="FF00B0F0"/>
      <name val="Calibri"/>
      <family val="2"/>
      <scheme val="minor"/>
    </font>
    <font>
      <b/>
      <sz val="36"/>
      <color theme="1"/>
      <name val="Calibri"/>
      <family val="2"/>
      <scheme val="minor"/>
    </font>
    <font>
      <sz val="36"/>
      <color theme="1"/>
      <name val="Calibri"/>
      <family val="2"/>
      <scheme val="minor"/>
    </font>
    <font>
      <b/>
      <sz val="14"/>
      <color theme="1"/>
      <name val="Calibri"/>
      <family val="2"/>
      <scheme val="minor"/>
    </font>
    <font>
      <b/>
      <sz val="12"/>
      <color theme="1"/>
      <name val="Calibri"/>
      <family val="2"/>
      <scheme val="minor"/>
    </font>
    <font>
      <b/>
      <sz val="20"/>
      <color theme="1"/>
      <name val="Calibri"/>
      <family val="2"/>
      <scheme val="minor"/>
    </font>
    <font>
      <sz val="12"/>
      <color theme="1"/>
      <name val="Calibri"/>
      <family val="2"/>
      <scheme val="minor"/>
    </font>
    <font>
      <b/>
      <sz val="12"/>
      <color rgb="FFFF0000"/>
      <name val="Calibri"/>
      <family val="2"/>
      <scheme val="minor"/>
    </font>
    <font>
      <sz val="12"/>
      <color rgb="FFFF0000"/>
      <name val="Calibri"/>
      <family val="2"/>
      <scheme val="minor"/>
    </font>
    <font>
      <sz val="12"/>
      <color theme="1"/>
      <name val="Calibri"/>
      <family val="2"/>
    </font>
    <font>
      <sz val="9"/>
      <color theme="1"/>
      <name val="Calibri"/>
      <family val="2"/>
    </font>
    <font>
      <b/>
      <sz val="12"/>
      <color rgb="FF000000"/>
      <name val="Calibri"/>
      <family val="2"/>
      <scheme val="minor"/>
    </font>
    <font>
      <b/>
      <sz val="9"/>
      <color indexed="81"/>
      <name val="Tahoma"/>
      <family val="2"/>
    </font>
    <font>
      <sz val="9"/>
      <color indexed="81"/>
      <name val="Tahoma"/>
      <family val="2"/>
    </font>
    <font>
      <b/>
      <sz val="12"/>
      <color theme="1"/>
      <name val="Calibri"/>
      <family val="2"/>
    </font>
    <font>
      <sz val="12"/>
      <name val="Calibri"/>
      <family val="2"/>
      <scheme val="minor"/>
    </font>
    <font>
      <sz val="12"/>
      <name val="Calibri"/>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0"/>
      </patternFill>
    </fill>
    <fill>
      <patternFill patternType="solid">
        <fgColor rgb="FFD9D9D9"/>
        <bgColor rgb="FF000000"/>
      </patternFill>
    </fill>
    <fill>
      <patternFill patternType="solid">
        <fgColor theme="0"/>
        <bgColor rgb="FF000000"/>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s>
  <cellStyleXfs count="1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44">
    <xf numFmtId="0" fontId="0" fillId="0" borderId="0" xfId="0"/>
    <xf numFmtId="0" fontId="0" fillId="0" borderId="0" xfId="0" applyAlignment="1">
      <alignment wrapText="1"/>
    </xf>
    <xf numFmtId="0" fontId="4" fillId="0" borderId="0" xfId="0" applyFont="1" applyAlignment="1">
      <alignment horizontal="left" vertical="top" wrapText="1"/>
    </xf>
    <xf numFmtId="0" fontId="5" fillId="0" borderId="0" xfId="0" applyFont="1" applyAlignment="1">
      <alignment wrapText="1"/>
    </xf>
    <xf numFmtId="0" fontId="6" fillId="0" borderId="0" xfId="0" applyFont="1" applyAlignment="1">
      <alignment wrapText="1"/>
    </xf>
    <xf numFmtId="44" fontId="6" fillId="0" borderId="0" xfId="1" applyFont="1" applyBorder="1" applyAlignment="1">
      <alignment wrapText="1"/>
    </xf>
    <xf numFmtId="44" fontId="6" fillId="2" borderId="0" xfId="1" applyFont="1" applyFill="1" applyBorder="1" applyAlignment="1">
      <alignment wrapText="1"/>
    </xf>
    <xf numFmtId="0" fontId="8" fillId="0" borderId="0" xfId="0" applyFont="1" applyAlignment="1">
      <alignment wrapText="1"/>
    </xf>
    <xf numFmtId="44" fontId="9" fillId="2" borderId="0" xfId="1" applyFont="1" applyFill="1" applyBorder="1" applyAlignment="1">
      <alignment horizontal="left" wrapText="1"/>
    </xf>
    <xf numFmtId="0" fontId="10" fillId="3" borderId="2" xfId="0" applyFont="1" applyFill="1" applyBorder="1" applyAlignment="1">
      <alignment horizontal="center" vertical="center" wrapText="1"/>
    </xf>
    <xf numFmtId="0" fontId="8" fillId="2" borderId="2" xfId="0" applyFont="1" applyFill="1" applyBorder="1" applyAlignment="1" applyProtection="1">
      <alignment horizontal="center" vertical="center" wrapText="1"/>
      <protection locked="0"/>
    </xf>
    <xf numFmtId="0" fontId="8" fillId="3" borderId="2" xfId="0" applyFont="1" applyFill="1" applyBorder="1" applyAlignment="1">
      <alignment horizontal="center" vertical="center" wrapText="1"/>
    </xf>
    <xf numFmtId="0" fontId="11" fillId="0" borderId="0" xfId="0" applyFont="1" applyAlignment="1">
      <alignment horizontal="center" vertical="center" wrapText="1"/>
    </xf>
    <xf numFmtId="0" fontId="8" fillId="3" borderId="2" xfId="0" applyFont="1" applyFill="1" applyBorder="1" applyAlignment="1">
      <alignment vertical="center" wrapText="1"/>
    </xf>
    <xf numFmtId="44" fontId="12" fillId="0" borderId="0" xfId="1" applyFont="1" applyFill="1" applyBorder="1" applyAlignment="1" applyProtection="1">
      <alignment vertical="center" wrapText="1"/>
    </xf>
    <xf numFmtId="44" fontId="8" fillId="0" borderId="0" xfId="1" applyFont="1" applyFill="1" applyBorder="1" applyAlignment="1" applyProtection="1">
      <alignment vertical="center" wrapText="1"/>
    </xf>
    <xf numFmtId="0" fontId="10" fillId="3" borderId="2" xfId="0" applyFont="1" applyFill="1" applyBorder="1" applyAlignment="1">
      <alignment vertical="center" wrapText="1"/>
    </xf>
    <xf numFmtId="0" fontId="10" fillId="0" borderId="2" xfId="0" applyFont="1" applyBorder="1" applyAlignment="1" applyProtection="1">
      <alignment horizontal="left" vertical="top" wrapText="1"/>
      <protection locked="0"/>
    </xf>
    <xf numFmtId="165" fontId="10" fillId="0" borderId="2" xfId="1" applyNumberFormat="1" applyFont="1" applyBorder="1" applyAlignment="1" applyProtection="1">
      <alignment horizontal="center" vertical="center" wrapText="1"/>
      <protection locked="0"/>
    </xf>
    <xf numFmtId="44" fontId="10" fillId="0" borderId="2" xfId="1" applyFont="1" applyBorder="1" applyAlignment="1" applyProtection="1">
      <alignment horizontal="center" vertical="center" wrapText="1"/>
      <protection locked="0"/>
    </xf>
    <xf numFmtId="165" fontId="10" fillId="3" borderId="2" xfId="1" applyNumberFormat="1" applyFont="1" applyFill="1" applyBorder="1" applyAlignment="1" applyProtection="1">
      <alignment horizontal="center" vertical="center" wrapText="1"/>
    </xf>
    <xf numFmtId="49" fontId="10" fillId="0" borderId="2" xfId="1" applyNumberFormat="1" applyFont="1" applyBorder="1" applyAlignment="1" applyProtection="1">
      <alignment horizontal="left" wrapText="1"/>
      <protection locked="0"/>
    </xf>
    <xf numFmtId="44" fontId="10" fillId="0" borderId="0" xfId="1" applyFont="1" applyFill="1" applyBorder="1" applyAlignment="1" applyProtection="1">
      <alignment horizontal="center" vertical="center" wrapText="1"/>
    </xf>
    <xf numFmtId="0" fontId="10" fillId="2" borderId="2" xfId="0" applyFont="1" applyFill="1" applyBorder="1" applyAlignment="1" applyProtection="1">
      <alignment horizontal="left" vertical="top" wrapText="1"/>
      <protection locked="0"/>
    </xf>
    <xf numFmtId="44" fontId="10" fillId="2" borderId="2" xfId="1" applyFont="1" applyFill="1" applyBorder="1" applyAlignment="1" applyProtection="1">
      <alignment horizontal="center" vertical="center" wrapText="1"/>
      <protection locked="0"/>
    </xf>
    <xf numFmtId="9" fontId="10" fillId="2" borderId="2" xfId="2" applyFont="1" applyFill="1" applyBorder="1" applyAlignment="1" applyProtection="1">
      <alignment horizontal="center" vertical="center" wrapText="1"/>
      <protection locked="0"/>
    </xf>
    <xf numFmtId="49" fontId="10" fillId="2" borderId="2" xfId="1" applyNumberFormat="1" applyFont="1" applyFill="1" applyBorder="1" applyAlignment="1" applyProtection="1">
      <alignment horizontal="left" wrapText="1"/>
      <protection locked="0"/>
    </xf>
    <xf numFmtId="0" fontId="0" fillId="2" borderId="0" xfId="0" applyFill="1" applyAlignment="1">
      <alignment wrapText="1"/>
    </xf>
    <xf numFmtId="165" fontId="10" fillId="2" borderId="2" xfId="1" applyNumberFormat="1" applyFont="1" applyFill="1" applyBorder="1" applyAlignment="1" applyProtection="1">
      <alignment horizontal="center" vertical="center" wrapText="1"/>
      <protection locked="0"/>
    </xf>
    <xf numFmtId="165" fontId="8" fillId="3" borderId="2" xfId="1" applyNumberFormat="1" applyFont="1" applyFill="1" applyBorder="1" applyAlignment="1" applyProtection="1">
      <alignment horizontal="center" vertical="center" wrapText="1"/>
    </xf>
    <xf numFmtId="44" fontId="8" fillId="3" borderId="2" xfId="1" applyFont="1" applyFill="1" applyBorder="1" applyAlignment="1" applyProtection="1">
      <alignment horizontal="center" vertical="center" wrapText="1"/>
    </xf>
    <xf numFmtId="44" fontId="8" fillId="2" borderId="2" xfId="1" applyFont="1" applyFill="1" applyBorder="1" applyAlignment="1" applyProtection="1">
      <alignment horizontal="center" vertical="center" wrapText="1"/>
    </xf>
    <xf numFmtId="44" fontId="10" fillId="3" borderId="2" xfId="1" applyFont="1" applyFill="1" applyBorder="1" applyAlignment="1" applyProtection="1">
      <alignment horizontal="center" vertical="center" wrapText="1"/>
    </xf>
    <xf numFmtId="9" fontId="10" fillId="0" borderId="2" xfId="2" applyFont="1" applyBorder="1" applyAlignment="1" applyProtection="1">
      <alignment horizontal="center" vertical="center" wrapText="1"/>
      <protection locked="0"/>
    </xf>
    <xf numFmtId="0" fontId="10" fillId="2" borderId="0" xfId="0" applyFont="1" applyFill="1" applyAlignment="1" applyProtection="1">
      <alignment vertical="center" wrapText="1"/>
      <protection locked="0"/>
    </xf>
    <xf numFmtId="0" fontId="10" fillId="2" borderId="0" xfId="0" applyFont="1" applyFill="1" applyAlignment="1" applyProtection="1">
      <alignment horizontal="left" vertical="top" wrapText="1"/>
      <protection locked="0"/>
    </xf>
    <xf numFmtId="44" fontId="10" fillId="2" borderId="0" xfId="1" applyFont="1" applyFill="1" applyBorder="1" applyAlignment="1" applyProtection="1">
      <alignment horizontal="center" vertical="center" wrapText="1"/>
      <protection locked="0"/>
    </xf>
    <xf numFmtId="44" fontId="8" fillId="3" borderId="6" xfId="1" applyFont="1" applyFill="1" applyBorder="1" applyAlignment="1" applyProtection="1">
      <alignment horizontal="center" vertical="center" wrapText="1"/>
    </xf>
    <xf numFmtId="164" fontId="15" fillId="5" borderId="2" xfId="0" applyNumberFormat="1" applyFont="1" applyFill="1" applyBorder="1" applyAlignment="1">
      <alignment horizontal="center" vertical="center" wrapText="1"/>
    </xf>
    <xf numFmtId="164" fontId="15" fillId="6" borderId="2" xfId="0" applyNumberFormat="1" applyFont="1" applyFill="1" applyBorder="1" applyAlignment="1">
      <alignment horizontal="center" vertical="center" wrapText="1"/>
    </xf>
    <xf numFmtId="0" fontId="8" fillId="2" borderId="0" xfId="0" applyFont="1" applyFill="1" applyAlignment="1">
      <alignment vertical="center" wrapText="1"/>
    </xf>
    <xf numFmtId="44" fontId="10" fillId="2" borderId="0" xfId="1" applyFont="1" applyFill="1" applyBorder="1" applyAlignment="1" applyProtection="1">
      <alignment vertical="center" wrapText="1"/>
      <protection locked="0"/>
    </xf>
    <xf numFmtId="0" fontId="8" fillId="0" borderId="0" xfId="0" applyFont="1" applyAlignment="1" applyProtection="1">
      <alignment vertical="center" wrapText="1"/>
      <protection locked="0"/>
    </xf>
    <xf numFmtId="0" fontId="10" fillId="2" borderId="4" xfId="0" applyFont="1" applyFill="1" applyBorder="1" applyAlignment="1" applyProtection="1">
      <alignment vertical="center" wrapText="1"/>
      <protection locked="0"/>
    </xf>
    <xf numFmtId="0" fontId="10" fillId="2" borderId="2" xfId="0" applyFont="1" applyFill="1" applyBorder="1" applyAlignment="1" applyProtection="1">
      <alignment vertical="center" wrapText="1"/>
      <protection locked="0"/>
    </xf>
    <xf numFmtId="44" fontId="10" fillId="0" borderId="2" xfId="1" applyFont="1" applyBorder="1" applyAlignment="1" applyProtection="1">
      <alignment vertical="center" wrapText="1"/>
      <protection locked="0"/>
    </xf>
    <xf numFmtId="44" fontId="10" fillId="3" borderId="2" xfId="1" applyFont="1" applyFill="1" applyBorder="1" applyAlignment="1" applyProtection="1">
      <alignment vertical="center" wrapText="1"/>
    </xf>
    <xf numFmtId="9" fontId="10" fillId="0" borderId="2" xfId="2" applyFont="1" applyBorder="1" applyAlignment="1" applyProtection="1">
      <alignment vertical="center" wrapText="1"/>
      <protection locked="0"/>
    </xf>
    <xf numFmtId="44" fontId="10" fillId="2" borderId="2" xfId="1" applyFont="1" applyFill="1" applyBorder="1" applyAlignment="1" applyProtection="1">
      <alignment vertical="center" wrapText="1"/>
      <protection locked="0"/>
    </xf>
    <xf numFmtId="49" fontId="10" fillId="0" borderId="2" xfId="0" applyNumberFormat="1" applyFont="1" applyBorder="1" applyAlignment="1" applyProtection="1">
      <alignment horizontal="left" wrapText="1"/>
      <protection locked="0"/>
    </xf>
    <xf numFmtId="0" fontId="8" fillId="7" borderId="2" xfId="0" applyFont="1" applyFill="1" applyBorder="1" applyAlignment="1" applyProtection="1">
      <alignment vertical="center" wrapText="1"/>
      <protection locked="0"/>
    </xf>
    <xf numFmtId="44" fontId="8" fillId="7" borderId="2" xfId="1" applyFont="1" applyFill="1" applyBorder="1" applyAlignment="1" applyProtection="1">
      <alignment vertical="center" wrapText="1"/>
    </xf>
    <xf numFmtId="0" fontId="8" fillId="2" borderId="0" xfId="0" applyFont="1" applyFill="1" applyAlignment="1" applyProtection="1">
      <alignment vertical="center" wrapText="1"/>
      <protection locked="0"/>
    </xf>
    <xf numFmtId="44" fontId="8" fillId="3" borderId="6" xfId="1" applyFont="1" applyFill="1" applyBorder="1" applyAlignment="1" applyProtection="1">
      <alignment horizontal="center" vertical="center" wrapText="1"/>
      <protection locked="0"/>
    </xf>
    <xf numFmtId="44" fontId="8" fillId="3" borderId="7" xfId="1" applyFont="1" applyFill="1" applyBorder="1" applyAlignment="1" applyProtection="1">
      <alignment horizontal="center" vertical="center" wrapText="1"/>
      <protection locked="0"/>
    </xf>
    <xf numFmtId="0" fontId="10" fillId="2" borderId="0" xfId="0" applyFont="1" applyFill="1" applyAlignment="1">
      <alignment vertical="center" wrapText="1"/>
    </xf>
    <xf numFmtId="165" fontId="10" fillId="3" borderId="15" xfId="0" applyNumberFormat="1" applyFont="1" applyFill="1" applyBorder="1" applyAlignment="1">
      <alignment vertical="center" wrapText="1"/>
    </xf>
    <xf numFmtId="165" fontId="10" fillId="3" borderId="2" xfId="0" applyNumberFormat="1" applyFont="1" applyFill="1" applyBorder="1" applyAlignment="1">
      <alignment vertical="center" wrapText="1"/>
    </xf>
    <xf numFmtId="165" fontId="10" fillId="3" borderId="16" xfId="0" applyNumberFormat="1" applyFont="1" applyFill="1" applyBorder="1" applyAlignment="1">
      <alignment vertical="center" wrapText="1"/>
    </xf>
    <xf numFmtId="165" fontId="10" fillId="2" borderId="0" xfId="0" applyNumberFormat="1" applyFont="1" applyFill="1" applyAlignment="1" applyProtection="1">
      <alignment vertical="center" wrapText="1"/>
      <protection locked="0"/>
    </xf>
    <xf numFmtId="44" fontId="10" fillId="0" borderId="0" xfId="1" applyFont="1" applyFill="1" applyBorder="1" applyAlignment="1" applyProtection="1">
      <alignment vertical="center" wrapText="1"/>
      <protection locked="0"/>
    </xf>
    <xf numFmtId="0" fontId="10" fillId="0" borderId="0" xfId="0" applyFont="1" applyAlignment="1" applyProtection="1">
      <alignment vertical="center" wrapText="1"/>
      <protection locked="0"/>
    </xf>
    <xf numFmtId="165" fontId="10" fillId="0" borderId="0" xfId="0" applyNumberFormat="1" applyFont="1" applyAlignment="1" applyProtection="1">
      <alignment vertical="center" wrapText="1"/>
      <protection locked="0"/>
    </xf>
    <xf numFmtId="0" fontId="10" fillId="0" borderId="0" xfId="0" applyFont="1" applyAlignment="1">
      <alignment vertical="center" wrapText="1"/>
    </xf>
    <xf numFmtId="165" fontId="8" fillId="3" borderId="17" xfId="0" applyNumberFormat="1" applyFont="1" applyFill="1" applyBorder="1" applyAlignment="1">
      <alignment vertical="center" wrapText="1"/>
    </xf>
    <xf numFmtId="165" fontId="8" fillId="3" borderId="18" xfId="1" applyNumberFormat="1" applyFont="1" applyFill="1" applyBorder="1" applyAlignment="1" applyProtection="1">
      <alignment vertical="center" wrapText="1"/>
    </xf>
    <xf numFmtId="44" fontId="0" fillId="0" borderId="0" xfId="1" applyFont="1" applyBorder="1" applyAlignment="1">
      <alignment wrapText="1"/>
    </xf>
    <xf numFmtId="44" fontId="0" fillId="2" borderId="0" xfId="1" applyFont="1" applyFill="1" applyBorder="1" applyAlignment="1">
      <alignment wrapText="1"/>
    </xf>
    <xf numFmtId="165" fontId="0" fillId="0" borderId="0" xfId="0" applyNumberFormat="1" applyAlignment="1">
      <alignment wrapText="1"/>
    </xf>
    <xf numFmtId="44" fontId="8" fillId="2" borderId="0" xfId="1" applyFont="1" applyFill="1" applyBorder="1" applyAlignment="1">
      <alignment vertical="center" wrapText="1"/>
    </xf>
    <xf numFmtId="165" fontId="8" fillId="2" borderId="0" xfId="0" applyNumberFormat="1" applyFont="1" applyFill="1" applyAlignment="1">
      <alignment vertical="center" wrapText="1"/>
    </xf>
    <xf numFmtId="44" fontId="8" fillId="2" borderId="0" xfId="1" applyFont="1" applyFill="1" applyBorder="1" applyAlignment="1" applyProtection="1">
      <alignment horizontal="center" vertical="center" wrapText="1"/>
    </xf>
    <xf numFmtId="165" fontId="8" fillId="3" borderId="15" xfId="0" applyNumberFormat="1" applyFont="1" applyFill="1" applyBorder="1" applyAlignment="1">
      <alignment horizontal="center" vertical="center" wrapText="1"/>
    </xf>
    <xf numFmtId="44" fontId="8" fillId="2" borderId="0" xfId="1" applyFont="1" applyFill="1" applyBorder="1" applyAlignment="1" applyProtection="1">
      <alignment vertical="center" wrapText="1"/>
      <protection locked="0"/>
    </xf>
    <xf numFmtId="165" fontId="8" fillId="3" borderId="15" xfId="0" applyNumberFormat="1" applyFont="1" applyFill="1" applyBorder="1" applyAlignment="1">
      <alignment vertical="center" wrapText="1"/>
    </xf>
    <xf numFmtId="165" fontId="8" fillId="3" borderId="2" xfId="1" applyNumberFormat="1" applyFont="1" applyFill="1" applyBorder="1" applyAlignment="1" applyProtection="1">
      <alignment vertical="center" wrapText="1"/>
    </xf>
    <xf numFmtId="165" fontId="8" fillId="3" borderId="3" xfId="1" applyNumberFormat="1" applyFont="1" applyFill="1" applyBorder="1" applyAlignment="1" applyProtection="1">
      <alignment vertical="center" wrapText="1"/>
    </xf>
    <xf numFmtId="9" fontId="8" fillId="2" borderId="16" xfId="2" applyFont="1" applyFill="1" applyBorder="1" applyAlignment="1" applyProtection="1">
      <alignment vertical="center" wrapText="1"/>
      <protection locked="0"/>
    </xf>
    <xf numFmtId="165" fontId="8" fillId="3" borderId="11" xfId="0" applyNumberFormat="1" applyFont="1" applyFill="1" applyBorder="1" applyAlignment="1">
      <alignment vertical="center" wrapText="1"/>
    </xf>
    <xf numFmtId="165" fontId="8" fillId="3" borderId="20" xfId="1" applyNumberFormat="1" applyFont="1" applyFill="1" applyBorder="1" applyAlignment="1" applyProtection="1">
      <alignment vertical="center" wrapText="1"/>
    </xf>
    <xf numFmtId="9" fontId="8" fillId="2" borderId="12" xfId="2" applyFont="1" applyFill="1" applyBorder="1" applyAlignment="1" applyProtection="1">
      <alignment vertical="center" wrapText="1"/>
      <protection locked="0"/>
    </xf>
    <xf numFmtId="44" fontId="8" fillId="2" borderId="0" xfId="1" applyFont="1" applyFill="1" applyBorder="1" applyAlignment="1" applyProtection="1">
      <alignment horizontal="right" vertical="center" wrapText="1"/>
      <protection locked="0"/>
    </xf>
    <xf numFmtId="9" fontId="8" fillId="2" borderId="12" xfId="2" applyFont="1" applyFill="1" applyBorder="1" applyAlignment="1" applyProtection="1">
      <alignment horizontal="right" vertical="center" wrapText="1"/>
      <protection locked="0"/>
    </xf>
    <xf numFmtId="44" fontId="8" fillId="2" borderId="0" xfId="1" applyFont="1" applyFill="1" applyBorder="1" applyAlignment="1" applyProtection="1">
      <alignment vertical="center" wrapText="1"/>
    </xf>
    <xf numFmtId="9" fontId="8" fillId="3" borderId="19" xfId="2" applyFont="1" applyFill="1" applyBorder="1" applyAlignment="1" applyProtection="1">
      <alignment vertical="center" wrapText="1"/>
    </xf>
    <xf numFmtId="44" fontId="8" fillId="0" borderId="0" xfId="1" applyFont="1" applyFill="1" applyBorder="1" applyAlignment="1">
      <alignment vertical="center" wrapText="1"/>
    </xf>
    <xf numFmtId="0" fontId="8" fillId="0" borderId="0" xfId="0" applyFont="1" applyAlignment="1">
      <alignment vertical="center" wrapText="1"/>
    </xf>
    <xf numFmtId="164" fontId="8" fillId="0" borderId="0" xfId="0" applyNumberFormat="1" applyFont="1" applyAlignment="1">
      <alignment vertical="center" wrapText="1"/>
    </xf>
    <xf numFmtId="0" fontId="3" fillId="3" borderId="21" xfId="0" applyFont="1" applyFill="1" applyBorder="1" applyAlignment="1">
      <alignment horizontal="left" vertical="center" wrapText="1"/>
    </xf>
    <xf numFmtId="164" fontId="8" fillId="2" borderId="0" xfId="0" applyNumberFormat="1" applyFont="1" applyFill="1" applyAlignment="1">
      <alignment vertical="center" wrapText="1"/>
    </xf>
    <xf numFmtId="164" fontId="8" fillId="3" borderId="21" xfId="0" applyNumberFormat="1" applyFont="1" applyFill="1" applyBorder="1" applyAlignment="1">
      <alignment vertical="center" wrapText="1"/>
    </xf>
    <xf numFmtId="44" fontId="0" fillId="3" borderId="22" xfId="1" applyFont="1" applyFill="1" applyBorder="1" applyAlignment="1">
      <alignment vertical="center" wrapText="1"/>
    </xf>
    <xf numFmtId="44" fontId="0" fillId="2" borderId="0" xfId="1" applyFont="1" applyFill="1" applyBorder="1" applyAlignment="1">
      <alignment vertical="center" wrapText="1"/>
    </xf>
    <xf numFmtId="0" fontId="3" fillId="3" borderId="15" xfId="0" applyFont="1" applyFill="1" applyBorder="1" applyAlignment="1">
      <alignment horizontal="left" vertical="center" wrapText="1"/>
    </xf>
    <xf numFmtId="10" fontId="8" fillId="3" borderId="16" xfId="2" applyNumberFormat="1" applyFont="1" applyFill="1" applyBorder="1" applyAlignment="1" applyProtection="1">
      <alignment wrapText="1"/>
    </xf>
    <xf numFmtId="9" fontId="8" fillId="2" borderId="0" xfId="2" applyFont="1" applyFill="1" applyBorder="1" applyAlignment="1">
      <alignment wrapText="1"/>
    </xf>
    <xf numFmtId="0" fontId="0" fillId="3" borderId="17" xfId="0" applyFill="1" applyBorder="1" applyAlignment="1">
      <alignment wrapText="1"/>
    </xf>
    <xf numFmtId="9" fontId="0" fillId="3" borderId="19" xfId="2" applyFont="1" applyFill="1" applyBorder="1" applyAlignment="1">
      <alignment wrapText="1"/>
    </xf>
    <xf numFmtId="9" fontId="0" fillId="2" borderId="0" xfId="2" applyFont="1" applyFill="1" applyBorder="1" applyAlignment="1">
      <alignment wrapText="1"/>
    </xf>
    <xf numFmtId="0" fontId="3" fillId="2" borderId="0" xfId="0" applyFont="1" applyFill="1" applyAlignment="1">
      <alignment horizontal="center" vertical="center" wrapText="1"/>
    </xf>
    <xf numFmtId="164" fontId="8" fillId="2" borderId="0" xfId="2" applyNumberFormat="1" applyFont="1" applyFill="1" applyBorder="1" applyAlignment="1">
      <alignment wrapText="1"/>
    </xf>
    <xf numFmtId="44" fontId="0" fillId="0" borderId="0" xfId="1" applyFont="1" applyFill="1" applyBorder="1" applyAlignment="1">
      <alignment wrapText="1"/>
    </xf>
    <xf numFmtId="0" fontId="0" fillId="2" borderId="0" xfId="0" applyFill="1" applyAlignment="1">
      <alignment horizontal="center" vertical="center" wrapText="1"/>
    </xf>
    <xf numFmtId="164" fontId="8" fillId="3" borderId="0" xfId="0" applyNumberFormat="1" applyFont="1" applyFill="1" applyAlignment="1">
      <alignment vertical="center" wrapText="1"/>
    </xf>
    <xf numFmtId="10" fontId="8" fillId="3" borderId="0" xfId="2" applyNumberFormat="1" applyFont="1" applyFill="1" applyBorder="1" applyAlignment="1" applyProtection="1">
      <alignment wrapText="1"/>
    </xf>
    <xf numFmtId="0" fontId="3" fillId="3" borderId="0" xfId="0" applyFont="1" applyFill="1" applyAlignment="1">
      <alignment horizontal="center" vertical="center" wrapText="1"/>
    </xf>
    <xf numFmtId="164" fontId="8" fillId="3" borderId="0" xfId="2" applyNumberFormat="1" applyFont="1" applyFill="1" applyBorder="1" applyAlignment="1" applyProtection="1">
      <alignment wrapText="1"/>
    </xf>
    <xf numFmtId="0" fontId="0" fillId="8" borderId="0" xfId="0" applyFill="1" applyAlignment="1">
      <alignment horizontal="center" vertical="center" wrapText="1"/>
    </xf>
    <xf numFmtId="0" fontId="10" fillId="0" borderId="0" xfId="0" applyFont="1"/>
    <xf numFmtId="0" fontId="8" fillId="3" borderId="34" xfId="0" applyFont="1" applyFill="1" applyBorder="1" applyAlignment="1">
      <alignment horizontal="center" wrapText="1"/>
    </xf>
    <xf numFmtId="0" fontId="18" fillId="3" borderId="15" xfId="0" applyFont="1" applyFill="1" applyBorder="1" applyAlignment="1">
      <alignment vertical="center" wrapText="1"/>
    </xf>
    <xf numFmtId="165" fontId="10" fillId="3" borderId="7" xfId="0" applyNumberFormat="1" applyFont="1" applyFill="1" applyBorder="1" applyAlignment="1">
      <alignment wrapText="1"/>
    </xf>
    <xf numFmtId="165" fontId="8" fillId="3" borderId="14" xfId="0" applyNumberFormat="1" applyFont="1" applyFill="1" applyBorder="1" applyAlignment="1">
      <alignment wrapText="1"/>
    </xf>
    <xf numFmtId="0" fontId="18" fillId="3" borderId="15" xfId="0" applyFont="1" applyFill="1" applyBorder="1" applyAlignment="1" applyProtection="1">
      <alignment vertical="center" wrapText="1"/>
      <protection locked="0"/>
    </xf>
    <xf numFmtId="0" fontId="18" fillId="3" borderId="17" xfId="0" applyFont="1" applyFill="1" applyBorder="1" applyAlignment="1">
      <alignment vertical="center" wrapText="1"/>
    </xf>
    <xf numFmtId="165" fontId="10" fillId="3" borderId="18" xfId="0" applyNumberFormat="1" applyFont="1" applyFill="1" applyBorder="1" applyAlignment="1">
      <alignment wrapText="1"/>
    </xf>
    <xf numFmtId="44" fontId="10" fillId="3" borderId="36" xfId="1" applyFont="1" applyFill="1" applyBorder="1" applyAlignment="1" applyProtection="1">
      <alignment wrapText="1"/>
    </xf>
    <xf numFmtId="165" fontId="8" fillId="3" borderId="37" xfId="1" applyNumberFormat="1" applyFont="1" applyFill="1" applyBorder="1" applyAlignment="1">
      <alignment wrapText="1"/>
    </xf>
    <xf numFmtId="44" fontId="10" fillId="3" borderId="15" xfId="1" applyFont="1" applyFill="1" applyBorder="1" applyAlignment="1" applyProtection="1">
      <alignment wrapText="1"/>
    </xf>
    <xf numFmtId="165" fontId="8" fillId="3" borderId="2" xfId="1" applyNumberFormat="1" applyFont="1" applyFill="1" applyBorder="1" applyAlignment="1">
      <alignment wrapText="1"/>
    </xf>
    <xf numFmtId="44" fontId="8" fillId="3" borderId="17" xfId="1" applyFont="1" applyFill="1" applyBorder="1" applyAlignment="1" applyProtection="1">
      <alignment wrapText="1"/>
    </xf>
    <xf numFmtId="165" fontId="8" fillId="3" borderId="18" xfId="1" applyNumberFormat="1" applyFont="1" applyFill="1" applyBorder="1" applyAlignment="1">
      <alignment wrapText="1"/>
    </xf>
    <xf numFmtId="0" fontId="10" fillId="3" borderId="22" xfId="0" applyFont="1" applyFill="1" applyBorder="1"/>
    <xf numFmtId="0" fontId="8" fillId="3" borderId="15" xfId="0" applyFont="1" applyFill="1" applyBorder="1" applyAlignment="1">
      <alignment vertical="center" wrapText="1"/>
    </xf>
    <xf numFmtId="165" fontId="10" fillId="3" borderId="2" xfId="1" applyNumberFormat="1" applyFont="1" applyFill="1" applyBorder="1" applyAlignment="1">
      <alignment vertical="center" wrapText="1"/>
    </xf>
    <xf numFmtId="9" fontId="8" fillId="3" borderId="16" xfId="2" applyFont="1" applyFill="1" applyBorder="1" applyAlignment="1">
      <alignment vertical="center" wrapText="1"/>
    </xf>
    <xf numFmtId="0" fontId="8" fillId="3" borderId="17" xfId="0" applyFont="1" applyFill="1" applyBorder="1" applyAlignment="1">
      <alignment vertical="center" wrapText="1"/>
    </xf>
    <xf numFmtId="165" fontId="3" fillId="3" borderId="18" xfId="0" applyNumberFormat="1" applyFont="1" applyFill="1" applyBorder="1"/>
    <xf numFmtId="0" fontId="0" fillId="3" borderId="19" xfId="0" applyFill="1" applyBorder="1"/>
    <xf numFmtId="0" fontId="7" fillId="0" borderId="0" xfId="0" applyFont="1" applyAlignment="1">
      <alignment horizontal="left" wrapText="1"/>
    </xf>
    <xf numFmtId="165" fontId="10" fillId="3" borderId="3" xfId="0" applyNumberFormat="1" applyFont="1" applyFill="1" applyBorder="1" applyAlignment="1">
      <alignment vertical="center" wrapText="1"/>
    </xf>
    <xf numFmtId="0" fontId="8" fillId="7" borderId="0" xfId="0" applyFont="1" applyFill="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165" fontId="10" fillId="10" borderId="2" xfId="1" applyNumberFormat="1" applyFont="1" applyFill="1" applyBorder="1" applyAlignment="1" applyProtection="1">
      <alignment horizontal="center" vertical="center" wrapText="1"/>
      <protection locked="0"/>
    </xf>
    <xf numFmtId="44" fontId="10" fillId="10" borderId="2" xfId="1" applyFont="1" applyFill="1" applyBorder="1" applyAlignment="1" applyProtection="1">
      <alignment horizontal="center" vertical="center" wrapText="1"/>
      <protection locked="0"/>
    </xf>
    <xf numFmtId="9" fontId="13" fillId="0" borderId="2" xfId="0" applyNumberFormat="1" applyFont="1" applyBorder="1" applyAlignment="1" applyProtection="1">
      <alignment horizontal="center" vertical="center" wrapText="1"/>
      <protection locked="0"/>
    </xf>
    <xf numFmtId="164" fontId="13" fillId="0" borderId="2" xfId="0" applyNumberFormat="1" applyFont="1" applyBorder="1" applyAlignment="1" applyProtection="1">
      <alignment horizontal="center" vertical="center" wrapText="1"/>
      <protection locked="0"/>
    </xf>
    <xf numFmtId="49" fontId="14" fillId="4" borderId="2" xfId="0" applyNumberFormat="1" applyFont="1" applyFill="1" applyBorder="1" applyAlignment="1" applyProtection="1">
      <alignment horizontal="left" vertical="center" wrapText="1"/>
      <protection locked="0"/>
    </xf>
    <xf numFmtId="164" fontId="14" fillId="4" borderId="2" xfId="0" applyNumberFormat="1" applyFont="1" applyFill="1" applyBorder="1" applyAlignment="1" applyProtection="1">
      <alignment horizontal="left" vertical="center" wrapText="1"/>
      <protection locked="0"/>
    </xf>
    <xf numFmtId="0" fontId="14" fillId="4" borderId="2" xfId="0" applyFont="1" applyFill="1" applyBorder="1" applyAlignment="1" applyProtection="1">
      <alignment horizontal="left" vertical="center" wrapText="1"/>
      <protection locked="0"/>
    </xf>
    <xf numFmtId="0" fontId="0" fillId="0" borderId="2" xfId="0" applyBorder="1" applyAlignment="1">
      <alignment wrapText="1"/>
    </xf>
    <xf numFmtId="164" fontId="13" fillId="10" borderId="2" xfId="0" applyNumberFormat="1" applyFont="1" applyFill="1" applyBorder="1" applyAlignment="1" applyProtection="1">
      <alignment horizontal="center" vertical="center" wrapText="1"/>
      <protection locked="0"/>
    </xf>
    <xf numFmtId="0" fontId="8" fillId="2" borderId="2" xfId="0" applyFont="1" applyFill="1" applyBorder="1" applyAlignment="1">
      <alignment vertical="center" wrapText="1"/>
    </xf>
    <xf numFmtId="165" fontId="10" fillId="3" borderId="3" xfId="1" applyNumberFormat="1" applyFont="1" applyFill="1" applyBorder="1" applyAlignment="1">
      <alignment vertical="center" wrapText="1"/>
    </xf>
    <xf numFmtId="43" fontId="0" fillId="0" borderId="0" xfId="3" applyFont="1"/>
    <xf numFmtId="165" fontId="0" fillId="0" borderId="0" xfId="0" applyNumberFormat="1"/>
    <xf numFmtId="165" fontId="19" fillId="10" borderId="2" xfId="1" applyNumberFormat="1" applyFont="1" applyFill="1" applyBorder="1" applyAlignment="1" applyProtection="1">
      <alignment horizontal="center" vertical="center" wrapText="1"/>
      <protection locked="0"/>
    </xf>
    <xf numFmtId="165" fontId="20" fillId="10" borderId="2" xfId="0" applyNumberFormat="1" applyFont="1" applyFill="1" applyBorder="1" applyAlignment="1" applyProtection="1">
      <alignment horizontal="center" vertical="center" wrapText="1"/>
      <protection locked="0"/>
    </xf>
    <xf numFmtId="43" fontId="10" fillId="0" borderId="0" xfId="0" applyNumberFormat="1" applyFont="1"/>
    <xf numFmtId="10" fontId="10" fillId="0" borderId="0" xfId="2" applyNumberFormat="1" applyFont="1"/>
    <xf numFmtId="9" fontId="0" fillId="0" borderId="0" xfId="2" applyFont="1" applyFill="1" applyBorder="1" applyAlignment="1">
      <alignment wrapText="1"/>
    </xf>
    <xf numFmtId="165" fontId="10" fillId="10" borderId="2" xfId="4" applyNumberFormat="1" applyFont="1" applyFill="1" applyBorder="1" applyAlignment="1" applyProtection="1">
      <alignment horizontal="center" vertical="center" wrapText="1"/>
      <protection locked="0"/>
    </xf>
    <xf numFmtId="44" fontId="10" fillId="10" borderId="2" xfId="4" applyFont="1" applyFill="1" applyBorder="1" applyAlignment="1" applyProtection="1">
      <alignment horizontal="center" vertical="center" wrapText="1"/>
      <protection locked="0"/>
    </xf>
    <xf numFmtId="44" fontId="10" fillId="0" borderId="2" xfId="4" applyFont="1" applyBorder="1" applyAlignment="1" applyProtection="1">
      <alignment vertical="center" wrapText="1"/>
      <protection locked="0"/>
    </xf>
    <xf numFmtId="165" fontId="10" fillId="0" borderId="0" xfId="0" applyNumberFormat="1" applyFont="1"/>
    <xf numFmtId="165" fontId="10" fillId="10" borderId="2" xfId="7" applyNumberFormat="1" applyFont="1" applyFill="1" applyBorder="1" applyAlignment="1" applyProtection="1">
      <alignment horizontal="center" vertical="center" wrapText="1"/>
      <protection locked="0"/>
    </xf>
    <xf numFmtId="166" fontId="10" fillId="0" borderId="0" xfId="1" applyNumberFormat="1" applyFont="1" applyFill="1" applyBorder="1" applyAlignment="1" applyProtection="1">
      <alignment horizontal="center" vertical="center" wrapText="1"/>
    </xf>
    <xf numFmtId="44" fontId="0" fillId="0" borderId="0" xfId="0" applyNumberFormat="1" applyAlignment="1">
      <alignment wrapText="1"/>
    </xf>
    <xf numFmtId="9" fontId="10" fillId="2" borderId="0" xfId="2" applyFont="1" applyFill="1" applyBorder="1" applyAlignment="1" applyProtection="1">
      <alignment vertical="center" wrapText="1"/>
      <protection locked="0"/>
    </xf>
    <xf numFmtId="10" fontId="10" fillId="2" borderId="0" xfId="2" applyNumberFormat="1" applyFont="1" applyFill="1" applyBorder="1" applyAlignment="1" applyProtection="1">
      <alignment vertical="center" wrapText="1"/>
      <protection locked="0"/>
    </xf>
    <xf numFmtId="165" fontId="8" fillId="3" borderId="16" xfId="2" applyNumberFormat="1" applyFont="1" applyFill="1" applyBorder="1" applyAlignment="1" applyProtection="1">
      <alignment wrapText="1"/>
    </xf>
    <xf numFmtId="165" fontId="8" fillId="3" borderId="22" xfId="0" applyNumberFormat="1" applyFont="1" applyFill="1" applyBorder="1" applyAlignment="1">
      <alignment vertical="center" wrapText="1"/>
    </xf>
    <xf numFmtId="167" fontId="10" fillId="2" borderId="0" xfId="1" applyNumberFormat="1" applyFont="1" applyFill="1" applyBorder="1" applyAlignment="1" applyProtection="1">
      <alignment vertical="center" wrapText="1"/>
      <protection locked="0"/>
    </xf>
    <xf numFmtId="167" fontId="10" fillId="0" borderId="2" xfId="1" applyNumberFormat="1" applyFont="1" applyBorder="1" applyAlignment="1" applyProtection="1">
      <alignment horizontal="center" vertical="center" wrapText="1"/>
      <protection locked="0"/>
    </xf>
    <xf numFmtId="165" fontId="13" fillId="10" borderId="2" xfId="0" applyNumberFormat="1" applyFont="1" applyFill="1" applyBorder="1" applyAlignment="1" applyProtection="1">
      <alignment horizontal="left" vertical="center" wrapText="1"/>
      <protection locked="0"/>
    </xf>
    <xf numFmtId="167" fontId="10" fillId="0" borderId="2" xfId="1" applyNumberFormat="1" applyFont="1" applyBorder="1" applyAlignment="1" applyProtection="1">
      <alignment horizontal="left" vertical="center" wrapText="1"/>
      <protection locked="0"/>
    </xf>
    <xf numFmtId="167" fontId="10" fillId="0" borderId="2" xfId="1" applyNumberFormat="1" applyFont="1" applyBorder="1" applyAlignment="1" applyProtection="1">
      <alignment vertical="center" wrapText="1"/>
      <protection locked="0"/>
    </xf>
    <xf numFmtId="167" fontId="10" fillId="0" borderId="2" xfId="4" applyNumberFormat="1" applyFont="1" applyBorder="1" applyAlignment="1" applyProtection="1">
      <alignment vertical="center" wrapText="1"/>
      <protection locked="0"/>
    </xf>
    <xf numFmtId="167" fontId="10" fillId="3" borderId="2" xfId="1" applyNumberFormat="1" applyFont="1" applyFill="1" applyBorder="1" applyAlignment="1" applyProtection="1">
      <alignment horizontal="center" vertical="center" wrapText="1"/>
    </xf>
    <xf numFmtId="167" fontId="10" fillId="3" borderId="2" xfId="1" applyNumberFormat="1" applyFont="1" applyFill="1" applyBorder="1" applyAlignment="1" applyProtection="1">
      <alignment vertical="center" wrapText="1"/>
    </xf>
    <xf numFmtId="167" fontId="19" fillId="0" borderId="2" xfId="1" applyNumberFormat="1" applyFont="1" applyBorder="1" applyAlignment="1" applyProtection="1">
      <alignment vertical="center" wrapText="1"/>
      <protection locked="0"/>
    </xf>
    <xf numFmtId="164" fontId="8" fillId="3" borderId="2" xfId="1" applyNumberFormat="1" applyFont="1" applyFill="1" applyBorder="1" applyAlignment="1" applyProtection="1">
      <alignment horizontal="center" vertical="center" wrapText="1"/>
    </xf>
    <xf numFmtId="164" fontId="10" fillId="3" borderId="2" xfId="0" applyNumberFormat="1" applyFont="1" applyFill="1" applyBorder="1" applyAlignment="1">
      <alignment vertical="center" wrapText="1"/>
    </xf>
    <xf numFmtId="164" fontId="8" fillId="3" borderId="18" xfId="1" applyNumberFormat="1" applyFont="1" applyFill="1" applyBorder="1" applyAlignment="1" applyProtection="1">
      <alignment vertical="center" wrapText="1"/>
    </xf>
    <xf numFmtId="165" fontId="0" fillId="2" borderId="0" xfId="0" applyNumberFormat="1" applyFill="1" applyAlignment="1">
      <alignment wrapText="1"/>
    </xf>
    <xf numFmtId="165" fontId="10" fillId="11" borderId="7" xfId="0" applyNumberFormat="1" applyFont="1" applyFill="1" applyBorder="1" applyAlignment="1">
      <alignment wrapText="1"/>
    </xf>
    <xf numFmtId="165" fontId="10" fillId="11" borderId="18" xfId="0" applyNumberFormat="1" applyFont="1" applyFill="1" applyBorder="1" applyAlignment="1">
      <alignment wrapText="1"/>
    </xf>
    <xf numFmtId="165" fontId="8" fillId="11" borderId="37" xfId="1" applyNumberFormat="1" applyFont="1" applyFill="1" applyBorder="1" applyAlignment="1">
      <alignment wrapText="1"/>
    </xf>
    <xf numFmtId="165" fontId="8" fillId="11" borderId="2" xfId="1" applyNumberFormat="1" applyFont="1" applyFill="1" applyBorder="1" applyAlignment="1">
      <alignment wrapText="1"/>
    </xf>
    <xf numFmtId="165" fontId="8" fillId="11" borderId="18" xfId="1" applyNumberFormat="1" applyFont="1" applyFill="1" applyBorder="1" applyAlignment="1">
      <alignment wrapText="1"/>
    </xf>
    <xf numFmtId="164" fontId="10" fillId="11" borderId="7" xfId="0" applyNumberFormat="1" applyFont="1" applyFill="1" applyBorder="1" applyAlignment="1">
      <alignment wrapText="1"/>
    </xf>
    <xf numFmtId="165" fontId="8" fillId="11" borderId="14" xfId="0" applyNumberFormat="1" applyFont="1" applyFill="1" applyBorder="1" applyAlignment="1">
      <alignment wrapText="1"/>
    </xf>
    <xf numFmtId="9" fontId="7" fillId="11" borderId="0" xfId="2" applyFont="1" applyFill="1"/>
    <xf numFmtId="0" fontId="7" fillId="11" borderId="0" xfId="0" applyFont="1" applyFill="1"/>
    <xf numFmtId="164" fontId="10" fillId="0" borderId="0" xfId="0" applyNumberFormat="1" applyFont="1"/>
    <xf numFmtId="0" fontId="8" fillId="0" borderId="0" xfId="0" applyFont="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0" fillId="8" borderId="17" xfId="0" applyFill="1" applyBorder="1" applyAlignment="1">
      <alignment horizontal="center" vertical="center" wrapText="1"/>
    </xf>
    <xf numFmtId="0" fontId="0" fillId="8" borderId="19" xfId="0" applyFill="1" applyBorder="1" applyAlignment="1">
      <alignment horizontal="center" vertical="center" wrapText="1"/>
    </xf>
    <xf numFmtId="44" fontId="8" fillId="3" borderId="6" xfId="1" applyFont="1" applyFill="1" applyBorder="1" applyAlignment="1" applyProtection="1">
      <alignment horizontal="center" vertical="center" wrapText="1"/>
      <protection locked="0"/>
    </xf>
    <xf numFmtId="44" fontId="8" fillId="3" borderId="7" xfId="1" applyFont="1" applyFill="1" applyBorder="1" applyAlignment="1" applyProtection="1">
      <alignment horizontal="center" vertical="center" wrapText="1"/>
      <protection locked="0"/>
    </xf>
    <xf numFmtId="165" fontId="8" fillId="3" borderId="8" xfId="0" applyNumberFormat="1" applyFont="1" applyFill="1" applyBorder="1" applyAlignment="1">
      <alignment horizontal="center" vertical="center" wrapText="1"/>
    </xf>
    <xf numFmtId="165" fontId="8" fillId="3" borderId="9" xfId="0" applyNumberFormat="1" applyFont="1" applyFill="1" applyBorder="1" applyAlignment="1">
      <alignment horizontal="center" vertical="center" wrapText="1"/>
    </xf>
    <xf numFmtId="165" fontId="8" fillId="3" borderId="10" xfId="0" applyNumberFormat="1" applyFont="1" applyFill="1" applyBorder="1" applyAlignment="1">
      <alignment horizontal="center" vertical="center" wrapText="1"/>
    </xf>
    <xf numFmtId="165" fontId="8" fillId="3" borderId="6" xfId="0" applyNumberFormat="1" applyFont="1" applyFill="1" applyBorder="1" applyAlignment="1">
      <alignment horizontal="center" vertical="center" wrapText="1"/>
    </xf>
    <xf numFmtId="165" fontId="8" fillId="3" borderId="7" xfId="0" applyNumberFormat="1" applyFont="1" applyFill="1" applyBorder="1" applyAlignment="1">
      <alignment horizontal="center" vertical="center" wrapText="1"/>
    </xf>
    <xf numFmtId="165" fontId="8" fillId="3" borderId="12" xfId="0" applyNumberFormat="1" applyFont="1" applyFill="1" applyBorder="1" applyAlignment="1">
      <alignment horizontal="center" vertical="center" wrapText="1"/>
    </xf>
    <xf numFmtId="165" fontId="8" fillId="3" borderId="14" xfId="0" applyNumberFormat="1"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2" borderId="3" xfId="0" applyFont="1" applyFill="1" applyBorder="1" applyAlignment="1" applyProtection="1">
      <alignment horizontal="left" vertical="top" wrapText="1"/>
      <protection locked="0"/>
    </xf>
    <xf numFmtId="0" fontId="10" fillId="2" borderId="4" xfId="0" applyFont="1" applyFill="1" applyBorder="1" applyAlignment="1" applyProtection="1">
      <alignment horizontal="left" vertical="top" wrapText="1"/>
      <protection locked="0"/>
    </xf>
    <xf numFmtId="0" fontId="10" fillId="2" borderId="5" xfId="0" applyFont="1" applyFill="1" applyBorder="1" applyAlignment="1" applyProtection="1">
      <alignment horizontal="left" vertical="top" wrapText="1"/>
      <protection locked="0"/>
    </xf>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44" fontId="8" fillId="3" borderId="12" xfId="1" applyFont="1" applyFill="1" applyBorder="1" applyAlignment="1" applyProtection="1">
      <alignment horizontal="center" vertical="center" wrapText="1"/>
    </xf>
    <xf numFmtId="44" fontId="8" fillId="3" borderId="14" xfId="1" applyFont="1" applyFill="1" applyBorder="1" applyAlignment="1" applyProtection="1">
      <alignment horizontal="center" vertical="center" wrapText="1"/>
    </xf>
    <xf numFmtId="0" fontId="8" fillId="3" borderId="40"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2" borderId="3"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10" fillId="2" borderId="2" xfId="0" applyFont="1" applyFill="1" applyBorder="1" applyAlignment="1" applyProtection="1">
      <alignment horizontal="left" vertical="top" wrapText="1"/>
      <protection locked="0"/>
    </xf>
    <xf numFmtId="0" fontId="4" fillId="0" borderId="0" xfId="0" applyFont="1" applyAlignment="1">
      <alignment horizontal="left" vertical="top" wrapText="1"/>
    </xf>
    <xf numFmtId="0" fontId="7" fillId="0" borderId="1" xfId="0" applyFont="1" applyBorder="1" applyAlignment="1">
      <alignment horizontal="left" wrapText="1"/>
    </xf>
    <xf numFmtId="49" fontId="8" fillId="2" borderId="2" xfId="0" applyNumberFormat="1" applyFont="1" applyFill="1" applyBorder="1" applyAlignment="1" applyProtection="1">
      <alignment horizontal="left" vertical="top" wrapText="1"/>
      <protection locked="0"/>
    </xf>
    <xf numFmtId="49" fontId="10" fillId="2" borderId="2" xfId="0" applyNumberFormat="1" applyFont="1" applyFill="1" applyBorder="1" applyAlignment="1" applyProtection="1">
      <alignment horizontal="left" vertical="top" wrapText="1"/>
      <protection locked="0"/>
    </xf>
    <xf numFmtId="0" fontId="8" fillId="3" borderId="12" xfId="0" applyFont="1" applyFill="1" applyBorder="1" applyAlignment="1">
      <alignment horizontal="center" vertical="center" wrapText="1"/>
    </xf>
    <xf numFmtId="0" fontId="8" fillId="3" borderId="14" xfId="0" applyFont="1" applyFill="1" applyBorder="1" applyAlignment="1">
      <alignment horizontal="center" vertical="center" wrapText="1"/>
    </xf>
    <xf numFmtId="44" fontId="8" fillId="11" borderId="6" xfId="1" applyFont="1" applyFill="1" applyBorder="1" applyAlignment="1" applyProtection="1">
      <alignment horizontal="center" vertical="center" wrapText="1"/>
      <protection locked="0"/>
    </xf>
    <xf numFmtId="44" fontId="8" fillId="11" borderId="7" xfId="1" applyFont="1" applyFill="1" applyBorder="1" applyAlignment="1" applyProtection="1">
      <alignment horizontal="center" vertical="center" wrapText="1"/>
      <protection locked="0"/>
    </xf>
    <xf numFmtId="44" fontId="8" fillId="11" borderId="41" xfId="1" applyFont="1" applyFill="1" applyBorder="1" applyAlignment="1" applyProtection="1">
      <alignment horizontal="center" vertical="center" wrapText="1"/>
      <protection locked="0"/>
    </xf>
    <xf numFmtId="0" fontId="8" fillId="3" borderId="35"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9" borderId="25" xfId="0" applyFont="1" applyFill="1" applyBorder="1" applyAlignment="1">
      <alignment horizontal="center" vertical="center"/>
    </xf>
    <xf numFmtId="0" fontId="8" fillId="9" borderId="26" xfId="0" applyFont="1" applyFill="1" applyBorder="1" applyAlignment="1">
      <alignment horizontal="center" vertical="center"/>
    </xf>
    <xf numFmtId="0" fontId="8" fillId="9" borderId="27" xfId="0" applyFont="1" applyFill="1" applyBorder="1" applyAlignment="1">
      <alignment horizontal="center" vertical="center"/>
    </xf>
    <xf numFmtId="0" fontId="8" fillId="9" borderId="28" xfId="0" applyFont="1" applyFill="1" applyBorder="1" applyAlignment="1">
      <alignment horizontal="center" vertical="center"/>
    </xf>
    <xf numFmtId="0" fontId="8" fillId="9" borderId="29" xfId="0" applyFont="1" applyFill="1" applyBorder="1" applyAlignment="1">
      <alignment horizontal="center" vertical="center"/>
    </xf>
    <xf numFmtId="0" fontId="8" fillId="9" borderId="30" xfId="0" applyFont="1" applyFill="1" applyBorder="1" applyAlignment="1">
      <alignment horizontal="center" vertical="center"/>
    </xf>
    <xf numFmtId="0" fontId="8" fillId="3" borderId="31" xfId="0" applyFont="1" applyFill="1" applyBorder="1" applyAlignment="1">
      <alignment horizontal="center" wrapText="1"/>
    </xf>
    <xf numFmtId="0" fontId="8" fillId="3" borderId="32" xfId="0" applyFont="1" applyFill="1" applyBorder="1" applyAlignment="1">
      <alignment horizontal="center" wrapText="1"/>
    </xf>
    <xf numFmtId="0" fontId="8" fillId="3" borderId="33" xfId="0" applyFont="1" applyFill="1" applyBorder="1" applyAlignment="1">
      <alignment horizontal="center" wrapText="1"/>
    </xf>
    <xf numFmtId="0" fontId="8" fillId="11" borderId="35" xfId="0" applyFont="1" applyFill="1" applyBorder="1" applyAlignment="1">
      <alignment horizontal="center" vertical="center" wrapText="1"/>
    </xf>
    <xf numFmtId="0" fontId="8" fillId="11" borderId="14" xfId="0" applyFont="1" applyFill="1" applyBorder="1" applyAlignment="1">
      <alignment horizontal="center" vertical="center" wrapText="1"/>
    </xf>
  </cellXfs>
  <cellStyles count="14">
    <cellStyle name="Millares" xfId="3" builtinId="3"/>
    <cellStyle name="Millares 2" xfId="6" xr:uid="{3B39E983-FE20-4BCF-A2CB-D30176A860F7}"/>
    <cellStyle name="Millares 2 2" xfId="12" xr:uid="{979D5E65-7B0D-4D28-99F7-E3DD37F03CE8}"/>
    <cellStyle name="Millares 3" xfId="9" xr:uid="{294A9613-9B19-4B0E-BD86-BC04FF6D1C13}"/>
    <cellStyle name="Moneda" xfId="1" builtinId="4"/>
    <cellStyle name="Moneda 2" xfId="5" xr:uid="{4CCBBB2C-0E56-49BD-9BBF-E7022BA92BDA}"/>
    <cellStyle name="Moneda 2 2" xfId="11" xr:uid="{DD6D6993-7CA2-4B7F-AD1D-373179B5063B}"/>
    <cellStyle name="Moneda 3" xfId="8" xr:uid="{14722F7F-D5EE-4229-9DC9-B10E75FDE8CD}"/>
    <cellStyle name="Moneda 3 2" xfId="4" xr:uid="{9E166A71-AF66-457F-BC76-D3F3A1E616C8}"/>
    <cellStyle name="Moneda 3 2 2" xfId="7" xr:uid="{54B8E4F4-A21A-4BED-A303-EFBA28A50450}"/>
    <cellStyle name="Moneda 3 2 2 2" xfId="13" xr:uid="{966504DA-B110-45E8-8362-969E1CCC2F72}"/>
    <cellStyle name="Moneda 3 2 3" xfId="10" xr:uid="{02D704B1-C4F1-414B-8902-651FB68432CB}"/>
    <cellStyle name="Normal" xfId="0" builtinId="0"/>
    <cellStyle name="Porcentaje"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_Lopez\AppData\Local\Microsoft\Windows\INetCache\Content.Outlook\C5H2PR6O\1.1%20Annex_d_project_budget_%20UNODC%20-%20UNICEF%20-%20FAO%20OCT%206-22%20(002).xlsx" TargetMode="External"/><Relationship Id="rId1" Type="http://schemas.openxmlformats.org/officeDocument/2006/relationships/externalLinkPath" Target="/Users/C_Lopez/AppData/Local/Microsoft/Windows/INetCache/Content.Outlook/C5H2PR6O/1.1%20Annex_d_project_budget_%20UNODC%20-%20UNICEF%20-%20FAO%20OCT%206-22%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1) Budget Table"/>
      <sheetName val="2) By Category"/>
      <sheetName val="3) Explanatory Notes"/>
      <sheetName val="4) -For PBSO Use-"/>
      <sheetName val="5) -For MPTF Use-"/>
      <sheetName val="Dropdowns"/>
      <sheetName val="Sheet2"/>
    </sheetNames>
    <sheetDataSet>
      <sheetData sheetId="0" refreshError="1"/>
      <sheetData sheetId="1" refreshError="1">
        <row r="197">
          <cell r="D197">
            <v>559999.99855008279</v>
          </cell>
          <cell r="E197">
            <v>420000.0012849585</v>
          </cell>
          <cell r="F197">
            <v>420000.00000000006</v>
          </cell>
          <cell r="H197">
            <v>0.7</v>
          </cell>
        </row>
        <row r="198">
          <cell r="D198">
            <v>239999.99937860691</v>
          </cell>
          <cell r="E198">
            <v>180000.00055069651</v>
          </cell>
          <cell r="F198">
            <v>180000.00000000003</v>
          </cell>
          <cell r="H198">
            <v>0.3</v>
          </cell>
        </row>
        <row r="199">
          <cell r="D199">
            <v>0</v>
          </cell>
          <cell r="E199">
            <v>0</v>
          </cell>
          <cell r="F199">
            <v>0</v>
          </cell>
          <cell r="H199">
            <v>0</v>
          </cell>
        </row>
        <row r="200">
          <cell r="D200">
            <v>799999.9979286897</v>
          </cell>
          <cell r="E200">
            <v>600000.00183565496</v>
          </cell>
          <cell r="F200">
            <v>600000.00000000012</v>
          </cell>
        </row>
      </sheetData>
      <sheetData sheetId="2" refreshError="1"/>
      <sheetData sheetId="3" refreshError="1"/>
      <sheetData sheetId="4" refreshError="1"/>
      <sheetData sheetId="5" refreshError="1"/>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Irene Rojas" id="{28E7B013-1C29-4C70-B678-CA22503F8E9D}" userId="S::irene.rojas@undp.org::db76fbfb-20b5-495a-bdda-819eeff8a0c7"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9" dT="2025-06-10T15:26:18.46" personId="{28E7B013-1C29-4C70-B678-CA22503F8E9D}" id="{027FB504-29FB-4D70-8150-0062D31FA51D}">
    <text>El saldo de este rubro se alcanzará a ejecutar en el tiempo que le queda al proyecto?</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F202F-8A3B-41F4-80D1-76AF8F548979}">
  <dimension ref="A1:T212"/>
  <sheetViews>
    <sheetView topLeftCell="A179" zoomScale="82" zoomScaleNormal="82" workbookViewId="0">
      <selection activeCell="E200" sqref="E200"/>
    </sheetView>
  </sheetViews>
  <sheetFormatPr baseColWidth="10" defaultColWidth="9.1796875" defaultRowHeight="14.5" x14ac:dyDescent="0.35"/>
  <cols>
    <col min="1" max="1" width="9.1796875" style="1"/>
    <col min="2" max="2" width="30.81640625" style="1" customWidth="1"/>
    <col min="3" max="3" width="53.1796875" style="1" customWidth="1"/>
    <col min="4" max="5" width="25.1796875" style="1" customWidth="1"/>
    <col min="6" max="9" width="25.81640625" style="1" customWidth="1"/>
    <col min="10" max="11" width="23.1796875" style="1" customWidth="1"/>
    <col min="12" max="12" width="22.453125" style="1" customWidth="1"/>
    <col min="13" max="14" width="22.453125" style="66" customWidth="1"/>
    <col min="15" max="15" width="73.453125" style="67" customWidth="1"/>
    <col min="16" max="16" width="30.1796875" style="1" customWidth="1"/>
    <col min="17" max="17" width="18.81640625" style="1" customWidth="1"/>
    <col min="18" max="18" width="19.1796875" style="1" customWidth="1"/>
    <col min="19" max="19" width="17.81640625" style="1" customWidth="1"/>
    <col min="20" max="20" width="26.453125" style="1" customWidth="1"/>
    <col min="21" max="21" width="22.453125" style="1" customWidth="1"/>
    <col min="22" max="22" width="29.81640625" style="1" customWidth="1"/>
    <col min="23" max="23" width="23.453125" style="1" customWidth="1"/>
    <col min="24" max="24" width="18.453125" style="1" customWidth="1"/>
    <col min="25" max="25" width="17.453125" style="1" customWidth="1"/>
    <col min="26" max="26" width="25.1796875" style="1" customWidth="1"/>
    <col min="27" max="16384" width="9.1796875" style="1"/>
  </cols>
  <sheetData>
    <row r="1" spans="1:20" ht="46" x14ac:dyDescent="1">
      <c r="B1" s="216" t="s">
        <v>0</v>
      </c>
      <c r="C1" s="216"/>
      <c r="D1" s="216"/>
      <c r="E1" s="216"/>
      <c r="F1" s="216"/>
      <c r="G1" s="2"/>
      <c r="H1" s="3"/>
      <c r="I1" s="3"/>
      <c r="J1" s="3"/>
      <c r="K1" s="3"/>
      <c r="L1" s="4"/>
      <c r="M1" s="5"/>
      <c r="N1" s="5"/>
      <c r="O1" s="6"/>
      <c r="P1" s="4"/>
    </row>
    <row r="2" spans="1:20" ht="26" x14ac:dyDescent="0.6">
      <c r="B2" s="217" t="s">
        <v>1</v>
      </c>
      <c r="C2" s="217"/>
      <c r="D2" s="217"/>
      <c r="E2" s="217"/>
      <c r="F2" s="217"/>
      <c r="G2" s="129"/>
      <c r="H2" s="7"/>
      <c r="I2" s="7"/>
      <c r="J2" s="7"/>
      <c r="K2" s="7"/>
      <c r="L2" s="7"/>
      <c r="M2" s="8"/>
      <c r="N2" s="8"/>
      <c r="O2" s="8"/>
    </row>
    <row r="4" spans="1:20" ht="93" x14ac:dyDescent="0.35">
      <c r="B4" s="9" t="s">
        <v>2</v>
      </c>
      <c r="C4" s="9" t="s">
        <v>3</v>
      </c>
      <c r="D4" s="10" t="s">
        <v>4</v>
      </c>
      <c r="E4" s="10" t="s">
        <v>5</v>
      </c>
      <c r="F4" s="10" t="s">
        <v>6</v>
      </c>
      <c r="G4" s="10" t="s">
        <v>7</v>
      </c>
      <c r="H4" s="10" t="s">
        <v>8</v>
      </c>
      <c r="I4" s="10" t="s">
        <v>9</v>
      </c>
      <c r="J4" s="11" t="s">
        <v>10</v>
      </c>
      <c r="K4" s="11" t="s">
        <v>11</v>
      </c>
      <c r="L4" s="9" t="s">
        <v>12</v>
      </c>
      <c r="M4" s="9" t="s">
        <v>13</v>
      </c>
      <c r="N4" s="9"/>
      <c r="O4" s="9" t="s">
        <v>14</v>
      </c>
      <c r="P4" s="9" t="s">
        <v>15</v>
      </c>
      <c r="Q4" s="12"/>
    </row>
    <row r="5" spans="1:20" ht="15.5" x14ac:dyDescent="0.35">
      <c r="B5" s="13" t="s">
        <v>16</v>
      </c>
      <c r="C5" s="218" t="s">
        <v>17</v>
      </c>
      <c r="D5" s="218"/>
      <c r="E5" s="218"/>
      <c r="F5" s="218"/>
      <c r="G5" s="218"/>
      <c r="H5" s="218"/>
      <c r="I5" s="218"/>
      <c r="J5" s="218"/>
      <c r="K5" s="218"/>
      <c r="L5" s="218"/>
      <c r="M5" s="218"/>
      <c r="N5" s="218"/>
      <c r="O5" s="218"/>
      <c r="P5" s="218"/>
      <c r="Q5" s="14"/>
    </row>
    <row r="6" spans="1:20" ht="15.5" x14ac:dyDescent="0.35">
      <c r="B6" s="13" t="s">
        <v>18</v>
      </c>
      <c r="C6" s="219" t="s">
        <v>19</v>
      </c>
      <c r="D6" s="219"/>
      <c r="E6" s="219"/>
      <c r="F6" s="219"/>
      <c r="G6" s="219"/>
      <c r="H6" s="219"/>
      <c r="I6" s="219"/>
      <c r="J6" s="219"/>
      <c r="K6" s="219"/>
      <c r="L6" s="219"/>
      <c r="M6" s="219"/>
      <c r="N6" s="219"/>
      <c r="O6" s="219"/>
      <c r="P6" s="219"/>
      <c r="Q6" s="15"/>
    </row>
    <row r="7" spans="1:20" ht="124" x14ac:dyDescent="0.35">
      <c r="B7" s="16" t="s">
        <v>20</v>
      </c>
      <c r="C7" s="17" t="s">
        <v>21</v>
      </c>
      <c r="D7" s="18">
        <v>17366.3244866516</v>
      </c>
      <c r="E7" s="134">
        <f>D7</f>
        <v>17366.3244866516</v>
      </c>
      <c r="F7" s="18">
        <v>13369.004631674199</v>
      </c>
      <c r="G7" s="134">
        <v>13369.004631674199</v>
      </c>
      <c r="H7" s="164">
        <v>28396.353648631117</v>
      </c>
      <c r="I7" s="134">
        <v>28396.353648631117</v>
      </c>
      <c r="J7" s="20">
        <f>+D7+F7+H7</f>
        <v>59131.682766956917</v>
      </c>
      <c r="K7" s="134">
        <f>+I7+G7+E7</f>
        <v>59131.682766956917</v>
      </c>
      <c r="L7" s="136">
        <v>0.4</v>
      </c>
      <c r="M7" s="137">
        <f>+K7</f>
        <v>59131.682766956917</v>
      </c>
      <c r="N7" s="134">
        <f>+M7*L7</f>
        <v>23652.673106782768</v>
      </c>
      <c r="O7" s="138"/>
      <c r="P7" s="21"/>
      <c r="Q7" s="157">
        <f>+D7-E7</f>
        <v>0</v>
      </c>
      <c r="R7" s="157">
        <f>+F7-G7</f>
        <v>0</v>
      </c>
      <c r="S7" s="157">
        <f>+H7-I7</f>
        <v>0</v>
      </c>
      <c r="T7" s="158"/>
    </row>
    <row r="8" spans="1:20" ht="108.5" x14ac:dyDescent="0.35">
      <c r="B8" s="16" t="s">
        <v>22</v>
      </c>
      <c r="C8" s="17" t="s">
        <v>23</v>
      </c>
      <c r="D8" s="18">
        <v>26048.931729977441</v>
      </c>
      <c r="E8" s="134">
        <f t="shared" ref="E8:E11" si="0">D8</f>
        <v>26048.931729977441</v>
      </c>
      <c r="F8" s="18">
        <v>20053.50694751128</v>
      </c>
      <c r="G8" s="134">
        <v>20053.50694751128</v>
      </c>
      <c r="H8" s="164">
        <v>41708.84073117681</v>
      </c>
      <c r="I8" s="134">
        <v>41708.84073117681</v>
      </c>
      <c r="J8" s="20">
        <f t="shared" ref="J8:J11" si="1">+D8+F8+H8</f>
        <v>87811.279408665534</v>
      </c>
      <c r="K8" s="134">
        <f t="shared" ref="K8:K14" si="2">+I8+G8+E8</f>
        <v>87811.279408665534</v>
      </c>
      <c r="L8" s="136">
        <v>0.4</v>
      </c>
      <c r="M8" s="137">
        <f>+K8</f>
        <v>87811.279408665534</v>
      </c>
      <c r="N8" s="134">
        <f>+M8*L8</f>
        <v>35124.511763466217</v>
      </c>
      <c r="O8" s="138"/>
      <c r="P8" s="21"/>
      <c r="Q8" s="157">
        <f t="shared" ref="Q8:Q35" si="3">+D8-E8</f>
        <v>0</v>
      </c>
      <c r="R8" s="157">
        <f t="shared" ref="R8:R35" si="4">+F8-G8</f>
        <v>0</v>
      </c>
      <c r="S8" s="157">
        <f t="shared" ref="S8:S44" si="5">+H8-I8</f>
        <v>0</v>
      </c>
      <c r="T8" s="158"/>
    </row>
    <row r="9" spans="1:20" ht="62" x14ac:dyDescent="0.35">
      <c r="B9" s="16" t="s">
        <v>24</v>
      </c>
      <c r="C9" s="17" t="s">
        <v>25</v>
      </c>
      <c r="D9" s="18">
        <v>78146.795189932294</v>
      </c>
      <c r="E9" s="134">
        <f t="shared" si="0"/>
        <v>78146.795189932294</v>
      </c>
      <c r="F9" s="18">
        <v>60160.500842533802</v>
      </c>
      <c r="G9" s="134">
        <v>60160.500842533802</v>
      </c>
      <c r="H9" s="164">
        <v>34342.224474087954</v>
      </c>
      <c r="I9" s="147">
        <v>34342.224474087954</v>
      </c>
      <c r="J9" s="20">
        <f t="shared" si="1"/>
        <v>172649.52050655405</v>
      </c>
      <c r="K9" s="134">
        <f t="shared" si="2"/>
        <v>172649.52050655405</v>
      </c>
      <c r="L9" s="136">
        <v>0.4</v>
      </c>
      <c r="M9" s="137">
        <f>+K9</f>
        <v>172649.52050655405</v>
      </c>
      <c r="N9" s="134">
        <f t="shared" ref="N9:N14" si="6">+M9*L9</f>
        <v>69059.808202621629</v>
      </c>
      <c r="O9" s="139"/>
      <c r="P9" s="21"/>
      <c r="Q9" s="157">
        <f t="shared" si="3"/>
        <v>0</v>
      </c>
      <c r="R9" s="157">
        <f t="shared" si="4"/>
        <v>0</v>
      </c>
      <c r="S9" s="157">
        <f t="shared" si="5"/>
        <v>0</v>
      </c>
      <c r="T9" s="158"/>
    </row>
    <row r="10" spans="1:20" ht="46.5" x14ac:dyDescent="0.35">
      <c r="B10" s="16" t="s">
        <v>26</v>
      </c>
      <c r="C10" s="17" t="s">
        <v>27</v>
      </c>
      <c r="D10" s="18">
        <v>43414.886216629071</v>
      </c>
      <c r="E10" s="134">
        <f t="shared" si="0"/>
        <v>43414.886216629071</v>
      </c>
      <c r="F10" s="18">
        <v>33422.51157918547</v>
      </c>
      <c r="G10" s="134">
        <v>33422.51157918547</v>
      </c>
      <c r="H10" s="164">
        <v>86825.762454554235</v>
      </c>
      <c r="I10" s="147">
        <v>86825.762454554235</v>
      </c>
      <c r="J10" s="20">
        <f t="shared" si="1"/>
        <v>163663.16025036876</v>
      </c>
      <c r="K10" s="134">
        <f t="shared" si="2"/>
        <v>163663.16025036876</v>
      </c>
      <c r="L10" s="136">
        <v>0.4</v>
      </c>
      <c r="M10" s="137">
        <f>+K10</f>
        <v>163663.16025036876</v>
      </c>
      <c r="N10" s="134">
        <f t="shared" si="6"/>
        <v>65465.264100147506</v>
      </c>
      <c r="O10" s="140"/>
      <c r="P10" s="21"/>
      <c r="Q10" s="157">
        <f t="shared" si="3"/>
        <v>0</v>
      </c>
      <c r="R10" s="157">
        <f t="shared" si="4"/>
        <v>0</v>
      </c>
      <c r="S10" s="157">
        <f t="shared" si="5"/>
        <v>0</v>
      </c>
      <c r="T10" s="158"/>
    </row>
    <row r="11" spans="1:20" ht="77.5" x14ac:dyDescent="0.35">
      <c r="B11" s="16" t="s">
        <v>28</v>
      </c>
      <c r="C11" s="17" t="s">
        <v>29</v>
      </c>
      <c r="D11" s="18">
        <v>8682.9772433258131</v>
      </c>
      <c r="E11" s="134">
        <f t="shared" si="0"/>
        <v>8682.9772433258131</v>
      </c>
      <c r="F11" s="18">
        <v>6684.502315837095</v>
      </c>
      <c r="G11" s="134">
        <v>6684.502315837095</v>
      </c>
      <c r="H11" s="164">
        <v>19835.265683917831</v>
      </c>
      <c r="I11" s="134">
        <v>19835.265683917831</v>
      </c>
      <c r="J11" s="20">
        <f t="shared" si="1"/>
        <v>35202.745243080739</v>
      </c>
      <c r="K11" s="134">
        <f t="shared" si="2"/>
        <v>35202.745243080739</v>
      </c>
      <c r="L11" s="136">
        <v>0.3</v>
      </c>
      <c r="M11" s="137">
        <f t="shared" ref="M11:M14" si="7">+K11</f>
        <v>35202.745243080739</v>
      </c>
      <c r="N11" s="134">
        <f>+M11*L11</f>
        <v>10560.823572924221</v>
      </c>
      <c r="O11" s="138"/>
      <c r="P11" s="21"/>
      <c r="Q11" s="157">
        <f t="shared" si="3"/>
        <v>0</v>
      </c>
      <c r="R11" s="157">
        <f t="shared" si="4"/>
        <v>0</v>
      </c>
      <c r="S11" s="157">
        <f t="shared" si="5"/>
        <v>0</v>
      </c>
      <c r="T11" s="158"/>
    </row>
    <row r="12" spans="1:20" ht="15.5" x14ac:dyDescent="0.35">
      <c r="B12" s="16" t="s">
        <v>30</v>
      </c>
      <c r="C12" s="17"/>
      <c r="D12" s="18"/>
      <c r="E12" s="134"/>
      <c r="F12" s="18"/>
      <c r="G12" s="134"/>
      <c r="H12" s="19"/>
      <c r="I12" s="156"/>
      <c r="J12" s="20">
        <f t="shared" ref="J12:J14" si="8">SUM(D12:H12)</f>
        <v>0</v>
      </c>
      <c r="K12" s="134">
        <f t="shared" si="2"/>
        <v>0</v>
      </c>
      <c r="L12" s="136"/>
      <c r="M12" s="137">
        <f t="shared" si="7"/>
        <v>0</v>
      </c>
      <c r="N12" s="134">
        <f t="shared" si="6"/>
        <v>0</v>
      </c>
      <c r="O12" s="140"/>
      <c r="P12" s="21"/>
      <c r="Q12" s="157">
        <f t="shared" si="3"/>
        <v>0</v>
      </c>
      <c r="R12" s="157">
        <f t="shared" si="4"/>
        <v>0</v>
      </c>
      <c r="S12" s="157">
        <f t="shared" si="5"/>
        <v>0</v>
      </c>
      <c r="T12" s="158"/>
    </row>
    <row r="13" spans="1:20" ht="15.5" x14ac:dyDescent="0.35">
      <c r="B13" s="16" t="s">
        <v>31</v>
      </c>
      <c r="C13" s="23"/>
      <c r="D13" s="24"/>
      <c r="E13" s="135"/>
      <c r="F13" s="24"/>
      <c r="G13" s="135"/>
      <c r="H13" s="24"/>
      <c r="I13" s="153"/>
      <c r="J13" s="20">
        <f t="shared" si="8"/>
        <v>0</v>
      </c>
      <c r="K13" s="134">
        <f t="shared" si="2"/>
        <v>0</v>
      </c>
      <c r="L13" s="25"/>
      <c r="M13" s="137">
        <f t="shared" si="7"/>
        <v>0</v>
      </c>
      <c r="N13" s="135">
        <f t="shared" si="6"/>
        <v>0</v>
      </c>
      <c r="O13" s="24"/>
      <c r="P13" s="26"/>
      <c r="Q13" s="157">
        <f t="shared" si="3"/>
        <v>0</v>
      </c>
      <c r="R13" s="157">
        <f t="shared" si="4"/>
        <v>0</v>
      </c>
      <c r="S13" s="157">
        <f t="shared" si="5"/>
        <v>0</v>
      </c>
      <c r="T13" s="158"/>
    </row>
    <row r="14" spans="1:20" ht="15.5" x14ac:dyDescent="0.35">
      <c r="A14" s="27"/>
      <c r="B14" s="16" t="s">
        <v>32</v>
      </c>
      <c r="C14" s="23"/>
      <c r="D14" s="28"/>
      <c r="E14" s="134"/>
      <c r="F14" s="28"/>
      <c r="G14" s="134"/>
      <c r="H14" s="28"/>
      <c r="I14" s="152">
        <v>0</v>
      </c>
      <c r="J14" s="20">
        <f t="shared" si="8"/>
        <v>0</v>
      </c>
      <c r="K14" s="134">
        <f t="shared" si="2"/>
        <v>0</v>
      </c>
      <c r="L14" s="25"/>
      <c r="M14" s="137">
        <f t="shared" si="7"/>
        <v>0</v>
      </c>
      <c r="N14" s="134">
        <f t="shared" si="6"/>
        <v>0</v>
      </c>
      <c r="O14" s="24"/>
      <c r="P14" s="26"/>
      <c r="Q14" s="157">
        <f t="shared" si="3"/>
        <v>0</v>
      </c>
      <c r="R14" s="157">
        <f t="shared" si="4"/>
        <v>0</v>
      </c>
      <c r="S14" s="157">
        <f t="shared" si="5"/>
        <v>0</v>
      </c>
      <c r="T14" s="158"/>
    </row>
    <row r="15" spans="1:20" ht="15.5" x14ac:dyDescent="0.35">
      <c r="A15" s="27"/>
      <c r="B15" s="141"/>
      <c r="C15" s="13" t="s">
        <v>33</v>
      </c>
      <c r="D15" s="29">
        <f>SUM(D7:D14)</f>
        <v>173659.91486651622</v>
      </c>
      <c r="E15" s="29">
        <f t="shared" ref="E15:I15" si="9">SUM(E7:E14)</f>
        <v>173659.91486651622</v>
      </c>
      <c r="F15" s="29">
        <f t="shared" si="9"/>
        <v>133690.02631674186</v>
      </c>
      <c r="G15" s="172">
        <f t="shared" si="9"/>
        <v>133690.02631674186</v>
      </c>
      <c r="H15" s="29">
        <f t="shared" si="9"/>
        <v>211108.44699236794</v>
      </c>
      <c r="I15" s="29">
        <f t="shared" si="9"/>
        <v>211108.44699236794</v>
      </c>
      <c r="J15" s="29">
        <f>SUM(J7:J14)</f>
        <v>518458.38817562599</v>
      </c>
      <c r="K15" s="29">
        <f>SUM(K7:K14)</f>
        <v>518458.38817562599</v>
      </c>
      <c r="L15" s="30">
        <f>(L7*J7)+(L8*J8)+(L9*J9)+(L10*J10)+(L11*J11)+(L12*J12)+(L13*J13)+(L14*J14)</f>
        <v>203863.08074594234</v>
      </c>
      <c r="M15" s="30">
        <f>SUM(M7:M14)</f>
        <v>518458.38817562599</v>
      </c>
      <c r="N15" s="30">
        <f>SUM(N7:N14)</f>
        <v>203863.08074594234</v>
      </c>
      <c r="O15" s="31"/>
      <c r="P15" s="26"/>
      <c r="Q15" s="157">
        <f t="shared" si="3"/>
        <v>0</v>
      </c>
      <c r="R15" s="157">
        <f t="shared" si="4"/>
        <v>0</v>
      </c>
      <c r="S15" s="157">
        <f t="shared" si="5"/>
        <v>0</v>
      </c>
      <c r="T15" s="158"/>
    </row>
    <row r="16" spans="1:20" ht="15.5" x14ac:dyDescent="0.35">
      <c r="A16" s="27"/>
      <c r="B16" s="13" t="s">
        <v>34</v>
      </c>
      <c r="C16" s="215" t="s">
        <v>35</v>
      </c>
      <c r="D16" s="215"/>
      <c r="E16" s="215"/>
      <c r="F16" s="215"/>
      <c r="G16" s="215"/>
      <c r="H16" s="215"/>
      <c r="I16" s="215"/>
      <c r="J16" s="215"/>
      <c r="K16" s="215"/>
      <c r="L16" s="215"/>
      <c r="M16" s="215"/>
      <c r="N16" s="215"/>
      <c r="O16" s="215"/>
      <c r="P16" s="215"/>
      <c r="Q16" s="157">
        <f t="shared" si="3"/>
        <v>0</v>
      </c>
      <c r="R16" s="157">
        <f t="shared" si="4"/>
        <v>0</v>
      </c>
      <c r="S16" s="157">
        <f t="shared" si="5"/>
        <v>0</v>
      </c>
      <c r="T16" s="158"/>
    </row>
    <row r="17" spans="1:20" ht="108.5" x14ac:dyDescent="0.35">
      <c r="A17" s="27"/>
      <c r="B17" s="16" t="s">
        <v>36</v>
      </c>
      <c r="C17" s="17" t="s">
        <v>37</v>
      </c>
      <c r="D17" s="18">
        <v>10419.572691990976</v>
      </c>
      <c r="E17" s="148">
        <f>D17</f>
        <v>10419.572691990976</v>
      </c>
      <c r="F17" s="18">
        <v>8021.4027790045138</v>
      </c>
      <c r="G17" s="165">
        <v>8021</v>
      </c>
      <c r="H17" s="166">
        <v>20728.975630420915</v>
      </c>
      <c r="I17" s="156">
        <v>20728.9756304209</v>
      </c>
      <c r="J17" s="20">
        <f t="shared" ref="J17:J21" si="10">+D17+F17+H17</f>
        <v>39169.951101416402</v>
      </c>
      <c r="K17" s="134">
        <f t="shared" ref="K17:K24" si="11">+I17+G17+E17</f>
        <v>39169.54832241188</v>
      </c>
      <c r="L17" s="136">
        <v>0.3</v>
      </c>
      <c r="M17" s="137">
        <f t="shared" ref="M17:M20" si="12">+K17</f>
        <v>39169.54832241188</v>
      </c>
      <c r="N17" s="142">
        <f>+M17*L17</f>
        <v>11750.864496723563</v>
      </c>
      <c r="O17" s="140"/>
      <c r="P17" s="21"/>
      <c r="Q17" s="157">
        <f t="shared" si="3"/>
        <v>0</v>
      </c>
      <c r="R17" s="157">
        <f t="shared" si="4"/>
        <v>0.40277900451383175</v>
      </c>
      <c r="S17" s="157">
        <f t="shared" si="5"/>
        <v>0</v>
      </c>
      <c r="T17" s="158"/>
    </row>
    <row r="18" spans="1:20" ht="62" x14ac:dyDescent="0.35">
      <c r="A18" s="27"/>
      <c r="B18" s="16" t="s">
        <v>38</v>
      </c>
      <c r="C18" s="17" t="s">
        <v>39</v>
      </c>
      <c r="D18" s="18">
        <v>62517.436151945862</v>
      </c>
      <c r="E18" s="148">
        <f>D18</f>
        <v>62517.436151945862</v>
      </c>
      <c r="F18" s="18">
        <v>48128.416674027074</v>
      </c>
      <c r="G18" s="165">
        <v>48128</v>
      </c>
      <c r="H18" s="166">
        <v>19318.152126955258</v>
      </c>
      <c r="I18" s="156">
        <v>17361.3</v>
      </c>
      <c r="J18" s="20">
        <f t="shared" si="10"/>
        <v>129964.0049529282</v>
      </c>
      <c r="K18" s="134">
        <f t="shared" si="11"/>
        <v>128006.73615194586</v>
      </c>
      <c r="L18" s="136">
        <v>0.3</v>
      </c>
      <c r="M18" s="137">
        <f t="shared" si="12"/>
        <v>128006.73615194586</v>
      </c>
      <c r="N18" s="142">
        <f t="shared" ref="N18:N24" si="13">+M18*L18</f>
        <v>38402.020845583756</v>
      </c>
      <c r="O18" s="140"/>
      <c r="P18" s="21"/>
      <c r="Q18" s="157">
        <f t="shared" si="3"/>
        <v>0</v>
      </c>
      <c r="R18" s="157">
        <f t="shared" si="4"/>
        <v>0.41667402707389556</v>
      </c>
      <c r="S18" s="157">
        <f t="shared" si="5"/>
        <v>1956.8521269552584</v>
      </c>
      <c r="T18" s="158"/>
    </row>
    <row r="19" spans="1:20" ht="77.5" x14ac:dyDescent="0.35">
      <c r="A19" s="27"/>
      <c r="B19" s="16" t="s">
        <v>40</v>
      </c>
      <c r="C19" s="17" t="s">
        <v>41</v>
      </c>
      <c r="D19" s="18">
        <v>270908.88999176538</v>
      </c>
      <c r="E19" s="148">
        <v>196271.10284276199</v>
      </c>
      <c r="F19" s="18">
        <v>208556.47225411731</v>
      </c>
      <c r="G19" s="165">
        <v>208556.47</v>
      </c>
      <c r="H19" s="166">
        <v>87918.407876797733</v>
      </c>
      <c r="I19" s="156">
        <v>87918.407876797733</v>
      </c>
      <c r="J19" s="20">
        <f t="shared" si="10"/>
        <v>567383.77012268046</v>
      </c>
      <c r="K19" s="134">
        <f t="shared" si="11"/>
        <v>492745.98071955971</v>
      </c>
      <c r="L19" s="136">
        <v>0.3</v>
      </c>
      <c r="M19" s="137">
        <f t="shared" si="12"/>
        <v>492745.98071955971</v>
      </c>
      <c r="N19" s="142">
        <f t="shared" si="13"/>
        <v>147823.79421586791</v>
      </c>
      <c r="O19" s="140"/>
      <c r="P19" s="21"/>
      <c r="Q19" s="157">
        <f t="shared" si="3"/>
        <v>74637.787149003387</v>
      </c>
      <c r="R19" s="157">
        <f t="shared" si="4"/>
        <v>2.2541173093486577E-3</v>
      </c>
      <c r="S19" s="157">
        <f t="shared" si="5"/>
        <v>0</v>
      </c>
      <c r="T19" s="158"/>
    </row>
    <row r="20" spans="1:20" ht="93" x14ac:dyDescent="0.35">
      <c r="A20" s="27"/>
      <c r="B20" s="16" t="s">
        <v>42</v>
      </c>
      <c r="C20" s="17" t="s">
        <v>43</v>
      </c>
      <c r="D20" s="18">
        <v>31258.718075972931</v>
      </c>
      <c r="E20" s="148">
        <f>D20*86%</f>
        <v>26882.497545336719</v>
      </c>
      <c r="F20" s="18">
        <v>24064.208337013537</v>
      </c>
      <c r="G20" s="165">
        <v>24064</v>
      </c>
      <c r="H20" s="166">
        <v>87050.981222733462</v>
      </c>
      <c r="I20" s="156">
        <v>69921.850000000006</v>
      </c>
      <c r="J20" s="20">
        <f t="shared" si="10"/>
        <v>142373.90763571992</v>
      </c>
      <c r="K20" s="134">
        <f t="shared" si="11"/>
        <v>120868.34754533673</v>
      </c>
      <c r="L20" s="136">
        <v>0.3</v>
      </c>
      <c r="M20" s="137">
        <f t="shared" si="12"/>
        <v>120868.34754533673</v>
      </c>
      <c r="N20" s="142">
        <f t="shared" si="13"/>
        <v>36260.504263601018</v>
      </c>
      <c r="O20" s="140"/>
      <c r="P20" s="21"/>
      <c r="Q20" s="157">
        <f t="shared" si="3"/>
        <v>4376.2205306362121</v>
      </c>
      <c r="R20" s="157">
        <f t="shared" si="4"/>
        <v>0.20833701353694778</v>
      </c>
      <c r="S20" s="157">
        <f t="shared" si="5"/>
        <v>17129.131222733457</v>
      </c>
      <c r="T20" s="158"/>
    </row>
    <row r="21" spans="1:20" ht="62" x14ac:dyDescent="0.35">
      <c r="A21" s="27"/>
      <c r="B21" s="16" t="s">
        <v>44</v>
      </c>
      <c r="C21" s="17" t="s">
        <v>45</v>
      </c>
      <c r="D21" s="18">
        <v>41678.290767963903</v>
      </c>
      <c r="E21" s="148">
        <f>D21</f>
        <v>41678.290767963903</v>
      </c>
      <c r="F21" s="18">
        <v>32085.611116018055</v>
      </c>
      <c r="G21" s="165">
        <v>32086</v>
      </c>
      <c r="H21" s="166">
        <v>17493.140406728417</v>
      </c>
      <c r="I21" s="156">
        <v>17493.140406728417</v>
      </c>
      <c r="J21" s="20">
        <f t="shared" si="10"/>
        <v>91257.042290710378</v>
      </c>
      <c r="K21" s="134">
        <f t="shared" si="11"/>
        <v>91257.431174692319</v>
      </c>
      <c r="L21" s="136">
        <v>0.3</v>
      </c>
      <c r="M21" s="137">
        <f>+K21</f>
        <v>91257.431174692319</v>
      </c>
      <c r="N21" s="142">
        <f t="shared" si="13"/>
        <v>27377.229352407696</v>
      </c>
      <c r="O21" s="140"/>
      <c r="P21" s="21"/>
      <c r="Q21" s="157">
        <f t="shared" si="3"/>
        <v>0</v>
      </c>
      <c r="R21" s="157">
        <f t="shared" si="4"/>
        <v>-0.388883981944673</v>
      </c>
      <c r="S21" s="157">
        <f t="shared" si="5"/>
        <v>0</v>
      </c>
      <c r="T21" s="158"/>
    </row>
    <row r="22" spans="1:20" ht="15.5" x14ac:dyDescent="0.35">
      <c r="A22" s="27"/>
      <c r="B22" s="16" t="s">
        <v>46</v>
      </c>
      <c r="C22" s="17"/>
      <c r="D22" s="18"/>
      <c r="E22" s="142"/>
      <c r="F22" s="18"/>
      <c r="G22" s="142"/>
      <c r="H22" s="19"/>
      <c r="I22" s="142"/>
      <c r="J22" s="20">
        <f t="shared" ref="J22:J24" si="14">SUM(D22:H22)</f>
        <v>0</v>
      </c>
      <c r="K22" s="134">
        <f t="shared" si="11"/>
        <v>0</v>
      </c>
      <c r="L22" s="136"/>
      <c r="M22" s="137">
        <f t="shared" ref="M22:M24" si="15">+K22</f>
        <v>0</v>
      </c>
      <c r="N22" s="142">
        <f t="shared" si="13"/>
        <v>0</v>
      </c>
      <c r="O22" s="140"/>
      <c r="P22" s="21"/>
      <c r="Q22" s="157">
        <f t="shared" si="3"/>
        <v>0</v>
      </c>
      <c r="R22" s="157">
        <f t="shared" si="4"/>
        <v>0</v>
      </c>
      <c r="S22" s="157">
        <f t="shared" si="5"/>
        <v>0</v>
      </c>
      <c r="T22" s="158"/>
    </row>
    <row r="23" spans="1:20" ht="15.5" x14ac:dyDescent="0.35">
      <c r="A23" s="27"/>
      <c r="B23" s="16" t="s">
        <v>47</v>
      </c>
      <c r="C23" s="23"/>
      <c r="D23" s="24"/>
      <c r="E23" s="142"/>
      <c r="F23" s="24"/>
      <c r="G23" s="142"/>
      <c r="H23" s="24"/>
      <c r="I23" s="142"/>
      <c r="J23" s="20">
        <f t="shared" si="14"/>
        <v>0</v>
      </c>
      <c r="K23" s="134">
        <f t="shared" si="11"/>
        <v>0</v>
      </c>
      <c r="L23" s="25"/>
      <c r="M23" s="137">
        <f t="shared" si="15"/>
        <v>0</v>
      </c>
      <c r="N23" s="142">
        <f t="shared" si="13"/>
        <v>0</v>
      </c>
      <c r="O23" s="24"/>
      <c r="P23" s="26"/>
      <c r="Q23" s="157">
        <f t="shared" si="3"/>
        <v>0</v>
      </c>
      <c r="R23" s="157">
        <f t="shared" si="4"/>
        <v>0</v>
      </c>
      <c r="S23" s="157">
        <f t="shared" si="5"/>
        <v>0</v>
      </c>
      <c r="T23" s="158"/>
    </row>
    <row r="24" spans="1:20" ht="15.5" x14ac:dyDescent="0.35">
      <c r="A24" s="27"/>
      <c r="B24" s="16" t="s">
        <v>48</v>
      </c>
      <c r="C24" s="23"/>
      <c r="D24" s="24"/>
      <c r="E24" s="142"/>
      <c r="F24" s="24"/>
      <c r="G24" s="142"/>
      <c r="H24" s="24"/>
      <c r="I24" s="142"/>
      <c r="J24" s="20">
        <f t="shared" si="14"/>
        <v>0</v>
      </c>
      <c r="K24" s="134">
        <f t="shared" si="11"/>
        <v>0</v>
      </c>
      <c r="L24" s="25"/>
      <c r="M24" s="137">
        <f t="shared" si="15"/>
        <v>0</v>
      </c>
      <c r="N24" s="142">
        <f t="shared" si="13"/>
        <v>0</v>
      </c>
      <c r="O24" s="24"/>
      <c r="P24" s="26"/>
      <c r="Q24" s="157">
        <f t="shared" si="3"/>
        <v>0</v>
      </c>
      <c r="R24" s="157">
        <f t="shared" si="4"/>
        <v>0</v>
      </c>
      <c r="S24" s="157">
        <f t="shared" si="5"/>
        <v>0</v>
      </c>
      <c r="T24" s="158"/>
    </row>
    <row r="25" spans="1:20" ht="15.5" x14ac:dyDescent="0.35">
      <c r="A25" s="27"/>
      <c r="B25" s="141"/>
      <c r="C25" s="13" t="s">
        <v>33</v>
      </c>
      <c r="D25" s="29">
        <f>SUM(D17:D24)</f>
        <v>416782.90767963906</v>
      </c>
      <c r="E25" s="29">
        <f t="shared" ref="E25:N25" si="16">SUM(E17:E24)</f>
        <v>337768.8999999995</v>
      </c>
      <c r="F25" s="29">
        <f t="shared" si="16"/>
        <v>320856.11116018047</v>
      </c>
      <c r="G25" s="29">
        <f t="shared" si="16"/>
        <v>320855.46999999997</v>
      </c>
      <c r="H25" s="29">
        <f t="shared" si="16"/>
        <v>232509.65726363577</v>
      </c>
      <c r="I25" s="29">
        <f t="shared" si="16"/>
        <v>213423.67391394707</v>
      </c>
      <c r="J25" s="29">
        <f t="shared" si="16"/>
        <v>970148.67610345548</v>
      </c>
      <c r="K25" s="29">
        <f t="shared" si="16"/>
        <v>872048.04391394649</v>
      </c>
      <c r="L25" s="30">
        <f>(L17*J17)+(L18*J18)+(L19*J19)+(L20*J20)+(L21*J21)+(L22*J22)+(L23*J23)+(L24*J24)</f>
        <v>291044.60283103661</v>
      </c>
      <c r="M25" s="29">
        <f>SUM(M17:M24)</f>
        <v>872048.04391394649</v>
      </c>
      <c r="N25" s="29">
        <f t="shared" si="16"/>
        <v>261614.41317418392</v>
      </c>
      <c r="O25" s="31"/>
      <c r="P25" s="26"/>
      <c r="Q25" s="157">
        <f t="shared" si="3"/>
        <v>79014.007679639559</v>
      </c>
      <c r="R25" s="157">
        <f t="shared" si="4"/>
        <v>0.64116018050117418</v>
      </c>
      <c r="S25" s="157">
        <f t="shared" si="5"/>
        <v>19085.9833496887</v>
      </c>
      <c r="T25" s="158"/>
    </row>
    <row r="26" spans="1:20" ht="15.5" x14ac:dyDescent="0.35">
      <c r="A26" s="27"/>
      <c r="B26" s="13" t="s">
        <v>49</v>
      </c>
      <c r="C26" s="215" t="s">
        <v>50</v>
      </c>
      <c r="D26" s="215"/>
      <c r="E26" s="215"/>
      <c r="F26" s="215"/>
      <c r="G26" s="215"/>
      <c r="H26" s="215"/>
      <c r="I26" s="215"/>
      <c r="J26" s="215"/>
      <c r="K26" s="215"/>
      <c r="L26" s="215"/>
      <c r="M26" s="215"/>
      <c r="N26" s="215"/>
      <c r="O26" s="215"/>
      <c r="P26" s="215"/>
      <c r="Q26" s="157">
        <f t="shared" si="3"/>
        <v>0</v>
      </c>
      <c r="R26" s="157">
        <f t="shared" si="4"/>
        <v>0</v>
      </c>
      <c r="S26" s="157">
        <f t="shared" si="5"/>
        <v>0</v>
      </c>
      <c r="T26" s="158"/>
    </row>
    <row r="27" spans="1:20" ht="62" x14ac:dyDescent="0.35">
      <c r="A27" s="27"/>
      <c r="B27" s="16" t="s">
        <v>51</v>
      </c>
      <c r="C27" s="17" t="s">
        <v>52</v>
      </c>
      <c r="D27" s="18">
        <v>10419.572691990978</v>
      </c>
      <c r="E27" s="147">
        <f>D27</f>
        <v>10419.572691990978</v>
      </c>
      <c r="F27" s="18">
        <v>8021.402779004512</v>
      </c>
      <c r="G27" s="134">
        <v>8021.402779004512</v>
      </c>
      <c r="H27" s="18">
        <v>16404.583027195589</v>
      </c>
      <c r="I27" s="156">
        <v>16404.583027195589</v>
      </c>
      <c r="J27" s="20">
        <f t="shared" ref="J27:J31" si="17">+D27+F27+H27</f>
        <v>34845.55849819108</v>
      </c>
      <c r="K27" s="134">
        <f t="shared" ref="K27:K34" si="18">+I27+G27+E27</f>
        <v>34845.55849819108</v>
      </c>
      <c r="L27" s="136">
        <v>0.4</v>
      </c>
      <c r="M27" s="137">
        <f>+K27</f>
        <v>34845.55849819108</v>
      </c>
      <c r="N27" s="137">
        <f>+M27*L27</f>
        <v>13938.223399276432</v>
      </c>
      <c r="O27" s="140"/>
      <c r="P27" s="21"/>
      <c r="Q27" s="157">
        <f t="shared" si="3"/>
        <v>0</v>
      </c>
      <c r="R27" s="157">
        <f t="shared" si="4"/>
        <v>0</v>
      </c>
      <c r="S27" s="157">
        <f t="shared" si="5"/>
        <v>0</v>
      </c>
      <c r="T27" s="158"/>
    </row>
    <row r="28" spans="1:20" ht="93" x14ac:dyDescent="0.35">
      <c r="A28" s="27"/>
      <c r="B28" s="16" t="s">
        <v>53</v>
      </c>
      <c r="C28" s="17" t="s">
        <v>54</v>
      </c>
      <c r="D28" s="18">
        <v>15629.359037986465</v>
      </c>
      <c r="E28" s="147">
        <f>D28</f>
        <v>15629.359037986465</v>
      </c>
      <c r="F28" s="18">
        <v>12032.104168506768</v>
      </c>
      <c r="G28" s="147">
        <v>9000</v>
      </c>
      <c r="H28" s="18">
        <v>16404.583027195589</v>
      </c>
      <c r="I28" s="156">
        <v>16404.583027195589</v>
      </c>
      <c r="J28" s="20">
        <f t="shared" si="17"/>
        <v>44066.046233688823</v>
      </c>
      <c r="K28" s="134">
        <f t="shared" si="18"/>
        <v>41033.942065182055</v>
      </c>
      <c r="L28" s="136">
        <v>0.3</v>
      </c>
      <c r="M28" s="137">
        <f t="shared" ref="M28:M34" si="19">+K28</f>
        <v>41033.942065182055</v>
      </c>
      <c r="N28" s="137">
        <f t="shared" ref="N28:N34" si="20">+M28*L28</f>
        <v>12310.182619554616</v>
      </c>
      <c r="O28" s="140"/>
      <c r="P28" s="21"/>
      <c r="Q28" s="157">
        <f t="shared" si="3"/>
        <v>0</v>
      </c>
      <c r="R28" s="157">
        <f t="shared" si="4"/>
        <v>3032.1041685067685</v>
      </c>
      <c r="S28" s="157">
        <f t="shared" si="5"/>
        <v>0</v>
      </c>
      <c r="T28" s="158"/>
    </row>
    <row r="29" spans="1:20" ht="31" x14ac:dyDescent="0.35">
      <c r="A29" s="27"/>
      <c r="B29" s="16" t="s">
        <v>55</v>
      </c>
      <c r="C29" s="17" t="s">
        <v>56</v>
      </c>
      <c r="D29" s="18">
        <v>46888.0771139594</v>
      </c>
      <c r="E29" s="147">
        <f>D29</f>
        <v>46888.0771139594</v>
      </c>
      <c r="F29" s="18">
        <v>36096.312505520305</v>
      </c>
      <c r="G29" s="134">
        <v>20000</v>
      </c>
      <c r="H29" s="18">
        <v>19124.704640302076</v>
      </c>
      <c r="I29" s="156">
        <v>19124.704640302076</v>
      </c>
      <c r="J29" s="20">
        <f t="shared" si="17"/>
        <v>102109.09425978179</v>
      </c>
      <c r="K29" s="134">
        <f t="shared" si="18"/>
        <v>86012.781754261479</v>
      </c>
      <c r="L29" s="136">
        <v>0.3</v>
      </c>
      <c r="M29" s="137">
        <f t="shared" si="19"/>
        <v>86012.781754261479</v>
      </c>
      <c r="N29" s="137">
        <f t="shared" si="20"/>
        <v>25803.834526278442</v>
      </c>
      <c r="O29" s="140"/>
      <c r="P29" s="21"/>
      <c r="Q29" s="157">
        <f t="shared" si="3"/>
        <v>0</v>
      </c>
      <c r="R29" s="157">
        <f t="shared" si="4"/>
        <v>16096.312505520305</v>
      </c>
      <c r="S29" s="157">
        <f t="shared" si="5"/>
        <v>0</v>
      </c>
      <c r="T29" s="158"/>
    </row>
    <row r="30" spans="1:20" ht="124" x14ac:dyDescent="0.35">
      <c r="A30" s="27"/>
      <c r="B30" s="16" t="s">
        <v>57</v>
      </c>
      <c r="C30" s="17" t="s">
        <v>58</v>
      </c>
      <c r="D30" s="18">
        <v>20839.145383981955</v>
      </c>
      <c r="E30" s="147">
        <f>D30</f>
        <v>20839.145383981955</v>
      </c>
      <c r="F30" s="18">
        <v>16042.805558009024</v>
      </c>
      <c r="G30" s="134">
        <v>14907.96</v>
      </c>
      <c r="H30" s="18">
        <v>16691.681325872338</v>
      </c>
      <c r="I30" s="156">
        <v>16691.681325872338</v>
      </c>
      <c r="J30" s="20">
        <f t="shared" si="17"/>
        <v>53573.632267863315</v>
      </c>
      <c r="K30" s="134">
        <f t="shared" si="18"/>
        <v>52438.786709854292</v>
      </c>
      <c r="L30" s="136">
        <v>0.3</v>
      </c>
      <c r="M30" s="137">
        <f t="shared" si="19"/>
        <v>52438.786709854292</v>
      </c>
      <c r="N30" s="137">
        <f t="shared" si="20"/>
        <v>15731.636012956287</v>
      </c>
      <c r="O30" s="140"/>
      <c r="P30" s="21"/>
      <c r="Q30" s="157">
        <f t="shared" si="3"/>
        <v>0</v>
      </c>
      <c r="R30" s="157">
        <f t="shared" si="4"/>
        <v>1134.8455580090249</v>
      </c>
      <c r="S30" s="157">
        <f t="shared" si="5"/>
        <v>0</v>
      </c>
      <c r="T30" s="158"/>
    </row>
    <row r="31" spans="1:20" s="27" customFormat="1" ht="77.5" x14ac:dyDescent="0.35">
      <c r="B31" s="16" t="s">
        <v>59</v>
      </c>
      <c r="C31" s="17" t="s">
        <v>60</v>
      </c>
      <c r="D31" s="18">
        <v>10419.572691990978</v>
      </c>
      <c r="E31" s="147">
        <v>6799</v>
      </c>
      <c r="F31" s="18">
        <v>8021.402779004512</v>
      </c>
      <c r="G31" s="134">
        <v>8021</v>
      </c>
      <c r="H31" s="18">
        <v>16691.681325872338</v>
      </c>
      <c r="I31" s="156">
        <v>15434</v>
      </c>
      <c r="J31" s="20">
        <f t="shared" si="17"/>
        <v>35132.656796867828</v>
      </c>
      <c r="K31" s="134">
        <f t="shared" si="18"/>
        <v>30254</v>
      </c>
      <c r="L31" s="136">
        <v>0.3</v>
      </c>
      <c r="M31" s="137">
        <f>+K31</f>
        <v>30254</v>
      </c>
      <c r="N31" s="137">
        <f t="shared" si="20"/>
        <v>9076.1999999999989</v>
      </c>
      <c r="O31" s="140"/>
      <c r="P31" s="21"/>
      <c r="Q31" s="157">
        <f t="shared" si="3"/>
        <v>3620.5726919909775</v>
      </c>
      <c r="R31" s="157">
        <f t="shared" si="4"/>
        <v>0.40277900451201276</v>
      </c>
      <c r="S31" s="157">
        <f t="shared" si="5"/>
        <v>1257.6813258723378</v>
      </c>
      <c r="T31" s="158"/>
    </row>
    <row r="32" spans="1:20" s="27" customFormat="1" ht="15.5" x14ac:dyDescent="0.35">
      <c r="B32" s="16" t="s">
        <v>61</v>
      </c>
      <c r="C32" s="17"/>
      <c r="D32" s="18"/>
      <c r="E32" s="142"/>
      <c r="F32" s="18"/>
      <c r="G32" s="134"/>
      <c r="H32" s="18"/>
      <c r="I32" s="134">
        <v>0</v>
      </c>
      <c r="J32" s="20">
        <f t="shared" ref="J32:J34" si="21">SUM(D32:H32)</f>
        <v>0</v>
      </c>
      <c r="K32" s="134">
        <f t="shared" si="18"/>
        <v>0</v>
      </c>
      <c r="L32" s="136"/>
      <c r="M32" s="137">
        <f t="shared" si="19"/>
        <v>0</v>
      </c>
      <c r="N32" s="137">
        <f t="shared" si="20"/>
        <v>0</v>
      </c>
      <c r="O32" s="140"/>
      <c r="P32" s="21"/>
      <c r="Q32" s="157">
        <f t="shared" si="3"/>
        <v>0</v>
      </c>
      <c r="R32" s="157">
        <f t="shared" si="4"/>
        <v>0</v>
      </c>
      <c r="S32" s="157">
        <f t="shared" si="5"/>
        <v>0</v>
      </c>
      <c r="T32" s="158"/>
    </row>
    <row r="33" spans="1:20" s="27" customFormat="1" ht="15.5" x14ac:dyDescent="0.35">
      <c r="A33" s="1"/>
      <c r="B33" s="16" t="s">
        <v>62</v>
      </c>
      <c r="C33" s="23"/>
      <c r="D33" s="24"/>
      <c r="E33" s="135"/>
      <c r="F33" s="24"/>
      <c r="G33" s="135"/>
      <c r="H33" s="24"/>
      <c r="I33" s="135">
        <v>0</v>
      </c>
      <c r="J33" s="32">
        <f t="shared" si="21"/>
        <v>0</v>
      </c>
      <c r="K33" s="134">
        <f t="shared" si="18"/>
        <v>0</v>
      </c>
      <c r="L33" s="25"/>
      <c r="M33" s="137">
        <f t="shared" si="19"/>
        <v>0</v>
      </c>
      <c r="N33" s="137">
        <f t="shared" si="20"/>
        <v>0</v>
      </c>
      <c r="O33" s="24"/>
      <c r="P33" s="26"/>
      <c r="Q33" s="157">
        <f t="shared" si="3"/>
        <v>0</v>
      </c>
      <c r="R33" s="157">
        <f t="shared" si="4"/>
        <v>0</v>
      </c>
      <c r="S33" s="157">
        <f t="shared" si="5"/>
        <v>0</v>
      </c>
      <c r="T33" s="158"/>
    </row>
    <row r="34" spans="1:20" ht="15.5" x14ac:dyDescent="0.35">
      <c r="B34" s="16" t="s">
        <v>63</v>
      </c>
      <c r="C34" s="23"/>
      <c r="D34" s="24"/>
      <c r="E34" s="135"/>
      <c r="F34" s="24"/>
      <c r="G34" s="135"/>
      <c r="H34" s="24"/>
      <c r="I34" s="135">
        <v>0</v>
      </c>
      <c r="J34" s="32">
        <f t="shared" si="21"/>
        <v>0</v>
      </c>
      <c r="K34" s="134">
        <f t="shared" si="18"/>
        <v>0</v>
      </c>
      <c r="L34" s="25"/>
      <c r="M34" s="137">
        <f t="shared" si="19"/>
        <v>0</v>
      </c>
      <c r="N34" s="137">
        <f t="shared" si="20"/>
        <v>0</v>
      </c>
      <c r="O34" s="24"/>
      <c r="P34" s="26"/>
      <c r="Q34" s="157">
        <f t="shared" si="3"/>
        <v>0</v>
      </c>
      <c r="R34" s="157">
        <f t="shared" si="4"/>
        <v>0</v>
      </c>
      <c r="S34" s="157">
        <f t="shared" si="5"/>
        <v>0</v>
      </c>
      <c r="T34" s="158"/>
    </row>
    <row r="35" spans="1:20" ht="15.5" x14ac:dyDescent="0.35">
      <c r="B35" s="141"/>
      <c r="C35" s="13" t="s">
        <v>33</v>
      </c>
      <c r="D35" s="29">
        <f>SUM(D27:D34)</f>
        <v>104195.72691990978</v>
      </c>
      <c r="E35" s="172">
        <f>SUM(E27:E34)</f>
        <v>100575.1542279188</v>
      </c>
      <c r="F35" s="29">
        <f t="shared" ref="F35:K35" si="22">SUM(F27:F34)</f>
        <v>80214.027790045118</v>
      </c>
      <c r="G35" s="29">
        <f t="shared" si="22"/>
        <v>59950.362779004507</v>
      </c>
      <c r="H35" s="29">
        <f t="shared" si="22"/>
        <v>85317.233346437934</v>
      </c>
      <c r="I35" s="29">
        <f t="shared" si="22"/>
        <v>84059.552020565592</v>
      </c>
      <c r="J35" s="29">
        <f t="shared" si="22"/>
        <v>269726.98805639282</v>
      </c>
      <c r="K35" s="29">
        <f t="shared" si="22"/>
        <v>244585.06902748891</v>
      </c>
      <c r="L35" s="30">
        <f>(L27*J27)+(L28*J28)+(L29*J29)+(L30*J30)+(L31*J31)+(L32*J32)+(L33*J33)+(L34*J34)</f>
        <v>84402.652266736943</v>
      </c>
      <c r="M35" s="29">
        <f>SUM(M27:M34)</f>
        <v>244585.06902748891</v>
      </c>
      <c r="N35" s="29">
        <f>SUM(N27:N34)</f>
        <v>76860.076558065775</v>
      </c>
      <c r="O35" s="31"/>
      <c r="P35" s="26"/>
      <c r="Q35" s="157">
        <f t="shared" si="3"/>
        <v>3620.5726919909794</v>
      </c>
      <c r="R35" s="157">
        <f t="shared" si="4"/>
        <v>20263.665011040612</v>
      </c>
      <c r="S35" s="157">
        <f t="shared" si="5"/>
        <v>1257.6813258723414</v>
      </c>
      <c r="T35" s="158"/>
    </row>
    <row r="36" spans="1:20" ht="15.75" hidden="1" customHeight="1" x14ac:dyDescent="0.35">
      <c r="B36" s="13" t="s">
        <v>64</v>
      </c>
      <c r="C36" s="202"/>
      <c r="D36" s="203"/>
      <c r="E36" s="203"/>
      <c r="F36" s="203"/>
      <c r="G36" s="203"/>
      <c r="H36" s="203"/>
      <c r="I36" s="203"/>
      <c r="J36" s="203"/>
      <c r="K36" s="203"/>
      <c r="L36" s="203"/>
      <c r="M36" s="203"/>
      <c r="N36" s="203"/>
      <c r="O36" s="203"/>
      <c r="P36" s="204"/>
      <c r="Q36" s="22"/>
      <c r="S36" s="22">
        <f t="shared" si="5"/>
        <v>0</v>
      </c>
      <c r="T36" s="158"/>
    </row>
    <row r="37" spans="1:20" ht="15.75" hidden="1" customHeight="1" x14ac:dyDescent="0.35">
      <c r="B37" s="16" t="s">
        <v>65</v>
      </c>
      <c r="C37" s="17"/>
      <c r="D37" s="19"/>
      <c r="E37" s="19"/>
      <c r="F37" s="19"/>
      <c r="G37" s="19"/>
      <c r="H37" s="19"/>
      <c r="I37" s="19"/>
      <c r="J37" s="32">
        <f>SUM(D37:H37)</f>
        <v>0</v>
      </c>
      <c r="K37" s="32"/>
      <c r="L37" s="33"/>
      <c r="M37" s="19"/>
      <c r="N37" s="19"/>
      <c r="O37" s="24"/>
      <c r="P37" s="21"/>
      <c r="Q37" s="22"/>
      <c r="S37" s="22">
        <f t="shared" si="5"/>
        <v>0</v>
      </c>
      <c r="T37" s="158"/>
    </row>
    <row r="38" spans="1:20" ht="15.75" hidden="1" customHeight="1" x14ac:dyDescent="0.35">
      <c r="B38" s="16" t="s">
        <v>66</v>
      </c>
      <c r="C38" s="17"/>
      <c r="D38" s="19"/>
      <c r="E38" s="19"/>
      <c r="F38" s="19"/>
      <c r="G38" s="19"/>
      <c r="H38" s="19"/>
      <c r="I38" s="19"/>
      <c r="J38" s="32">
        <f t="shared" ref="J38:J44" si="23">SUM(D38:H38)</f>
        <v>0</v>
      </c>
      <c r="K38" s="32"/>
      <c r="L38" s="33"/>
      <c r="M38" s="19"/>
      <c r="N38" s="19"/>
      <c r="O38" s="24"/>
      <c r="P38" s="21"/>
      <c r="Q38" s="22"/>
      <c r="S38" s="22">
        <f t="shared" si="5"/>
        <v>0</v>
      </c>
      <c r="T38" s="158"/>
    </row>
    <row r="39" spans="1:20" ht="15.75" hidden="1" customHeight="1" x14ac:dyDescent="0.35">
      <c r="B39" s="16" t="s">
        <v>67</v>
      </c>
      <c r="C39" s="17"/>
      <c r="D39" s="19"/>
      <c r="E39" s="19"/>
      <c r="F39" s="19"/>
      <c r="G39" s="19"/>
      <c r="H39" s="19"/>
      <c r="I39" s="19"/>
      <c r="J39" s="32">
        <f t="shared" si="23"/>
        <v>0</v>
      </c>
      <c r="K39" s="32"/>
      <c r="L39" s="33"/>
      <c r="M39" s="19"/>
      <c r="N39" s="19"/>
      <c r="O39" s="24"/>
      <c r="P39" s="21"/>
      <c r="Q39" s="22"/>
      <c r="S39" s="22">
        <f t="shared" si="5"/>
        <v>0</v>
      </c>
      <c r="T39" s="158"/>
    </row>
    <row r="40" spans="1:20" ht="15.75" hidden="1" customHeight="1" x14ac:dyDescent="0.35">
      <c r="B40" s="16" t="s">
        <v>68</v>
      </c>
      <c r="C40" s="17"/>
      <c r="D40" s="19"/>
      <c r="E40" s="19"/>
      <c r="F40" s="19"/>
      <c r="G40" s="19"/>
      <c r="H40" s="19"/>
      <c r="I40" s="19"/>
      <c r="J40" s="32">
        <f t="shared" si="23"/>
        <v>0</v>
      </c>
      <c r="K40" s="32"/>
      <c r="L40" s="33"/>
      <c r="M40" s="19"/>
      <c r="N40" s="19"/>
      <c r="O40" s="24"/>
      <c r="P40" s="21"/>
      <c r="Q40" s="22"/>
      <c r="S40" s="22">
        <f t="shared" si="5"/>
        <v>0</v>
      </c>
      <c r="T40" s="158"/>
    </row>
    <row r="41" spans="1:20" ht="15.75" hidden="1" customHeight="1" x14ac:dyDescent="0.35">
      <c r="B41" s="16" t="s">
        <v>69</v>
      </c>
      <c r="C41" s="17"/>
      <c r="D41" s="19"/>
      <c r="E41" s="19"/>
      <c r="F41" s="19"/>
      <c r="G41" s="19"/>
      <c r="H41" s="19"/>
      <c r="I41" s="19"/>
      <c r="J41" s="32">
        <f t="shared" si="23"/>
        <v>0</v>
      </c>
      <c r="K41" s="32"/>
      <c r="L41" s="33"/>
      <c r="M41" s="19"/>
      <c r="N41" s="19"/>
      <c r="O41" s="24"/>
      <c r="P41" s="21"/>
      <c r="Q41" s="22"/>
      <c r="S41" s="22">
        <f t="shared" si="5"/>
        <v>0</v>
      </c>
      <c r="T41" s="158"/>
    </row>
    <row r="42" spans="1:20" ht="15.75" hidden="1" customHeight="1" x14ac:dyDescent="0.35">
      <c r="A42" s="27"/>
      <c r="B42" s="16" t="s">
        <v>70</v>
      </c>
      <c r="C42" s="17"/>
      <c r="D42" s="19"/>
      <c r="E42" s="19"/>
      <c r="F42" s="19"/>
      <c r="G42" s="19"/>
      <c r="H42" s="19"/>
      <c r="I42" s="19"/>
      <c r="J42" s="32">
        <f t="shared" si="23"/>
        <v>0</v>
      </c>
      <c r="K42" s="32"/>
      <c r="L42" s="33"/>
      <c r="M42" s="19"/>
      <c r="N42" s="19"/>
      <c r="O42" s="24"/>
      <c r="P42" s="21"/>
      <c r="Q42" s="22"/>
      <c r="S42" s="22">
        <f t="shared" si="5"/>
        <v>0</v>
      </c>
      <c r="T42" s="158"/>
    </row>
    <row r="43" spans="1:20" s="27" customFormat="1" ht="15.75" hidden="1" customHeight="1" x14ac:dyDescent="0.35">
      <c r="A43" s="1"/>
      <c r="B43" s="16" t="s">
        <v>71</v>
      </c>
      <c r="C43" s="23"/>
      <c r="D43" s="24"/>
      <c r="E43" s="24"/>
      <c r="F43" s="24"/>
      <c r="G43" s="24"/>
      <c r="H43" s="24"/>
      <c r="I43" s="24"/>
      <c r="J43" s="32">
        <f t="shared" si="23"/>
        <v>0</v>
      </c>
      <c r="K43" s="32"/>
      <c r="L43" s="25"/>
      <c r="M43" s="24"/>
      <c r="N43" s="24"/>
      <c r="O43" s="24"/>
      <c r="P43" s="26"/>
      <c r="Q43" s="22"/>
      <c r="S43" s="22">
        <f t="shared" si="5"/>
        <v>0</v>
      </c>
      <c r="T43" s="158"/>
    </row>
    <row r="44" spans="1:20" ht="15.75" hidden="1" customHeight="1" x14ac:dyDescent="0.35">
      <c r="B44" s="16" t="s">
        <v>72</v>
      </c>
      <c r="C44" s="23"/>
      <c r="D44" s="24"/>
      <c r="E44" s="24"/>
      <c r="F44" s="24"/>
      <c r="G44" s="24"/>
      <c r="H44" s="24"/>
      <c r="I44" s="24"/>
      <c r="J44" s="32">
        <f t="shared" si="23"/>
        <v>0</v>
      </c>
      <c r="K44" s="32"/>
      <c r="L44" s="25"/>
      <c r="M44" s="24"/>
      <c r="N44" s="24"/>
      <c r="O44" s="24"/>
      <c r="P44" s="26"/>
      <c r="Q44" s="22"/>
      <c r="S44" s="22">
        <f t="shared" si="5"/>
        <v>0</v>
      </c>
      <c r="T44" s="158"/>
    </row>
    <row r="45" spans="1:20" ht="15.75" hidden="1" customHeight="1" x14ac:dyDescent="0.35">
      <c r="C45" s="13" t="s">
        <v>33</v>
      </c>
      <c r="D45" s="30">
        <f>SUM(D37:D44)</f>
        <v>0</v>
      </c>
      <c r="E45" s="30"/>
      <c r="F45" s="30">
        <f>SUM(F37:F44)</f>
        <v>0</v>
      </c>
      <c r="G45" s="30"/>
      <c r="H45" s="30">
        <f>SUM(H37:H44)</f>
        <v>0</v>
      </c>
      <c r="I45" s="30"/>
      <c r="J45" s="30">
        <f>SUM(J37:J44)</f>
        <v>0</v>
      </c>
      <c r="K45" s="30"/>
      <c r="L45" s="30">
        <f>(L37*J37)+(L38*J38)+(L39*J39)+(L40*J40)+(L41*J41)+(L42*J42)+(L43*J43)+(L44*J44)</f>
        <v>0</v>
      </c>
      <c r="M45" s="30">
        <f>SUM(M37:M44)</f>
        <v>0</v>
      </c>
      <c r="N45" s="30"/>
      <c r="O45" s="31"/>
      <c r="P45" s="26"/>
      <c r="Q45" s="22"/>
      <c r="T45" s="158"/>
    </row>
    <row r="46" spans="1:20" ht="15.75" hidden="1" customHeight="1" x14ac:dyDescent="0.35">
      <c r="B46" s="34"/>
      <c r="C46" s="35"/>
      <c r="D46" s="36"/>
      <c r="E46" s="36"/>
      <c r="F46" s="36"/>
      <c r="G46" s="36"/>
      <c r="H46" s="36"/>
      <c r="I46" s="36"/>
      <c r="J46" s="36"/>
      <c r="K46" s="36"/>
      <c r="L46" s="36"/>
      <c r="M46" s="36"/>
      <c r="N46" s="36"/>
      <c r="O46" s="36"/>
      <c r="P46" s="36"/>
      <c r="Q46" s="22"/>
      <c r="T46" s="158"/>
    </row>
    <row r="47" spans="1:20" ht="15.75" hidden="1" customHeight="1" x14ac:dyDescent="0.35">
      <c r="B47" s="13" t="s">
        <v>73</v>
      </c>
      <c r="C47" s="212"/>
      <c r="D47" s="213"/>
      <c r="E47" s="213"/>
      <c r="F47" s="213"/>
      <c r="G47" s="213"/>
      <c r="H47" s="213"/>
      <c r="I47" s="213"/>
      <c r="J47" s="213"/>
      <c r="K47" s="213"/>
      <c r="L47" s="213"/>
      <c r="M47" s="213"/>
      <c r="N47" s="213"/>
      <c r="O47" s="213"/>
      <c r="P47" s="214"/>
      <c r="Q47" s="22"/>
      <c r="T47" s="158"/>
    </row>
    <row r="48" spans="1:20" ht="15.75" hidden="1" customHeight="1" x14ac:dyDescent="0.35">
      <c r="B48" s="13" t="s">
        <v>74</v>
      </c>
      <c r="C48" s="202"/>
      <c r="D48" s="203"/>
      <c r="E48" s="203"/>
      <c r="F48" s="203"/>
      <c r="G48" s="203"/>
      <c r="H48" s="203"/>
      <c r="I48" s="203"/>
      <c r="J48" s="203"/>
      <c r="K48" s="203"/>
      <c r="L48" s="203"/>
      <c r="M48" s="203"/>
      <c r="N48" s="203"/>
      <c r="O48" s="203"/>
      <c r="P48" s="204"/>
      <c r="Q48" s="22"/>
      <c r="T48" s="158"/>
    </row>
    <row r="49" spans="1:20" ht="15.75" hidden="1" customHeight="1" x14ac:dyDescent="0.35">
      <c r="B49" s="16" t="s">
        <v>75</v>
      </c>
      <c r="C49" s="17"/>
      <c r="D49" s="19"/>
      <c r="E49" s="19"/>
      <c r="F49" s="19"/>
      <c r="G49" s="19"/>
      <c r="H49" s="19"/>
      <c r="I49" s="19"/>
      <c r="J49" s="32">
        <f>SUM(D49:H49)</f>
        <v>0</v>
      </c>
      <c r="K49" s="32"/>
      <c r="L49" s="33"/>
      <c r="M49" s="19"/>
      <c r="N49" s="19"/>
      <c r="O49" s="24"/>
      <c r="P49" s="21"/>
      <c r="Q49" s="22"/>
      <c r="T49" s="158"/>
    </row>
    <row r="50" spans="1:20" ht="15.75" hidden="1" customHeight="1" x14ac:dyDescent="0.35">
      <c r="B50" s="16" t="s">
        <v>76</v>
      </c>
      <c r="C50" s="17"/>
      <c r="D50" s="19"/>
      <c r="E50" s="19"/>
      <c r="F50" s="19"/>
      <c r="G50" s="19"/>
      <c r="H50" s="19"/>
      <c r="I50" s="19"/>
      <c r="J50" s="32">
        <f t="shared" ref="J50:J56" si="24">SUM(D50:H50)</f>
        <v>0</v>
      </c>
      <c r="K50" s="32"/>
      <c r="L50" s="33"/>
      <c r="M50" s="19"/>
      <c r="N50" s="19"/>
      <c r="O50" s="24"/>
      <c r="P50" s="21"/>
      <c r="Q50" s="22"/>
      <c r="T50" s="158"/>
    </row>
    <row r="51" spans="1:20" ht="15.75" hidden="1" customHeight="1" x14ac:dyDescent="0.35">
      <c r="B51" s="16" t="s">
        <v>77</v>
      </c>
      <c r="C51" s="17"/>
      <c r="D51" s="19"/>
      <c r="E51" s="19"/>
      <c r="F51" s="19"/>
      <c r="G51" s="19"/>
      <c r="H51" s="19"/>
      <c r="I51" s="19"/>
      <c r="J51" s="32">
        <f t="shared" si="24"/>
        <v>0</v>
      </c>
      <c r="K51" s="32"/>
      <c r="L51" s="33"/>
      <c r="M51" s="19"/>
      <c r="N51" s="19"/>
      <c r="O51" s="24"/>
      <c r="P51" s="21"/>
      <c r="Q51" s="22"/>
      <c r="T51" s="158"/>
    </row>
    <row r="52" spans="1:20" ht="15.75" hidden="1" customHeight="1" x14ac:dyDescent="0.35">
      <c r="B52" s="16" t="s">
        <v>78</v>
      </c>
      <c r="C52" s="17"/>
      <c r="D52" s="19"/>
      <c r="E52" s="19"/>
      <c r="F52" s="19"/>
      <c r="G52" s="19"/>
      <c r="H52" s="19"/>
      <c r="I52" s="19"/>
      <c r="J52" s="32">
        <f t="shared" si="24"/>
        <v>0</v>
      </c>
      <c r="K52" s="32"/>
      <c r="L52" s="33"/>
      <c r="M52" s="19"/>
      <c r="N52" s="19"/>
      <c r="O52" s="24"/>
      <c r="P52" s="21"/>
      <c r="Q52" s="22"/>
      <c r="T52" s="158"/>
    </row>
    <row r="53" spans="1:20" ht="15.75" hidden="1" customHeight="1" x14ac:dyDescent="0.35">
      <c r="B53" s="16" t="s">
        <v>79</v>
      </c>
      <c r="C53" s="17"/>
      <c r="D53" s="19"/>
      <c r="E53" s="19"/>
      <c r="F53" s="19"/>
      <c r="G53" s="19"/>
      <c r="H53" s="19"/>
      <c r="I53" s="19"/>
      <c r="J53" s="32">
        <f t="shared" si="24"/>
        <v>0</v>
      </c>
      <c r="K53" s="32"/>
      <c r="L53" s="33"/>
      <c r="M53" s="19"/>
      <c r="N53" s="19"/>
      <c r="O53" s="24"/>
      <c r="P53" s="21"/>
      <c r="Q53" s="22"/>
      <c r="T53" s="158"/>
    </row>
    <row r="54" spans="1:20" ht="15.75" hidden="1" customHeight="1" x14ac:dyDescent="0.35">
      <c r="B54" s="16" t="s">
        <v>80</v>
      </c>
      <c r="C54" s="17"/>
      <c r="D54" s="19"/>
      <c r="E54" s="19"/>
      <c r="F54" s="19"/>
      <c r="G54" s="19"/>
      <c r="H54" s="19"/>
      <c r="I54" s="19"/>
      <c r="J54" s="32">
        <f t="shared" si="24"/>
        <v>0</v>
      </c>
      <c r="K54" s="32"/>
      <c r="L54" s="33"/>
      <c r="M54" s="19"/>
      <c r="N54" s="19"/>
      <c r="O54" s="24"/>
      <c r="P54" s="21"/>
      <c r="Q54" s="22"/>
      <c r="T54" s="158"/>
    </row>
    <row r="55" spans="1:20" ht="15.75" hidden="1" customHeight="1" x14ac:dyDescent="0.35">
      <c r="A55" s="27"/>
      <c r="B55" s="16" t="s">
        <v>81</v>
      </c>
      <c r="C55" s="23"/>
      <c r="D55" s="24"/>
      <c r="E55" s="24"/>
      <c r="F55" s="24"/>
      <c r="G55" s="24"/>
      <c r="H55" s="24"/>
      <c r="I55" s="24"/>
      <c r="J55" s="32">
        <f t="shared" si="24"/>
        <v>0</v>
      </c>
      <c r="K55" s="32"/>
      <c r="L55" s="25"/>
      <c r="M55" s="24"/>
      <c r="N55" s="24"/>
      <c r="O55" s="24"/>
      <c r="P55" s="26"/>
      <c r="Q55" s="22"/>
      <c r="T55" s="158"/>
    </row>
    <row r="56" spans="1:20" s="27" customFormat="1" ht="15.75" hidden="1" customHeight="1" x14ac:dyDescent="0.35">
      <c r="B56" s="16" t="s">
        <v>82</v>
      </c>
      <c r="C56" s="23"/>
      <c r="D56" s="24"/>
      <c r="E56" s="24"/>
      <c r="F56" s="24"/>
      <c r="G56" s="24"/>
      <c r="H56" s="24"/>
      <c r="I56" s="24"/>
      <c r="J56" s="32">
        <f t="shared" si="24"/>
        <v>0</v>
      </c>
      <c r="K56" s="32"/>
      <c r="L56" s="25"/>
      <c r="M56" s="24"/>
      <c r="N56" s="24"/>
      <c r="O56" s="24"/>
      <c r="P56" s="26"/>
      <c r="Q56" s="22"/>
      <c r="T56" s="158"/>
    </row>
    <row r="57" spans="1:20" s="27" customFormat="1" ht="15.75" hidden="1" customHeight="1" x14ac:dyDescent="0.35">
      <c r="A57" s="1"/>
      <c r="B57" s="1"/>
      <c r="C57" s="13" t="s">
        <v>33</v>
      </c>
      <c r="D57" s="30">
        <f>SUM(D49:D56)</f>
        <v>0</v>
      </c>
      <c r="E57" s="30"/>
      <c r="F57" s="30">
        <f>SUM(F49:F56)</f>
        <v>0</v>
      </c>
      <c r="G57" s="30"/>
      <c r="H57" s="30">
        <f>SUM(H49:H56)</f>
        <v>0</v>
      </c>
      <c r="I57" s="37"/>
      <c r="J57" s="37">
        <f>SUM(J49:J56)</f>
        <v>0</v>
      </c>
      <c r="K57" s="37"/>
      <c r="L57" s="30">
        <f>(L49*J49)+(L50*J50)+(L51*J51)+(L52*J52)+(L53*J53)+(L54*J54)+(L55*J55)+(L56*J56)</f>
        <v>0</v>
      </c>
      <c r="M57" s="30">
        <f>SUM(M49:M56)</f>
        <v>0</v>
      </c>
      <c r="N57" s="30"/>
      <c r="O57" s="31"/>
      <c r="P57" s="26"/>
      <c r="Q57" s="22"/>
      <c r="T57" s="158"/>
    </row>
    <row r="58" spans="1:20" ht="15.75" hidden="1" customHeight="1" x14ac:dyDescent="0.35">
      <c r="B58" s="13" t="s">
        <v>83</v>
      </c>
      <c r="C58" s="202"/>
      <c r="D58" s="203"/>
      <c r="E58" s="203"/>
      <c r="F58" s="203"/>
      <c r="G58" s="203"/>
      <c r="H58" s="203"/>
      <c r="I58" s="203"/>
      <c r="J58" s="203"/>
      <c r="K58" s="203"/>
      <c r="L58" s="203"/>
      <c r="M58" s="203"/>
      <c r="N58" s="203"/>
      <c r="O58" s="203"/>
      <c r="P58" s="204"/>
      <c r="Q58" s="22"/>
      <c r="T58" s="158"/>
    </row>
    <row r="59" spans="1:20" ht="15.75" hidden="1" customHeight="1" x14ac:dyDescent="0.35">
      <c r="B59" s="16" t="s">
        <v>84</v>
      </c>
      <c r="C59" s="17"/>
      <c r="D59" s="19"/>
      <c r="E59" s="19"/>
      <c r="F59" s="19"/>
      <c r="G59" s="19"/>
      <c r="H59" s="19"/>
      <c r="I59" s="19"/>
      <c r="J59" s="32">
        <f>SUM(D59:H59)</f>
        <v>0</v>
      </c>
      <c r="K59" s="32"/>
      <c r="L59" s="33"/>
      <c r="M59" s="19"/>
      <c r="N59" s="19"/>
      <c r="O59" s="24"/>
      <c r="P59" s="21"/>
      <c r="Q59" s="22"/>
      <c r="T59" s="158"/>
    </row>
    <row r="60" spans="1:20" ht="15.75" hidden="1" customHeight="1" x14ac:dyDescent="0.35">
      <c r="B60" s="16" t="s">
        <v>85</v>
      </c>
      <c r="C60" s="17"/>
      <c r="D60" s="19"/>
      <c r="E60" s="19"/>
      <c r="F60" s="19"/>
      <c r="G60" s="19"/>
      <c r="H60" s="19"/>
      <c r="I60" s="19"/>
      <c r="J60" s="32">
        <f t="shared" ref="J60:J66" si="25">SUM(D60:H60)</f>
        <v>0</v>
      </c>
      <c r="K60" s="32"/>
      <c r="L60" s="33"/>
      <c r="M60" s="19"/>
      <c r="N60" s="19"/>
      <c r="O60" s="24"/>
      <c r="P60" s="21"/>
      <c r="Q60" s="22"/>
      <c r="T60" s="158"/>
    </row>
    <row r="61" spans="1:20" ht="15.75" hidden="1" customHeight="1" x14ac:dyDescent="0.35">
      <c r="B61" s="16" t="s">
        <v>86</v>
      </c>
      <c r="C61" s="17"/>
      <c r="D61" s="19"/>
      <c r="E61" s="19"/>
      <c r="F61" s="19"/>
      <c r="G61" s="19"/>
      <c r="H61" s="19"/>
      <c r="I61" s="19"/>
      <c r="J61" s="32">
        <f t="shared" si="25"/>
        <v>0</v>
      </c>
      <c r="K61" s="32"/>
      <c r="L61" s="33"/>
      <c r="M61" s="19"/>
      <c r="N61" s="19"/>
      <c r="O61" s="24"/>
      <c r="P61" s="21"/>
      <c r="Q61" s="22"/>
      <c r="T61" s="158"/>
    </row>
    <row r="62" spans="1:20" ht="15.75" hidden="1" customHeight="1" x14ac:dyDescent="0.35">
      <c r="B62" s="16" t="s">
        <v>87</v>
      </c>
      <c r="C62" s="17"/>
      <c r="D62" s="19"/>
      <c r="E62" s="19"/>
      <c r="F62" s="19"/>
      <c r="G62" s="19"/>
      <c r="H62" s="19"/>
      <c r="I62" s="19"/>
      <c r="J62" s="32">
        <f t="shared" si="25"/>
        <v>0</v>
      </c>
      <c r="K62" s="32"/>
      <c r="L62" s="33"/>
      <c r="M62" s="19"/>
      <c r="N62" s="19"/>
      <c r="O62" s="24"/>
      <c r="P62" s="21"/>
      <c r="Q62" s="22"/>
      <c r="T62" s="158"/>
    </row>
    <row r="63" spans="1:20" ht="15.75" hidden="1" customHeight="1" x14ac:dyDescent="0.35">
      <c r="B63" s="16" t="s">
        <v>88</v>
      </c>
      <c r="C63" s="17"/>
      <c r="D63" s="19"/>
      <c r="E63" s="19"/>
      <c r="F63" s="19"/>
      <c r="G63" s="19"/>
      <c r="H63" s="19"/>
      <c r="I63" s="19"/>
      <c r="J63" s="32">
        <f t="shared" si="25"/>
        <v>0</v>
      </c>
      <c r="K63" s="32"/>
      <c r="L63" s="33"/>
      <c r="M63" s="19"/>
      <c r="N63" s="19"/>
      <c r="O63" s="24"/>
      <c r="P63" s="21"/>
      <c r="Q63" s="22"/>
      <c r="T63" s="158"/>
    </row>
    <row r="64" spans="1:20" ht="15.75" hidden="1" customHeight="1" x14ac:dyDescent="0.35">
      <c r="B64" s="16" t="s">
        <v>89</v>
      </c>
      <c r="C64" s="17"/>
      <c r="D64" s="19"/>
      <c r="E64" s="19"/>
      <c r="F64" s="19"/>
      <c r="G64" s="19"/>
      <c r="H64" s="19"/>
      <c r="I64" s="19"/>
      <c r="J64" s="32">
        <f t="shared" si="25"/>
        <v>0</v>
      </c>
      <c r="K64" s="32"/>
      <c r="L64" s="33"/>
      <c r="M64" s="19"/>
      <c r="N64" s="19"/>
      <c r="O64" s="24"/>
      <c r="P64" s="21"/>
      <c r="Q64" s="22"/>
      <c r="T64" s="158"/>
    </row>
    <row r="65" spans="1:20" ht="15.75" hidden="1" customHeight="1" x14ac:dyDescent="0.35">
      <c r="B65" s="16" t="s">
        <v>90</v>
      </c>
      <c r="C65" s="23"/>
      <c r="D65" s="24"/>
      <c r="E65" s="24"/>
      <c r="F65" s="24"/>
      <c r="G65" s="24"/>
      <c r="H65" s="24"/>
      <c r="I65" s="24"/>
      <c r="J65" s="32">
        <f t="shared" si="25"/>
        <v>0</v>
      </c>
      <c r="K65" s="32"/>
      <c r="L65" s="25"/>
      <c r="M65" s="24"/>
      <c r="N65" s="24"/>
      <c r="O65" s="24"/>
      <c r="P65" s="26"/>
      <c r="Q65" s="22"/>
      <c r="T65" s="158"/>
    </row>
    <row r="66" spans="1:20" ht="15.75" hidden="1" customHeight="1" x14ac:dyDescent="0.35">
      <c r="B66" s="16" t="s">
        <v>91</v>
      </c>
      <c r="C66" s="23"/>
      <c r="D66" s="24"/>
      <c r="E66" s="24"/>
      <c r="F66" s="24"/>
      <c r="G66" s="24"/>
      <c r="H66" s="24"/>
      <c r="I66" s="24"/>
      <c r="J66" s="32">
        <f t="shared" si="25"/>
        <v>0</v>
      </c>
      <c r="K66" s="32"/>
      <c r="L66" s="25"/>
      <c r="M66" s="24"/>
      <c r="N66" s="24"/>
      <c r="O66" s="24"/>
      <c r="P66" s="26"/>
      <c r="Q66" s="22"/>
      <c r="T66" s="158"/>
    </row>
    <row r="67" spans="1:20" ht="15.75" hidden="1" customHeight="1" x14ac:dyDescent="0.35">
      <c r="C67" s="13" t="s">
        <v>33</v>
      </c>
      <c r="D67" s="37">
        <f>SUM(D59:D66)</f>
        <v>0</v>
      </c>
      <c r="E67" s="37"/>
      <c r="F67" s="37">
        <f>SUM(F59:F66)</f>
        <v>0</v>
      </c>
      <c r="G67" s="37"/>
      <c r="H67" s="37">
        <f>SUM(H59:H66)</f>
        <v>0</v>
      </c>
      <c r="I67" s="37"/>
      <c r="J67" s="37">
        <f>SUM(J59:J66)</f>
        <v>0</v>
      </c>
      <c r="K67" s="37"/>
      <c r="L67" s="30">
        <f>(L59*J59)+(L60*J60)+(L61*J61)+(L62*J62)+(L63*J63)+(L64*J64)+(L65*J65)+(L66*J66)</f>
        <v>0</v>
      </c>
      <c r="M67" s="38">
        <f>SUM(M59:M66)</f>
        <v>0</v>
      </c>
      <c r="N67" s="38"/>
      <c r="O67" s="39"/>
      <c r="P67" s="26"/>
      <c r="Q67" s="22"/>
      <c r="T67" s="158"/>
    </row>
    <row r="68" spans="1:20" ht="15.75" hidden="1" customHeight="1" x14ac:dyDescent="0.35">
      <c r="B68" s="13" t="s">
        <v>92</v>
      </c>
      <c r="C68" s="202"/>
      <c r="D68" s="203"/>
      <c r="E68" s="203"/>
      <c r="F68" s="203"/>
      <c r="G68" s="203"/>
      <c r="H68" s="203"/>
      <c r="I68" s="203"/>
      <c r="J68" s="203"/>
      <c r="K68" s="203"/>
      <c r="L68" s="203"/>
      <c r="M68" s="203"/>
      <c r="N68" s="203"/>
      <c r="O68" s="203"/>
      <c r="P68" s="204"/>
      <c r="Q68" s="22"/>
      <c r="T68" s="158"/>
    </row>
    <row r="69" spans="1:20" ht="15.75" hidden="1" customHeight="1" x14ac:dyDescent="0.35">
      <c r="B69" s="16" t="s">
        <v>93</v>
      </c>
      <c r="C69" s="17"/>
      <c r="D69" s="19"/>
      <c r="E69" s="19"/>
      <c r="F69" s="19"/>
      <c r="G69" s="19"/>
      <c r="H69" s="19"/>
      <c r="I69" s="19"/>
      <c r="J69" s="32">
        <f>SUM(D69:H69)</f>
        <v>0</v>
      </c>
      <c r="K69" s="32"/>
      <c r="L69" s="33"/>
      <c r="M69" s="19"/>
      <c r="N69" s="19"/>
      <c r="O69" s="24"/>
      <c r="P69" s="21"/>
      <c r="Q69" s="22"/>
      <c r="T69" s="158"/>
    </row>
    <row r="70" spans="1:20" ht="15.75" hidden="1" customHeight="1" x14ac:dyDescent="0.35">
      <c r="B70" s="16" t="s">
        <v>94</v>
      </c>
      <c r="C70" s="17"/>
      <c r="D70" s="19"/>
      <c r="E70" s="19"/>
      <c r="F70" s="19"/>
      <c r="G70" s="19"/>
      <c r="H70" s="19"/>
      <c r="I70" s="19"/>
      <c r="J70" s="32">
        <f t="shared" ref="J70:J76" si="26">SUM(D70:H70)</f>
        <v>0</v>
      </c>
      <c r="K70" s="32"/>
      <c r="L70" s="33"/>
      <c r="M70" s="19"/>
      <c r="N70" s="19"/>
      <c r="O70" s="24"/>
      <c r="P70" s="21"/>
      <c r="Q70" s="22"/>
      <c r="T70" s="158"/>
    </row>
    <row r="71" spans="1:20" ht="15.75" hidden="1" customHeight="1" x14ac:dyDescent="0.35">
      <c r="B71" s="16" t="s">
        <v>95</v>
      </c>
      <c r="C71" s="17"/>
      <c r="D71" s="19"/>
      <c r="E71" s="19"/>
      <c r="F71" s="19"/>
      <c r="G71" s="19"/>
      <c r="H71" s="19"/>
      <c r="I71" s="19"/>
      <c r="J71" s="32">
        <f t="shared" si="26"/>
        <v>0</v>
      </c>
      <c r="K71" s="32"/>
      <c r="L71" s="33"/>
      <c r="M71" s="19"/>
      <c r="N71" s="19"/>
      <c r="O71" s="24"/>
      <c r="P71" s="21"/>
      <c r="Q71" s="22"/>
      <c r="T71" s="158"/>
    </row>
    <row r="72" spans="1:20" ht="15.75" hidden="1" customHeight="1" x14ac:dyDescent="0.35">
      <c r="A72" s="27"/>
      <c r="B72" s="16" t="s">
        <v>96</v>
      </c>
      <c r="C72" s="17"/>
      <c r="D72" s="19"/>
      <c r="E72" s="19"/>
      <c r="F72" s="19"/>
      <c r="G72" s="19"/>
      <c r="H72" s="19"/>
      <c r="I72" s="19"/>
      <c r="J72" s="32">
        <f t="shared" si="26"/>
        <v>0</v>
      </c>
      <c r="K72" s="32"/>
      <c r="L72" s="33"/>
      <c r="M72" s="19"/>
      <c r="N72" s="19"/>
      <c r="O72" s="24"/>
      <c r="P72" s="21"/>
      <c r="Q72" s="22"/>
      <c r="T72" s="158"/>
    </row>
    <row r="73" spans="1:20" s="27" customFormat="1" ht="15.75" hidden="1" customHeight="1" x14ac:dyDescent="0.35">
      <c r="A73" s="1"/>
      <c r="B73" s="16" t="s">
        <v>97</v>
      </c>
      <c r="C73" s="17"/>
      <c r="D73" s="19"/>
      <c r="E73" s="19"/>
      <c r="F73" s="19"/>
      <c r="G73" s="19"/>
      <c r="H73" s="19"/>
      <c r="I73" s="19"/>
      <c r="J73" s="32">
        <f t="shared" si="26"/>
        <v>0</v>
      </c>
      <c r="K73" s="32"/>
      <c r="L73" s="33"/>
      <c r="M73" s="19"/>
      <c r="N73" s="19"/>
      <c r="O73" s="24"/>
      <c r="P73" s="21"/>
      <c r="Q73" s="22"/>
      <c r="T73" s="158"/>
    </row>
    <row r="74" spans="1:20" ht="15.75" hidden="1" customHeight="1" x14ac:dyDescent="0.35">
      <c r="B74" s="16" t="s">
        <v>98</v>
      </c>
      <c r="C74" s="17"/>
      <c r="D74" s="19"/>
      <c r="E74" s="19"/>
      <c r="F74" s="19"/>
      <c r="G74" s="19"/>
      <c r="H74" s="19"/>
      <c r="I74" s="19"/>
      <c r="J74" s="32">
        <f t="shared" si="26"/>
        <v>0</v>
      </c>
      <c r="K74" s="32"/>
      <c r="L74" s="33"/>
      <c r="M74" s="19"/>
      <c r="N74" s="19"/>
      <c r="O74" s="24"/>
      <c r="P74" s="21"/>
      <c r="Q74" s="22"/>
      <c r="T74" s="158"/>
    </row>
    <row r="75" spans="1:20" ht="15.75" hidden="1" customHeight="1" x14ac:dyDescent="0.35">
      <c r="B75" s="16" t="s">
        <v>99</v>
      </c>
      <c r="C75" s="23"/>
      <c r="D75" s="24"/>
      <c r="E75" s="24"/>
      <c r="F75" s="24"/>
      <c r="G75" s="24"/>
      <c r="H75" s="24"/>
      <c r="I75" s="24"/>
      <c r="J75" s="32">
        <f t="shared" si="26"/>
        <v>0</v>
      </c>
      <c r="K75" s="32"/>
      <c r="L75" s="25"/>
      <c r="M75" s="24"/>
      <c r="N75" s="24"/>
      <c r="O75" s="24"/>
      <c r="P75" s="26"/>
      <c r="Q75" s="22"/>
      <c r="T75" s="158"/>
    </row>
    <row r="76" spans="1:20" ht="15.75" hidden="1" customHeight="1" x14ac:dyDescent="0.35">
      <c r="B76" s="16" t="s">
        <v>100</v>
      </c>
      <c r="C76" s="23"/>
      <c r="D76" s="24"/>
      <c r="E76" s="24"/>
      <c r="F76" s="24"/>
      <c r="G76" s="24"/>
      <c r="H76" s="24"/>
      <c r="I76" s="24"/>
      <c r="J76" s="32">
        <f t="shared" si="26"/>
        <v>0</v>
      </c>
      <c r="K76" s="32"/>
      <c r="L76" s="25"/>
      <c r="M76" s="24"/>
      <c r="N76" s="24"/>
      <c r="O76" s="24"/>
      <c r="P76" s="26"/>
      <c r="Q76" s="22"/>
      <c r="T76" s="158"/>
    </row>
    <row r="77" spans="1:20" ht="15.75" hidden="1" customHeight="1" x14ac:dyDescent="0.35">
      <c r="C77" s="13" t="s">
        <v>33</v>
      </c>
      <c r="D77" s="37">
        <f>SUM(D69:D76)</f>
        <v>0</v>
      </c>
      <c r="E77" s="37"/>
      <c r="F77" s="37">
        <f>SUM(F69:F76)</f>
        <v>0</v>
      </c>
      <c r="G77" s="37"/>
      <c r="H77" s="37">
        <f>SUM(H69:H76)</f>
        <v>0</v>
      </c>
      <c r="I77" s="37"/>
      <c r="J77" s="37">
        <f>SUM(J69:J76)</f>
        <v>0</v>
      </c>
      <c r="K77" s="37"/>
      <c r="L77" s="30">
        <f>(L69*J69)+(L70*J70)+(L71*J71)+(L72*J72)+(L73*J73)+(L74*J74)+(L75*J75)+(L76*J76)</f>
        <v>0</v>
      </c>
      <c r="M77" s="38">
        <f>SUM(M69:M76)</f>
        <v>0</v>
      </c>
      <c r="N77" s="38"/>
      <c r="O77" s="39"/>
      <c r="P77" s="26"/>
      <c r="Q77" s="22"/>
      <c r="T77" s="158"/>
    </row>
    <row r="78" spans="1:20" ht="15.75" hidden="1" customHeight="1" x14ac:dyDescent="0.35">
      <c r="B78" s="13" t="s">
        <v>101</v>
      </c>
      <c r="C78" s="202"/>
      <c r="D78" s="203"/>
      <c r="E78" s="203"/>
      <c r="F78" s="203"/>
      <c r="G78" s="203"/>
      <c r="H78" s="203"/>
      <c r="I78" s="203"/>
      <c r="J78" s="203"/>
      <c r="K78" s="203"/>
      <c r="L78" s="203"/>
      <c r="M78" s="203"/>
      <c r="N78" s="203"/>
      <c r="O78" s="203"/>
      <c r="P78" s="204"/>
      <c r="Q78" s="22"/>
      <c r="T78" s="158"/>
    </row>
    <row r="79" spans="1:20" ht="15.75" hidden="1" customHeight="1" x14ac:dyDescent="0.35">
      <c r="B79" s="16" t="s">
        <v>102</v>
      </c>
      <c r="C79" s="17"/>
      <c r="D79" s="19"/>
      <c r="E79" s="19"/>
      <c r="F79" s="19"/>
      <c r="G79" s="19"/>
      <c r="H79" s="19"/>
      <c r="I79" s="19"/>
      <c r="J79" s="32">
        <f>SUM(D79:H79)</f>
        <v>0</v>
      </c>
      <c r="K79" s="32"/>
      <c r="L79" s="33"/>
      <c r="M79" s="19"/>
      <c r="N79" s="19"/>
      <c r="O79" s="24"/>
      <c r="P79" s="21"/>
      <c r="Q79" s="22"/>
      <c r="T79" s="158"/>
    </row>
    <row r="80" spans="1:20" ht="15.75" hidden="1" customHeight="1" x14ac:dyDescent="0.35">
      <c r="B80" s="16" t="s">
        <v>103</v>
      </c>
      <c r="C80" s="17"/>
      <c r="D80" s="19"/>
      <c r="E80" s="19"/>
      <c r="F80" s="19"/>
      <c r="G80" s="19"/>
      <c r="H80" s="19"/>
      <c r="I80" s="19"/>
      <c r="J80" s="32">
        <f t="shared" ref="J80:J86" si="27">SUM(D80:H80)</f>
        <v>0</v>
      </c>
      <c r="K80" s="32"/>
      <c r="L80" s="33"/>
      <c r="M80" s="19"/>
      <c r="N80" s="19"/>
      <c r="O80" s="24"/>
      <c r="P80" s="21"/>
      <c r="Q80" s="22"/>
      <c r="T80" s="158"/>
    </row>
    <row r="81" spans="2:20" ht="15.75" hidden="1" customHeight="1" x14ac:dyDescent="0.35">
      <c r="B81" s="16" t="s">
        <v>104</v>
      </c>
      <c r="C81" s="17"/>
      <c r="D81" s="19"/>
      <c r="E81" s="19"/>
      <c r="F81" s="19"/>
      <c r="G81" s="19"/>
      <c r="H81" s="19"/>
      <c r="I81" s="19"/>
      <c r="J81" s="32">
        <f t="shared" si="27"/>
        <v>0</v>
      </c>
      <c r="K81" s="32"/>
      <c r="L81" s="33"/>
      <c r="M81" s="19"/>
      <c r="N81" s="19"/>
      <c r="O81" s="24"/>
      <c r="P81" s="21"/>
      <c r="Q81" s="22"/>
      <c r="T81" s="158"/>
    </row>
    <row r="82" spans="2:20" ht="15.75" hidden="1" customHeight="1" x14ac:dyDescent="0.35">
      <c r="B82" s="16" t="s">
        <v>105</v>
      </c>
      <c r="C82" s="17"/>
      <c r="D82" s="19"/>
      <c r="E82" s="19"/>
      <c r="F82" s="19"/>
      <c r="G82" s="19"/>
      <c r="H82" s="19"/>
      <c r="I82" s="19"/>
      <c r="J82" s="32">
        <f t="shared" si="27"/>
        <v>0</v>
      </c>
      <c r="K82" s="32"/>
      <c r="L82" s="33"/>
      <c r="M82" s="19"/>
      <c r="N82" s="19"/>
      <c r="O82" s="24"/>
      <c r="P82" s="21"/>
      <c r="Q82" s="22"/>
      <c r="T82" s="158"/>
    </row>
    <row r="83" spans="2:20" ht="15.75" hidden="1" customHeight="1" x14ac:dyDescent="0.35">
      <c r="B83" s="16" t="s">
        <v>106</v>
      </c>
      <c r="C83" s="17"/>
      <c r="D83" s="19"/>
      <c r="E83" s="19"/>
      <c r="F83" s="19"/>
      <c r="G83" s="19"/>
      <c r="H83" s="19"/>
      <c r="I83" s="19"/>
      <c r="J83" s="32">
        <f t="shared" si="27"/>
        <v>0</v>
      </c>
      <c r="K83" s="32"/>
      <c r="L83" s="33"/>
      <c r="M83" s="19"/>
      <c r="N83" s="19"/>
      <c r="O83" s="24"/>
      <c r="P83" s="21"/>
      <c r="Q83" s="22"/>
      <c r="T83" s="158"/>
    </row>
    <row r="84" spans="2:20" ht="15.75" hidden="1" customHeight="1" x14ac:dyDescent="0.35">
      <c r="B84" s="16" t="s">
        <v>107</v>
      </c>
      <c r="C84" s="17"/>
      <c r="D84" s="19"/>
      <c r="E84" s="19"/>
      <c r="F84" s="19"/>
      <c r="G84" s="19"/>
      <c r="H84" s="19"/>
      <c r="I84" s="19"/>
      <c r="J84" s="32">
        <f t="shared" si="27"/>
        <v>0</v>
      </c>
      <c r="K84" s="32"/>
      <c r="L84" s="33"/>
      <c r="M84" s="19"/>
      <c r="N84" s="19"/>
      <c r="O84" s="24"/>
      <c r="P84" s="21"/>
      <c r="Q84" s="22"/>
      <c r="T84" s="158"/>
    </row>
    <row r="85" spans="2:20" ht="15.75" hidden="1" customHeight="1" x14ac:dyDescent="0.35">
      <c r="B85" s="16" t="s">
        <v>108</v>
      </c>
      <c r="C85" s="23"/>
      <c r="D85" s="24"/>
      <c r="E85" s="24"/>
      <c r="F85" s="24"/>
      <c r="G85" s="24"/>
      <c r="H85" s="24"/>
      <c r="I85" s="24"/>
      <c r="J85" s="32">
        <f t="shared" si="27"/>
        <v>0</v>
      </c>
      <c r="K85" s="32"/>
      <c r="L85" s="25"/>
      <c r="M85" s="24"/>
      <c r="N85" s="24"/>
      <c r="O85" s="24"/>
      <c r="P85" s="26"/>
      <c r="Q85" s="22"/>
      <c r="T85" s="158"/>
    </row>
    <row r="86" spans="2:20" ht="15.75" hidden="1" customHeight="1" x14ac:dyDescent="0.35">
      <c r="B86" s="16" t="s">
        <v>109</v>
      </c>
      <c r="C86" s="23"/>
      <c r="D86" s="24"/>
      <c r="E86" s="24"/>
      <c r="F86" s="24"/>
      <c r="G86" s="24"/>
      <c r="H86" s="24"/>
      <c r="I86" s="24"/>
      <c r="J86" s="32">
        <f t="shared" si="27"/>
        <v>0</v>
      </c>
      <c r="K86" s="32"/>
      <c r="L86" s="25"/>
      <c r="M86" s="24"/>
      <c r="N86" s="24"/>
      <c r="O86" s="24"/>
      <c r="P86" s="26"/>
      <c r="Q86" s="22"/>
      <c r="T86" s="158"/>
    </row>
    <row r="87" spans="2:20" ht="15.75" hidden="1" customHeight="1" x14ac:dyDescent="0.35">
      <c r="C87" s="13" t="s">
        <v>33</v>
      </c>
      <c r="D87" s="30">
        <f>SUM(D79:D86)</f>
        <v>0</v>
      </c>
      <c r="E87" s="30"/>
      <c r="F87" s="30">
        <f>SUM(F79:F86)</f>
        <v>0</v>
      </c>
      <c r="G87" s="30"/>
      <c r="H87" s="30">
        <f>SUM(H79:H86)</f>
        <v>0</v>
      </c>
      <c r="I87" s="30"/>
      <c r="J87" s="30">
        <f>SUM(J79:J86)</f>
        <v>0</v>
      </c>
      <c r="K87" s="30"/>
      <c r="L87" s="30">
        <f>(L79*J79)+(L80*J80)+(L81*J81)+(L82*J82)+(L83*J83)+(L84*J84)+(L85*J85)+(L86*J86)</f>
        <v>0</v>
      </c>
      <c r="M87" s="38">
        <f>SUM(M79:M86)</f>
        <v>0</v>
      </c>
      <c r="N87" s="38"/>
      <c r="O87" s="39"/>
      <c r="P87" s="26"/>
      <c r="Q87" s="22"/>
      <c r="T87" s="158"/>
    </row>
    <row r="88" spans="2:20" ht="15.75" hidden="1" customHeight="1" x14ac:dyDescent="0.35">
      <c r="B88" s="40"/>
      <c r="C88" s="34"/>
      <c r="D88" s="41"/>
      <c r="E88" s="41"/>
      <c r="F88" s="41"/>
      <c r="G88" s="41"/>
      <c r="H88" s="41"/>
      <c r="I88" s="41"/>
      <c r="J88" s="41"/>
      <c r="K88" s="41"/>
      <c r="L88" s="41"/>
      <c r="M88" s="41"/>
      <c r="N88" s="41"/>
      <c r="O88" s="41"/>
      <c r="P88" s="34"/>
      <c r="Q88" s="22"/>
      <c r="T88" s="158"/>
    </row>
    <row r="89" spans="2:20" ht="15.75" hidden="1" customHeight="1" x14ac:dyDescent="0.35">
      <c r="B89" s="13" t="s">
        <v>110</v>
      </c>
      <c r="C89" s="212"/>
      <c r="D89" s="213"/>
      <c r="E89" s="213"/>
      <c r="F89" s="213"/>
      <c r="G89" s="213"/>
      <c r="H89" s="213"/>
      <c r="I89" s="213"/>
      <c r="J89" s="213"/>
      <c r="K89" s="213"/>
      <c r="L89" s="213"/>
      <c r="M89" s="213"/>
      <c r="N89" s="213"/>
      <c r="O89" s="213"/>
      <c r="P89" s="214"/>
      <c r="Q89" s="22"/>
      <c r="T89" s="158"/>
    </row>
    <row r="90" spans="2:20" ht="15.75" hidden="1" customHeight="1" x14ac:dyDescent="0.35">
      <c r="B90" s="13" t="s">
        <v>111</v>
      </c>
      <c r="C90" s="202"/>
      <c r="D90" s="203"/>
      <c r="E90" s="203"/>
      <c r="F90" s="203"/>
      <c r="G90" s="203"/>
      <c r="H90" s="203"/>
      <c r="I90" s="203"/>
      <c r="J90" s="203"/>
      <c r="K90" s="203"/>
      <c r="L90" s="203"/>
      <c r="M90" s="203"/>
      <c r="N90" s="203"/>
      <c r="O90" s="203"/>
      <c r="P90" s="204"/>
      <c r="Q90" s="22"/>
      <c r="T90" s="158"/>
    </row>
    <row r="91" spans="2:20" ht="15.75" hidden="1" customHeight="1" x14ac:dyDescent="0.35">
      <c r="B91" s="16" t="s">
        <v>112</v>
      </c>
      <c r="C91" s="17"/>
      <c r="D91" s="19"/>
      <c r="E91" s="19"/>
      <c r="F91" s="19"/>
      <c r="G91" s="19"/>
      <c r="H91" s="19"/>
      <c r="I91" s="19"/>
      <c r="J91" s="32">
        <f>SUM(D91:H91)</f>
        <v>0</v>
      </c>
      <c r="K91" s="32"/>
      <c r="L91" s="33"/>
      <c r="M91" s="19"/>
      <c r="N91" s="19"/>
      <c r="O91" s="24"/>
      <c r="P91" s="21"/>
      <c r="Q91" s="22"/>
      <c r="T91" s="158"/>
    </row>
    <row r="92" spans="2:20" ht="15.75" hidden="1" customHeight="1" x14ac:dyDescent="0.35">
      <c r="B92" s="16" t="s">
        <v>113</v>
      </c>
      <c r="C92" s="17"/>
      <c r="D92" s="19"/>
      <c r="E92" s="19"/>
      <c r="F92" s="19"/>
      <c r="G92" s="19"/>
      <c r="H92" s="19"/>
      <c r="I92" s="19"/>
      <c r="J92" s="32">
        <f t="shared" ref="J92:J98" si="28">SUM(D92:H92)</f>
        <v>0</v>
      </c>
      <c r="K92" s="32"/>
      <c r="L92" s="33"/>
      <c r="M92" s="19"/>
      <c r="N92" s="19"/>
      <c r="O92" s="24"/>
      <c r="P92" s="21"/>
      <c r="Q92" s="22"/>
      <c r="T92" s="158"/>
    </row>
    <row r="93" spans="2:20" ht="15.75" hidden="1" customHeight="1" x14ac:dyDescent="0.35">
      <c r="B93" s="16" t="s">
        <v>114</v>
      </c>
      <c r="C93" s="17"/>
      <c r="D93" s="19"/>
      <c r="E93" s="19"/>
      <c r="F93" s="19"/>
      <c r="G93" s="19"/>
      <c r="H93" s="19"/>
      <c r="I93" s="19"/>
      <c r="J93" s="32">
        <f t="shared" si="28"/>
        <v>0</v>
      </c>
      <c r="K93" s="32"/>
      <c r="L93" s="33"/>
      <c r="M93" s="19"/>
      <c r="N93" s="19"/>
      <c r="O93" s="24"/>
      <c r="P93" s="21"/>
      <c r="Q93" s="22"/>
      <c r="T93" s="158"/>
    </row>
    <row r="94" spans="2:20" ht="15.75" hidden="1" customHeight="1" x14ac:dyDescent="0.35">
      <c r="B94" s="16" t="s">
        <v>115</v>
      </c>
      <c r="C94" s="17"/>
      <c r="D94" s="19"/>
      <c r="E94" s="19"/>
      <c r="F94" s="19"/>
      <c r="G94" s="19"/>
      <c r="H94" s="19"/>
      <c r="I94" s="19"/>
      <c r="J94" s="32">
        <f t="shared" si="28"/>
        <v>0</v>
      </c>
      <c r="K94" s="32"/>
      <c r="L94" s="33"/>
      <c r="M94" s="19"/>
      <c r="N94" s="19"/>
      <c r="O94" s="24"/>
      <c r="P94" s="21"/>
      <c r="Q94" s="22"/>
      <c r="T94" s="158"/>
    </row>
    <row r="95" spans="2:20" ht="15.75" hidden="1" customHeight="1" x14ac:dyDescent="0.35">
      <c r="B95" s="16" t="s">
        <v>116</v>
      </c>
      <c r="C95" s="17"/>
      <c r="D95" s="19"/>
      <c r="E95" s="19"/>
      <c r="F95" s="19"/>
      <c r="G95" s="19"/>
      <c r="H95" s="19"/>
      <c r="I95" s="19"/>
      <c r="J95" s="32">
        <f t="shared" si="28"/>
        <v>0</v>
      </c>
      <c r="K95" s="32"/>
      <c r="L95" s="33"/>
      <c r="M95" s="19"/>
      <c r="N95" s="19"/>
      <c r="O95" s="24"/>
      <c r="P95" s="21"/>
      <c r="Q95" s="22"/>
      <c r="T95" s="158"/>
    </row>
    <row r="96" spans="2:20" ht="15.75" hidden="1" customHeight="1" x14ac:dyDescent="0.35">
      <c r="B96" s="16" t="s">
        <v>117</v>
      </c>
      <c r="C96" s="17"/>
      <c r="D96" s="19"/>
      <c r="E96" s="19"/>
      <c r="F96" s="19"/>
      <c r="G96" s="19"/>
      <c r="H96" s="19"/>
      <c r="I96" s="19"/>
      <c r="J96" s="32">
        <f t="shared" si="28"/>
        <v>0</v>
      </c>
      <c r="K96" s="32"/>
      <c r="L96" s="33"/>
      <c r="M96" s="19"/>
      <c r="N96" s="19"/>
      <c r="O96" s="24"/>
      <c r="P96" s="21"/>
      <c r="Q96" s="22"/>
      <c r="T96" s="158"/>
    </row>
    <row r="97" spans="2:20" ht="15.75" hidden="1" customHeight="1" x14ac:dyDescent="0.35">
      <c r="B97" s="16" t="s">
        <v>118</v>
      </c>
      <c r="C97" s="23"/>
      <c r="D97" s="24"/>
      <c r="E97" s="24"/>
      <c r="F97" s="24"/>
      <c r="G97" s="24"/>
      <c r="H97" s="24"/>
      <c r="I97" s="24"/>
      <c r="J97" s="32">
        <f t="shared" si="28"/>
        <v>0</v>
      </c>
      <c r="K97" s="32"/>
      <c r="L97" s="25"/>
      <c r="M97" s="24"/>
      <c r="N97" s="24"/>
      <c r="O97" s="24"/>
      <c r="P97" s="26"/>
      <c r="Q97" s="22"/>
      <c r="T97" s="158"/>
    </row>
    <row r="98" spans="2:20" ht="15.75" hidden="1" customHeight="1" x14ac:dyDescent="0.35">
      <c r="B98" s="16" t="s">
        <v>119</v>
      </c>
      <c r="C98" s="23"/>
      <c r="D98" s="24"/>
      <c r="E98" s="24"/>
      <c r="F98" s="24"/>
      <c r="G98" s="24"/>
      <c r="H98" s="24"/>
      <c r="I98" s="24"/>
      <c r="J98" s="32">
        <f t="shared" si="28"/>
        <v>0</v>
      </c>
      <c r="K98" s="32"/>
      <c r="L98" s="25"/>
      <c r="M98" s="24"/>
      <c r="N98" s="24"/>
      <c r="O98" s="24"/>
      <c r="P98" s="26"/>
      <c r="Q98" s="22"/>
      <c r="T98" s="158"/>
    </row>
    <row r="99" spans="2:20" ht="15.75" hidden="1" customHeight="1" x14ac:dyDescent="0.35">
      <c r="C99" s="13" t="s">
        <v>33</v>
      </c>
      <c r="D99" s="30">
        <f>SUM(D91:D98)</f>
        <v>0</v>
      </c>
      <c r="E99" s="30"/>
      <c r="F99" s="30">
        <f>SUM(F91:F98)</f>
        <v>0</v>
      </c>
      <c r="G99" s="30"/>
      <c r="H99" s="30">
        <f>SUM(H91:H98)</f>
        <v>0</v>
      </c>
      <c r="I99" s="37"/>
      <c r="J99" s="37">
        <f>SUM(J91:J98)</f>
        <v>0</v>
      </c>
      <c r="K99" s="37"/>
      <c r="L99" s="30">
        <f>(L91*J91)+(L92*J92)+(L93*J93)+(L94*J94)+(L95*J95)+(L96*J96)+(L97*J97)+(L98*J98)</f>
        <v>0</v>
      </c>
      <c r="M99" s="38">
        <f>SUM(M91:M98)</f>
        <v>0</v>
      </c>
      <c r="N99" s="38"/>
      <c r="O99" s="39"/>
      <c r="P99" s="26"/>
      <c r="Q99" s="22"/>
      <c r="T99" s="158"/>
    </row>
    <row r="100" spans="2:20" ht="15.75" hidden="1" customHeight="1" x14ac:dyDescent="0.35">
      <c r="B100" s="13" t="s">
        <v>120</v>
      </c>
      <c r="C100" s="202"/>
      <c r="D100" s="203"/>
      <c r="E100" s="203"/>
      <c r="F100" s="203"/>
      <c r="G100" s="203"/>
      <c r="H100" s="203"/>
      <c r="I100" s="203"/>
      <c r="J100" s="203"/>
      <c r="K100" s="203"/>
      <c r="L100" s="203"/>
      <c r="M100" s="203"/>
      <c r="N100" s="203"/>
      <c r="O100" s="203"/>
      <c r="P100" s="204"/>
      <c r="Q100" s="22"/>
      <c r="T100" s="158"/>
    </row>
    <row r="101" spans="2:20" ht="15.75" hidden="1" customHeight="1" x14ac:dyDescent="0.35">
      <c r="B101" s="16" t="s">
        <v>121</v>
      </c>
      <c r="C101" s="17"/>
      <c r="D101" s="19"/>
      <c r="E101" s="19"/>
      <c r="F101" s="19"/>
      <c r="G101" s="19"/>
      <c r="H101" s="19"/>
      <c r="I101" s="19"/>
      <c r="J101" s="32">
        <f>SUM(D101:H101)</f>
        <v>0</v>
      </c>
      <c r="K101" s="32"/>
      <c r="L101" s="33"/>
      <c r="M101" s="19"/>
      <c r="N101" s="19"/>
      <c r="O101" s="24"/>
      <c r="P101" s="21"/>
      <c r="Q101" s="22"/>
      <c r="T101" s="158"/>
    </row>
    <row r="102" spans="2:20" ht="15.75" hidden="1" customHeight="1" x14ac:dyDescent="0.35">
      <c r="B102" s="16" t="s">
        <v>122</v>
      </c>
      <c r="C102" s="17"/>
      <c r="D102" s="19"/>
      <c r="E102" s="19"/>
      <c r="F102" s="19"/>
      <c r="G102" s="19"/>
      <c r="H102" s="19"/>
      <c r="I102" s="19"/>
      <c r="J102" s="32">
        <f t="shared" ref="J102:J108" si="29">SUM(D102:H102)</f>
        <v>0</v>
      </c>
      <c r="K102" s="32"/>
      <c r="L102" s="33"/>
      <c r="M102" s="19"/>
      <c r="N102" s="19"/>
      <c r="O102" s="24"/>
      <c r="P102" s="21"/>
      <c r="Q102" s="22"/>
      <c r="T102" s="158"/>
    </row>
    <row r="103" spans="2:20" ht="15.75" hidden="1" customHeight="1" x14ac:dyDescent="0.35">
      <c r="B103" s="16" t="s">
        <v>123</v>
      </c>
      <c r="C103" s="17"/>
      <c r="D103" s="19"/>
      <c r="E103" s="19"/>
      <c r="F103" s="19"/>
      <c r="G103" s="19"/>
      <c r="H103" s="19"/>
      <c r="I103" s="19"/>
      <c r="J103" s="32">
        <f t="shared" si="29"/>
        <v>0</v>
      </c>
      <c r="K103" s="32"/>
      <c r="L103" s="33"/>
      <c r="M103" s="19"/>
      <c r="N103" s="19"/>
      <c r="O103" s="24"/>
      <c r="P103" s="21"/>
      <c r="Q103" s="22"/>
      <c r="T103" s="158"/>
    </row>
    <row r="104" spans="2:20" ht="15.75" hidden="1" customHeight="1" x14ac:dyDescent="0.35">
      <c r="B104" s="16" t="s">
        <v>124</v>
      </c>
      <c r="C104" s="17"/>
      <c r="D104" s="19"/>
      <c r="E104" s="19"/>
      <c r="F104" s="19"/>
      <c r="G104" s="19"/>
      <c r="H104" s="19"/>
      <c r="I104" s="19"/>
      <c r="J104" s="32">
        <f t="shared" si="29"/>
        <v>0</v>
      </c>
      <c r="K104" s="32"/>
      <c r="L104" s="33"/>
      <c r="M104" s="19"/>
      <c r="N104" s="19"/>
      <c r="O104" s="24"/>
      <c r="P104" s="21"/>
      <c r="Q104" s="22"/>
      <c r="T104" s="158"/>
    </row>
    <row r="105" spans="2:20" ht="15.75" hidden="1" customHeight="1" x14ac:dyDescent="0.35">
      <c r="B105" s="16" t="s">
        <v>125</v>
      </c>
      <c r="C105" s="17"/>
      <c r="D105" s="19"/>
      <c r="E105" s="19"/>
      <c r="F105" s="19"/>
      <c r="G105" s="19"/>
      <c r="H105" s="19"/>
      <c r="I105" s="19"/>
      <c r="J105" s="32">
        <f t="shared" si="29"/>
        <v>0</v>
      </c>
      <c r="K105" s="32"/>
      <c r="L105" s="33"/>
      <c r="M105" s="19"/>
      <c r="N105" s="19"/>
      <c r="O105" s="24"/>
      <c r="P105" s="21"/>
      <c r="Q105" s="22"/>
      <c r="T105" s="158"/>
    </row>
    <row r="106" spans="2:20" ht="15.75" hidden="1" customHeight="1" x14ac:dyDescent="0.35">
      <c r="B106" s="16" t="s">
        <v>126</v>
      </c>
      <c r="C106" s="17"/>
      <c r="D106" s="19"/>
      <c r="E106" s="19"/>
      <c r="F106" s="19"/>
      <c r="G106" s="19"/>
      <c r="H106" s="19"/>
      <c r="I106" s="19"/>
      <c r="J106" s="32">
        <f t="shared" si="29"/>
        <v>0</v>
      </c>
      <c r="K106" s="32"/>
      <c r="L106" s="33"/>
      <c r="M106" s="19"/>
      <c r="N106" s="19"/>
      <c r="O106" s="24"/>
      <c r="P106" s="21"/>
      <c r="Q106" s="22"/>
      <c r="T106" s="158"/>
    </row>
    <row r="107" spans="2:20" ht="15.75" hidden="1" customHeight="1" x14ac:dyDescent="0.35">
      <c r="B107" s="16" t="s">
        <v>127</v>
      </c>
      <c r="C107" s="23"/>
      <c r="D107" s="24"/>
      <c r="E107" s="24"/>
      <c r="F107" s="24"/>
      <c r="G107" s="24"/>
      <c r="H107" s="24"/>
      <c r="I107" s="24"/>
      <c r="J107" s="32">
        <f t="shared" si="29"/>
        <v>0</v>
      </c>
      <c r="K107" s="32"/>
      <c r="L107" s="25"/>
      <c r="M107" s="24"/>
      <c r="N107" s="24"/>
      <c r="O107" s="24"/>
      <c r="P107" s="26"/>
      <c r="Q107" s="22"/>
      <c r="T107" s="158"/>
    </row>
    <row r="108" spans="2:20" ht="15.75" hidden="1" customHeight="1" x14ac:dyDescent="0.35">
      <c r="B108" s="16" t="s">
        <v>128</v>
      </c>
      <c r="C108" s="23"/>
      <c r="D108" s="24"/>
      <c r="E108" s="24"/>
      <c r="F108" s="24"/>
      <c r="G108" s="24"/>
      <c r="H108" s="24"/>
      <c r="I108" s="24"/>
      <c r="J108" s="32">
        <f t="shared" si="29"/>
        <v>0</v>
      </c>
      <c r="K108" s="32"/>
      <c r="L108" s="25"/>
      <c r="M108" s="24"/>
      <c r="N108" s="24"/>
      <c r="O108" s="24"/>
      <c r="P108" s="26"/>
      <c r="Q108" s="22"/>
      <c r="T108" s="158"/>
    </row>
    <row r="109" spans="2:20" ht="15.75" hidden="1" customHeight="1" x14ac:dyDescent="0.35">
      <c r="C109" s="13" t="s">
        <v>33</v>
      </c>
      <c r="D109" s="37">
        <f>SUM(D101:D108)</f>
        <v>0</v>
      </c>
      <c r="E109" s="37"/>
      <c r="F109" s="37">
        <f>SUM(F101:F108)</f>
        <v>0</v>
      </c>
      <c r="G109" s="37"/>
      <c r="H109" s="37">
        <f>SUM(H101:H108)</f>
        <v>0</v>
      </c>
      <c r="I109" s="37"/>
      <c r="J109" s="37">
        <f>SUM(J101:J108)</f>
        <v>0</v>
      </c>
      <c r="K109" s="37"/>
      <c r="L109" s="30">
        <f>(L101*J101)+(L102*J102)+(L103*J103)+(L104*J104)+(L105*J105)+(L106*J106)+(L107*J107)+(L108*J108)</f>
        <v>0</v>
      </c>
      <c r="M109" s="38">
        <f>SUM(M101:M108)</f>
        <v>0</v>
      </c>
      <c r="N109" s="38"/>
      <c r="O109" s="39"/>
      <c r="P109" s="26"/>
      <c r="Q109" s="22"/>
      <c r="T109" s="158"/>
    </row>
    <row r="110" spans="2:20" ht="15.75" hidden="1" customHeight="1" x14ac:dyDescent="0.35">
      <c r="B110" s="13" t="s">
        <v>129</v>
      </c>
      <c r="C110" s="202"/>
      <c r="D110" s="203"/>
      <c r="E110" s="203"/>
      <c r="F110" s="203"/>
      <c r="G110" s="203"/>
      <c r="H110" s="203"/>
      <c r="I110" s="203"/>
      <c r="J110" s="203"/>
      <c r="K110" s="203"/>
      <c r="L110" s="203"/>
      <c r="M110" s="203"/>
      <c r="N110" s="203"/>
      <c r="O110" s="203"/>
      <c r="P110" s="204"/>
      <c r="Q110" s="22"/>
      <c r="T110" s="158"/>
    </row>
    <row r="111" spans="2:20" ht="15.75" hidden="1" customHeight="1" x14ac:dyDescent="0.35">
      <c r="B111" s="16" t="s">
        <v>130</v>
      </c>
      <c r="C111" s="17"/>
      <c r="D111" s="19"/>
      <c r="E111" s="19"/>
      <c r="F111" s="19"/>
      <c r="G111" s="19"/>
      <c r="H111" s="19"/>
      <c r="I111" s="19"/>
      <c r="J111" s="32">
        <f>SUM(D111:H111)</f>
        <v>0</v>
      </c>
      <c r="K111" s="32"/>
      <c r="L111" s="33"/>
      <c r="M111" s="19"/>
      <c r="N111" s="19"/>
      <c r="O111" s="24"/>
      <c r="P111" s="21"/>
      <c r="Q111" s="22"/>
      <c r="T111" s="158"/>
    </row>
    <row r="112" spans="2:20" ht="15.75" hidden="1" customHeight="1" x14ac:dyDescent="0.35">
      <c r="B112" s="16" t="s">
        <v>131</v>
      </c>
      <c r="C112" s="17"/>
      <c r="D112" s="19"/>
      <c r="E112" s="19"/>
      <c r="F112" s="19"/>
      <c r="G112" s="19"/>
      <c r="H112" s="19"/>
      <c r="I112" s="19"/>
      <c r="J112" s="32">
        <f t="shared" ref="J112:J118" si="30">SUM(D112:H112)</f>
        <v>0</v>
      </c>
      <c r="K112" s="32"/>
      <c r="L112" s="33"/>
      <c r="M112" s="19"/>
      <c r="N112" s="19"/>
      <c r="O112" s="24"/>
      <c r="P112" s="21"/>
      <c r="Q112" s="22"/>
      <c r="T112" s="158"/>
    </row>
    <row r="113" spans="2:20" ht="15.75" hidden="1" customHeight="1" x14ac:dyDescent="0.35">
      <c r="B113" s="16" t="s">
        <v>132</v>
      </c>
      <c r="C113" s="17"/>
      <c r="D113" s="19"/>
      <c r="E113" s="19"/>
      <c r="F113" s="19"/>
      <c r="G113" s="19"/>
      <c r="H113" s="19"/>
      <c r="I113" s="19"/>
      <c r="J113" s="32">
        <f t="shared" si="30"/>
        <v>0</v>
      </c>
      <c r="K113" s="32"/>
      <c r="L113" s="33"/>
      <c r="M113" s="19"/>
      <c r="N113" s="19"/>
      <c r="O113" s="24"/>
      <c r="P113" s="21"/>
      <c r="Q113" s="22"/>
      <c r="T113" s="158"/>
    </row>
    <row r="114" spans="2:20" ht="15.75" hidden="1" customHeight="1" x14ac:dyDescent="0.35">
      <c r="B114" s="16" t="s">
        <v>133</v>
      </c>
      <c r="C114" s="17"/>
      <c r="D114" s="19"/>
      <c r="E114" s="19"/>
      <c r="F114" s="19"/>
      <c r="G114" s="19"/>
      <c r="H114" s="19"/>
      <c r="I114" s="19"/>
      <c r="J114" s="32">
        <f t="shared" si="30"/>
        <v>0</v>
      </c>
      <c r="K114" s="32"/>
      <c r="L114" s="33"/>
      <c r="M114" s="19"/>
      <c r="N114" s="19"/>
      <c r="O114" s="24"/>
      <c r="P114" s="21"/>
      <c r="Q114" s="22"/>
      <c r="T114" s="158"/>
    </row>
    <row r="115" spans="2:20" ht="15.75" hidden="1" customHeight="1" x14ac:dyDescent="0.35">
      <c r="B115" s="16" t="s">
        <v>134</v>
      </c>
      <c r="C115" s="17"/>
      <c r="D115" s="19"/>
      <c r="E115" s="19"/>
      <c r="F115" s="19"/>
      <c r="G115" s="19"/>
      <c r="H115" s="19"/>
      <c r="I115" s="19"/>
      <c r="J115" s="32">
        <f t="shared" si="30"/>
        <v>0</v>
      </c>
      <c r="K115" s="32"/>
      <c r="L115" s="33"/>
      <c r="M115" s="19"/>
      <c r="N115" s="19"/>
      <c r="O115" s="24"/>
      <c r="P115" s="21"/>
      <c r="Q115" s="22"/>
      <c r="T115" s="158"/>
    </row>
    <row r="116" spans="2:20" ht="15.75" hidden="1" customHeight="1" x14ac:dyDescent="0.35">
      <c r="B116" s="16" t="s">
        <v>135</v>
      </c>
      <c r="C116" s="17"/>
      <c r="D116" s="19"/>
      <c r="E116" s="19"/>
      <c r="F116" s="19"/>
      <c r="G116" s="19"/>
      <c r="H116" s="19"/>
      <c r="I116" s="19"/>
      <c r="J116" s="32">
        <f t="shared" si="30"/>
        <v>0</v>
      </c>
      <c r="K116" s="32"/>
      <c r="L116" s="33"/>
      <c r="M116" s="19"/>
      <c r="N116" s="19"/>
      <c r="O116" s="24"/>
      <c r="P116" s="21"/>
      <c r="Q116" s="22"/>
      <c r="T116" s="158"/>
    </row>
    <row r="117" spans="2:20" ht="15.75" hidden="1" customHeight="1" x14ac:dyDescent="0.35">
      <c r="B117" s="16" t="s">
        <v>136</v>
      </c>
      <c r="C117" s="23"/>
      <c r="D117" s="24"/>
      <c r="E117" s="24"/>
      <c r="F117" s="24"/>
      <c r="G117" s="24"/>
      <c r="H117" s="24"/>
      <c r="I117" s="24"/>
      <c r="J117" s="32">
        <f t="shared" si="30"/>
        <v>0</v>
      </c>
      <c r="K117" s="32"/>
      <c r="L117" s="25"/>
      <c r="M117" s="24"/>
      <c r="N117" s="24"/>
      <c r="O117" s="24"/>
      <c r="P117" s="26"/>
      <c r="Q117" s="22"/>
      <c r="T117" s="158"/>
    </row>
    <row r="118" spans="2:20" ht="15.75" hidden="1" customHeight="1" x14ac:dyDescent="0.35">
      <c r="B118" s="16" t="s">
        <v>137</v>
      </c>
      <c r="C118" s="23"/>
      <c r="D118" s="24"/>
      <c r="E118" s="24"/>
      <c r="F118" s="24"/>
      <c r="G118" s="24"/>
      <c r="H118" s="24"/>
      <c r="I118" s="24"/>
      <c r="J118" s="32">
        <f t="shared" si="30"/>
        <v>0</v>
      </c>
      <c r="K118" s="32"/>
      <c r="L118" s="25"/>
      <c r="M118" s="24"/>
      <c r="N118" s="24"/>
      <c r="O118" s="24"/>
      <c r="P118" s="26"/>
      <c r="Q118" s="22"/>
      <c r="T118" s="158"/>
    </row>
    <row r="119" spans="2:20" ht="15.75" hidden="1" customHeight="1" x14ac:dyDescent="0.35">
      <c r="C119" s="13" t="s">
        <v>33</v>
      </c>
      <c r="D119" s="37">
        <f>SUM(D111:D118)</f>
        <v>0</v>
      </c>
      <c r="E119" s="37"/>
      <c r="F119" s="37">
        <f>SUM(F111:F118)</f>
        <v>0</v>
      </c>
      <c r="G119" s="37"/>
      <c r="H119" s="37">
        <f>SUM(H111:H118)</f>
        <v>0</v>
      </c>
      <c r="I119" s="37"/>
      <c r="J119" s="37">
        <f>SUM(J111:J118)</f>
        <v>0</v>
      </c>
      <c r="K119" s="37"/>
      <c r="L119" s="30">
        <f>(L111*J111)+(L112*J112)+(L113*J113)+(L114*J114)+(L115*J115)+(L116*J116)+(L117*J117)+(L118*J118)</f>
        <v>0</v>
      </c>
      <c r="M119" s="38">
        <f>SUM(M111:M118)</f>
        <v>0</v>
      </c>
      <c r="N119" s="38"/>
      <c r="O119" s="39"/>
      <c r="P119" s="26"/>
      <c r="Q119" s="22"/>
      <c r="T119" s="158"/>
    </row>
    <row r="120" spans="2:20" ht="15.75" hidden="1" customHeight="1" x14ac:dyDescent="0.35">
      <c r="B120" s="13" t="s">
        <v>138</v>
      </c>
      <c r="C120" s="202"/>
      <c r="D120" s="203"/>
      <c r="E120" s="203"/>
      <c r="F120" s="203"/>
      <c r="G120" s="203"/>
      <c r="H120" s="203"/>
      <c r="I120" s="203"/>
      <c r="J120" s="203"/>
      <c r="K120" s="203"/>
      <c r="L120" s="203"/>
      <c r="M120" s="203"/>
      <c r="N120" s="203"/>
      <c r="O120" s="203"/>
      <c r="P120" s="204"/>
      <c r="Q120" s="22"/>
      <c r="T120" s="158"/>
    </row>
    <row r="121" spans="2:20" ht="15.75" hidden="1" customHeight="1" x14ac:dyDescent="0.35">
      <c r="B121" s="16" t="s">
        <v>139</v>
      </c>
      <c r="C121" s="17"/>
      <c r="D121" s="19"/>
      <c r="E121" s="19"/>
      <c r="F121" s="19"/>
      <c r="G121" s="19"/>
      <c r="H121" s="19"/>
      <c r="I121" s="19"/>
      <c r="J121" s="32">
        <f>SUM(D121:H121)</f>
        <v>0</v>
      </c>
      <c r="K121" s="32"/>
      <c r="L121" s="33"/>
      <c r="M121" s="19"/>
      <c r="N121" s="19"/>
      <c r="O121" s="24"/>
      <c r="P121" s="21"/>
      <c r="Q121" s="22"/>
      <c r="T121" s="158"/>
    </row>
    <row r="122" spans="2:20" ht="15.75" hidden="1" customHeight="1" x14ac:dyDescent="0.35">
      <c r="B122" s="16" t="s">
        <v>140</v>
      </c>
      <c r="C122" s="17"/>
      <c r="D122" s="19"/>
      <c r="E122" s="19"/>
      <c r="F122" s="19"/>
      <c r="G122" s="19"/>
      <c r="H122" s="19"/>
      <c r="I122" s="19"/>
      <c r="J122" s="32">
        <f t="shared" ref="J122:J128" si="31">SUM(D122:H122)</f>
        <v>0</v>
      </c>
      <c r="K122" s="32"/>
      <c r="L122" s="33"/>
      <c r="M122" s="19"/>
      <c r="N122" s="19"/>
      <c r="O122" s="24"/>
      <c r="P122" s="21"/>
      <c r="Q122" s="22"/>
      <c r="T122" s="158"/>
    </row>
    <row r="123" spans="2:20" ht="15.75" hidden="1" customHeight="1" x14ac:dyDescent="0.35">
      <c r="B123" s="16" t="s">
        <v>141</v>
      </c>
      <c r="C123" s="17"/>
      <c r="D123" s="19"/>
      <c r="E123" s="19"/>
      <c r="F123" s="19"/>
      <c r="G123" s="19"/>
      <c r="H123" s="19"/>
      <c r="I123" s="19"/>
      <c r="J123" s="32">
        <f t="shared" si="31"/>
        <v>0</v>
      </c>
      <c r="K123" s="32"/>
      <c r="L123" s="33"/>
      <c r="M123" s="19"/>
      <c r="N123" s="19"/>
      <c r="O123" s="24"/>
      <c r="P123" s="21"/>
      <c r="Q123" s="22"/>
      <c r="T123" s="158"/>
    </row>
    <row r="124" spans="2:20" ht="15.75" hidden="1" customHeight="1" x14ac:dyDescent="0.35">
      <c r="B124" s="16" t="s">
        <v>142</v>
      </c>
      <c r="C124" s="17"/>
      <c r="D124" s="19"/>
      <c r="E124" s="19"/>
      <c r="F124" s="19"/>
      <c r="G124" s="19"/>
      <c r="H124" s="19"/>
      <c r="I124" s="19"/>
      <c r="J124" s="32">
        <f t="shared" si="31"/>
        <v>0</v>
      </c>
      <c r="K124" s="32"/>
      <c r="L124" s="33"/>
      <c r="M124" s="19"/>
      <c r="N124" s="19"/>
      <c r="O124" s="24"/>
      <c r="P124" s="21"/>
      <c r="Q124" s="22"/>
      <c r="T124" s="158"/>
    </row>
    <row r="125" spans="2:20" ht="15.75" hidden="1" customHeight="1" x14ac:dyDescent="0.35">
      <c r="B125" s="16" t="s">
        <v>143</v>
      </c>
      <c r="C125" s="17"/>
      <c r="D125" s="19"/>
      <c r="E125" s="19"/>
      <c r="F125" s="19"/>
      <c r="G125" s="19"/>
      <c r="H125" s="19"/>
      <c r="I125" s="19"/>
      <c r="J125" s="32">
        <f t="shared" si="31"/>
        <v>0</v>
      </c>
      <c r="K125" s="32"/>
      <c r="L125" s="33"/>
      <c r="M125" s="19"/>
      <c r="N125" s="19"/>
      <c r="O125" s="24"/>
      <c r="P125" s="21"/>
      <c r="Q125" s="22"/>
      <c r="T125" s="158"/>
    </row>
    <row r="126" spans="2:20" ht="15.75" hidden="1" customHeight="1" x14ac:dyDescent="0.35">
      <c r="B126" s="16" t="s">
        <v>144</v>
      </c>
      <c r="C126" s="17"/>
      <c r="D126" s="19"/>
      <c r="E126" s="19"/>
      <c r="F126" s="19"/>
      <c r="G126" s="19"/>
      <c r="H126" s="19"/>
      <c r="I126" s="19"/>
      <c r="J126" s="32">
        <f t="shared" si="31"/>
        <v>0</v>
      </c>
      <c r="K126" s="32"/>
      <c r="L126" s="33"/>
      <c r="M126" s="19"/>
      <c r="N126" s="19"/>
      <c r="O126" s="24"/>
      <c r="P126" s="21"/>
      <c r="Q126" s="22"/>
      <c r="T126" s="158"/>
    </row>
    <row r="127" spans="2:20" ht="15.75" hidden="1" customHeight="1" x14ac:dyDescent="0.35">
      <c r="B127" s="16" t="s">
        <v>145</v>
      </c>
      <c r="C127" s="23"/>
      <c r="D127" s="24"/>
      <c r="E127" s="24"/>
      <c r="F127" s="24"/>
      <c r="G127" s="24"/>
      <c r="H127" s="24"/>
      <c r="I127" s="24"/>
      <c r="J127" s="32">
        <f t="shared" si="31"/>
        <v>0</v>
      </c>
      <c r="K127" s="32"/>
      <c r="L127" s="25"/>
      <c r="M127" s="24"/>
      <c r="N127" s="24"/>
      <c r="O127" s="24"/>
      <c r="P127" s="26"/>
      <c r="Q127" s="22"/>
      <c r="T127" s="158"/>
    </row>
    <row r="128" spans="2:20" ht="15.75" hidden="1" customHeight="1" x14ac:dyDescent="0.35">
      <c r="B128" s="16" t="s">
        <v>146</v>
      </c>
      <c r="C128" s="23"/>
      <c r="D128" s="24"/>
      <c r="E128" s="24"/>
      <c r="F128" s="24"/>
      <c r="G128" s="24"/>
      <c r="H128" s="24"/>
      <c r="I128" s="24"/>
      <c r="J128" s="32">
        <f t="shared" si="31"/>
        <v>0</v>
      </c>
      <c r="K128" s="32"/>
      <c r="L128" s="25"/>
      <c r="M128" s="24"/>
      <c r="N128" s="24"/>
      <c r="O128" s="24"/>
      <c r="P128" s="26"/>
      <c r="Q128" s="22"/>
      <c r="T128" s="158"/>
    </row>
    <row r="129" spans="2:20" ht="15.75" hidden="1" customHeight="1" x14ac:dyDescent="0.35">
      <c r="C129" s="13" t="s">
        <v>33</v>
      </c>
      <c r="D129" s="30">
        <f>SUM(D121:D128)</f>
        <v>0</v>
      </c>
      <c r="E129" s="30"/>
      <c r="F129" s="30">
        <f>SUM(F121:F128)</f>
        <v>0</v>
      </c>
      <c r="G129" s="30"/>
      <c r="H129" s="30">
        <f>SUM(H121:H128)</f>
        <v>0</v>
      </c>
      <c r="I129" s="30"/>
      <c r="J129" s="30">
        <f>SUM(J121:J128)</f>
        <v>0</v>
      </c>
      <c r="K129" s="30"/>
      <c r="L129" s="30">
        <f>(L121*J121)+(L122*J122)+(L123*J123)+(L124*J124)+(L125*J125)+(L126*J126)+(L127*J127)+(L128*J128)</f>
        <v>0</v>
      </c>
      <c r="M129" s="38">
        <f>SUM(M121:M128)</f>
        <v>0</v>
      </c>
      <c r="N129" s="38"/>
      <c r="O129" s="39"/>
      <c r="P129" s="26"/>
      <c r="Q129" s="22"/>
      <c r="T129" s="158"/>
    </row>
    <row r="130" spans="2:20" ht="15.75" hidden="1" customHeight="1" x14ac:dyDescent="0.35">
      <c r="B130" s="40"/>
      <c r="C130" s="34"/>
      <c r="D130" s="41"/>
      <c r="E130" s="41"/>
      <c r="F130" s="41"/>
      <c r="G130" s="41"/>
      <c r="H130" s="41"/>
      <c r="I130" s="41"/>
      <c r="J130" s="41"/>
      <c r="K130" s="41"/>
      <c r="L130" s="41"/>
      <c r="M130" s="41"/>
      <c r="N130" s="41"/>
      <c r="O130" s="41"/>
      <c r="P130" s="43"/>
      <c r="Q130" s="22"/>
      <c r="T130" s="158"/>
    </row>
    <row r="131" spans="2:20" ht="15.75" hidden="1" customHeight="1" x14ac:dyDescent="0.35">
      <c r="B131" s="13" t="s">
        <v>147</v>
      </c>
      <c r="C131" s="212"/>
      <c r="D131" s="213"/>
      <c r="E131" s="213"/>
      <c r="F131" s="213"/>
      <c r="G131" s="213"/>
      <c r="H131" s="213"/>
      <c r="I131" s="213"/>
      <c r="J131" s="213"/>
      <c r="K131" s="213"/>
      <c r="L131" s="213"/>
      <c r="M131" s="213"/>
      <c r="N131" s="213"/>
      <c r="O131" s="213"/>
      <c r="P131" s="214"/>
      <c r="Q131" s="22"/>
      <c r="T131" s="158"/>
    </row>
    <row r="132" spans="2:20" ht="15.75" hidden="1" customHeight="1" x14ac:dyDescent="0.35">
      <c r="B132" s="13" t="s">
        <v>148</v>
      </c>
      <c r="C132" s="202"/>
      <c r="D132" s="203"/>
      <c r="E132" s="203"/>
      <c r="F132" s="203"/>
      <c r="G132" s="203"/>
      <c r="H132" s="203"/>
      <c r="I132" s="203"/>
      <c r="J132" s="203"/>
      <c r="K132" s="203"/>
      <c r="L132" s="203"/>
      <c r="M132" s="203"/>
      <c r="N132" s="203"/>
      <c r="O132" s="203"/>
      <c r="P132" s="204"/>
      <c r="Q132" s="22"/>
      <c r="T132" s="158"/>
    </row>
    <row r="133" spans="2:20" ht="15.75" hidden="1" customHeight="1" x14ac:dyDescent="0.35">
      <c r="B133" s="16" t="s">
        <v>149</v>
      </c>
      <c r="C133" s="17"/>
      <c r="D133" s="19"/>
      <c r="E133" s="19"/>
      <c r="F133" s="19"/>
      <c r="G133" s="19"/>
      <c r="H133" s="19"/>
      <c r="I133" s="19"/>
      <c r="J133" s="32">
        <f>SUM(D133:H133)</f>
        <v>0</v>
      </c>
      <c r="K133" s="32"/>
      <c r="L133" s="33"/>
      <c r="M133" s="19"/>
      <c r="N133" s="19"/>
      <c r="O133" s="24"/>
      <c r="P133" s="21"/>
      <c r="Q133" s="22"/>
      <c r="T133" s="158"/>
    </row>
    <row r="134" spans="2:20" ht="15.75" hidden="1" customHeight="1" x14ac:dyDescent="0.35">
      <c r="B134" s="16" t="s">
        <v>150</v>
      </c>
      <c r="C134" s="17"/>
      <c r="D134" s="19"/>
      <c r="E134" s="19"/>
      <c r="F134" s="19"/>
      <c r="G134" s="19"/>
      <c r="H134" s="19"/>
      <c r="I134" s="19"/>
      <c r="J134" s="32">
        <f t="shared" ref="J134:J140" si="32">SUM(D134:H134)</f>
        <v>0</v>
      </c>
      <c r="K134" s="32"/>
      <c r="L134" s="33"/>
      <c r="M134" s="19"/>
      <c r="N134" s="19"/>
      <c r="O134" s="24"/>
      <c r="P134" s="21"/>
      <c r="Q134" s="22"/>
      <c r="T134" s="158"/>
    </row>
    <row r="135" spans="2:20" ht="15.75" hidden="1" customHeight="1" x14ac:dyDescent="0.35">
      <c r="B135" s="16" t="s">
        <v>151</v>
      </c>
      <c r="C135" s="17"/>
      <c r="D135" s="19"/>
      <c r="E135" s="19"/>
      <c r="F135" s="19"/>
      <c r="G135" s="19"/>
      <c r="H135" s="19"/>
      <c r="I135" s="19"/>
      <c r="J135" s="32">
        <f t="shared" si="32"/>
        <v>0</v>
      </c>
      <c r="K135" s="32"/>
      <c r="L135" s="33"/>
      <c r="M135" s="19"/>
      <c r="N135" s="19"/>
      <c r="O135" s="24"/>
      <c r="P135" s="21"/>
      <c r="Q135" s="22"/>
      <c r="T135" s="158"/>
    </row>
    <row r="136" spans="2:20" ht="15.75" hidden="1" customHeight="1" x14ac:dyDescent="0.35">
      <c r="B136" s="16" t="s">
        <v>152</v>
      </c>
      <c r="C136" s="17"/>
      <c r="D136" s="19"/>
      <c r="E136" s="19"/>
      <c r="F136" s="19"/>
      <c r="G136" s="19"/>
      <c r="H136" s="19"/>
      <c r="I136" s="19"/>
      <c r="J136" s="32">
        <f t="shared" si="32"/>
        <v>0</v>
      </c>
      <c r="K136" s="32"/>
      <c r="L136" s="33"/>
      <c r="M136" s="19"/>
      <c r="N136" s="19"/>
      <c r="O136" s="24"/>
      <c r="P136" s="21"/>
      <c r="Q136" s="22"/>
      <c r="T136" s="158"/>
    </row>
    <row r="137" spans="2:20" ht="15.75" hidden="1" customHeight="1" x14ac:dyDescent="0.35">
      <c r="B137" s="16" t="s">
        <v>153</v>
      </c>
      <c r="C137" s="17"/>
      <c r="D137" s="19"/>
      <c r="E137" s="19"/>
      <c r="F137" s="19"/>
      <c r="G137" s="19"/>
      <c r="H137" s="19"/>
      <c r="I137" s="19"/>
      <c r="J137" s="32">
        <f t="shared" si="32"/>
        <v>0</v>
      </c>
      <c r="K137" s="32"/>
      <c r="L137" s="33"/>
      <c r="M137" s="19"/>
      <c r="N137" s="19"/>
      <c r="O137" s="24"/>
      <c r="P137" s="21"/>
      <c r="Q137" s="22"/>
      <c r="T137" s="158"/>
    </row>
    <row r="138" spans="2:20" ht="15.75" hidden="1" customHeight="1" x14ac:dyDescent="0.35">
      <c r="B138" s="16" t="s">
        <v>154</v>
      </c>
      <c r="C138" s="17"/>
      <c r="D138" s="19"/>
      <c r="E138" s="19"/>
      <c r="F138" s="19"/>
      <c r="G138" s="19"/>
      <c r="H138" s="19"/>
      <c r="I138" s="19"/>
      <c r="J138" s="32">
        <f t="shared" si="32"/>
        <v>0</v>
      </c>
      <c r="K138" s="32"/>
      <c r="L138" s="33"/>
      <c r="M138" s="19"/>
      <c r="N138" s="19"/>
      <c r="O138" s="24"/>
      <c r="P138" s="21"/>
      <c r="Q138" s="22"/>
      <c r="T138" s="158"/>
    </row>
    <row r="139" spans="2:20" ht="15.75" hidden="1" customHeight="1" x14ac:dyDescent="0.35">
      <c r="B139" s="16" t="s">
        <v>155</v>
      </c>
      <c r="C139" s="23"/>
      <c r="D139" s="24"/>
      <c r="E139" s="24"/>
      <c r="F139" s="24"/>
      <c r="G139" s="24"/>
      <c r="H139" s="24"/>
      <c r="I139" s="24"/>
      <c r="J139" s="32">
        <f t="shared" si="32"/>
        <v>0</v>
      </c>
      <c r="K139" s="32"/>
      <c r="L139" s="25"/>
      <c r="M139" s="24"/>
      <c r="N139" s="24"/>
      <c r="O139" s="24"/>
      <c r="P139" s="26"/>
      <c r="Q139" s="22"/>
      <c r="T139" s="158"/>
    </row>
    <row r="140" spans="2:20" ht="15.75" hidden="1" customHeight="1" x14ac:dyDescent="0.35">
      <c r="B140" s="16" t="s">
        <v>156</v>
      </c>
      <c r="C140" s="23"/>
      <c r="D140" s="24"/>
      <c r="E140" s="24"/>
      <c r="F140" s="24"/>
      <c r="G140" s="24"/>
      <c r="H140" s="24"/>
      <c r="I140" s="24"/>
      <c r="J140" s="32">
        <f t="shared" si="32"/>
        <v>0</v>
      </c>
      <c r="K140" s="32"/>
      <c r="L140" s="25"/>
      <c r="M140" s="24"/>
      <c r="N140" s="24"/>
      <c r="O140" s="24"/>
      <c r="P140" s="26"/>
      <c r="Q140" s="22"/>
      <c r="T140" s="158"/>
    </row>
    <row r="141" spans="2:20" ht="15.75" hidden="1" customHeight="1" x14ac:dyDescent="0.35">
      <c r="C141" s="13" t="s">
        <v>33</v>
      </c>
      <c r="D141" s="30">
        <f>SUM(D133:D140)</f>
        <v>0</v>
      </c>
      <c r="E141" s="30"/>
      <c r="F141" s="30">
        <f>SUM(F133:F140)</f>
        <v>0</v>
      </c>
      <c r="G141" s="30"/>
      <c r="H141" s="30">
        <f>SUM(H133:H140)</f>
        <v>0</v>
      </c>
      <c r="I141" s="37"/>
      <c r="J141" s="37">
        <f>SUM(J133:J140)</f>
        <v>0</v>
      </c>
      <c r="K141" s="37"/>
      <c r="L141" s="30">
        <f>(L133*J133)+(L134*J134)+(L135*J135)+(L136*J136)+(L137*J137)+(L138*J138)+(L139*J139)+(L140*J140)</f>
        <v>0</v>
      </c>
      <c r="M141" s="38">
        <f>SUM(M133:M140)</f>
        <v>0</v>
      </c>
      <c r="N141" s="38"/>
      <c r="O141" s="39"/>
      <c r="P141" s="26"/>
      <c r="Q141" s="22"/>
      <c r="T141" s="158"/>
    </row>
    <row r="142" spans="2:20" ht="15.75" hidden="1" customHeight="1" x14ac:dyDescent="0.35">
      <c r="B142" s="13" t="s">
        <v>157</v>
      </c>
      <c r="C142" s="202"/>
      <c r="D142" s="203"/>
      <c r="E142" s="203"/>
      <c r="F142" s="203"/>
      <c r="G142" s="203"/>
      <c r="H142" s="203"/>
      <c r="I142" s="203"/>
      <c r="J142" s="203"/>
      <c r="K142" s="203"/>
      <c r="L142" s="203"/>
      <c r="M142" s="203"/>
      <c r="N142" s="203"/>
      <c r="O142" s="203"/>
      <c r="P142" s="204"/>
      <c r="Q142" s="22"/>
      <c r="T142" s="158"/>
    </row>
    <row r="143" spans="2:20" ht="15.75" hidden="1" customHeight="1" x14ac:dyDescent="0.35">
      <c r="B143" s="16" t="s">
        <v>158</v>
      </c>
      <c r="C143" s="17"/>
      <c r="D143" s="19"/>
      <c r="E143" s="19"/>
      <c r="F143" s="19"/>
      <c r="G143" s="19"/>
      <c r="H143" s="19"/>
      <c r="I143" s="19"/>
      <c r="J143" s="32">
        <f>SUM(D143:H143)</f>
        <v>0</v>
      </c>
      <c r="K143" s="32"/>
      <c r="L143" s="33"/>
      <c r="M143" s="19"/>
      <c r="N143" s="19"/>
      <c r="O143" s="24"/>
      <c r="P143" s="21"/>
      <c r="Q143" s="22"/>
      <c r="T143" s="158"/>
    </row>
    <row r="144" spans="2:20" ht="15.75" hidden="1" customHeight="1" x14ac:dyDescent="0.35">
      <c r="B144" s="16" t="s">
        <v>159</v>
      </c>
      <c r="C144" s="17"/>
      <c r="D144" s="19"/>
      <c r="E144" s="19"/>
      <c r="F144" s="19"/>
      <c r="G144" s="19"/>
      <c r="H144" s="19"/>
      <c r="I144" s="19"/>
      <c r="J144" s="32">
        <f t="shared" ref="J144:J150" si="33">SUM(D144:H144)</f>
        <v>0</v>
      </c>
      <c r="K144" s="32"/>
      <c r="L144" s="33"/>
      <c r="M144" s="19"/>
      <c r="N144" s="19"/>
      <c r="O144" s="24"/>
      <c r="P144" s="21"/>
      <c r="Q144" s="22"/>
      <c r="T144" s="158"/>
    </row>
    <row r="145" spans="2:20" ht="15.75" hidden="1" customHeight="1" x14ac:dyDescent="0.35">
      <c r="B145" s="16" t="s">
        <v>160</v>
      </c>
      <c r="C145" s="17"/>
      <c r="D145" s="19"/>
      <c r="E145" s="19"/>
      <c r="F145" s="19"/>
      <c r="G145" s="19"/>
      <c r="H145" s="19"/>
      <c r="I145" s="19"/>
      <c r="J145" s="32">
        <f t="shared" si="33"/>
        <v>0</v>
      </c>
      <c r="K145" s="32"/>
      <c r="L145" s="33"/>
      <c r="M145" s="19"/>
      <c r="N145" s="19"/>
      <c r="O145" s="24"/>
      <c r="P145" s="21"/>
      <c r="Q145" s="22"/>
      <c r="T145" s="158"/>
    </row>
    <row r="146" spans="2:20" ht="15.75" hidden="1" customHeight="1" x14ac:dyDescent="0.35">
      <c r="B146" s="16" t="s">
        <v>161</v>
      </c>
      <c r="C146" s="17"/>
      <c r="D146" s="19"/>
      <c r="E146" s="19"/>
      <c r="F146" s="19"/>
      <c r="G146" s="19"/>
      <c r="H146" s="19"/>
      <c r="I146" s="19"/>
      <c r="J146" s="32">
        <f t="shared" si="33"/>
        <v>0</v>
      </c>
      <c r="K146" s="32"/>
      <c r="L146" s="33"/>
      <c r="M146" s="19"/>
      <c r="N146" s="19"/>
      <c r="O146" s="24"/>
      <c r="P146" s="21"/>
      <c r="Q146" s="22"/>
      <c r="T146" s="158"/>
    </row>
    <row r="147" spans="2:20" ht="15.75" hidden="1" customHeight="1" x14ac:dyDescent="0.35">
      <c r="B147" s="16" t="s">
        <v>162</v>
      </c>
      <c r="C147" s="17"/>
      <c r="D147" s="19"/>
      <c r="E147" s="19"/>
      <c r="F147" s="19"/>
      <c r="G147" s="19"/>
      <c r="H147" s="19"/>
      <c r="I147" s="19"/>
      <c r="J147" s="32">
        <f t="shared" si="33"/>
        <v>0</v>
      </c>
      <c r="K147" s="32"/>
      <c r="L147" s="33"/>
      <c r="M147" s="19"/>
      <c r="N147" s="19"/>
      <c r="O147" s="24"/>
      <c r="P147" s="21"/>
      <c r="Q147" s="22"/>
      <c r="T147" s="158"/>
    </row>
    <row r="148" spans="2:20" ht="15.75" hidden="1" customHeight="1" x14ac:dyDescent="0.35">
      <c r="B148" s="16" t="s">
        <v>163</v>
      </c>
      <c r="C148" s="17"/>
      <c r="D148" s="19"/>
      <c r="E148" s="19"/>
      <c r="F148" s="19"/>
      <c r="G148" s="19"/>
      <c r="H148" s="19"/>
      <c r="I148" s="19"/>
      <c r="J148" s="32">
        <f t="shared" si="33"/>
        <v>0</v>
      </c>
      <c r="K148" s="32"/>
      <c r="L148" s="33"/>
      <c r="M148" s="19"/>
      <c r="N148" s="19"/>
      <c r="O148" s="24"/>
      <c r="P148" s="21"/>
      <c r="Q148" s="22"/>
      <c r="T148" s="158"/>
    </row>
    <row r="149" spans="2:20" ht="15.75" hidden="1" customHeight="1" x14ac:dyDescent="0.35">
      <c r="B149" s="16" t="s">
        <v>164</v>
      </c>
      <c r="C149" s="23"/>
      <c r="D149" s="24"/>
      <c r="E149" s="24"/>
      <c r="F149" s="24"/>
      <c r="G149" s="24"/>
      <c r="H149" s="24"/>
      <c r="I149" s="24"/>
      <c r="J149" s="32">
        <f t="shared" si="33"/>
        <v>0</v>
      </c>
      <c r="K149" s="32"/>
      <c r="L149" s="25"/>
      <c r="M149" s="24"/>
      <c r="N149" s="24"/>
      <c r="O149" s="24"/>
      <c r="P149" s="26"/>
      <c r="Q149" s="22"/>
      <c r="T149" s="158"/>
    </row>
    <row r="150" spans="2:20" ht="15.75" hidden="1" customHeight="1" x14ac:dyDescent="0.35">
      <c r="B150" s="16" t="s">
        <v>165</v>
      </c>
      <c r="C150" s="23"/>
      <c r="D150" s="24"/>
      <c r="E150" s="24"/>
      <c r="F150" s="24"/>
      <c r="G150" s="24"/>
      <c r="H150" s="24"/>
      <c r="I150" s="24"/>
      <c r="J150" s="32">
        <f t="shared" si="33"/>
        <v>0</v>
      </c>
      <c r="K150" s="32"/>
      <c r="L150" s="25"/>
      <c r="M150" s="24"/>
      <c r="N150" s="24"/>
      <c r="O150" s="24"/>
      <c r="P150" s="26"/>
      <c r="Q150" s="22"/>
      <c r="T150" s="158"/>
    </row>
    <row r="151" spans="2:20" ht="15.75" hidden="1" customHeight="1" x14ac:dyDescent="0.35">
      <c r="C151" s="13" t="s">
        <v>33</v>
      </c>
      <c r="D151" s="37">
        <f>SUM(D143:D150)</f>
        <v>0</v>
      </c>
      <c r="E151" s="37"/>
      <c r="F151" s="37">
        <f>SUM(F143:F150)</f>
        <v>0</v>
      </c>
      <c r="G151" s="37"/>
      <c r="H151" s="37">
        <f>SUM(H143:H150)</f>
        <v>0</v>
      </c>
      <c r="I151" s="37"/>
      <c r="J151" s="37">
        <f>SUM(J143:J150)</f>
        <v>0</v>
      </c>
      <c r="K151" s="37"/>
      <c r="L151" s="30">
        <f>(L143*J143)+(L144*J144)+(L145*J145)+(L146*J146)+(L147*J147)+(L148*J148)+(L149*J149)+(L150*J150)</f>
        <v>0</v>
      </c>
      <c r="M151" s="38">
        <f>SUM(M143:M150)</f>
        <v>0</v>
      </c>
      <c r="N151" s="38"/>
      <c r="O151" s="39"/>
      <c r="P151" s="26"/>
      <c r="Q151" s="22"/>
      <c r="T151" s="158"/>
    </row>
    <row r="152" spans="2:20" ht="15.75" hidden="1" customHeight="1" x14ac:dyDescent="0.35">
      <c r="B152" s="13" t="s">
        <v>166</v>
      </c>
      <c r="C152" s="202"/>
      <c r="D152" s="203"/>
      <c r="E152" s="203"/>
      <c r="F152" s="203"/>
      <c r="G152" s="203"/>
      <c r="H152" s="203"/>
      <c r="I152" s="203"/>
      <c r="J152" s="203"/>
      <c r="K152" s="203"/>
      <c r="L152" s="203"/>
      <c r="M152" s="203"/>
      <c r="N152" s="203"/>
      <c r="O152" s="203"/>
      <c r="P152" s="204"/>
      <c r="Q152" s="22"/>
      <c r="T152" s="158"/>
    </row>
    <row r="153" spans="2:20" ht="15.75" hidden="1" customHeight="1" x14ac:dyDescent="0.35">
      <c r="B153" s="16" t="s">
        <v>167</v>
      </c>
      <c r="C153" s="17"/>
      <c r="D153" s="19"/>
      <c r="E153" s="19"/>
      <c r="F153" s="19"/>
      <c r="G153" s="19"/>
      <c r="H153" s="19"/>
      <c r="I153" s="19"/>
      <c r="J153" s="32">
        <f>SUM(D153:H153)</f>
        <v>0</v>
      </c>
      <c r="K153" s="32"/>
      <c r="L153" s="33"/>
      <c r="M153" s="19"/>
      <c r="N153" s="19"/>
      <c r="O153" s="24"/>
      <c r="P153" s="21"/>
      <c r="Q153" s="22"/>
      <c r="T153" s="158"/>
    </row>
    <row r="154" spans="2:20" ht="15.75" hidden="1" customHeight="1" x14ac:dyDescent="0.35">
      <c r="B154" s="16" t="s">
        <v>168</v>
      </c>
      <c r="C154" s="17"/>
      <c r="D154" s="19"/>
      <c r="E154" s="19"/>
      <c r="F154" s="19"/>
      <c r="G154" s="19"/>
      <c r="H154" s="19"/>
      <c r="I154" s="19"/>
      <c r="J154" s="32">
        <f t="shared" ref="J154:J160" si="34">SUM(D154:H154)</f>
        <v>0</v>
      </c>
      <c r="K154" s="32"/>
      <c r="L154" s="33"/>
      <c r="M154" s="19"/>
      <c r="N154" s="19"/>
      <c r="O154" s="24"/>
      <c r="P154" s="21"/>
      <c r="Q154" s="22"/>
      <c r="T154" s="158"/>
    </row>
    <row r="155" spans="2:20" ht="15.75" hidden="1" customHeight="1" x14ac:dyDescent="0.35">
      <c r="B155" s="16" t="s">
        <v>169</v>
      </c>
      <c r="C155" s="17"/>
      <c r="D155" s="19"/>
      <c r="E155" s="19"/>
      <c r="F155" s="19"/>
      <c r="G155" s="19"/>
      <c r="H155" s="19"/>
      <c r="I155" s="19"/>
      <c r="J155" s="32">
        <f t="shared" si="34"/>
        <v>0</v>
      </c>
      <c r="K155" s="32"/>
      <c r="L155" s="33"/>
      <c r="M155" s="19"/>
      <c r="N155" s="19"/>
      <c r="O155" s="24"/>
      <c r="P155" s="21"/>
      <c r="Q155" s="22"/>
      <c r="T155" s="158"/>
    </row>
    <row r="156" spans="2:20" ht="15.75" hidden="1" customHeight="1" x14ac:dyDescent="0.35">
      <c r="B156" s="16" t="s">
        <v>170</v>
      </c>
      <c r="C156" s="17"/>
      <c r="D156" s="19"/>
      <c r="E156" s="19"/>
      <c r="F156" s="19"/>
      <c r="G156" s="19"/>
      <c r="H156" s="19"/>
      <c r="I156" s="19"/>
      <c r="J156" s="32">
        <f t="shared" si="34"/>
        <v>0</v>
      </c>
      <c r="K156" s="32"/>
      <c r="L156" s="33"/>
      <c r="M156" s="19"/>
      <c r="N156" s="19"/>
      <c r="O156" s="24"/>
      <c r="P156" s="21"/>
      <c r="Q156" s="22"/>
      <c r="T156" s="158"/>
    </row>
    <row r="157" spans="2:20" ht="15.75" hidden="1" customHeight="1" x14ac:dyDescent="0.35">
      <c r="B157" s="16" t="s">
        <v>171</v>
      </c>
      <c r="C157" s="17"/>
      <c r="D157" s="19"/>
      <c r="E157" s="19"/>
      <c r="F157" s="19"/>
      <c r="G157" s="19"/>
      <c r="H157" s="19"/>
      <c r="I157" s="19"/>
      <c r="J157" s="32">
        <f t="shared" si="34"/>
        <v>0</v>
      </c>
      <c r="K157" s="32"/>
      <c r="L157" s="33"/>
      <c r="M157" s="19"/>
      <c r="N157" s="19"/>
      <c r="O157" s="24"/>
      <c r="P157" s="21"/>
      <c r="Q157" s="22"/>
      <c r="T157" s="158"/>
    </row>
    <row r="158" spans="2:20" ht="15.75" hidden="1" customHeight="1" x14ac:dyDescent="0.35">
      <c r="B158" s="16" t="s">
        <v>172</v>
      </c>
      <c r="C158" s="17"/>
      <c r="D158" s="19"/>
      <c r="E158" s="19"/>
      <c r="F158" s="19"/>
      <c r="G158" s="19"/>
      <c r="H158" s="19"/>
      <c r="I158" s="19"/>
      <c r="J158" s="32">
        <f t="shared" si="34"/>
        <v>0</v>
      </c>
      <c r="K158" s="32"/>
      <c r="L158" s="33"/>
      <c r="M158" s="19"/>
      <c r="N158" s="19"/>
      <c r="O158" s="24"/>
      <c r="P158" s="21"/>
      <c r="Q158" s="22"/>
      <c r="T158" s="158"/>
    </row>
    <row r="159" spans="2:20" ht="15.75" hidden="1" customHeight="1" x14ac:dyDescent="0.35">
      <c r="B159" s="16" t="s">
        <v>173</v>
      </c>
      <c r="C159" s="23"/>
      <c r="D159" s="24"/>
      <c r="E159" s="24"/>
      <c r="F159" s="24"/>
      <c r="G159" s="24"/>
      <c r="H159" s="24"/>
      <c r="I159" s="24"/>
      <c r="J159" s="32">
        <f t="shared" si="34"/>
        <v>0</v>
      </c>
      <c r="K159" s="32"/>
      <c r="L159" s="25"/>
      <c r="M159" s="24"/>
      <c r="N159" s="24"/>
      <c r="O159" s="24"/>
      <c r="P159" s="26"/>
      <c r="Q159" s="22"/>
      <c r="T159" s="158"/>
    </row>
    <row r="160" spans="2:20" ht="15.75" hidden="1" customHeight="1" x14ac:dyDescent="0.35">
      <c r="B160" s="16" t="s">
        <v>174</v>
      </c>
      <c r="C160" s="23"/>
      <c r="D160" s="24"/>
      <c r="E160" s="24"/>
      <c r="F160" s="24"/>
      <c r="G160" s="24"/>
      <c r="H160" s="24"/>
      <c r="I160" s="24"/>
      <c r="J160" s="32">
        <f t="shared" si="34"/>
        <v>0</v>
      </c>
      <c r="K160" s="32"/>
      <c r="L160" s="25"/>
      <c r="M160" s="24"/>
      <c r="N160" s="24"/>
      <c r="O160" s="24"/>
      <c r="P160" s="26"/>
      <c r="Q160" s="22"/>
      <c r="T160" s="158"/>
    </row>
    <row r="161" spans="2:20" ht="15.75" hidden="1" customHeight="1" x14ac:dyDescent="0.35">
      <c r="C161" s="13" t="s">
        <v>33</v>
      </c>
      <c r="D161" s="37">
        <f>SUM(D153:D160)</f>
        <v>0</v>
      </c>
      <c r="E161" s="37"/>
      <c r="F161" s="37">
        <f>SUM(F153:F160)</f>
        <v>0</v>
      </c>
      <c r="G161" s="37"/>
      <c r="H161" s="37">
        <f>SUM(H153:H160)</f>
        <v>0</v>
      </c>
      <c r="I161" s="37"/>
      <c r="J161" s="37">
        <f>SUM(J153:J160)</f>
        <v>0</v>
      </c>
      <c r="K161" s="37"/>
      <c r="L161" s="30">
        <f>(L153*J153)+(L154*J154)+(L155*J155)+(L156*J156)+(L157*J157)+(L158*J158)+(L159*J159)+(L160*J160)</f>
        <v>0</v>
      </c>
      <c r="M161" s="38">
        <f>SUM(M153:M160)</f>
        <v>0</v>
      </c>
      <c r="N161" s="38"/>
      <c r="O161" s="39"/>
      <c r="P161" s="26"/>
      <c r="Q161" s="22"/>
      <c r="T161" s="158"/>
    </row>
    <row r="162" spans="2:20" ht="15.75" hidden="1" customHeight="1" x14ac:dyDescent="0.35">
      <c r="B162" s="13" t="s">
        <v>175</v>
      </c>
      <c r="C162" s="202"/>
      <c r="D162" s="203"/>
      <c r="E162" s="203"/>
      <c r="F162" s="203"/>
      <c r="G162" s="203"/>
      <c r="H162" s="203"/>
      <c r="I162" s="203"/>
      <c r="J162" s="203"/>
      <c r="K162" s="203"/>
      <c r="L162" s="203"/>
      <c r="M162" s="203"/>
      <c r="N162" s="203"/>
      <c r="O162" s="203"/>
      <c r="P162" s="204"/>
      <c r="Q162" s="22"/>
      <c r="T162" s="158"/>
    </row>
    <row r="163" spans="2:20" ht="15.75" hidden="1" customHeight="1" x14ac:dyDescent="0.35">
      <c r="B163" s="16" t="s">
        <v>176</v>
      </c>
      <c r="C163" s="17"/>
      <c r="D163" s="19"/>
      <c r="E163" s="19"/>
      <c r="F163" s="19"/>
      <c r="G163" s="19"/>
      <c r="H163" s="19"/>
      <c r="I163" s="19"/>
      <c r="J163" s="32">
        <f>SUM(D163:H163)</f>
        <v>0</v>
      </c>
      <c r="K163" s="32"/>
      <c r="L163" s="33"/>
      <c r="M163" s="19"/>
      <c r="N163" s="19"/>
      <c r="O163" s="24"/>
      <c r="P163" s="21"/>
      <c r="Q163" s="22"/>
      <c r="T163" s="158"/>
    </row>
    <row r="164" spans="2:20" ht="15.75" hidden="1" customHeight="1" x14ac:dyDescent="0.35">
      <c r="B164" s="16" t="s">
        <v>177</v>
      </c>
      <c r="C164" s="17"/>
      <c r="D164" s="19"/>
      <c r="E164" s="19"/>
      <c r="F164" s="19"/>
      <c r="G164" s="19"/>
      <c r="H164" s="19"/>
      <c r="I164" s="19"/>
      <c r="J164" s="32">
        <f t="shared" ref="J164:J170" si="35">SUM(D164:H164)</f>
        <v>0</v>
      </c>
      <c r="K164" s="32"/>
      <c r="L164" s="33"/>
      <c r="M164" s="19"/>
      <c r="N164" s="19"/>
      <c r="O164" s="24"/>
      <c r="P164" s="21"/>
      <c r="Q164" s="22"/>
      <c r="T164" s="158"/>
    </row>
    <row r="165" spans="2:20" ht="15.75" hidden="1" customHeight="1" x14ac:dyDescent="0.35">
      <c r="B165" s="16" t="s">
        <v>178</v>
      </c>
      <c r="C165" s="17"/>
      <c r="D165" s="19"/>
      <c r="E165" s="19"/>
      <c r="F165" s="19"/>
      <c r="G165" s="19"/>
      <c r="H165" s="19"/>
      <c r="I165" s="19"/>
      <c r="J165" s="32">
        <f t="shared" si="35"/>
        <v>0</v>
      </c>
      <c r="K165" s="32"/>
      <c r="L165" s="33"/>
      <c r="M165" s="19"/>
      <c r="N165" s="19"/>
      <c r="O165" s="24"/>
      <c r="P165" s="21"/>
      <c r="Q165" s="22"/>
      <c r="T165" s="158"/>
    </row>
    <row r="166" spans="2:20" ht="15.75" hidden="1" customHeight="1" x14ac:dyDescent="0.35">
      <c r="B166" s="16" t="s">
        <v>179</v>
      </c>
      <c r="C166" s="17"/>
      <c r="D166" s="19"/>
      <c r="E166" s="19"/>
      <c r="F166" s="19"/>
      <c r="G166" s="19"/>
      <c r="H166" s="19"/>
      <c r="I166" s="19"/>
      <c r="J166" s="32">
        <f t="shared" si="35"/>
        <v>0</v>
      </c>
      <c r="K166" s="32"/>
      <c r="L166" s="33"/>
      <c r="M166" s="19"/>
      <c r="N166" s="19"/>
      <c r="O166" s="24"/>
      <c r="P166" s="21"/>
      <c r="Q166" s="22"/>
      <c r="T166" s="158"/>
    </row>
    <row r="167" spans="2:20" ht="15.75" hidden="1" customHeight="1" x14ac:dyDescent="0.35">
      <c r="B167" s="16" t="s">
        <v>180</v>
      </c>
      <c r="C167" s="17"/>
      <c r="D167" s="19"/>
      <c r="E167" s="19"/>
      <c r="F167" s="19"/>
      <c r="G167" s="19"/>
      <c r="H167" s="19"/>
      <c r="I167" s="19"/>
      <c r="J167" s="32">
        <f>SUM(D167:H167)</f>
        <v>0</v>
      </c>
      <c r="K167" s="32"/>
      <c r="L167" s="33"/>
      <c r="M167" s="19"/>
      <c r="N167" s="19"/>
      <c r="O167" s="24"/>
      <c r="P167" s="21"/>
      <c r="Q167" s="22"/>
      <c r="T167" s="158"/>
    </row>
    <row r="168" spans="2:20" ht="15.75" hidden="1" customHeight="1" x14ac:dyDescent="0.35">
      <c r="B168" s="16" t="s">
        <v>181</v>
      </c>
      <c r="C168" s="17"/>
      <c r="D168" s="19"/>
      <c r="E168" s="19"/>
      <c r="F168" s="19"/>
      <c r="G168" s="19"/>
      <c r="H168" s="19"/>
      <c r="I168" s="19"/>
      <c r="J168" s="32">
        <f t="shared" si="35"/>
        <v>0</v>
      </c>
      <c r="K168" s="32"/>
      <c r="L168" s="33"/>
      <c r="M168" s="19"/>
      <c r="N168" s="19"/>
      <c r="O168" s="24"/>
      <c r="P168" s="21"/>
      <c r="Q168" s="22"/>
      <c r="T168" s="158"/>
    </row>
    <row r="169" spans="2:20" ht="15.75" hidden="1" customHeight="1" x14ac:dyDescent="0.35">
      <c r="B169" s="16" t="s">
        <v>182</v>
      </c>
      <c r="C169" s="23"/>
      <c r="D169" s="24"/>
      <c r="E169" s="24"/>
      <c r="F169" s="24"/>
      <c r="G169" s="24"/>
      <c r="H169" s="24"/>
      <c r="I169" s="24"/>
      <c r="J169" s="32">
        <f t="shared" si="35"/>
        <v>0</v>
      </c>
      <c r="K169" s="32"/>
      <c r="L169" s="25"/>
      <c r="M169" s="24"/>
      <c r="N169" s="24"/>
      <c r="O169" s="24"/>
      <c r="P169" s="26"/>
      <c r="Q169" s="22"/>
      <c r="T169" s="158"/>
    </row>
    <row r="170" spans="2:20" ht="15.75" hidden="1" customHeight="1" x14ac:dyDescent="0.35">
      <c r="B170" s="16" t="s">
        <v>183</v>
      </c>
      <c r="C170" s="23"/>
      <c r="D170" s="24"/>
      <c r="E170" s="24"/>
      <c r="F170" s="24"/>
      <c r="G170" s="24"/>
      <c r="H170" s="24"/>
      <c r="I170" s="24"/>
      <c r="J170" s="32">
        <f t="shared" si="35"/>
        <v>0</v>
      </c>
      <c r="K170" s="32"/>
      <c r="L170" s="25"/>
      <c r="M170" s="24"/>
      <c r="N170" s="24"/>
      <c r="O170" s="24"/>
      <c r="P170" s="26"/>
      <c r="Q170" s="22"/>
      <c r="T170" s="158"/>
    </row>
    <row r="171" spans="2:20" ht="15.75" hidden="1" customHeight="1" x14ac:dyDescent="0.35">
      <c r="C171" s="13" t="s">
        <v>33</v>
      </c>
      <c r="D171" s="30">
        <f>SUM(D163:D170)</f>
        <v>0</v>
      </c>
      <c r="E171" s="30"/>
      <c r="F171" s="30">
        <f>SUM(F163:F170)</f>
        <v>0</v>
      </c>
      <c r="G171" s="30"/>
      <c r="H171" s="30">
        <f>SUM(H163:H170)</f>
        <v>0</v>
      </c>
      <c r="I171" s="30"/>
      <c r="J171" s="30">
        <f>SUM(J163:J170)</f>
        <v>0</v>
      </c>
      <c r="K171" s="30"/>
      <c r="L171" s="30">
        <f>(L163*J163)+(L164*J164)+(L165*J165)+(L166*J166)+(L167*J167)+(L168*J168)+(L169*J169)+(L170*J170)</f>
        <v>0</v>
      </c>
      <c r="M171" s="38">
        <f>SUM(M163:M170)</f>
        <v>0</v>
      </c>
      <c r="N171" s="38"/>
      <c r="O171" s="39"/>
      <c r="P171" s="26"/>
      <c r="Q171" s="22"/>
      <c r="T171" s="158"/>
    </row>
    <row r="172" spans="2:20" ht="15.5" x14ac:dyDescent="0.35">
      <c r="B172" s="40"/>
      <c r="C172" s="34"/>
      <c r="D172" s="41"/>
      <c r="E172" s="41"/>
      <c r="F172" s="41"/>
      <c r="G172" s="41"/>
      <c r="H172" s="41"/>
      <c r="I172" s="41"/>
      <c r="J172" s="41"/>
      <c r="K172" s="41"/>
      <c r="L172" s="41"/>
      <c r="M172" s="41"/>
      <c r="N172" s="41"/>
      <c r="O172" s="41"/>
      <c r="P172" s="34"/>
      <c r="Q172" s="22"/>
      <c r="T172" s="158"/>
    </row>
    <row r="173" spans="2:20" ht="15.5" x14ac:dyDescent="0.35">
      <c r="B173" s="40"/>
      <c r="C173" s="34"/>
      <c r="D173" s="41"/>
      <c r="E173" s="41"/>
      <c r="F173" s="41"/>
      <c r="G173" s="41"/>
      <c r="H173" s="41"/>
      <c r="I173" s="41"/>
      <c r="J173" s="41"/>
      <c r="K173" s="41"/>
      <c r="L173" s="41"/>
      <c r="M173" s="41"/>
      <c r="N173" s="41"/>
      <c r="O173" s="41"/>
      <c r="P173" s="34"/>
      <c r="Q173" s="22"/>
      <c r="T173" s="158"/>
    </row>
    <row r="174" spans="2:20" ht="15.5" x14ac:dyDescent="0.35">
      <c r="B174" s="13" t="s">
        <v>184</v>
      </c>
      <c r="C174" s="44"/>
      <c r="D174" s="45"/>
      <c r="E174" s="45"/>
      <c r="F174" s="45"/>
      <c r="G174" s="45"/>
      <c r="H174" s="45"/>
      <c r="I174" s="154"/>
      <c r="J174" s="20">
        <f t="shared" ref="J174:J177" si="36">+D174+F174+H174</f>
        <v>0</v>
      </c>
      <c r="K174" s="46">
        <f>+I174+G174+E174</f>
        <v>0</v>
      </c>
      <c r="L174" s="47"/>
      <c r="M174" s="137">
        <f t="shared" ref="M174:M177" si="37">+K174</f>
        <v>0</v>
      </c>
      <c r="N174" s="137">
        <f t="shared" ref="N174:N177" si="38">+M174*L174</f>
        <v>0</v>
      </c>
      <c r="O174" s="48"/>
      <c r="P174" s="49"/>
      <c r="Q174" s="22"/>
      <c r="T174" s="158"/>
    </row>
    <row r="175" spans="2:20" ht="15.5" x14ac:dyDescent="0.35">
      <c r="B175" s="13" t="s">
        <v>185</v>
      </c>
      <c r="C175" s="44"/>
      <c r="D175" s="167">
        <v>2525</v>
      </c>
      <c r="E175" s="167"/>
      <c r="F175" s="167">
        <v>1237.5</v>
      </c>
      <c r="G175" s="167">
        <v>1237.5</v>
      </c>
      <c r="H175" s="167">
        <v>1361.0586011342155</v>
      </c>
      <c r="I175" s="168">
        <v>1361.0586011342155</v>
      </c>
      <c r="J175" s="169">
        <f t="shared" si="36"/>
        <v>5123.5586011342157</v>
      </c>
      <c r="K175" s="170">
        <f t="shared" ref="K175:K177" si="39">+I175+G175+E175</f>
        <v>2598.5586011342157</v>
      </c>
      <c r="L175" s="47">
        <v>0.4</v>
      </c>
      <c r="M175" s="137">
        <f t="shared" si="37"/>
        <v>2598.5586011342157</v>
      </c>
      <c r="N175" s="137">
        <f t="shared" si="38"/>
        <v>1039.4234404536862</v>
      </c>
      <c r="O175" s="48"/>
      <c r="P175" s="49"/>
      <c r="Q175" s="22"/>
      <c r="T175" s="158"/>
    </row>
    <row r="176" spans="2:20" ht="15.5" x14ac:dyDescent="0.35">
      <c r="B176" s="13" t="s">
        <v>186</v>
      </c>
      <c r="C176" s="44"/>
      <c r="D176" s="167">
        <v>25500</v>
      </c>
      <c r="E176" s="171">
        <v>5000</v>
      </c>
      <c r="F176" s="167">
        <v>24750</v>
      </c>
      <c r="G176" s="167">
        <v>25247.37</v>
      </c>
      <c r="H176" s="167">
        <v>30451.267347826084</v>
      </c>
      <c r="I176" s="168">
        <v>30451.227347826098</v>
      </c>
      <c r="J176" s="169">
        <f t="shared" si="36"/>
        <v>80701.267347826084</v>
      </c>
      <c r="K176" s="170">
        <f>+I176+G176+E176</f>
        <v>60698.5973478261</v>
      </c>
      <c r="L176" s="47">
        <v>0.4</v>
      </c>
      <c r="M176" s="137">
        <f>+K176</f>
        <v>60698.5973478261</v>
      </c>
      <c r="N176" s="137">
        <f>+M176*L176</f>
        <v>24279.438939130443</v>
      </c>
      <c r="O176" s="139"/>
      <c r="P176" s="49"/>
      <c r="Q176" s="22"/>
      <c r="T176" s="158"/>
    </row>
    <row r="177" spans="2:20" ht="31" x14ac:dyDescent="0.35">
      <c r="B177" s="13" t="s">
        <v>187</v>
      </c>
      <c r="C177" s="44"/>
      <c r="D177" s="45">
        <v>25000</v>
      </c>
      <c r="E177" s="45">
        <v>25000</v>
      </c>
      <c r="F177" s="45"/>
      <c r="G177" s="45"/>
      <c r="H177" s="45"/>
      <c r="I177" s="154"/>
      <c r="J177" s="20">
        <f t="shared" si="36"/>
        <v>25000</v>
      </c>
      <c r="K177" s="46">
        <f t="shared" si="39"/>
        <v>25000</v>
      </c>
      <c r="L177" s="47">
        <v>0.4</v>
      </c>
      <c r="M177" s="137">
        <f t="shared" si="37"/>
        <v>25000</v>
      </c>
      <c r="N177" s="137">
        <f t="shared" si="38"/>
        <v>10000</v>
      </c>
      <c r="O177" s="139"/>
      <c r="P177" s="49"/>
      <c r="Q177" s="22"/>
      <c r="T177" s="158"/>
    </row>
    <row r="178" spans="2:20" ht="15.5" x14ac:dyDescent="0.35">
      <c r="B178" s="143"/>
      <c r="C178" s="50" t="s">
        <v>188</v>
      </c>
      <c r="D178" s="51">
        <f>SUM(D174:D177)</f>
        <v>53025</v>
      </c>
      <c r="E178" s="51">
        <f t="shared" ref="E178:I178" si="40">SUM(E174:E177)</f>
        <v>30000</v>
      </c>
      <c r="F178" s="51">
        <f t="shared" si="40"/>
        <v>25987.5</v>
      </c>
      <c r="G178" s="51">
        <f t="shared" si="40"/>
        <v>26484.87</v>
      </c>
      <c r="H178" s="51">
        <f t="shared" si="40"/>
        <v>31812.325948960301</v>
      </c>
      <c r="I178" s="51">
        <f t="shared" si="40"/>
        <v>31812.285948960314</v>
      </c>
      <c r="J178" s="51">
        <f>SUM(J174:J177)</f>
        <v>110824.82594896029</v>
      </c>
      <c r="K178" s="51">
        <f>SUM(K174:K177)</f>
        <v>88297.15594896031</v>
      </c>
      <c r="L178" s="30">
        <f>(L174*J174)+(L175*J175)+(L176*J176)+(L177*J177)</f>
        <v>44329.930379584119</v>
      </c>
      <c r="M178" s="38">
        <f>SUM(M174:M177)</f>
        <v>88297.15594896031</v>
      </c>
      <c r="N178" s="38">
        <f>SUM(N174:N177)</f>
        <v>35318.862379584127</v>
      </c>
      <c r="O178" s="39"/>
      <c r="P178" s="44"/>
      <c r="Q178" s="22"/>
      <c r="T178" s="158"/>
    </row>
    <row r="179" spans="2:20" ht="15.5" x14ac:dyDescent="0.35">
      <c r="B179" s="40"/>
      <c r="C179" s="34"/>
      <c r="D179" s="41"/>
      <c r="E179" s="41"/>
      <c r="F179" s="41"/>
      <c r="G179" s="41"/>
      <c r="H179" s="41"/>
      <c r="I179" s="41"/>
      <c r="J179" s="41"/>
      <c r="K179" s="41"/>
      <c r="L179" s="41"/>
      <c r="M179" s="41"/>
      <c r="N179" s="41"/>
      <c r="O179" s="41"/>
      <c r="P179" s="34"/>
      <c r="Q179" s="22"/>
      <c r="T179" s="158"/>
    </row>
    <row r="180" spans="2:20" ht="15.5" x14ac:dyDescent="0.35">
      <c r="B180" s="40"/>
      <c r="C180" s="34"/>
      <c r="D180" s="41"/>
      <c r="E180" s="41"/>
      <c r="F180" s="41"/>
      <c r="G180" s="41"/>
      <c r="H180" s="41"/>
      <c r="I180" s="41"/>
      <c r="J180" s="41"/>
      <c r="K180" s="41"/>
      <c r="L180" s="41"/>
      <c r="M180" s="41"/>
      <c r="N180" s="41"/>
      <c r="O180" s="41"/>
      <c r="P180" s="34"/>
      <c r="Q180" s="22"/>
      <c r="T180" s="158"/>
    </row>
    <row r="181" spans="2:20" ht="15.5" x14ac:dyDescent="0.35">
      <c r="B181" s="40"/>
      <c r="C181" s="34"/>
      <c r="D181" s="41">
        <f t="shared" ref="D181" si="41">+D178+D35+D25+D15</f>
        <v>747663.54946606501</v>
      </c>
      <c r="E181" s="41">
        <f t="shared" ref="E181:N181" si="42">+E178+E35+E25+E15</f>
        <v>642003.96909443452</v>
      </c>
      <c r="F181" s="41">
        <f t="shared" si="42"/>
        <v>560747.66526696749</v>
      </c>
      <c r="G181" s="163">
        <f t="shared" si="42"/>
        <v>540980.7290957463</v>
      </c>
      <c r="H181" s="41">
        <f t="shared" si="42"/>
        <v>560747.66355140193</v>
      </c>
      <c r="I181" s="163">
        <f t="shared" si="42"/>
        <v>540403.95887584088</v>
      </c>
      <c r="J181" s="41">
        <f t="shared" si="42"/>
        <v>1869158.8782844346</v>
      </c>
      <c r="K181" s="41">
        <f t="shared" si="42"/>
        <v>1723388.6570660218</v>
      </c>
      <c r="L181" s="41">
        <f t="shared" si="42"/>
        <v>623640.26622330002</v>
      </c>
      <c r="M181" s="41">
        <f t="shared" si="42"/>
        <v>1723388.6570660218</v>
      </c>
      <c r="N181" s="41">
        <f t="shared" si="42"/>
        <v>577656.43285777618</v>
      </c>
      <c r="O181" s="41"/>
      <c r="P181" s="34"/>
      <c r="Q181" s="22"/>
      <c r="T181" s="158"/>
    </row>
    <row r="182" spans="2:20" ht="15.5" x14ac:dyDescent="0.35">
      <c r="B182" s="40"/>
      <c r="C182" s="34"/>
      <c r="D182" s="41"/>
      <c r="E182" s="41"/>
      <c r="F182" s="41"/>
      <c r="G182" s="41"/>
      <c r="H182" s="41"/>
      <c r="I182" s="41"/>
      <c r="J182" s="41"/>
      <c r="K182" s="41"/>
      <c r="L182" s="41">
        <f>+L181*7%</f>
        <v>43654.818635631003</v>
      </c>
      <c r="M182" s="41"/>
      <c r="N182" s="41">
        <f>+N181*7%</f>
        <v>40435.950300044336</v>
      </c>
      <c r="O182" s="41"/>
      <c r="P182" s="34"/>
      <c r="Q182" s="22"/>
      <c r="T182" s="158"/>
    </row>
    <row r="183" spans="2:20" ht="15.5" x14ac:dyDescent="0.35">
      <c r="B183" s="40"/>
      <c r="C183" s="34"/>
      <c r="D183" s="41"/>
      <c r="E183" s="41"/>
      <c r="F183" s="41"/>
      <c r="G183" s="41"/>
      <c r="H183" s="41"/>
      <c r="I183" s="41"/>
      <c r="J183" s="41"/>
      <c r="K183" s="41"/>
      <c r="L183" s="41">
        <f>+L181+L182</f>
        <v>667295.08485893102</v>
      </c>
      <c r="M183" s="41"/>
      <c r="N183" s="41">
        <f>+N181+N182</f>
        <v>618092.38315782056</v>
      </c>
      <c r="O183" s="41"/>
      <c r="P183" s="34"/>
      <c r="Q183" s="22"/>
    </row>
    <row r="184" spans="2:20" ht="15.5" x14ac:dyDescent="0.35">
      <c r="B184" s="40"/>
      <c r="C184" s="34"/>
      <c r="D184" s="41"/>
      <c r="E184" s="41"/>
      <c r="F184" s="41"/>
      <c r="G184" s="41"/>
      <c r="H184" s="41"/>
      <c r="I184" s="41"/>
      <c r="J184" s="41"/>
      <c r="K184" s="41"/>
      <c r="L184" s="160">
        <f>+L183/J200</f>
        <v>0.33364754246877842</v>
      </c>
      <c r="M184" s="160"/>
      <c r="N184" s="41">
        <f>+N183/L183</f>
        <v>0.92626545164571061</v>
      </c>
      <c r="O184" s="41"/>
      <c r="P184" s="34"/>
      <c r="Q184" s="22"/>
    </row>
    <row r="185" spans="2:20" ht="16" thickBot="1" x14ac:dyDescent="0.4">
      <c r="B185" s="40"/>
      <c r="C185" s="34"/>
      <c r="D185" s="41"/>
      <c r="E185" s="41"/>
      <c r="F185" s="41"/>
      <c r="G185" s="41"/>
      <c r="H185" s="41"/>
      <c r="I185" s="41"/>
      <c r="J185" s="41"/>
      <c r="K185" s="41"/>
      <c r="L185" s="159"/>
      <c r="M185" s="41"/>
      <c r="O185" s="41"/>
      <c r="P185" s="34"/>
      <c r="Q185" s="22"/>
    </row>
    <row r="186" spans="2:20" ht="15.5" x14ac:dyDescent="0.35">
      <c r="B186" s="40"/>
      <c r="C186" s="205" t="s">
        <v>189</v>
      </c>
      <c r="D186" s="206"/>
      <c r="E186" s="206"/>
      <c r="F186" s="206"/>
      <c r="G186" s="206"/>
      <c r="H186" s="206"/>
      <c r="I186" s="206"/>
      <c r="J186" s="207"/>
      <c r="K186" s="131"/>
      <c r="L186" s="52"/>
      <c r="M186" s="41"/>
      <c r="N186" s="41"/>
      <c r="O186" s="41"/>
      <c r="P186" s="52"/>
      <c r="Q186" s="22"/>
    </row>
    <row r="187" spans="2:20" ht="15.75" customHeight="1" x14ac:dyDescent="0.35">
      <c r="B187" s="40"/>
      <c r="C187" s="200"/>
      <c r="D187" s="191" t="str">
        <f>D4</f>
        <v>Recipient Organization: UNODC</v>
      </c>
      <c r="E187" s="191" t="str">
        <f>+E4</f>
        <v>Amount spent to date ($)  UNODC</v>
      </c>
      <c r="F187" s="191" t="str">
        <f>F4</f>
        <v>Recipient Organization:
UNICEF</v>
      </c>
      <c r="G187" s="191" t="str">
        <f>+G4</f>
        <v>Amount spent to date ($)  UNICEF</v>
      </c>
      <c r="H187" s="191" t="str">
        <f>H4</f>
        <v>Recipient Organization:
FAO</v>
      </c>
      <c r="I187" s="191" t="str">
        <f>+I4</f>
        <v>Amount spent to date ($)  FAO</v>
      </c>
      <c r="J187" s="208" t="s">
        <v>10</v>
      </c>
      <c r="K187" s="210" t="s">
        <v>11</v>
      </c>
      <c r="L187" s="34"/>
      <c r="M187" s="41"/>
      <c r="N187" s="41"/>
      <c r="O187" s="41"/>
      <c r="P187" s="52"/>
      <c r="Q187" s="22"/>
    </row>
    <row r="188" spans="2:20" ht="15.5" x14ac:dyDescent="0.35">
      <c r="B188" s="40"/>
      <c r="C188" s="201"/>
      <c r="D188" s="192"/>
      <c r="E188" s="192"/>
      <c r="F188" s="192"/>
      <c r="G188" s="192"/>
      <c r="H188" s="192"/>
      <c r="I188" s="192"/>
      <c r="J188" s="209"/>
      <c r="K188" s="211"/>
      <c r="L188" s="34"/>
      <c r="M188" s="41"/>
      <c r="N188" s="41"/>
      <c r="O188" s="41"/>
      <c r="P188" s="52"/>
      <c r="Q188" s="22"/>
    </row>
    <row r="189" spans="2:20" ht="15.5" x14ac:dyDescent="0.35">
      <c r="B189" s="55"/>
      <c r="C189" s="56" t="s">
        <v>190</v>
      </c>
      <c r="D189" s="57">
        <f t="shared" ref="D189:I189" si="43">SUM(D15,D25,D35,D45,D57,D67,D77,D87,D99,D109,D119,D129,D141,D151,D161,D171,D174,D175,D176,D177)</f>
        <v>747663.54946606513</v>
      </c>
      <c r="E189" s="57">
        <f t="shared" si="43"/>
        <v>642003.96909443452</v>
      </c>
      <c r="F189" s="57">
        <f t="shared" si="43"/>
        <v>560747.66526696749</v>
      </c>
      <c r="G189" s="173">
        <f>SUM(G15,G25,G35,G45,G57,G67,G77,G87,G99,G109,G119,G129,G141,G151,G161,G171,G174,G175,G176,G177)-0.00909273</f>
        <v>540980.72000301629</v>
      </c>
      <c r="H189" s="57">
        <f t="shared" si="43"/>
        <v>560747.66355140193</v>
      </c>
      <c r="I189" s="57">
        <f t="shared" si="43"/>
        <v>540403.958875841</v>
      </c>
      <c r="J189" s="58">
        <f>+D189+F189+H189</f>
        <v>1869158.8782844343</v>
      </c>
      <c r="K189" s="58">
        <f>+E189+G189+I189</f>
        <v>1723388.6479732918</v>
      </c>
      <c r="L189" s="59"/>
      <c r="M189" s="60"/>
      <c r="N189" s="58">
        <f>+N178+N35+N25+N15</f>
        <v>577656.43285777618</v>
      </c>
      <c r="O189" s="41"/>
      <c r="P189" s="55"/>
      <c r="Q189" s="22"/>
    </row>
    <row r="190" spans="2:20" ht="15.5" x14ac:dyDescent="0.35">
      <c r="B190" s="61"/>
      <c r="C190" s="56" t="s">
        <v>191</v>
      </c>
      <c r="D190" s="57">
        <f>D189*0.07</f>
        <v>52336.448462624561</v>
      </c>
      <c r="E190" s="57">
        <f>+Hoja2!D16</f>
        <v>43262.38</v>
      </c>
      <c r="F190" s="57">
        <f>F189*0.07</f>
        <v>39252.33656868773</v>
      </c>
      <c r="G190" s="173">
        <f>G189*0.07</f>
        <v>37868.650400211147</v>
      </c>
      <c r="H190" s="57">
        <f>H189*0.07</f>
        <v>39252.336448598136</v>
      </c>
      <c r="I190" s="130">
        <f>+Hoja2!H16</f>
        <v>32444</v>
      </c>
      <c r="J190" s="58">
        <f>+D190+F190+H190</f>
        <v>130841.12147991042</v>
      </c>
      <c r="K190" s="58">
        <f>+E190+G190+I190</f>
        <v>113575.03040021114</v>
      </c>
      <c r="L190" s="62"/>
      <c r="M190" s="60"/>
      <c r="N190" s="58">
        <f>+N189*7%</f>
        <v>40435.950300044336</v>
      </c>
      <c r="O190" s="41"/>
      <c r="P190" s="63"/>
      <c r="Q190" s="22"/>
    </row>
    <row r="191" spans="2:20" ht="15.5" x14ac:dyDescent="0.35">
      <c r="B191" s="61"/>
      <c r="C191" s="64" t="s">
        <v>10</v>
      </c>
      <c r="D191" s="65">
        <f>SUM(D189:D190)</f>
        <v>799999.9979286897</v>
      </c>
      <c r="E191" s="65">
        <f>SUM(E189:E190)</f>
        <v>685266.34909443452</v>
      </c>
      <c r="F191" s="65">
        <f t="shared" ref="F191:J191" si="44">SUM(F189:F190)</f>
        <v>600000.00183565519</v>
      </c>
      <c r="G191" s="174">
        <f t="shared" si="44"/>
        <v>578849.3704032274</v>
      </c>
      <c r="H191" s="65">
        <f t="shared" si="44"/>
        <v>600000.00000000012</v>
      </c>
      <c r="I191" s="65">
        <f t="shared" si="44"/>
        <v>572847.958875841</v>
      </c>
      <c r="J191" s="65">
        <f t="shared" si="44"/>
        <v>1999999.9997643447</v>
      </c>
      <c r="K191" s="65">
        <f>SUM(K189:K190)</f>
        <v>1836963.678373503</v>
      </c>
      <c r="L191" s="62"/>
      <c r="N191" s="58">
        <f>+N189+N190</f>
        <v>618092.38315782056</v>
      </c>
      <c r="P191" s="63"/>
      <c r="Q191" s="22"/>
    </row>
    <row r="192" spans="2:20" ht="15.5" x14ac:dyDescent="0.35">
      <c r="B192" s="61"/>
      <c r="C192" s="68"/>
      <c r="D192" s="68">
        <f>+Hoja2!C15-D189</f>
        <v>0</v>
      </c>
      <c r="E192" s="68">
        <f>+Hoja2!D15-E189</f>
        <v>-0.47909443452954292</v>
      </c>
      <c r="F192" s="68">
        <f>+Hoja2!E15-F189</f>
        <v>0</v>
      </c>
      <c r="G192" s="175">
        <f>+Hoja2!F15-G189</f>
        <v>0.15653695282526314</v>
      </c>
      <c r="H192" s="68">
        <f>+Hoja2!G15-H189</f>
        <v>0</v>
      </c>
      <c r="I192" s="68">
        <f>+Hoja2!H15-I189</f>
        <v>-0.24887584091629833</v>
      </c>
      <c r="J192" s="68">
        <f>+Hoja2!I15-J189</f>
        <v>0</v>
      </c>
      <c r="K192" s="68">
        <f>+Hoja2!J15-K189</f>
        <v>-0.57143332273699343</v>
      </c>
      <c r="L192" s="68"/>
      <c r="M192" s="69"/>
      <c r="N192" s="69"/>
      <c r="O192" s="69"/>
      <c r="P192" s="42"/>
      <c r="Q192" s="22"/>
    </row>
    <row r="193" spans="2:17" s="27" customFormat="1" ht="16" thickBot="1" x14ac:dyDescent="0.4">
      <c r="B193" s="34"/>
      <c r="C193" s="70"/>
      <c r="D193" s="70"/>
      <c r="E193" s="70"/>
      <c r="F193" s="70"/>
      <c r="G193" s="70"/>
      <c r="H193" s="70"/>
      <c r="I193" s="70"/>
      <c r="J193" s="70"/>
      <c r="K193" s="70"/>
      <c r="L193" s="70"/>
      <c r="M193" s="71"/>
      <c r="N193" s="71"/>
      <c r="O193" s="71"/>
      <c r="P193" s="52"/>
      <c r="Q193" s="22"/>
    </row>
    <row r="194" spans="2:17" ht="15.5" x14ac:dyDescent="0.35">
      <c r="B194" s="63"/>
      <c r="C194" s="193" t="s">
        <v>192</v>
      </c>
      <c r="D194" s="194"/>
      <c r="E194" s="194"/>
      <c r="F194" s="194"/>
      <c r="G194" s="194"/>
      <c r="H194" s="194"/>
      <c r="I194" s="194"/>
      <c r="J194" s="194"/>
      <c r="K194" s="194"/>
      <c r="L194" s="195"/>
      <c r="M194" s="71"/>
      <c r="N194" s="71"/>
      <c r="O194" s="71"/>
      <c r="P194" s="63"/>
    </row>
    <row r="195" spans="2:17" ht="15.75" customHeight="1" x14ac:dyDescent="0.35">
      <c r="B195" s="63"/>
      <c r="C195" s="72"/>
      <c r="D195" s="191" t="s">
        <v>4</v>
      </c>
      <c r="E195" s="191" t="s">
        <v>5</v>
      </c>
      <c r="F195" s="191" t="s">
        <v>6</v>
      </c>
      <c r="G195" s="191" t="s">
        <v>7</v>
      </c>
      <c r="H195" s="191" t="s">
        <v>8</v>
      </c>
      <c r="I195" s="191" t="s">
        <v>9</v>
      </c>
      <c r="J195" s="196" t="s">
        <v>10</v>
      </c>
      <c r="K195" s="210" t="s">
        <v>11</v>
      </c>
      <c r="L195" s="198" t="s">
        <v>193</v>
      </c>
      <c r="M195" s="71"/>
      <c r="N195" s="71"/>
      <c r="O195" s="71"/>
      <c r="P195" s="63"/>
    </row>
    <row r="196" spans="2:17" ht="15.5" x14ac:dyDescent="0.35">
      <c r="B196" s="63"/>
      <c r="C196" s="72"/>
      <c r="D196" s="192"/>
      <c r="E196" s="192"/>
      <c r="F196" s="192"/>
      <c r="G196" s="192"/>
      <c r="H196" s="192"/>
      <c r="I196" s="192"/>
      <c r="J196" s="197"/>
      <c r="K196" s="211"/>
      <c r="L196" s="199"/>
      <c r="M196" s="73"/>
      <c r="N196" s="73"/>
      <c r="O196" s="73"/>
      <c r="P196" s="63"/>
    </row>
    <row r="197" spans="2:17" ht="15.5" x14ac:dyDescent="0.35">
      <c r="B197" s="63"/>
      <c r="C197" s="74" t="s">
        <v>194</v>
      </c>
      <c r="D197" s="75">
        <f>$D$191*L197</f>
        <v>559999.99855008279</v>
      </c>
      <c r="E197" s="76">
        <v>560000</v>
      </c>
      <c r="F197" s="76">
        <f>$F$191*L197</f>
        <v>420000.00128495862</v>
      </c>
      <c r="G197" s="76">
        <v>420000</v>
      </c>
      <c r="H197" s="76">
        <f>$H$191*L197</f>
        <v>420000.00000000006</v>
      </c>
      <c r="I197" s="76">
        <f>+H197</f>
        <v>420000.00000000006</v>
      </c>
      <c r="J197" s="76">
        <f>+D197+F197+H197</f>
        <v>1399999.9998350414</v>
      </c>
      <c r="K197" s="76">
        <f>+E197+G197+I197</f>
        <v>1400000</v>
      </c>
      <c r="L197" s="77">
        <v>0.7</v>
      </c>
      <c r="M197" s="73"/>
      <c r="N197" s="73"/>
      <c r="O197" s="73"/>
      <c r="P197" s="63"/>
    </row>
    <row r="198" spans="2:17" ht="15.5" x14ac:dyDescent="0.35">
      <c r="B198" s="186"/>
      <c r="C198" s="78" t="s">
        <v>195</v>
      </c>
      <c r="D198" s="75">
        <f>$D$191*L198</f>
        <v>239999.99937860691</v>
      </c>
      <c r="E198" s="76">
        <f>E191-E197</f>
        <v>125266.34909443452</v>
      </c>
      <c r="F198" s="76">
        <f>$F$191*L198</f>
        <v>180000.00055069654</v>
      </c>
      <c r="G198" s="76">
        <f>G191-G197</f>
        <v>158849.3704032274</v>
      </c>
      <c r="H198" s="76">
        <f>$H$191*L198</f>
        <v>180000.00000000003</v>
      </c>
      <c r="I198" s="79">
        <f>+I191-I197</f>
        <v>152847.95887584094</v>
      </c>
      <c r="J198" s="76">
        <f>+D198+F198+H198</f>
        <v>599999.99992930342</v>
      </c>
      <c r="K198" s="76">
        <f>+E198+G198+I198</f>
        <v>436963.67837350286</v>
      </c>
      <c r="L198" s="80">
        <v>0.3</v>
      </c>
      <c r="M198" s="81"/>
      <c r="N198" s="81"/>
      <c r="O198" s="81"/>
    </row>
    <row r="199" spans="2:17" ht="15.5" x14ac:dyDescent="0.35">
      <c r="B199" s="186"/>
      <c r="C199" s="78" t="s">
        <v>196</v>
      </c>
      <c r="D199" s="75">
        <f>$D$191*L199</f>
        <v>0</v>
      </c>
      <c r="E199" s="76"/>
      <c r="F199" s="76">
        <f>$F$191*L199</f>
        <v>0</v>
      </c>
      <c r="G199" s="76"/>
      <c r="H199" s="76">
        <f>$H$191*L199</f>
        <v>0</v>
      </c>
      <c r="I199" s="79"/>
      <c r="J199" s="79">
        <f>SUM(D199:H199)</f>
        <v>0</v>
      </c>
      <c r="K199" s="79"/>
      <c r="L199" s="82">
        <v>0</v>
      </c>
      <c r="M199" s="83"/>
      <c r="N199" s="83"/>
      <c r="O199" s="83"/>
    </row>
    <row r="200" spans="2:17" ht="16" thickBot="1" x14ac:dyDescent="0.4">
      <c r="B200" s="186"/>
      <c r="C200" s="64" t="s">
        <v>197</v>
      </c>
      <c r="D200" s="65">
        <f>SUM(D197:D199)</f>
        <v>799999.9979286897</v>
      </c>
      <c r="E200" s="65">
        <f t="shared" ref="E200:K200" si="45">SUM(E197:E199)</f>
        <v>685266.34909443452</v>
      </c>
      <c r="F200" s="65">
        <f t="shared" si="45"/>
        <v>600000.00183565519</v>
      </c>
      <c r="G200" s="65">
        <f t="shared" si="45"/>
        <v>578849.3704032274</v>
      </c>
      <c r="H200" s="65">
        <f t="shared" si="45"/>
        <v>600000.00000000012</v>
      </c>
      <c r="I200" s="65">
        <f t="shared" si="45"/>
        <v>572847.958875841</v>
      </c>
      <c r="J200" s="65">
        <f t="shared" si="45"/>
        <v>1999999.9997643447</v>
      </c>
      <c r="K200" s="65">
        <f t="shared" si="45"/>
        <v>1836963.6783735028</v>
      </c>
      <c r="L200" s="84">
        <f>SUM(L197:L199)</f>
        <v>1</v>
      </c>
      <c r="M200" s="85"/>
      <c r="N200" s="85"/>
      <c r="O200" s="69"/>
    </row>
    <row r="201" spans="2:17" ht="16" thickBot="1" x14ac:dyDescent="0.4">
      <c r="B201" s="186"/>
      <c r="C201" s="86"/>
      <c r="D201" s="87"/>
      <c r="E201" s="87"/>
      <c r="F201" s="87"/>
      <c r="G201" s="87"/>
      <c r="H201" s="87"/>
      <c r="I201" s="87"/>
      <c r="J201" s="87"/>
      <c r="K201" s="87"/>
      <c r="L201" s="87"/>
      <c r="M201" s="85"/>
      <c r="N201" s="85"/>
      <c r="O201" s="69"/>
    </row>
    <row r="202" spans="2:17" ht="15.5" x14ac:dyDescent="0.35">
      <c r="B202" s="186"/>
      <c r="C202" s="88" t="s">
        <v>198</v>
      </c>
      <c r="D202" s="162">
        <f>SUM(L15,L25,L35,L45,L57,L67,L77,L87,L99,L109,L119,L129,L141,L151,L161,L171,L178)*1.07</f>
        <v>667295.08485893102</v>
      </c>
      <c r="E202" s="103"/>
      <c r="F202" s="89"/>
      <c r="G202" s="89"/>
      <c r="H202" s="89"/>
      <c r="I202" s="89"/>
      <c r="J202" s="89"/>
      <c r="K202" s="89"/>
      <c r="L202" s="90" t="s">
        <v>199</v>
      </c>
      <c r="M202" s="91">
        <f>SUM(M178,M171,M161,M151,M141,M129,M119,M109,M99,M87,M77,M67,M57,M45,M35,M25,M15)</f>
        <v>1723388.6570660218</v>
      </c>
      <c r="N202" s="132"/>
      <c r="O202" s="92"/>
    </row>
    <row r="203" spans="2:17" ht="16" thickBot="1" x14ac:dyDescent="0.4">
      <c r="B203" s="186"/>
      <c r="C203" s="93" t="s">
        <v>200</v>
      </c>
      <c r="D203" s="94">
        <f>D202/J191</f>
        <v>0.33364754246877842</v>
      </c>
      <c r="E203" s="104"/>
      <c r="F203" s="95"/>
      <c r="G203" s="95"/>
      <c r="H203" s="95"/>
      <c r="I203" s="95"/>
      <c r="J203" s="95"/>
      <c r="K203" s="95"/>
      <c r="L203" s="96" t="s">
        <v>201</v>
      </c>
      <c r="M203" s="97">
        <f>M202/J189</f>
        <v>0.92201293163896025</v>
      </c>
      <c r="N203" s="133"/>
      <c r="O203" s="98"/>
    </row>
    <row r="204" spans="2:17" x14ac:dyDescent="0.35">
      <c r="B204" s="186"/>
      <c r="C204" s="187"/>
      <c r="D204" s="188"/>
      <c r="E204" s="105"/>
      <c r="F204" s="99"/>
      <c r="G204" s="99"/>
      <c r="H204" s="99"/>
      <c r="I204" s="99"/>
      <c r="J204" s="99"/>
      <c r="K204" s="99"/>
    </row>
    <row r="205" spans="2:17" ht="15.5" x14ac:dyDescent="0.35">
      <c r="B205" s="186"/>
      <c r="C205" s="93" t="s">
        <v>202</v>
      </c>
      <c r="D205" s="161">
        <f>SUM(D176:H177)*1.07</f>
        <v>172215.04196217394</v>
      </c>
      <c r="E205" s="106"/>
      <c r="F205" s="100"/>
      <c r="G205" s="100"/>
      <c r="H205" s="100"/>
      <c r="I205" s="100"/>
      <c r="J205" s="100"/>
      <c r="K205" s="100"/>
      <c r="M205" s="66">
        <f>+M202+I190+G190+E190</f>
        <v>1836963.6874662328</v>
      </c>
    </row>
    <row r="206" spans="2:17" ht="15.5" x14ac:dyDescent="0.35">
      <c r="B206" s="186"/>
      <c r="C206" s="93" t="s">
        <v>203</v>
      </c>
      <c r="D206" s="94">
        <f>D205/J191</f>
        <v>8.6107520991232825E-2</v>
      </c>
      <c r="E206" s="104"/>
      <c r="F206" s="100"/>
      <c r="G206" s="100"/>
      <c r="H206" s="100"/>
      <c r="I206" s="100"/>
      <c r="J206" s="100"/>
      <c r="K206" s="100"/>
      <c r="M206" s="151">
        <f>+M205/J200</f>
        <v>0.91848184384133902</v>
      </c>
      <c r="N206" s="101"/>
    </row>
    <row r="207" spans="2:17" ht="15" thickBot="1" x14ac:dyDescent="0.4">
      <c r="B207" s="186"/>
      <c r="C207" s="189" t="s">
        <v>204</v>
      </c>
      <c r="D207" s="190"/>
      <c r="E207" s="107"/>
      <c r="F207" s="102"/>
      <c r="G207" s="102"/>
      <c r="H207" s="102"/>
      <c r="I207" s="102"/>
      <c r="J207" s="102"/>
      <c r="K207" s="102"/>
    </row>
    <row r="208" spans="2:17" x14ac:dyDescent="0.35">
      <c r="B208" s="186"/>
      <c r="Q208" s="27"/>
    </row>
    <row r="209" spans="2:2" x14ac:dyDescent="0.35">
      <c r="B209" s="186"/>
    </row>
    <row r="210" spans="2:2" x14ac:dyDescent="0.35">
      <c r="B210" s="186"/>
    </row>
    <row r="211" spans="2:2" x14ac:dyDescent="0.35">
      <c r="B211" s="186"/>
    </row>
    <row r="212" spans="2:2" x14ac:dyDescent="0.35">
      <c r="B212" s="186"/>
    </row>
  </sheetData>
  <mergeCells count="45">
    <mergeCell ref="C26:P26"/>
    <mergeCell ref="B1:F1"/>
    <mergeCell ref="B2:F2"/>
    <mergeCell ref="C5:P5"/>
    <mergeCell ref="C6:P6"/>
    <mergeCell ref="C16:P16"/>
    <mergeCell ref="C131:P131"/>
    <mergeCell ref="C36:P36"/>
    <mergeCell ref="C47:P47"/>
    <mergeCell ref="C48:P48"/>
    <mergeCell ref="C58:P58"/>
    <mergeCell ref="C68:P68"/>
    <mergeCell ref="C78:P78"/>
    <mergeCell ref="C89:P89"/>
    <mergeCell ref="C90:P90"/>
    <mergeCell ref="C100:P100"/>
    <mergeCell ref="C110:P110"/>
    <mergeCell ref="C120:P120"/>
    <mergeCell ref="H187:H188"/>
    <mergeCell ref="J187:J188"/>
    <mergeCell ref="K187:K188"/>
    <mergeCell ref="K195:K196"/>
    <mergeCell ref="I187:I188"/>
    <mergeCell ref="I195:I196"/>
    <mergeCell ref="C132:P132"/>
    <mergeCell ref="C142:P142"/>
    <mergeCell ref="C152:P152"/>
    <mergeCell ref="C162:P162"/>
    <mergeCell ref="C186:J186"/>
    <mergeCell ref="B198:B212"/>
    <mergeCell ref="C204:D204"/>
    <mergeCell ref="C207:D207"/>
    <mergeCell ref="E187:E188"/>
    <mergeCell ref="G187:G188"/>
    <mergeCell ref="E195:E196"/>
    <mergeCell ref="G195:G196"/>
    <mergeCell ref="C194:L194"/>
    <mergeCell ref="D195:D196"/>
    <mergeCell ref="F195:F196"/>
    <mergeCell ref="H195:H196"/>
    <mergeCell ref="J195:J196"/>
    <mergeCell ref="L195:L196"/>
    <mergeCell ref="C187:C188"/>
    <mergeCell ref="D187:D188"/>
    <mergeCell ref="F187:F188"/>
  </mergeCells>
  <conditionalFormatting sqref="D203:E203">
    <cfRule type="cellIs" dxfId="2" priority="3" operator="lessThan">
      <formula>0.15</formula>
    </cfRule>
  </conditionalFormatting>
  <conditionalFormatting sqref="D206:E206">
    <cfRule type="cellIs" dxfId="1" priority="2" operator="lessThan">
      <formula>0.05</formula>
    </cfRule>
  </conditionalFormatting>
  <conditionalFormatting sqref="M199:O199 L200">
    <cfRule type="cellIs" dxfId="0" priority="1" operator="greaterThan">
      <formula>1</formula>
    </cfRule>
  </conditionalFormatting>
  <dataValidations count="6">
    <dataValidation allowBlank="1" showErrorMessage="1" prompt="% Towards Gender Equality and Women's Empowerment Must be Higher than 15%_x000a_" sqref="D205:K205" xr:uid="{1DBBD2B6-3BA9-4A06-A66E-8455EC654D1E}"/>
    <dataValidation allowBlank="1" showInputMessage="1" showErrorMessage="1" prompt="Insert *text* description of Activity here" sqref="C7 C17 C27 C37 C49 C59 C69 C79 C91 C101 C111 C121 C133 C143 C153 C163" xr:uid="{509FC94A-808E-47B2-BA3C-513D51A661F4}"/>
    <dataValidation allowBlank="1" showInputMessage="1" showErrorMessage="1" prompt="Insert *text* description of Output here" sqref="C6 C16 C26 C36 C48 C58 C68 C78 C90 C100 C110 C120 C132 C142 C152 C162" xr:uid="{ABF3F999-B489-4736-9C93-F3F7784BE675}"/>
    <dataValidation allowBlank="1" showInputMessage="1" showErrorMessage="1" prompt="Insert *text* description of Outcome here" sqref="C5:P5 C47:P47 C89:P89 C131:P131" xr:uid="{770C21F4-69C8-4EFF-A2FF-0072E197AA9F}"/>
    <dataValidation allowBlank="1" showInputMessage="1" showErrorMessage="1" prompt="M&amp;E Budget Cannot be Less than 5%_x000a_" sqref="D206:K206" xr:uid="{DF8D82EC-DEDF-493C-AFFC-0739B47618DA}"/>
    <dataValidation allowBlank="1" showInputMessage="1" showErrorMessage="1" prompt="% Towards Gender Equality and Women's Empowerment Must be Higher than 15%_x000a_" sqref="D203:K203" xr:uid="{D2E5A5AE-08B5-4607-9A77-C6DA90102A21}"/>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1025E-2DC6-4F18-81FE-C9C51709AF5D}">
  <dimension ref="B1:M32"/>
  <sheetViews>
    <sheetView tabSelected="1" zoomScale="70" zoomScaleNormal="70" workbookViewId="0">
      <selection activeCell="I32" sqref="I32"/>
    </sheetView>
  </sheetViews>
  <sheetFormatPr baseColWidth="10" defaultColWidth="8.81640625" defaultRowHeight="14.5" x14ac:dyDescent="0.35"/>
  <cols>
    <col min="1" max="1" width="12.453125" customWidth="1"/>
    <col min="2" max="2" width="20.453125" customWidth="1"/>
    <col min="3" max="9" width="25.453125" customWidth="1"/>
    <col min="10" max="10" width="24.453125" customWidth="1"/>
    <col min="11" max="11" width="17.81640625" customWidth="1"/>
    <col min="12" max="12" width="21.81640625" customWidth="1"/>
    <col min="13" max="13" width="12.81640625" customWidth="1"/>
    <col min="14" max="14" width="15.81640625" bestFit="1" customWidth="1"/>
    <col min="15" max="15" width="11.1796875" bestFit="1" customWidth="1"/>
  </cols>
  <sheetData>
    <row r="1" spans="2:13" ht="15" thickBot="1" x14ac:dyDescent="0.4"/>
    <row r="2" spans="2:13" s="108" customFormat="1" ht="15.5" x14ac:dyDescent="0.35">
      <c r="B2" s="233" t="s">
        <v>205</v>
      </c>
      <c r="C2" s="234"/>
      <c r="D2" s="234"/>
      <c r="E2" s="234"/>
      <c r="F2" s="234"/>
      <c r="G2" s="234"/>
      <c r="H2" s="234"/>
      <c r="I2" s="234"/>
      <c r="J2" s="235"/>
    </row>
    <row r="3" spans="2:13" s="108" customFormat="1" ht="16" thickBot="1" x14ac:dyDescent="0.4">
      <c r="B3" s="236"/>
      <c r="C3" s="237"/>
      <c r="D3" s="237"/>
      <c r="E3" s="237"/>
      <c r="F3" s="237"/>
      <c r="G3" s="237"/>
      <c r="H3" s="237"/>
      <c r="I3" s="237"/>
      <c r="J3" s="238"/>
    </row>
    <row r="4" spans="2:13" s="108" customFormat="1" ht="16" thickBot="1" x14ac:dyDescent="0.4">
      <c r="L4" s="155"/>
    </row>
    <row r="5" spans="2:13" s="108" customFormat="1" ht="16" thickBot="1" x14ac:dyDescent="0.4">
      <c r="B5" s="239" t="s">
        <v>189</v>
      </c>
      <c r="C5" s="240"/>
      <c r="D5" s="240"/>
      <c r="E5" s="240"/>
      <c r="F5" s="240"/>
      <c r="G5" s="240"/>
      <c r="H5" s="240"/>
      <c r="I5" s="240"/>
      <c r="J5" s="241"/>
    </row>
    <row r="6" spans="2:13" s="108" customFormat="1" ht="15.75" customHeight="1" x14ac:dyDescent="0.35">
      <c r="B6" s="109"/>
      <c r="C6" s="191" t="s">
        <v>4</v>
      </c>
      <c r="D6" s="222" t="s">
        <v>5</v>
      </c>
      <c r="E6" s="191" t="s">
        <v>6</v>
      </c>
      <c r="F6" s="224" t="s">
        <v>7</v>
      </c>
      <c r="G6" s="191" t="s">
        <v>8</v>
      </c>
      <c r="H6" s="222" t="s">
        <v>9</v>
      </c>
      <c r="I6" s="225" t="s">
        <v>223</v>
      </c>
      <c r="J6" s="242" t="s">
        <v>222</v>
      </c>
    </row>
    <row r="7" spans="2:13" s="108" customFormat="1" ht="15.5" x14ac:dyDescent="0.35">
      <c r="B7" s="109"/>
      <c r="C7" s="192"/>
      <c r="D7" s="223"/>
      <c r="E7" s="192"/>
      <c r="F7" s="223"/>
      <c r="G7" s="192"/>
      <c r="H7" s="223"/>
      <c r="I7" s="221"/>
      <c r="J7" s="243"/>
    </row>
    <row r="8" spans="2:13" s="108" customFormat="1" ht="31" x14ac:dyDescent="0.35">
      <c r="B8" s="110" t="s">
        <v>206</v>
      </c>
      <c r="C8" s="111">
        <v>235103.83092006182</v>
      </c>
      <c r="D8" s="176">
        <v>235104</v>
      </c>
      <c r="E8" s="111">
        <v>52999.999999999949</v>
      </c>
      <c r="F8" s="181">
        <v>53000</v>
      </c>
      <c r="G8" s="111">
        <v>109518.41</v>
      </c>
      <c r="H8" s="176">
        <v>109419.5</v>
      </c>
      <c r="I8" s="112">
        <f>+C8+E8+G8</f>
        <v>397622.24092006183</v>
      </c>
      <c r="J8" s="182">
        <f>+D8+F8+H8</f>
        <v>397523.5</v>
      </c>
      <c r="K8" s="150"/>
      <c r="L8" s="149"/>
      <c r="M8" s="150"/>
    </row>
    <row r="9" spans="2:13" s="108" customFormat="1" ht="46.5" x14ac:dyDescent="0.35">
      <c r="B9" s="110" t="s">
        <v>207</v>
      </c>
      <c r="C9" s="111">
        <v>0</v>
      </c>
      <c r="D9" s="176">
        <v>0</v>
      </c>
      <c r="E9" s="111">
        <v>19715.626400000001</v>
      </c>
      <c r="F9" s="181">
        <v>14275.84</v>
      </c>
      <c r="G9" s="111">
        <v>4112.3900000000003</v>
      </c>
      <c r="H9" s="176">
        <v>36</v>
      </c>
      <c r="I9" s="112">
        <f t="shared" ref="I9:I14" si="0">+C9+E9+G9</f>
        <v>23828.0164</v>
      </c>
      <c r="J9" s="182">
        <f t="shared" ref="J9:J14" si="1">+D9+F9+H9</f>
        <v>14311.84</v>
      </c>
    </row>
    <row r="10" spans="2:13" s="108" customFormat="1" ht="62" x14ac:dyDescent="0.35">
      <c r="B10" s="110" t="s">
        <v>208</v>
      </c>
      <c r="C10" s="111">
        <v>4275.1268</v>
      </c>
      <c r="D10" s="176">
        <v>3912.37</v>
      </c>
      <c r="E10" s="111">
        <v>0</v>
      </c>
      <c r="F10" s="181">
        <v>0</v>
      </c>
      <c r="G10" s="111">
        <v>0</v>
      </c>
      <c r="H10" s="176">
        <v>0</v>
      </c>
      <c r="I10" s="112">
        <f t="shared" si="0"/>
        <v>4275.1268</v>
      </c>
      <c r="J10" s="182">
        <f t="shared" si="1"/>
        <v>3912.37</v>
      </c>
      <c r="L10" s="185"/>
    </row>
    <row r="11" spans="2:13" s="108" customFormat="1" ht="31" x14ac:dyDescent="0.35">
      <c r="B11" s="113" t="s">
        <v>209</v>
      </c>
      <c r="C11" s="111">
        <v>196005.44200000001</v>
      </c>
      <c r="D11" s="176">
        <v>180618.72</v>
      </c>
      <c r="E11" s="111">
        <v>197156.26400000002</v>
      </c>
      <c r="F11" s="181">
        <v>184436.37</v>
      </c>
      <c r="G11" s="111">
        <v>0</v>
      </c>
      <c r="H11" s="176">
        <v>0</v>
      </c>
      <c r="I11" s="112">
        <f t="shared" si="0"/>
        <v>393161.70600000001</v>
      </c>
      <c r="J11" s="182">
        <f t="shared" si="1"/>
        <v>365055.08999999997</v>
      </c>
      <c r="K11" s="155"/>
      <c r="L11" s="155"/>
    </row>
    <row r="12" spans="2:13" s="108" customFormat="1" ht="15.5" x14ac:dyDescent="0.35">
      <c r="B12" s="110" t="s">
        <v>210</v>
      </c>
      <c r="C12" s="111">
        <v>31876.141200000002</v>
      </c>
      <c r="D12" s="176">
        <v>22901.16</v>
      </c>
      <c r="E12" s="111">
        <v>26573.506539969101</v>
      </c>
      <c r="F12" s="181">
        <v>26573.506539969101</v>
      </c>
      <c r="G12" s="111">
        <v>13199.07</v>
      </c>
      <c r="H12" s="176">
        <v>8176.07</v>
      </c>
      <c r="I12" s="112">
        <f t="shared" si="0"/>
        <v>71648.717739969114</v>
      </c>
      <c r="J12" s="182">
        <f t="shared" si="1"/>
        <v>57650.736539969097</v>
      </c>
      <c r="L12" s="185"/>
    </row>
    <row r="13" spans="2:13" s="108" customFormat="1" ht="46.5" x14ac:dyDescent="0.35">
      <c r="B13" s="110" t="s">
        <v>211</v>
      </c>
      <c r="C13" s="111">
        <v>244800</v>
      </c>
      <c r="D13" s="176">
        <v>174429.93</v>
      </c>
      <c r="E13" s="111">
        <v>237600</v>
      </c>
      <c r="F13" s="181">
        <v>237447.78999999998</v>
      </c>
      <c r="G13" s="111">
        <v>398533.52734782611</v>
      </c>
      <c r="H13" s="176">
        <v>394619.30000000005</v>
      </c>
      <c r="I13" s="112">
        <f t="shared" si="0"/>
        <v>880933.52734782617</v>
      </c>
      <c r="J13" s="182">
        <f t="shared" si="1"/>
        <v>806497.02</v>
      </c>
      <c r="L13" s="185"/>
    </row>
    <row r="14" spans="2:13" s="108" customFormat="1" ht="31.5" thickBot="1" x14ac:dyDescent="0.4">
      <c r="B14" s="114" t="s">
        <v>212</v>
      </c>
      <c r="C14" s="115">
        <v>35603.008546003104</v>
      </c>
      <c r="D14" s="177">
        <v>25037.309999999998</v>
      </c>
      <c r="E14" s="115">
        <v>26702.268326998299</v>
      </c>
      <c r="F14" s="181">
        <v>25247.370000000003</v>
      </c>
      <c r="G14" s="115">
        <v>35384.266203575848</v>
      </c>
      <c r="H14" s="176">
        <v>28152.84</v>
      </c>
      <c r="I14" s="112">
        <f t="shared" si="0"/>
        <v>97689.543076577247</v>
      </c>
      <c r="J14" s="182">
        <f t="shared" si="1"/>
        <v>78437.52</v>
      </c>
    </row>
    <row r="15" spans="2:13" s="108" customFormat="1" ht="15.5" x14ac:dyDescent="0.35">
      <c r="B15" s="116" t="s">
        <v>213</v>
      </c>
      <c r="C15" s="117">
        <v>747663.5494660649</v>
      </c>
      <c r="D15" s="178">
        <f>SUM(D8:D14)</f>
        <v>642003.49</v>
      </c>
      <c r="E15" s="117">
        <v>560747.66526696749</v>
      </c>
      <c r="F15" s="178">
        <f>SUM(F8:F14)</f>
        <v>540980.87653996912</v>
      </c>
      <c r="G15" s="117">
        <v>560747.66355140193</v>
      </c>
      <c r="H15" s="178">
        <f t="shared" ref="H15" si="2">SUM(H8:H14)</f>
        <v>540403.71000000008</v>
      </c>
      <c r="I15" s="117">
        <f t="shared" ref="I15" si="3">SUM(I8:I14)</f>
        <v>1869158.8782844343</v>
      </c>
      <c r="J15" s="178">
        <f>SUM(J8:J14)</f>
        <v>1723388.0765399691</v>
      </c>
    </row>
    <row r="16" spans="2:13" s="108" customFormat="1" ht="15.5" x14ac:dyDescent="0.35">
      <c r="B16" s="118" t="s">
        <v>214</v>
      </c>
      <c r="C16" s="119">
        <v>52336.448462624547</v>
      </c>
      <c r="D16" s="179">
        <v>43262.38</v>
      </c>
      <c r="E16" s="119">
        <v>39252.33656868773</v>
      </c>
      <c r="F16" s="179">
        <f>F15*0.07</f>
        <v>37868.661357797842</v>
      </c>
      <c r="G16" s="119">
        <v>39252.336448598136</v>
      </c>
      <c r="H16" s="179">
        <v>32444</v>
      </c>
      <c r="I16" s="119">
        <f t="shared" ref="I16" si="4">I15*0.07</f>
        <v>130841.12147991042</v>
      </c>
      <c r="J16" s="179">
        <f>J15*0.07</f>
        <v>120637.16535779784</v>
      </c>
      <c r="K16" s="155">
        <f>+H16+F16+D16</f>
        <v>113575.04135779783</v>
      </c>
    </row>
    <row r="17" spans="2:11" s="108" customFormat="1" ht="16" thickBot="1" x14ac:dyDescent="0.4">
      <c r="B17" s="120" t="s">
        <v>10</v>
      </c>
      <c r="C17" s="121">
        <v>799999.99792868947</v>
      </c>
      <c r="D17" s="180">
        <f>D15+D16</f>
        <v>685265.87</v>
      </c>
      <c r="E17" s="121">
        <v>600000.00183565519</v>
      </c>
      <c r="F17" s="180">
        <f t="shared" ref="F17" si="5">F15+F16</f>
        <v>578849.53789776692</v>
      </c>
      <c r="G17" s="121">
        <v>600000.00000000012</v>
      </c>
      <c r="H17" s="180">
        <f t="shared" ref="H17" si="6">H15+H16</f>
        <v>572847.71000000008</v>
      </c>
      <c r="I17" s="121">
        <f t="shared" ref="I17" si="7">I15+I16</f>
        <v>1999999.9997643447</v>
      </c>
      <c r="J17" s="180">
        <f>J15+J16</f>
        <v>1844025.2418977669</v>
      </c>
      <c r="K17" s="155">
        <f>+K16+J15</f>
        <v>1836963.1178977669</v>
      </c>
    </row>
    <row r="18" spans="2:11" s="108" customFormat="1" ht="16" thickBot="1" x14ac:dyDescent="0.4"/>
    <row r="19" spans="2:11" s="108" customFormat="1" ht="15.5" x14ac:dyDescent="0.35">
      <c r="B19" s="226" t="s">
        <v>192</v>
      </c>
      <c r="C19" s="227"/>
      <c r="D19" s="227"/>
      <c r="E19" s="227"/>
      <c r="F19" s="227"/>
      <c r="G19" s="227"/>
      <c r="H19" s="228"/>
      <c r="I19" s="228"/>
      <c r="J19" s="228"/>
      <c r="K19" s="122"/>
    </row>
    <row r="20" spans="2:11" ht="15.75" customHeight="1" x14ac:dyDescent="0.35">
      <c r="B20" s="229"/>
      <c r="C20" s="191" t="s">
        <v>4</v>
      </c>
      <c r="D20" s="191" t="s">
        <v>5</v>
      </c>
      <c r="E20" s="191" t="s">
        <v>6</v>
      </c>
      <c r="F20" s="191" t="s">
        <v>7</v>
      </c>
      <c r="G20" s="191" t="s">
        <v>8</v>
      </c>
      <c r="H20" s="191" t="s">
        <v>9</v>
      </c>
      <c r="I20" s="53"/>
      <c r="J20" s="231" t="s">
        <v>215</v>
      </c>
      <c r="K20" s="220" t="s">
        <v>193</v>
      </c>
    </row>
    <row r="21" spans="2:11" ht="15.75" customHeight="1" x14ac:dyDescent="0.35">
      <c r="B21" s="230"/>
      <c r="C21" s="192"/>
      <c r="D21" s="192"/>
      <c r="E21" s="192"/>
      <c r="F21" s="192"/>
      <c r="G21" s="192"/>
      <c r="H21" s="192"/>
      <c r="I21" s="54"/>
      <c r="J21" s="232"/>
      <c r="K21" s="221"/>
    </row>
    <row r="22" spans="2:11" ht="15.5" x14ac:dyDescent="0.35">
      <c r="B22" s="123" t="s">
        <v>194</v>
      </c>
      <c r="C22" s="124">
        <f>'[1]1) Budget Table'!D197</f>
        <v>559999.99855008279</v>
      </c>
      <c r="D22" s="124">
        <v>560000</v>
      </c>
      <c r="E22" s="124">
        <f>'[1]1) Budget Table'!E197</f>
        <v>420000.0012849585</v>
      </c>
      <c r="F22" s="124">
        <v>420000</v>
      </c>
      <c r="G22" s="124">
        <f>'[1]1) Budget Table'!F197</f>
        <v>420000.00000000006</v>
      </c>
      <c r="H22" s="124">
        <f>+G22</f>
        <v>420000.00000000006</v>
      </c>
      <c r="I22" s="112">
        <f t="shared" ref="I22" si="8">+C22+E22+G22</f>
        <v>1399999.9998350414</v>
      </c>
      <c r="J22" s="112">
        <f>+D22+F22+H22</f>
        <v>1400000</v>
      </c>
      <c r="K22" s="125">
        <f>'[1]1) Budget Table'!H197</f>
        <v>0.7</v>
      </c>
    </row>
    <row r="23" spans="2:11" ht="15.5" x14ac:dyDescent="0.35">
      <c r="B23" s="123" t="s">
        <v>195</v>
      </c>
      <c r="C23" s="124">
        <f>'[1]1) Budget Table'!D198</f>
        <v>239999.99937860691</v>
      </c>
      <c r="D23" s="124">
        <f>D17-D22</f>
        <v>125265.87</v>
      </c>
      <c r="E23" s="124">
        <f>'[1]1) Budget Table'!E198</f>
        <v>180000.00055069651</v>
      </c>
      <c r="F23" s="124">
        <f>F17-F22</f>
        <v>158849.53789776692</v>
      </c>
      <c r="G23" s="124">
        <f>'[1]1) Budget Table'!F198</f>
        <v>180000.00000000003</v>
      </c>
      <c r="H23" s="144">
        <f>+H17-H22</f>
        <v>152847.71000000002</v>
      </c>
      <c r="I23" s="112">
        <f t="shared" ref="I23:I25" si="9">+C23+E23+G23</f>
        <v>599999.99992930342</v>
      </c>
      <c r="J23" s="112">
        <f>+D23+F23+H23</f>
        <v>436963.11789776693</v>
      </c>
      <c r="K23" s="125">
        <f>'[1]1) Budget Table'!H198</f>
        <v>0.3</v>
      </c>
    </row>
    <row r="24" spans="2:11" ht="15.5" x14ac:dyDescent="0.35">
      <c r="B24" s="123" t="s">
        <v>216</v>
      </c>
      <c r="C24" s="124">
        <f>'[1]1) Budget Table'!D199</f>
        <v>0</v>
      </c>
      <c r="D24" s="124"/>
      <c r="E24" s="124">
        <f>'[1]1) Budget Table'!E199</f>
        <v>0</v>
      </c>
      <c r="F24" s="124"/>
      <c r="G24" s="124">
        <f>'[1]1) Budget Table'!F199</f>
        <v>0</v>
      </c>
      <c r="H24" s="144"/>
      <c r="I24" s="112">
        <f t="shared" si="9"/>
        <v>0</v>
      </c>
      <c r="J24" s="112">
        <f t="shared" ref="J24" si="10">+D24+F24+H24</f>
        <v>0</v>
      </c>
      <c r="K24" s="125">
        <f>'[1]1) Budget Table'!H199</f>
        <v>0</v>
      </c>
    </row>
    <row r="25" spans="2:11" ht="16" thickBot="1" x14ac:dyDescent="0.4">
      <c r="B25" s="126" t="s">
        <v>215</v>
      </c>
      <c r="C25" s="127">
        <f>'[1]1) Budget Table'!D200</f>
        <v>799999.9979286897</v>
      </c>
      <c r="D25" s="127">
        <f>+D22+D23+D24</f>
        <v>685265.87</v>
      </c>
      <c r="E25" s="127">
        <f>'[1]1) Budget Table'!E200</f>
        <v>600000.00183565496</v>
      </c>
      <c r="F25" s="127">
        <f>+F22+F23+F24</f>
        <v>578849.53789776692</v>
      </c>
      <c r="G25" s="127">
        <f>'[1]1) Budget Table'!F200</f>
        <v>600000.00000000012</v>
      </c>
      <c r="H25" s="127">
        <f>+H22+H23+H24</f>
        <v>572847.71000000008</v>
      </c>
      <c r="I25" s="112">
        <f t="shared" si="9"/>
        <v>1999999.9997643447</v>
      </c>
      <c r="J25" s="112">
        <f>+D25+F25+H25</f>
        <v>1836963.1178977671</v>
      </c>
      <c r="K25" s="128"/>
    </row>
    <row r="26" spans="2:11" ht="18.5" x14ac:dyDescent="0.45">
      <c r="D26" s="183">
        <f>+D25/C25</f>
        <v>0.85658233971780973</v>
      </c>
      <c r="E26" s="183"/>
      <c r="F26" s="183">
        <f>+F25/E25</f>
        <v>0.96474922687803366</v>
      </c>
      <c r="G26" s="183"/>
      <c r="H26" s="183">
        <f>+H25/G25</f>
        <v>0.95474618333333328</v>
      </c>
      <c r="I26" s="184"/>
      <c r="J26" s="183">
        <f>+J25/I25</f>
        <v>0.91848155905710605</v>
      </c>
    </row>
    <row r="28" spans="2:11" x14ac:dyDescent="0.35">
      <c r="D28" s="146"/>
      <c r="F28" s="146"/>
    </row>
    <row r="29" spans="2:11" x14ac:dyDescent="0.35">
      <c r="J29" s="146">
        <f>+J22+J23</f>
        <v>1836963.1178977669</v>
      </c>
    </row>
    <row r="32" spans="2:11" x14ac:dyDescent="0.35">
      <c r="D32" s="146"/>
    </row>
  </sheetData>
  <mergeCells count="20">
    <mergeCell ref="B2:J3"/>
    <mergeCell ref="B5:J5"/>
    <mergeCell ref="C6:C7"/>
    <mergeCell ref="E6:E7"/>
    <mergeCell ref="G6:G7"/>
    <mergeCell ref="J6:J7"/>
    <mergeCell ref="K20:K21"/>
    <mergeCell ref="D6:D7"/>
    <mergeCell ref="F6:F7"/>
    <mergeCell ref="H6:H7"/>
    <mergeCell ref="D20:D21"/>
    <mergeCell ref="F20:F21"/>
    <mergeCell ref="H20:H21"/>
    <mergeCell ref="I6:I7"/>
    <mergeCell ref="B19:J19"/>
    <mergeCell ref="B20:B21"/>
    <mergeCell ref="C20:C21"/>
    <mergeCell ref="E20:E21"/>
    <mergeCell ref="G20:G21"/>
    <mergeCell ref="J20:J21"/>
  </mergeCells>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B14" xr:uid="{F0FCDA6A-7860-43FF-8CDA-0AA534A4288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EEF39648-0157-4C70-92A1-DF612A0B4764}"/>
    <dataValidation allowBlank="1" showInputMessage="1" showErrorMessage="1" prompt="Services contracted by an organization which follow the normal procurement processes." sqref="B11" xr:uid="{46CA14E4-345F-4705-AF30-8CF10DB2CB9C}"/>
    <dataValidation allowBlank="1" showInputMessage="1" showErrorMessage="1" prompt="Includes staff and non-staff travel paid for by the organization directly related to a project." sqref="B12" xr:uid="{8457DB56-8FC2-4734-B8AF-C521EECEAB2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8E119B54-DDA6-4E9F-899A-68BA318A19B6}"/>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8686AFBA-30E2-40E3-874A-BA6000360FC2}"/>
    <dataValidation allowBlank="1" showInputMessage="1" showErrorMessage="1" prompt="Includes all related staff and temporary staff costs including base salary, post adjustment and all staff entitlements." sqref="B8" xr:uid="{9C7864F4-6942-4C86-A257-AF5C91EF5661}"/>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678B4-25F8-4D06-BAEC-84FBDEEAF721}">
  <dimension ref="B3:D8"/>
  <sheetViews>
    <sheetView workbookViewId="0">
      <selection activeCell="C9" sqref="C9"/>
    </sheetView>
  </sheetViews>
  <sheetFormatPr baseColWidth="10" defaultColWidth="10.81640625" defaultRowHeight="14.5" x14ac:dyDescent="0.35"/>
  <cols>
    <col min="2" max="2" width="22.453125" bestFit="1" customWidth="1"/>
  </cols>
  <sheetData>
    <row r="3" spans="2:4" x14ac:dyDescent="0.35">
      <c r="B3" t="s">
        <v>217</v>
      </c>
      <c r="C3" s="145">
        <v>865.37</v>
      </c>
      <c r="D3" s="145"/>
    </row>
    <row r="4" spans="2:4" x14ac:dyDescent="0.35">
      <c r="B4" t="s">
        <v>218</v>
      </c>
      <c r="C4" s="145">
        <v>820.6</v>
      </c>
      <c r="D4" s="145"/>
    </row>
    <row r="5" spans="2:4" x14ac:dyDescent="0.35">
      <c r="B5" t="s">
        <v>219</v>
      </c>
      <c r="C5" s="145">
        <v>40572.82</v>
      </c>
      <c r="D5" s="145"/>
    </row>
    <row r="6" spans="2:4" x14ac:dyDescent="0.35">
      <c r="B6" t="s">
        <v>220</v>
      </c>
      <c r="C6" s="145">
        <v>3928.75</v>
      </c>
      <c r="D6" s="145"/>
    </row>
    <row r="7" spans="2:4" x14ac:dyDescent="0.35">
      <c r="B7" t="s">
        <v>221</v>
      </c>
      <c r="C7" s="145">
        <v>3228.43</v>
      </c>
      <c r="D7" s="145">
        <f>+C3+C4+C5+C6</f>
        <v>46187.54</v>
      </c>
    </row>
    <row r="8" spans="2:4" x14ac:dyDescent="0.35">
      <c r="C8" s="145">
        <f>+C3+C4+C5+C6+C7</f>
        <v>49415.97</v>
      </c>
      <c r="D8" s="145">
        <f>+D7*7%</f>
        <v>3233.1278000000002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irene.rojas@undp.org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MPTF_00006_00953</ProjectId>
    <FundCode xmlns="f9695bc1-6109-4dcd-a27a-f8a0370b00e2">MPTF_00006</FundCode>
    <Comments xmlns="f9695bc1-6109-4dcd-a27a-f8a0370b00e2">Financial Progress Report</Comments>
    <Active xmlns="f9695bc1-6109-4dcd-a27a-f8a0370b00e2">Yes</Active>
    <DocumentDate xmlns="b1528a4b-5ccb-40f7-a09e-43427183cd95">2025-06-15T07:00:00+00:00</DocumentDate>
    <Featured xmlns="b1528a4b-5ccb-40f7-a09e-43427183cd95">0</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419DA3-9E90-4265-8757-C34A42B64443}">
  <ds:schemaRefs>
    <ds:schemaRef ds:uri="http://schemas.microsoft.com/office/2006/metadata/properties"/>
    <ds:schemaRef ds:uri="http://schemas.microsoft.com/office/infopath/2007/PartnerControls"/>
    <ds:schemaRef ds:uri="5bbe472c-b467-463e-b963-66c0881b33a2"/>
    <ds:schemaRef ds:uri="8315e492-ce1f-45aa-ab83-d0a1d077d827"/>
  </ds:schemaRefs>
</ds:datastoreItem>
</file>

<file path=customXml/itemProps2.xml><?xml version="1.0" encoding="utf-8"?>
<ds:datastoreItem xmlns:ds="http://schemas.openxmlformats.org/officeDocument/2006/customXml" ds:itemID="{90C3719C-6039-45F5-B57C-540446D300F6}"/>
</file>

<file path=customXml/itemProps3.xml><?xml version="1.0" encoding="utf-8"?>
<ds:datastoreItem xmlns:ds="http://schemas.openxmlformats.org/officeDocument/2006/customXml" ds:itemID="{336534C2-970B-4B76-807A-0DF2E12D01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PBF134236 project_progress_report_VF.xlsx</dc:title>
  <dc:subject/>
  <dc:creator>Carolina Lopez Vega</dc:creator>
  <cp:keywords/>
  <dc:description/>
  <cp:lastModifiedBy>Irene Rojas</cp:lastModifiedBy>
  <cp:revision/>
  <dcterms:created xsi:type="dcterms:W3CDTF">2023-06-12T16:30:00Z</dcterms:created>
  <dcterms:modified xsi:type="dcterms:W3CDTF">2025-06-13T17:44:22Z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