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unitednations-my.sharepoint.com/personal/freya_byfield_un_org/Documents/_MPTF-PBF Joint Secretariat_shared/PBF/Project amendments/"/>
    </mc:Choice>
  </mc:AlternateContent>
  <xr:revisionPtr revIDLastSave="0" documentId="8_{E0AE69E5-256B-4F35-B012-C06BADA24B6B}" xr6:coauthVersionLast="47" xr6:coauthVersionMax="47" xr10:uidLastSave="{00000000-0000-0000-0000-000000000000}"/>
  <bookViews>
    <workbookView xWindow="-108" yWindow="-108" windowWidth="23256" windowHeight="13896" xr2:uid="{00000000-000D-0000-FFFF-FFFF00000000}"/>
  </bookViews>
  <sheets>
    <sheet name="1) Budget Table" sheetId="1" r:id="rId1"/>
    <sheet name="2) By Category" sheetId="5" r:id="rId2"/>
    <sheet name="3) Explanatory Notes" sheetId="3" r:id="rId3"/>
    <sheet name="4) For PBSO Use" sheetId="6" r:id="rId4"/>
    <sheet name="5)For MPTFO Use" sheetId="4" r:id="rId5"/>
    <sheet name="Dropdowns" sheetId="8" state="hidden"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0" i="1" l="1"/>
  <c r="K219" i="1"/>
  <c r="K171" i="1"/>
  <c r="K150" i="1"/>
  <c r="K140" i="1"/>
  <c r="K130" i="1"/>
  <c r="K119" i="1"/>
  <c r="K118" i="1"/>
  <c r="K108" i="1"/>
  <c r="K98" i="1"/>
  <c r="K78" i="1"/>
  <c r="K67" i="1"/>
  <c r="K24" i="1"/>
  <c r="L244" i="1"/>
  <c r="L243" i="1"/>
  <c r="L219" i="1"/>
  <c r="L36" i="1"/>
  <c r="L24" i="1"/>
  <c r="J215" i="1"/>
  <c r="I118" i="1"/>
  <c r="I219" i="1"/>
  <c r="I150" i="1"/>
  <c r="I140" i="1"/>
  <c r="I130" i="1"/>
  <c r="I108" i="1"/>
  <c r="I98" i="1"/>
  <c r="I88" i="1"/>
  <c r="I78" i="1"/>
  <c r="I24" i="1"/>
  <c r="I28" i="1"/>
  <c r="I36" i="1" s="1"/>
  <c r="I171" i="1" l="1"/>
  <c r="I67" i="1"/>
  <c r="I119" i="1"/>
  <c r="L28" i="1"/>
  <c r="I220" i="1" l="1"/>
  <c r="L78" i="1"/>
  <c r="L88" i="1"/>
  <c r="G113" i="5"/>
  <c r="F113" i="5"/>
  <c r="E113" i="5"/>
  <c r="H73" i="5"/>
  <c r="H74" i="5"/>
  <c r="H75" i="5"/>
  <c r="H76" i="5"/>
  <c r="H77" i="5"/>
  <c r="H78" i="5"/>
  <c r="H79" i="5"/>
  <c r="H18" i="5"/>
  <c r="H158" i="5"/>
  <c r="H229" i="5"/>
  <c r="H230" i="5"/>
  <c r="H231" i="5"/>
  <c r="H232" i="5"/>
  <c r="H233" i="5"/>
  <c r="H234" i="5"/>
  <c r="H235" i="5"/>
  <c r="H236" i="5"/>
  <c r="H228" i="5"/>
  <c r="D245" i="5"/>
  <c r="H245" i="5"/>
  <c r="D246" i="5"/>
  <c r="D35" i="5"/>
  <c r="D36" i="1"/>
  <c r="D24" i="5"/>
  <c r="D219" i="1"/>
  <c r="H105" i="5"/>
  <c r="H106" i="5"/>
  <c r="H107" i="5"/>
  <c r="H108" i="5"/>
  <c r="H109" i="5"/>
  <c r="H110" i="5"/>
  <c r="H111" i="5"/>
  <c r="H112" i="5"/>
  <c r="H113" i="5"/>
  <c r="H102" i="5"/>
  <c r="H72" i="5"/>
  <c r="H83" i="5"/>
  <c r="H84" i="5"/>
  <c r="H85" i="5"/>
  <c r="H86" i="5"/>
  <c r="H87" i="5"/>
  <c r="H88" i="5"/>
  <c r="H89" i="5"/>
  <c r="H90" i="5"/>
  <c r="H91" i="5"/>
  <c r="H95" i="5"/>
  <c r="H96" i="5"/>
  <c r="H97" i="5"/>
  <c r="H98" i="5"/>
  <c r="H99" i="5"/>
  <c r="H100" i="5"/>
  <c r="H101" i="5"/>
  <c r="H94" i="5"/>
  <c r="H159" i="5"/>
  <c r="D247" i="5"/>
  <c r="H247" i="5"/>
  <c r="D244" i="5"/>
  <c r="D243" i="5"/>
  <c r="D242" i="5"/>
  <c r="D241" i="5"/>
  <c r="H241" i="5"/>
  <c r="D236" i="5"/>
  <c r="H157" i="5"/>
  <c r="H156" i="5"/>
  <c r="H155" i="5"/>
  <c r="H154" i="5"/>
  <c r="H153" i="5"/>
  <c r="H152" i="5"/>
  <c r="H151" i="5"/>
  <c r="H150" i="5"/>
  <c r="H147" i="5"/>
  <c r="H146" i="5"/>
  <c r="H145" i="5"/>
  <c r="H144" i="5"/>
  <c r="H143" i="5"/>
  <c r="H142" i="5"/>
  <c r="H141" i="5"/>
  <c r="H140" i="5"/>
  <c r="H129" i="5"/>
  <c r="H128" i="5"/>
  <c r="H131" i="5"/>
  <c r="H132" i="5"/>
  <c r="H133" i="5"/>
  <c r="H134" i="5"/>
  <c r="H116" i="5"/>
  <c r="D124" i="5"/>
  <c r="H123" i="5"/>
  <c r="D91" i="5"/>
  <c r="H35" i="5"/>
  <c r="F80" i="5"/>
  <c r="D80" i="5"/>
  <c r="H80" i="5"/>
  <c r="H27" i="5"/>
  <c r="H16" i="5"/>
  <c r="H246" i="5"/>
  <c r="H215" i="1"/>
  <c r="D246" i="1"/>
  <c r="D14" i="4"/>
  <c r="D11" i="4"/>
  <c r="D10" i="4"/>
  <c r="G10" i="4"/>
  <c r="D9" i="4"/>
  <c r="D158" i="5"/>
  <c r="D147" i="5"/>
  <c r="D136" i="5"/>
  <c r="D113" i="5"/>
  <c r="H24" i="5"/>
  <c r="H218" i="1"/>
  <c r="H217" i="1"/>
  <c r="H216" i="1"/>
  <c r="J216" i="1" s="1"/>
  <c r="J219" i="1" s="1"/>
  <c r="D24" i="1"/>
  <c r="D98" i="5"/>
  <c r="D101" i="5"/>
  <c r="D34" i="5"/>
  <c r="H110" i="1"/>
  <c r="H111" i="1"/>
  <c r="H112" i="1"/>
  <c r="G24" i="1"/>
  <c r="G36" i="1"/>
  <c r="G46" i="1"/>
  <c r="G56" i="1"/>
  <c r="G78" i="1"/>
  <c r="G88" i="1"/>
  <c r="G98" i="1"/>
  <c r="G108" i="1"/>
  <c r="G130" i="1"/>
  <c r="G140" i="1"/>
  <c r="G150" i="1"/>
  <c r="G160" i="1"/>
  <c r="G182" i="1"/>
  <c r="G192" i="1"/>
  <c r="G202" i="1"/>
  <c r="G212" i="1"/>
  <c r="G219" i="1"/>
  <c r="G66" i="1"/>
  <c r="G118" i="1"/>
  <c r="G170" i="1"/>
  <c r="G231" i="1"/>
  <c r="G232" i="1" s="1"/>
  <c r="D170" i="1"/>
  <c r="H34" i="1"/>
  <c r="G242" i="5"/>
  <c r="G243" i="5"/>
  <c r="F10" i="4"/>
  <c r="G124" i="5"/>
  <c r="H122" i="5"/>
  <c r="H119" i="5"/>
  <c r="H118" i="5"/>
  <c r="H117" i="5"/>
  <c r="G68" i="5"/>
  <c r="F68" i="5"/>
  <c r="E68" i="5"/>
  <c r="D68" i="5"/>
  <c r="H68" i="5"/>
  <c r="H67" i="5"/>
  <c r="H66" i="5"/>
  <c r="H65" i="5"/>
  <c r="H64" i="5"/>
  <c r="H63" i="5"/>
  <c r="H62" i="5"/>
  <c r="H61" i="5"/>
  <c r="L170" i="1"/>
  <c r="F170" i="1"/>
  <c r="E170" i="1"/>
  <c r="L66" i="1"/>
  <c r="F66" i="1"/>
  <c r="E66" i="1"/>
  <c r="D66" i="1"/>
  <c r="F118" i="1"/>
  <c r="E118" i="1"/>
  <c r="D118" i="1"/>
  <c r="L118" i="1"/>
  <c r="H117" i="1"/>
  <c r="H116" i="1"/>
  <c r="H115" i="1"/>
  <c r="H114" i="1"/>
  <c r="H169" i="1"/>
  <c r="H168" i="1"/>
  <c r="H167" i="1"/>
  <c r="H166" i="1"/>
  <c r="H165" i="1"/>
  <c r="H164" i="1"/>
  <c r="H163" i="1"/>
  <c r="H162" i="1"/>
  <c r="H113" i="1"/>
  <c r="H65" i="1"/>
  <c r="H64" i="1"/>
  <c r="H63" i="1"/>
  <c r="H62" i="1"/>
  <c r="H61" i="1"/>
  <c r="H60" i="1"/>
  <c r="H59" i="1"/>
  <c r="H58" i="1"/>
  <c r="C8" i="4"/>
  <c r="F9" i="4"/>
  <c r="F8" i="4"/>
  <c r="G249" i="5"/>
  <c r="H224" i="5"/>
  <c r="H208" i="5"/>
  <c r="H189" i="5"/>
  <c r="H41" i="5"/>
  <c r="H40" i="5"/>
  <c r="H39" i="5"/>
  <c r="H34" i="5"/>
  <c r="H33" i="5"/>
  <c r="H29" i="5"/>
  <c r="H28" i="5"/>
  <c r="H23" i="5"/>
  <c r="H21" i="5"/>
  <c r="H20" i="5"/>
  <c r="H19" i="5"/>
  <c r="H17" i="5"/>
  <c r="F11" i="4"/>
  <c r="F13" i="4"/>
  <c r="H218" i="5"/>
  <c r="H219" i="5"/>
  <c r="H220" i="5"/>
  <c r="H221" i="5"/>
  <c r="H222" i="5"/>
  <c r="H223" i="5"/>
  <c r="H207" i="5"/>
  <c r="H209" i="5"/>
  <c r="H210" i="5"/>
  <c r="H211" i="5"/>
  <c r="H212" i="5"/>
  <c r="H213" i="5"/>
  <c r="H196" i="5"/>
  <c r="H197" i="5"/>
  <c r="H198" i="5"/>
  <c r="H199" i="5"/>
  <c r="H200" i="5"/>
  <c r="H201" i="5"/>
  <c r="H202" i="5"/>
  <c r="H185" i="5"/>
  <c r="H186" i="5"/>
  <c r="H187" i="5"/>
  <c r="H188" i="5"/>
  <c r="H190" i="5"/>
  <c r="H191" i="5"/>
  <c r="H50" i="5"/>
  <c r="H51" i="5"/>
  <c r="H52" i="5"/>
  <c r="H53" i="5"/>
  <c r="H54" i="5"/>
  <c r="H55" i="5"/>
  <c r="H56" i="5"/>
  <c r="H43" i="5"/>
  <c r="H44" i="5"/>
  <c r="H45" i="5"/>
  <c r="G35" i="5"/>
  <c r="H32" i="5"/>
  <c r="H206" i="1"/>
  <c r="H205" i="1"/>
  <c r="H207" i="1"/>
  <c r="H208" i="1"/>
  <c r="H209" i="1"/>
  <c r="H210" i="1"/>
  <c r="H211" i="1"/>
  <c r="H204" i="1"/>
  <c r="H195" i="1"/>
  <c r="H196" i="1"/>
  <c r="H197" i="1"/>
  <c r="H198" i="1"/>
  <c r="H199" i="1"/>
  <c r="H200" i="1"/>
  <c r="H201" i="1"/>
  <c r="H194" i="1"/>
  <c r="H185" i="1"/>
  <c r="H186" i="1"/>
  <c r="H187" i="1"/>
  <c r="H188" i="1"/>
  <c r="H189" i="1"/>
  <c r="H190" i="1"/>
  <c r="H191" i="1"/>
  <c r="H184" i="1"/>
  <c r="H175" i="1"/>
  <c r="H176" i="1"/>
  <c r="H177" i="1"/>
  <c r="H178" i="1"/>
  <c r="H179" i="1"/>
  <c r="H180" i="1"/>
  <c r="H181" i="1"/>
  <c r="H174" i="1"/>
  <c r="H153" i="1"/>
  <c r="H154" i="1"/>
  <c r="H155" i="1"/>
  <c r="H156" i="1"/>
  <c r="H157" i="1"/>
  <c r="H158" i="1"/>
  <c r="H159" i="1"/>
  <c r="H152" i="1"/>
  <c r="H143" i="1"/>
  <c r="H144" i="1"/>
  <c r="J144" i="1" s="1"/>
  <c r="J150" i="1" s="1"/>
  <c r="H145" i="1"/>
  <c r="H146" i="1"/>
  <c r="H147" i="1"/>
  <c r="H148" i="1"/>
  <c r="H149" i="1"/>
  <c r="H142" i="1"/>
  <c r="H133" i="1"/>
  <c r="J133" i="1" s="1"/>
  <c r="H135" i="1"/>
  <c r="J135" i="1" s="1"/>
  <c r="H136" i="1"/>
  <c r="J136" i="1" s="1"/>
  <c r="H137" i="1"/>
  <c r="H138" i="1"/>
  <c r="H139" i="1"/>
  <c r="H123" i="1"/>
  <c r="J123" i="1" s="1"/>
  <c r="H124" i="1"/>
  <c r="J124" i="1" s="1"/>
  <c r="H125" i="1"/>
  <c r="H127" i="1"/>
  <c r="H128" i="1"/>
  <c r="H129" i="1"/>
  <c r="H122" i="1"/>
  <c r="J122" i="1" s="1"/>
  <c r="H101" i="1"/>
  <c r="H102" i="1"/>
  <c r="H103" i="1"/>
  <c r="H104" i="1"/>
  <c r="H105" i="1"/>
  <c r="H106" i="1"/>
  <c r="H107" i="1"/>
  <c r="H100" i="1"/>
  <c r="H91" i="1"/>
  <c r="H92" i="1"/>
  <c r="H93" i="1"/>
  <c r="H94" i="1"/>
  <c r="H95" i="1"/>
  <c r="H96" i="1"/>
  <c r="H97" i="1"/>
  <c r="H90" i="1"/>
  <c r="H81" i="1"/>
  <c r="H83" i="1"/>
  <c r="H86" i="1"/>
  <c r="H87" i="1"/>
  <c r="H80" i="1"/>
  <c r="H72" i="1"/>
  <c r="H74" i="1"/>
  <c r="H76" i="1"/>
  <c r="H77" i="1"/>
  <c r="H70" i="1"/>
  <c r="H49" i="1"/>
  <c r="H50" i="1"/>
  <c r="H51" i="1"/>
  <c r="H52" i="1"/>
  <c r="H53" i="1"/>
  <c r="H54" i="1"/>
  <c r="H55" i="1"/>
  <c r="H48" i="1"/>
  <c r="H41" i="1"/>
  <c r="H42" i="1"/>
  <c r="H43" i="1"/>
  <c r="H44" i="1"/>
  <c r="H45" i="1"/>
  <c r="H38" i="1"/>
  <c r="H27" i="1"/>
  <c r="H32" i="1"/>
  <c r="H33" i="1"/>
  <c r="H26" i="1"/>
  <c r="H17" i="1"/>
  <c r="H21" i="1"/>
  <c r="H22" i="1"/>
  <c r="H23" i="1"/>
  <c r="H16" i="1"/>
  <c r="F21" i="4"/>
  <c r="C7" i="4"/>
  <c r="F14" i="4"/>
  <c r="F7" i="4"/>
  <c r="G225" i="5"/>
  <c r="G214" i="5"/>
  <c r="G203" i="5"/>
  <c r="H203" i="5"/>
  <c r="G192" i="5"/>
  <c r="G102" i="5"/>
  <c r="G91" i="5"/>
  <c r="G80" i="5"/>
  <c r="G57" i="5"/>
  <c r="G24" i="5"/>
  <c r="F12" i="4"/>
  <c r="H24" i="4"/>
  <c r="H23" i="4"/>
  <c r="H22" i="4"/>
  <c r="L212" i="1"/>
  <c r="L202" i="1"/>
  <c r="L192" i="1"/>
  <c r="L182" i="1"/>
  <c r="L160" i="1"/>
  <c r="L150" i="1"/>
  <c r="L130" i="1"/>
  <c r="L108" i="1"/>
  <c r="L98" i="1"/>
  <c r="L56" i="1"/>
  <c r="L46" i="1"/>
  <c r="F22" i="4"/>
  <c r="K241" i="1"/>
  <c r="D21" i="4"/>
  <c r="E21" i="4"/>
  <c r="C21" i="4"/>
  <c r="D7" i="4"/>
  <c r="E7" i="4"/>
  <c r="D192" i="1"/>
  <c r="E192" i="1"/>
  <c r="D237" i="1"/>
  <c r="D229" i="1"/>
  <c r="E219" i="1"/>
  <c r="F219" i="1"/>
  <c r="E14" i="4"/>
  <c r="D12" i="4"/>
  <c r="E12" i="4"/>
  <c r="G12" i="4"/>
  <c r="E9" i="4"/>
  <c r="C14" i="4"/>
  <c r="C10" i="4"/>
  <c r="C11" i="4"/>
  <c r="C12" i="4"/>
  <c r="C13" i="4"/>
  <c r="C9" i="4"/>
  <c r="D8" i="4"/>
  <c r="E8" i="4"/>
  <c r="D203" i="5"/>
  <c r="E203" i="5"/>
  <c r="F203" i="5"/>
  <c r="D214" i="5"/>
  <c r="H214" i="5"/>
  <c r="E214" i="5"/>
  <c r="F214" i="5"/>
  <c r="D225" i="5"/>
  <c r="H225" i="5"/>
  <c r="E225" i="5"/>
  <c r="F225" i="5"/>
  <c r="F192" i="5"/>
  <c r="E192" i="5"/>
  <c r="D192" i="5"/>
  <c r="H192" i="5"/>
  <c r="D169" i="5"/>
  <c r="E102" i="5"/>
  <c r="F102" i="5"/>
  <c r="E35" i="5"/>
  <c r="E46" i="5"/>
  <c r="H46" i="5"/>
  <c r="F46" i="5"/>
  <c r="D57" i="5"/>
  <c r="H57" i="5"/>
  <c r="E57" i="5"/>
  <c r="F57" i="5"/>
  <c r="H42" i="5"/>
  <c r="H30" i="5"/>
  <c r="D13" i="4"/>
  <c r="E24" i="5"/>
  <c r="E212" i="1"/>
  <c r="F212" i="1"/>
  <c r="E202" i="1"/>
  <c r="F202" i="1"/>
  <c r="F192" i="1"/>
  <c r="E182" i="1"/>
  <c r="C40" i="6"/>
  <c r="F182" i="1"/>
  <c r="H184" i="5"/>
  <c r="E160" i="1"/>
  <c r="F160" i="1"/>
  <c r="E150" i="1"/>
  <c r="F150" i="1"/>
  <c r="F140" i="1"/>
  <c r="F130" i="1"/>
  <c r="E108" i="1"/>
  <c r="F108" i="1"/>
  <c r="E98" i="1"/>
  <c r="F98" i="1"/>
  <c r="F88" i="1"/>
  <c r="F78" i="1"/>
  <c r="E56" i="1"/>
  <c r="F56" i="1"/>
  <c r="F46" i="1"/>
  <c r="F24" i="1"/>
  <c r="C7" i="6"/>
  <c r="E10" i="4"/>
  <c r="H31" i="5"/>
  <c r="F35" i="5"/>
  <c r="F24" i="5"/>
  <c r="H22" i="5"/>
  <c r="H161" i="5"/>
  <c r="E11" i="4"/>
  <c r="F248" i="5"/>
  <c r="F249" i="5"/>
  <c r="F250" i="5"/>
  <c r="E13" i="4"/>
  <c r="H31" i="1"/>
  <c r="F36" i="1"/>
  <c r="D212" i="1"/>
  <c r="H217" i="5"/>
  <c r="D202" i="1"/>
  <c r="H206" i="5"/>
  <c r="D182" i="1"/>
  <c r="D160" i="1"/>
  <c r="D150" i="1"/>
  <c r="D140" i="1"/>
  <c r="H132" i="1"/>
  <c r="J132" i="1" s="1"/>
  <c r="D130" i="1"/>
  <c r="D108" i="1"/>
  <c r="D98" i="1"/>
  <c r="D88" i="1"/>
  <c r="D78" i="1"/>
  <c r="D56" i="1"/>
  <c r="D46" i="1"/>
  <c r="H85" i="1"/>
  <c r="H84" i="1"/>
  <c r="H71" i="1"/>
  <c r="H73" i="1"/>
  <c r="H40" i="1"/>
  <c r="H39" i="1"/>
  <c r="H126" i="1"/>
  <c r="E130" i="1"/>
  <c r="C29" i="6"/>
  <c r="H75" i="1"/>
  <c r="E78" i="1"/>
  <c r="C18" i="6"/>
  <c r="F231" i="1"/>
  <c r="F232" i="1" s="1"/>
  <c r="H38" i="5"/>
  <c r="H134" i="1"/>
  <c r="J134" i="1" s="1"/>
  <c r="E140" i="1"/>
  <c r="E46" i="1"/>
  <c r="H82" i="1"/>
  <c r="E88" i="1"/>
  <c r="E24" i="4"/>
  <c r="E22" i="4"/>
  <c r="C15" i="4"/>
  <c r="C16" i="4"/>
  <c r="G14" i="4"/>
  <c r="G13" i="4"/>
  <c r="G11" i="4"/>
  <c r="D15" i="4"/>
  <c r="D16" i="4"/>
  <c r="D17" i="4"/>
  <c r="G9" i="4"/>
  <c r="G8" i="4"/>
  <c r="H139" i="5"/>
  <c r="D43" i="6"/>
  <c r="D45" i="6"/>
  <c r="D44" i="6"/>
  <c r="D47" i="6"/>
  <c r="D46" i="6"/>
  <c r="D11" i="6"/>
  <c r="D14" i="6"/>
  <c r="D12" i="6"/>
  <c r="D10" i="6"/>
  <c r="D13" i="6"/>
  <c r="H172" i="5"/>
  <c r="D33" i="6"/>
  <c r="D32" i="6"/>
  <c r="D34" i="6"/>
  <c r="D36" i="6"/>
  <c r="D35" i="6"/>
  <c r="C24" i="4"/>
  <c r="E25" i="4"/>
  <c r="E23" i="4"/>
  <c r="H49" i="5"/>
  <c r="H195" i="5"/>
  <c r="H60" i="5"/>
  <c r="D25" i="6"/>
  <c r="D23" i="6"/>
  <c r="D21" i="6"/>
  <c r="D24" i="6"/>
  <c r="D22" i="6"/>
  <c r="F23" i="4"/>
  <c r="F25" i="4"/>
  <c r="E15" i="4"/>
  <c r="F15" i="4"/>
  <c r="F24" i="4"/>
  <c r="C17" i="4"/>
  <c r="G15" i="4"/>
  <c r="G16" i="4"/>
  <c r="G17" i="4"/>
  <c r="E16" i="4"/>
  <c r="E17" i="4"/>
  <c r="C8" i="6"/>
  <c r="C25" i="4"/>
  <c r="C22" i="4"/>
  <c r="C41" i="6"/>
  <c r="C23" i="4"/>
  <c r="F16" i="4"/>
  <c r="F17" i="4"/>
  <c r="C30" i="6"/>
  <c r="D23" i="4"/>
  <c r="C19" i="6"/>
  <c r="D24" i="4"/>
  <c r="G24" i="4"/>
  <c r="G22" i="4"/>
  <c r="D25" i="4"/>
  <c r="D22" i="4"/>
  <c r="G23" i="4"/>
  <c r="G25" i="4"/>
  <c r="H244" i="5"/>
  <c r="E158" i="5"/>
  <c r="H130" i="5"/>
  <c r="H121" i="5"/>
  <c r="F124" i="5"/>
  <c r="E124" i="5"/>
  <c r="H120" i="5"/>
  <c r="H242" i="5"/>
  <c r="D102" i="5"/>
  <c r="H243" i="5"/>
  <c r="H136" i="5"/>
  <c r="H124" i="5"/>
  <c r="E91" i="5"/>
  <c r="F91" i="5"/>
  <c r="E80" i="5"/>
  <c r="H125" i="5"/>
  <c r="D248" i="5"/>
  <c r="D249" i="5"/>
  <c r="H248" i="5"/>
  <c r="H249" i="5"/>
  <c r="H250" i="5"/>
  <c r="H69" i="5"/>
  <c r="D250" i="5"/>
  <c r="J130" i="1" l="1"/>
  <c r="J140" i="1"/>
  <c r="G238" i="1"/>
  <c r="G239" i="1"/>
  <c r="K170" i="1"/>
  <c r="H130" i="1"/>
  <c r="H160" i="1"/>
  <c r="H202" i="1"/>
  <c r="H24" i="1"/>
  <c r="H219" i="1"/>
  <c r="H182" i="1"/>
  <c r="H192" i="1"/>
  <c r="H46" i="1"/>
  <c r="K192" i="1"/>
  <c r="K88" i="1"/>
  <c r="G240" i="1"/>
  <c r="K182" i="1"/>
  <c r="E230" i="1"/>
  <c r="E231" i="1" s="1"/>
  <c r="E232" i="1" s="1"/>
  <c r="H66" i="1"/>
  <c r="H140" i="1"/>
  <c r="H150" i="1"/>
  <c r="K36" i="1"/>
  <c r="H56" i="1"/>
  <c r="H98" i="1"/>
  <c r="H118" i="1"/>
  <c r="K212" i="1"/>
  <c r="H108" i="1"/>
  <c r="K202" i="1"/>
  <c r="H212" i="1"/>
  <c r="H88" i="1"/>
  <c r="F238" i="1"/>
  <c r="F239" i="1"/>
  <c r="F240" i="1"/>
  <c r="K56" i="1"/>
  <c r="K160" i="1"/>
  <c r="K66" i="1"/>
  <c r="H78" i="1"/>
  <c r="H36" i="1"/>
  <c r="K46" i="1"/>
  <c r="L67" i="1"/>
  <c r="L119" i="1"/>
  <c r="J171" i="1" l="1"/>
  <c r="G241" i="1"/>
  <c r="H119" i="1"/>
  <c r="H171" i="1"/>
  <c r="H67" i="1"/>
  <c r="D243" i="1"/>
  <c r="E240" i="1"/>
  <c r="E239" i="1"/>
  <c r="E238" i="1"/>
  <c r="F241" i="1"/>
  <c r="E241" i="1" l="1"/>
  <c r="D230" i="1"/>
  <c r="H230" i="1" l="1"/>
  <c r="D231" i="1"/>
  <c r="D232" i="1" s="1"/>
  <c r="D238" i="1" l="1"/>
  <c r="D240" i="1"/>
  <c r="H240" i="1" s="1"/>
  <c r="D239" i="1"/>
  <c r="H239" i="1" s="1"/>
  <c r="H231" i="1"/>
  <c r="H232" i="1" s="1"/>
  <c r="D244" i="1" l="1"/>
  <c r="D247" i="1"/>
  <c r="H238" i="1"/>
  <c r="H241" i="1" s="1"/>
  <c r="D241" i="1"/>
  <c r="L140" i="1"/>
  <c r="L171" i="1" l="1"/>
</calcChain>
</file>

<file path=xl/sharedStrings.xml><?xml version="1.0" encoding="utf-8"?>
<sst xmlns="http://schemas.openxmlformats.org/spreadsheetml/2006/main" count="923" uniqueCount="676">
  <si>
    <t>Annex D - PBF Project Budget</t>
  </si>
  <si>
    <t>Instructions:</t>
  </si>
  <si>
    <t>1. Divide each output budget total along the relevant UN budget categories.
2. For reference, output totals from the outcome/output/activity breakdown have been transferred from Table 1.
3. The output totals should match, and will show as red if not.</t>
  </si>
  <si>
    <t>Table 2 - Output breakdown by UN budget categories</t>
  </si>
  <si>
    <t>Recipient Agency 1</t>
  </si>
  <si>
    <t>Recipient Agency 2</t>
  </si>
  <si>
    <t>Recipient Agency 3</t>
  </si>
  <si>
    <t>Recipient Agency 4</t>
  </si>
  <si>
    <t>Total</t>
  </si>
  <si>
    <t>OUTCOME 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</si>
  <si>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</si>
  <si>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</si>
  <si>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</si>
  <si>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</si>
  <si>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</si>
  <si>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</si>
  <si>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</si>
  <si>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</si>
  <si>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</si>
  <si>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</si>
  <si>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</si>
  <si>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</si>
  <si>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Output 1.5</t>
  </si>
  <si>
    <t>OUTCOME  2</t>
  </si>
  <si>
    <t>Output 2.1</t>
  </si>
  <si>
    <t>Output 2.2</t>
  </si>
  <si>
    <t>Output 2.3</t>
  </si>
  <si>
    <t xml:space="preserve"> Total  </t>
  </si>
  <si>
    <t>Output 2.4</t>
  </si>
  <si>
    <t>Output 2.5</t>
  </si>
  <si>
    <t>OUTCOME 3</t>
  </si>
  <si>
    <t>Output 3.1</t>
  </si>
  <si>
    <t>Output 3.2</t>
  </si>
  <si>
    <t>Output 3.3</t>
  </si>
  <si>
    <t>Output 3.4</t>
  </si>
  <si>
    <t>Output 3.5</t>
  </si>
  <si>
    <t>RESULTAT 4</t>
  </si>
  <si>
    <t>Produit 4.1</t>
  </si>
  <si>
    <t>Total pour produit 4.1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</si>
  <si>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</si>
  <si>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</si>
  <si>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</si>
  <si>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</si>
  <si>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</si>
  <si>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</si>
  <si>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</si>
  <si>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4.2</t>
  </si>
  <si>
    <t>Total pour produit 4.2 (du tableau 1)</t>
  </si>
  <si>
    <t>Produit 4.3</t>
  </si>
  <si>
    <t>Total pour produit 4.3 (du tableau 1)</t>
  </si>
  <si>
    <t>Produit 4.4</t>
  </si>
  <si>
    <t>Total pour produit 4.4 (du tableau 1)</t>
  </si>
  <si>
    <t>Additional Costs</t>
  </si>
  <si>
    <t>Additional Cost Totals from Table 1</t>
  </si>
  <si>
    <t>Totaux</t>
  </si>
  <si>
    <t>Recipient Organization 1</t>
  </si>
  <si>
    <t>Recipient Organization 2</t>
  </si>
  <si>
    <t>Recipient Organization 3</t>
  </si>
  <si>
    <t>Recipient Organization 4</t>
  </si>
  <si>
    <t xml:space="preserve">Subtotal </t>
  </si>
  <si>
    <t>7% Indirect Costs</t>
  </si>
  <si>
    <t>TOTAL</t>
  </si>
  <si>
    <r>
      <rPr>
        <b/>
        <sz val="12"/>
        <color indexed="8"/>
        <rFont val="Calibri"/>
        <family val="2"/>
      </rPr>
      <t>Outcome/ Output</t>
    </r>
    <r>
      <rPr>
        <sz val="12"/>
        <color indexed="8"/>
        <rFont val="Calibri"/>
        <family val="2"/>
      </rPr>
      <t xml:space="preserve"> number</t>
    </r>
  </si>
  <si>
    <r>
      <rPr>
        <b/>
        <sz val="12"/>
        <color indexed="8"/>
        <rFont val="Calibri"/>
        <family val="2"/>
      </rPr>
      <t>Description</t>
    </r>
    <r>
      <rPr>
        <sz val="12"/>
        <color indexed="8"/>
        <rFont val="Calibri"/>
        <family val="2"/>
      </rPr>
      <t xml:space="preserve"> (Text)</t>
    </r>
  </si>
  <si>
    <r>
      <rPr>
        <b/>
        <sz val="12"/>
        <color indexed="8"/>
        <rFont val="Calibri"/>
        <family val="2"/>
      </rPr>
      <t>Recipient Organization 1</t>
    </r>
    <r>
      <rPr>
        <sz val="12"/>
        <color indexed="8"/>
        <rFont val="Calibri"/>
        <family val="2"/>
      </rPr>
      <t xml:space="preserve"> Budget</t>
    </r>
  </si>
  <si>
    <r>
      <rPr>
        <b/>
        <sz val="12"/>
        <color indexed="8"/>
        <rFont val="Calibri"/>
        <family val="2"/>
      </rPr>
      <t>Recipient Organization 2</t>
    </r>
    <r>
      <rPr>
        <sz val="12"/>
        <color indexed="8"/>
        <rFont val="Calibri"/>
        <family val="2"/>
      </rPr>
      <t xml:space="preserve"> Budget</t>
    </r>
  </si>
  <si>
    <r>
      <rPr>
        <b/>
        <sz val="12"/>
        <color indexed="8"/>
        <rFont val="Calibri"/>
        <family val="2"/>
      </rPr>
      <t>Recipient Organization 3</t>
    </r>
    <r>
      <rPr>
        <sz val="12"/>
        <color indexed="8"/>
        <rFont val="Calibri"/>
        <family val="2"/>
      </rPr>
      <t xml:space="preserve"> Budget</t>
    </r>
  </si>
  <si>
    <r>
      <rPr>
        <b/>
        <sz val="12"/>
        <color indexed="8"/>
        <rFont val="Calibri"/>
        <family val="2"/>
      </rPr>
      <t>Recipient Organization 4</t>
    </r>
    <r>
      <rPr>
        <sz val="12"/>
        <color indexed="8"/>
        <rFont val="Calibri"/>
        <family val="2"/>
      </rPr>
      <t xml:space="preserve"> Budget</t>
    </r>
  </si>
  <si>
    <r>
      <rPr>
        <b/>
        <sz val="12"/>
        <color indexed="8"/>
        <rFont val="Calibri"/>
        <family val="2"/>
      </rPr>
      <t>% of budget</t>
    </r>
    <r>
      <rPr>
        <sz val="12"/>
        <color indexed="8"/>
        <rFont val="Calibri"/>
        <family val="2"/>
      </rPr>
      <t xml:space="preserve"> per activity  allocated to </t>
    </r>
    <r>
      <rPr>
        <b/>
        <sz val="12"/>
        <color indexed="8"/>
        <rFont val="Calibri"/>
        <family val="2"/>
      </rPr>
      <t>Gender Equality and Women's Empowerment (GEWE)</t>
    </r>
    <r>
      <rPr>
        <sz val="12"/>
        <color indexed="8"/>
        <rFont val="Calibri"/>
        <family val="2"/>
      </rPr>
      <t xml:space="preserve"> (if any):</t>
    </r>
  </si>
  <si>
    <r>
      <t xml:space="preserve">Current level of </t>
    </r>
    <r>
      <rPr>
        <b/>
        <sz val="12"/>
        <color indexed="8"/>
        <rFont val="Calibri"/>
        <family val="2"/>
      </rPr>
      <t xml:space="preserve">expenditure/ commitment </t>
    </r>
    <r>
      <rPr>
        <sz val="12"/>
        <color indexed="8"/>
        <rFont val="Calibri"/>
        <family val="2"/>
      </rPr>
      <t>(To be completed at time of project progress reporting)</t>
    </r>
    <r>
      <rPr>
        <b/>
        <sz val="12"/>
        <color indexed="8"/>
        <rFont val="Calibri"/>
        <family val="2"/>
      </rPr>
      <t xml:space="preserve"> </t>
    </r>
  </si>
  <si>
    <r>
      <t xml:space="preserve">Any </t>
    </r>
    <r>
      <rPr>
        <b/>
        <sz val="12"/>
        <color indexed="8"/>
        <rFont val="Calibri"/>
        <family val="2"/>
      </rPr>
      <t>remarks</t>
    </r>
    <r>
      <rPr>
        <sz val="12"/>
        <color indexed="8"/>
        <rFont val="Calibri"/>
        <family val="2"/>
      </rPr>
      <t xml:space="preserve"> (e.g. on types of inputs provided or budget justification, esp. for TA or travel costs)</t>
    </r>
  </si>
  <si>
    <t>UNDP</t>
  </si>
  <si>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</si>
  <si>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</si>
  <si>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</si>
  <si>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</si>
  <si>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</si>
  <si>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</si>
  <si>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</si>
  <si>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</si>
  <si>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</si>
  <si>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</si>
  <si>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</si>
  <si>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</si>
  <si>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</si>
  <si>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</si>
  <si>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</si>
  <si>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</si>
  <si>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</si>
  <si>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</si>
  <si>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</si>
  <si>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</si>
  <si>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</si>
  <si>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</si>
  <si>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</si>
  <si>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</si>
  <si>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</si>
  <si>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</si>
  <si>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</si>
  <si>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</si>
  <si>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</si>
  <si>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</si>
  <si>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</si>
  <si>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</si>
  <si>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</si>
  <si>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</si>
  <si>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</si>
  <si>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Output 1.5:</t>
  </si>
  <si>
    <t>Activity 1.5.1</t>
  </si>
  <si>
    <t>Activity 1.5.2</t>
  </si>
  <si>
    <t>Activity 1.5.3</t>
  </si>
  <si>
    <t>Activity 1.5.4</t>
  </si>
  <si>
    <t>Activity 1.5.5</t>
  </si>
  <si>
    <t>Activity 1.5.6</t>
  </si>
  <si>
    <t>Activity 1.5.7</t>
  </si>
  <si>
    <t>Activity 1.5.8</t>
  </si>
  <si>
    <t xml:space="preserve">OUTCOME 2: </t>
  </si>
  <si>
    <t>Activity 2.1.1</t>
  </si>
  <si>
    <t>Activity 2.1.2</t>
  </si>
  <si>
    <t>Activity 2.1.3</t>
  </si>
  <si>
    <t>Activity 2.1.4</t>
  </si>
  <si>
    <t>Activity 2.2.1</t>
  </si>
  <si>
    <t>Activity 2.2.2</t>
  </si>
  <si>
    <t>Activity 2.2.3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</si>
  <si>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</si>
  <si>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</si>
  <si>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</si>
  <si>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</si>
  <si>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</si>
  <si>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</si>
  <si>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</si>
  <si>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</si>
  <si>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</si>
  <si>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</si>
  <si>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</si>
  <si>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</si>
  <si>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</si>
  <si>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</si>
  <si>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</si>
  <si>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</si>
  <si>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Activity 2.5.1</t>
  </si>
  <si>
    <t>Activity 2.5.2</t>
  </si>
  <si>
    <t>Activity 2.5.3</t>
  </si>
  <si>
    <t>Activity 2.5.4</t>
  </si>
  <si>
    <t>Activity 2.5.5</t>
  </si>
  <si>
    <t>Activity 2.5.6</t>
  </si>
  <si>
    <t>Activity 2.5.7</t>
  </si>
  <si>
    <t>Activity 2.5.8</t>
  </si>
  <si>
    <t xml:space="preserve">OUTCOME 3: </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</si>
  <si>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</si>
  <si>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</si>
  <si>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</si>
  <si>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</si>
  <si>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</si>
  <si>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</si>
  <si>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</si>
  <si>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</si>
  <si>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</si>
  <si>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</si>
  <si>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</si>
  <si>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</si>
  <si>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</si>
  <si>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</si>
  <si>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</si>
  <si>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</si>
  <si>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</si>
  <si>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Activity 3.3.1</t>
  </si>
  <si>
    <t>Activity 3.3.2</t>
  </si>
  <si>
    <t>Activity 3.3.3</t>
  </si>
  <si>
    <t>Activity 3.3.4</t>
  </si>
  <si>
    <t>Activity 3.3.5</t>
  </si>
  <si>
    <t>Activity 3.3.6</t>
  </si>
  <si>
    <t>Activity 3.3.7</t>
  </si>
  <si>
    <t>Activity 3.3.8</t>
  </si>
  <si>
    <t>Activity 3.4.1</t>
  </si>
  <si>
    <t>Activity 3.4.2</t>
  </si>
  <si>
    <t>Activity 3.4.3</t>
  </si>
  <si>
    <t>Activity 3.4.4</t>
  </si>
  <si>
    <t>Activity 3.4.5</t>
  </si>
  <si>
    <t>Activity 3.4.6</t>
  </si>
  <si>
    <t>Activity 3.4.7</t>
  </si>
  <si>
    <t>Activity 3.4.8</t>
  </si>
  <si>
    <t>Activity 3.5.1</t>
  </si>
  <si>
    <t>Activity 3.5.2</t>
  </si>
  <si>
    <t>Activity 3.5.3</t>
  </si>
  <si>
    <t>Activity 3.5.4</t>
  </si>
  <si>
    <t>Activity 3.5.5</t>
  </si>
  <si>
    <t>Activity 3.5.6</t>
  </si>
  <si>
    <t>Activity 3.5.7</t>
  </si>
  <si>
    <t>Activity 3.5.8</t>
  </si>
  <si>
    <t xml:space="preserve">OUTCOME 4: </t>
  </si>
  <si>
    <t>Output 4.1</t>
  </si>
  <si>
    <t>Activity 4.1.1</t>
  </si>
  <si>
    <t>Activity 4.1.2</t>
  </si>
  <si>
    <t>Activity 4.1.3</t>
  </si>
  <si>
    <t>Activity 4.1.4</t>
  </si>
  <si>
    <t>Activity 4.1.5</t>
  </si>
  <si>
    <t>Activity 4.1.6</t>
  </si>
  <si>
    <t>Activity 4.1.7</t>
  </si>
  <si>
    <t>Activity 4.1.8</t>
  </si>
  <si>
    <t>Produit total</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</si>
  <si>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</si>
  <si>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</si>
  <si>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</si>
  <si>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</si>
  <si>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</si>
  <si>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</si>
  <si>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</si>
  <si>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</si>
  <si>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</si>
  <si>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</si>
  <si>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</si>
  <si>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</si>
  <si>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</si>
  <si>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</si>
  <si>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</si>
  <si>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</si>
  <si>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</si>
  <si>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</si>
  <si>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</si>
  <si>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</si>
  <si>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</si>
  <si>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</si>
  <si>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</si>
  <si>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</si>
  <si>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</si>
  <si>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</si>
  <si>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</si>
  <si>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</si>
  <si>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</si>
  <si>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</si>
  <si>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</si>
  <si>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</si>
  <si>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</si>
  <si>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</si>
  <si>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</si>
  <si>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</si>
  <si>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</si>
  <si>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</si>
  <si>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</si>
  <si>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</si>
  <si>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</si>
  <si>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</si>
  <si>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</si>
  <si>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</si>
  <si>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t>-</t>
  </si>
  <si>
    <t>Annex 1: MPTFO Guidance on UN Cost Categories</t>
  </si>
  <si>
    <r>
      <rPr>
        <b/>
        <sz val="11"/>
        <color indexed="8"/>
        <rFont val="Calibri"/>
        <family val="2"/>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</si>
  <si>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indexed="8"/>
        <rFont val="Calibri"/>
        <family val="2"/>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</si>
  <si>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indexed="8"/>
        <rFont val="Calibri"/>
        <family val="2"/>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</si>
  <si>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indexed="8"/>
        <rFont val="Calibri"/>
        <family val="2"/>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</si>
  <si>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indexed="8"/>
        <rFont val="Calibri"/>
        <family val="2"/>
      </rPr>
      <t>5. Travel:</t>
    </r>
    <r>
      <rPr>
        <sz val="11"/>
        <color theme="1"/>
        <rFont val="Calibri"/>
        <family val="2"/>
        <scheme val="minor"/>
      </rPr>
      <t xml:space="preserve"> Includes staff and non-staff travel paid for by the organization directly related to a project.</t>
    </r>
  </si>
  <si>
    <r>
      <rPr>
        <b/>
        <sz val="11"/>
        <color indexed="8"/>
        <rFont val="Calibri"/>
        <family val="2"/>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</si>
  <si>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indexed="8"/>
        <rFont val="Calibri"/>
        <family val="2"/>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</si>
  <si>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</si>
  <si>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</si>
  <si>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</si>
  <si>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</si>
  <si>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</si>
  <si>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</si>
  <si>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</si>
  <si>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</si>
  <si>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</si>
  <si>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</si>
  <si>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</si>
  <si>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Totals</t>
  </si>
  <si>
    <t xml:space="preserve">Sub-Total </t>
  </si>
  <si>
    <t>Recip Agency 1</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</si>
  <si>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</si>
  <si>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</si>
  <si>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</si>
  <si>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</si>
  <si>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</si>
  <si>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</si>
  <si>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</si>
  <si>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</si>
  <si>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</si>
  <si>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</si>
  <si>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</si>
  <si>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</si>
  <si>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</si>
  <si>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</si>
  <si>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</si>
  <si>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</si>
  <si>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</si>
  <si>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</si>
  <si>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</si>
  <si>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</si>
  <si>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</si>
  <si>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</si>
  <si>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</si>
  <si>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</si>
  <si>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</si>
  <si>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</si>
  <si>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</si>
  <si>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</si>
  <si>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</si>
  <si>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</si>
  <si>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</si>
  <si>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</si>
  <si>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</si>
  <si>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</si>
  <si>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</si>
  <si>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</si>
  <si>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</si>
  <si>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</si>
  <si>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</si>
  <si>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</si>
  <si>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</si>
  <si>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</si>
  <si>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</si>
  <si>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</si>
  <si>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</si>
  <si>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</si>
  <si>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</si>
  <si>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</si>
  <si>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</si>
  <si>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</si>
  <si>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</si>
  <si>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</si>
  <si>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</si>
  <si>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</si>
  <si>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</si>
  <si>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</si>
  <si>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</si>
  <si>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</si>
  <si>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</si>
  <si>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</si>
  <si>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</si>
  <si>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</si>
  <si>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</si>
  <si>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</si>
  <si>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</si>
  <si>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</si>
  <si>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</si>
  <si>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</si>
  <si>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</si>
  <si>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</si>
  <si>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</si>
  <si>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</si>
  <si>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</si>
  <si>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</si>
  <si>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</si>
  <si>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</si>
  <si>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</si>
  <si>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</si>
  <si>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</si>
  <si>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</si>
  <si>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</si>
  <si>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</si>
  <si>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</si>
  <si>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</si>
  <si>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</si>
  <si>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</si>
  <si>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</si>
  <si>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</si>
  <si>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</si>
  <si>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</si>
  <si>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</si>
  <si>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</si>
  <si>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</si>
  <si>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</si>
  <si>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</si>
  <si>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</si>
  <si>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</si>
  <si>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</si>
  <si>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</si>
  <si>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</si>
  <si>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</si>
  <si>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</si>
  <si>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</si>
  <si>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</si>
  <si>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</si>
  <si>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</si>
  <si>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</si>
  <si>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</si>
  <si>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</si>
  <si>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</si>
  <si>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</si>
  <si>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</si>
  <si>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</si>
  <si>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</si>
  <si>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</si>
  <si>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</si>
  <si>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</si>
  <si>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</si>
  <si>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</si>
  <si>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</si>
  <si>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</si>
  <si>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</si>
  <si>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</si>
  <si>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</si>
  <si>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</si>
  <si>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</si>
  <si>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</si>
  <si>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</si>
  <si>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</si>
  <si>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</si>
  <si>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</si>
  <si>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</si>
  <si>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</si>
  <si>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</si>
  <si>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</si>
  <si>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</si>
  <si>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</si>
  <si>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</si>
  <si>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</si>
  <si>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</si>
  <si>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</si>
  <si>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</si>
  <si>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</si>
  <si>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</si>
  <si>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</si>
  <si>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</si>
  <si>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</si>
  <si>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</si>
  <si>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</si>
  <si>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</si>
  <si>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</si>
  <si>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</si>
  <si>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</si>
  <si>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</si>
  <si>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</si>
  <si>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</si>
  <si>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</si>
  <si>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</si>
  <si>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</si>
  <si>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</si>
  <si>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</si>
  <si>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</si>
  <si>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</si>
  <si>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</si>
  <si>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</si>
  <si>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</si>
  <si>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</si>
  <si>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</si>
  <si>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</si>
  <si>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</si>
  <si>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</si>
  <si>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</si>
  <si>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</si>
  <si>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</si>
  <si>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</si>
  <si>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</si>
  <si>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</si>
  <si>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</si>
  <si>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</si>
  <si>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</si>
  <si>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</si>
  <si>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</si>
  <si>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</si>
  <si>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</si>
  <si>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</si>
  <si>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</si>
  <si>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</si>
  <si>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</si>
  <si>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</si>
  <si>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</si>
  <si>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</si>
  <si>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</si>
  <si>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</si>
  <si>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</si>
  <si>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</si>
  <si>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</si>
  <si>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</si>
  <si>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</si>
  <si>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</si>
  <si>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</si>
  <si>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</si>
  <si>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</si>
  <si>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</si>
  <si>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</si>
  <si>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</si>
  <si>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</si>
  <si>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</si>
  <si>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</si>
  <si>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</si>
  <si>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</si>
  <si>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</si>
  <si>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</si>
  <si>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</si>
  <si>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</si>
  <si>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</si>
  <si>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</si>
  <si>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</si>
  <si>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</si>
  <si>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</si>
  <si>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</si>
  <si>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</si>
  <si>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</si>
  <si>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</si>
  <si>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</si>
  <si>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</si>
  <si>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</si>
  <si>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</si>
  <si>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</si>
  <si>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</si>
  <si>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</si>
  <si>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</si>
  <si>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</si>
  <si>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</si>
  <si>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</si>
  <si>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</si>
  <si>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</si>
  <si>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</si>
  <si>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</si>
  <si>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</si>
  <si>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</si>
  <si>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</si>
  <si>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</si>
  <si>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</si>
  <si>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</si>
  <si>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</si>
  <si>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</si>
  <si>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</si>
  <si>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</si>
  <si>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</si>
  <si>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</si>
  <si>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</si>
  <si>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</si>
  <si>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</si>
  <si>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</si>
  <si>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</si>
  <si>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</si>
  <si>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</si>
  <si>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</si>
  <si>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</si>
  <si>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</si>
  <si>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</si>
  <si>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</si>
  <si>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</si>
  <si>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</si>
  <si>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</si>
  <si>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</si>
  <si>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</si>
  <si>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</si>
  <si>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</si>
  <si>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</si>
  <si>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</si>
  <si>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</si>
  <si>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</si>
  <si>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</si>
  <si>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</si>
  <si>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</si>
  <si>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</si>
  <si>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</si>
  <si>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</si>
  <si>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</si>
  <si>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</si>
  <si>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</si>
  <si>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</si>
  <si>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</si>
  <si>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</si>
  <si>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</si>
  <si>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</si>
  <si>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</si>
  <si>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</si>
  <si>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</si>
  <si>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</si>
  <si>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</si>
  <si>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</si>
  <si>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</si>
  <si>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</si>
  <si>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</si>
  <si>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</si>
  <si>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</si>
  <si>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</si>
  <si>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</si>
  <si>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</si>
  <si>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</si>
  <si>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</si>
  <si>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</si>
  <si>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</si>
  <si>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</si>
  <si>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</si>
  <si>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</si>
  <si>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</si>
  <si>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</si>
  <si>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</si>
  <si>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</si>
  <si>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</si>
  <si>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</si>
  <si>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</si>
  <si>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</si>
  <si>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</si>
  <si>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</si>
  <si>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</si>
  <si>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</si>
  <si>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</si>
  <si>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</si>
  <si>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</si>
  <si>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</si>
  <si>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</si>
  <si>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</si>
  <si>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</si>
  <si>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</si>
  <si>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</si>
  <si>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</si>
  <si>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</si>
  <si>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</si>
  <si>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</si>
  <si>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</si>
  <si>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</si>
  <si>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</si>
  <si>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</si>
  <si>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</si>
  <si>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</si>
  <si>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</si>
  <si>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</si>
  <si>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</si>
  <si>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</si>
  <si>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t xml:space="preserve">1. Only fill in white cells. Grey cells are locked and/or contain spreadsheet formulas.
2. Complete both Sheet 1 and Sheet 2. 
     a) </t>
    </r>
    <r>
      <rPr>
        <sz val="12"/>
        <color indexed="8"/>
        <rFont val="Calibri"/>
        <family val="2"/>
      </rPr>
      <t xml:space="preserve">First, prepare a budget organized by </t>
    </r>
    <r>
      <rPr>
        <b/>
        <sz val="12"/>
        <color indexed="8"/>
        <rFont val="Calibri"/>
        <family val="2"/>
      </rPr>
      <t xml:space="preserve">activity/output/outcome in Sheet 1. </t>
    </r>
    <r>
      <rPr>
        <sz val="12"/>
        <color indexed="8"/>
        <rFont val="Calibri"/>
        <family val="2"/>
      </rPr>
      <t xml:space="preserve">(Activity amounts can be indicative estimates.)  </t>
    </r>
    <r>
      <rPr>
        <b/>
        <sz val="12"/>
        <color indexed="8"/>
        <rFont val="Calibri"/>
        <family val="2"/>
      </rPr>
      <t xml:space="preserve">
     b) </t>
    </r>
    <r>
      <rPr>
        <sz val="12"/>
        <color indexed="8"/>
        <rFont val="Calibri"/>
        <family val="2"/>
      </rPr>
      <t>Then, divide each output budget along</t>
    </r>
    <r>
      <rPr>
        <b/>
        <sz val="12"/>
        <color indexed="8"/>
        <rFont val="Calibri"/>
        <family val="2"/>
      </rPr>
      <t xml:space="preserve"> UN Budget Categories in Sheet 2.
3. </t>
    </r>
    <r>
      <rPr>
        <sz val="12"/>
        <color indexed="8"/>
        <rFont val="Calibri"/>
        <family val="2"/>
      </rPr>
      <t>Be sure to</t>
    </r>
    <r>
      <rPr>
        <b/>
        <sz val="12"/>
        <color indexed="8"/>
        <rFont val="Calibri"/>
        <family val="2"/>
      </rPr>
      <t xml:space="preserve"> include % towards Gender Equality and Women's Empowerment
3. Do not use Sheet 4 or 5, </t>
    </r>
    <r>
      <rPr>
        <sz val="12"/>
        <color indexed="8"/>
        <rFont val="Calibri"/>
        <family val="2"/>
      </rPr>
      <t xml:space="preserve">which are for MPTF and PBF use. </t>
    </r>
    <r>
      <rPr>
        <b/>
        <sz val="12"/>
        <color indexed="8"/>
        <rFont val="Calibri"/>
        <family val="2"/>
      </rPr>
      <t xml:space="preserve">
4. Leave blank any Organizations/Outcomes/Outputs/Activities that aren't needed. DO NOT delete cells.
5. Do not adjust tranche amounts </t>
    </r>
    <r>
      <rPr>
        <sz val="12"/>
        <color indexed="8"/>
        <rFont val="Calibri"/>
        <family val="2"/>
      </rPr>
      <t>without consulting PBSO.</t>
    </r>
  </si>
  <si>
    <r>
      <t xml:space="preserve">$ Towards GEWE </t>
    </r>
    <r>
      <rPr>
        <sz val="12"/>
        <color indexed="8"/>
        <rFont val="Calibri"/>
        <family val="2"/>
      </rPr>
      <t>(includes indirect costs)</t>
    </r>
  </si>
  <si>
    <r>
      <t xml:space="preserve">$ Towards M&amp;E </t>
    </r>
    <r>
      <rPr>
        <sz val="12"/>
        <color indexed="8"/>
        <rFont val="Calibri"/>
        <family val="2"/>
      </rPr>
      <t>(includes indirect costs)</t>
    </r>
  </si>
  <si>
    <r>
      <t xml:space="preserve">Note: PBF does not accept projects with less than </t>
    </r>
    <r>
      <rPr>
        <b/>
        <sz val="12"/>
        <color indexed="8"/>
        <rFont val="Calibri"/>
        <family val="2"/>
      </rPr>
      <t>5%</t>
    </r>
    <r>
      <rPr>
        <sz val="12"/>
        <color indexed="8"/>
        <rFont val="Calibri"/>
        <family val="2"/>
      </rPr>
      <t xml:space="preserve"> towards M&amp;E and less than </t>
    </r>
    <r>
      <rPr>
        <b/>
        <sz val="12"/>
        <color indexed="8"/>
        <rFont val="Calibri"/>
        <family val="2"/>
      </rPr>
      <t xml:space="preserve">15% </t>
    </r>
    <r>
      <rPr>
        <sz val="12"/>
        <color indexed="8"/>
        <rFont val="Calibri"/>
        <family val="2"/>
      </rPr>
      <t xml:space="preserve">towards GEWE. These figures will show as </t>
    </r>
    <r>
      <rPr>
        <sz val="12"/>
        <color indexed="10"/>
        <rFont val="Calibri"/>
        <family val="2"/>
      </rPr>
      <t xml:space="preserve">red </t>
    </r>
    <r>
      <rPr>
        <sz val="12"/>
        <color indexed="8"/>
        <rFont val="Calibri"/>
        <family val="2"/>
      </rPr>
      <t xml:space="preserve">if this minimum threshold is not met.  </t>
    </r>
  </si>
  <si>
    <t>Table 1 - PBF Secretariat project budget by outcome, output and activity</t>
  </si>
  <si>
    <t xml:space="preserve">OUTCOME 1: The peace process has delivered a comprehensive peace agreement and peacebuilding strategy in Sudan, supported by the UN system, regional and continental institutions, and the international donor community </t>
  </si>
  <si>
    <t>PBF Support to the Peace Process in Sudan (including support to the Government Secretariat for Juba peace talks) in place</t>
  </si>
  <si>
    <t xml:space="preserve">Organise consultation and coordination meetings between DPPA/IGAD/AU, national and international peace actors on unified vision to support peace process </t>
  </si>
  <si>
    <t xml:space="preserve">Make available, consolidate and share best practices and experiences in peace agreements from other similar contexts </t>
  </si>
  <si>
    <t xml:space="preserve">Recruit technical thematic experts to provide technical support and build capacity of the Secretariat </t>
  </si>
  <si>
    <t xml:space="preserve">Travel expenses </t>
  </si>
  <si>
    <t xml:space="preserve">Peacebuilding strategic priorities for conflict-affected regions of South Kordofan, Blue Nile and East Sudan initiated and supported </t>
  </si>
  <si>
    <t xml:space="preserve">Organise and support an inclusive and participatory inter-communal consultations/ conferences for South Kordofan, Blue Nile and East Sudan on root causes of violence </t>
  </si>
  <si>
    <t>Provide support for specific consultations with women groups, IDPs, and refugees communities</t>
  </si>
  <si>
    <t>Provide support to the Peace Centres at Universities to facilitate the consultation processes and produce strategy framework</t>
  </si>
  <si>
    <t>Organize series of validation workshops to promote ownership, raise awareness and endorse the regional peacebuilding strategy</t>
  </si>
  <si>
    <t xml:space="preserve">National and sub-national infrastructure for peace and mechanisms necessary to the mission’s transition strengthened, and an integrated area-based peacebuilding pilots established for scale up and expansion  </t>
  </si>
  <si>
    <t xml:space="preserve">National and state-level peace architecture functioning effectively </t>
  </si>
  <si>
    <t xml:space="preserve">UN-system conflict sensitivity and peacebuilding capacity strengthened  </t>
  </si>
  <si>
    <t xml:space="preserve">UN-system wide planning, M&amp;E and coordination for peacebuilding in Darfur Strengthened </t>
  </si>
  <si>
    <t>Develop a UN IM system in Darfur</t>
  </si>
  <si>
    <t>Support establishment of a Crisis Risk Dashboard (CRD)</t>
  </si>
  <si>
    <t xml:space="preserve">Gender, peace and security and women’s empowerment dimension ensured </t>
  </si>
  <si>
    <t>Provide training on gender, peace and security to women groups and civil society organisations</t>
  </si>
  <si>
    <t>Build capacity and support inclusion and participation of women in peace talks and negotiation</t>
  </si>
  <si>
    <t>Provide gender, peace and security training to national peacebuilding institutions (including but not inclusive to National and sub-National Peace Commissions)</t>
  </si>
  <si>
    <t>Provide training to women groups and civil society to ensure women’s needs and a gender perspective are integrated into all post-conflict planning and peacebuilding documents from early on</t>
  </si>
  <si>
    <t>Recruit team of international and national experts consultants to assist the Peace Centers and national peace infrastructure to develop a peacebuilding strategy</t>
  </si>
  <si>
    <t>Develop a M&amp;E framework encompassing all UN contributions to Darfur peacebuilding</t>
  </si>
  <si>
    <t xml:space="preserve"> Identify and recruit group of international and national consultants to produce a comprehensive peacebuilding and recovey document as part of the UNAMID Transition</t>
  </si>
  <si>
    <t>Conduct state level stakeholders consultation workshops in each of the 5 Darfur states to identify peacebuilding and recovery priorities</t>
  </si>
  <si>
    <t>Produce a consolidated workshop report and strategy framework to inform the peacebuilding and recovery strategy for Darfur</t>
  </si>
  <si>
    <t xml:space="preserve">Output 1.1: </t>
  </si>
  <si>
    <t xml:space="preserve">State level inclusive and participatory consultations conducted to pave the way for the UNAMID Transition from Peacekeeping to Peacebuilding </t>
  </si>
  <si>
    <t>Recruitment of experts consultants for the National Peace Commission within  identified areas of technical support (incluing capacity assessment, clarification of ToRs, mandate and governance structure of the Commission)</t>
  </si>
  <si>
    <t>Institutional capacity and targeted training to staff working within the Peace Commission and Peace Centers</t>
  </si>
  <si>
    <t>Assisstance to Peace Commission and sub-national bodies to implement a conflict sensitivity in the peacebuilding strategy as well as conflict sensitive policies across relevant government institutions</t>
  </si>
  <si>
    <t>Office  equipment to national and sub-national Peace Commission offices</t>
  </si>
  <si>
    <t>Capacity mapping exercise for Darfur to assess UNCT to help for the UNCT’s reconfiguration to support peacebuilding in Darfur</t>
  </si>
  <si>
    <t>Training on conflict sensitivity programming to all UN entities, local communities and authorities working in Darfur</t>
  </si>
  <si>
    <t>Joint data collection to enhance UN’s joint conflict analysis  capacity</t>
  </si>
  <si>
    <t xml:space="preserve">Provision of eqipment for the Peace Talks Secretariat </t>
  </si>
  <si>
    <t>The Peacebuilding Fund Secretariat and governance structure established to ensure effective coordination, monitoring, reporting, evluation and communicaiton in regard to PBF programming in Sudan</t>
  </si>
  <si>
    <t>The PBF Secretariat effectively coordinates PBF Steering Board (Project Board) meetings and follows up on decisions taken</t>
  </si>
  <si>
    <t>Bi-annual PBF Joint Steering Committees (including prepare agenda, organize minute-taking of meetings, follow-on actions and decisions)</t>
  </si>
  <si>
    <t>Establish, maintain and update risk log for the PBF interventions</t>
  </si>
  <si>
    <t>Deploy consultants to prepare new phases of PBF assistance and guide consultancy missions</t>
  </si>
  <si>
    <t>Develop PBF M&amp;E framework</t>
  </si>
  <si>
    <t>Monitoring visits</t>
  </si>
  <si>
    <t>Provide capacity development support to implementing partners</t>
  </si>
  <si>
    <t>Document and share best practices between the PBF joint programmes</t>
  </si>
  <si>
    <t>Organise final evaluation and audit</t>
  </si>
  <si>
    <t>Conduct capacity assessment/ learning needs of implementing partners</t>
  </si>
  <si>
    <t>Develop a capacity development plan</t>
  </si>
  <si>
    <t>Implementation of the capacity development plan</t>
  </si>
  <si>
    <t>Regular data collection on PBF results in line with the M&amp;E framework</t>
  </si>
  <si>
    <t xml:space="preserve">Regulary montoring of joint programmes in 5 Darfur states condcucted  </t>
  </si>
  <si>
    <t>Capacity of PBF implementing partners on conflict sensitivity, peacebuilding programming, conflict and gender sensitivity and communication of results conducted</t>
  </si>
  <si>
    <t>OUTCOME 1 TOTAL</t>
  </si>
  <si>
    <t>OUTCOME 2 TOTAL:</t>
  </si>
  <si>
    <t>OUTCOME 3 TOTAL:</t>
  </si>
  <si>
    <t>New Total</t>
  </si>
  <si>
    <t>Variance</t>
  </si>
  <si>
    <t>Grand total</t>
  </si>
  <si>
    <r>
      <t xml:space="preserve">Additional staff costs for one year:
P4: 292,168
IPSA 9: 123,538
NUNV: 34,602.39
</t>
    </r>
    <r>
      <rPr>
        <b/>
        <sz val="12"/>
        <color rgb="FF00B050"/>
        <rFont val="Calibri"/>
        <family val="2"/>
        <scheme val="minor"/>
      </rPr>
      <t>450,308.39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</si>
</sst>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00_-;\-* #,##0.00_-;_-* &quot;-&quot;??_-;_-@_-"/>
    <numFmt numFmtId="165" formatCode="_(&quot;$&quot;* #,##0_);_(&quot;$&quot;* \(#,##0\);_(&quot;$&quot;* &quot;-&quot;??_);_(@_)"/>
    <numFmt numFmtId="166" formatCode="_(* #,##0_);_(* \(#,##0\);_(* &quot;-&quot;??_);_(@_)"/>
  </numFmts>
  <fonts count="37">
    <font>
      <sz val="11"/>
      <color theme="1"/>
      <name val="Calibri"/>
      <family val="2"/>
      <scheme val="minor"/>
    </font>
    <font>
      <sz val="12"/>
      <color theme="1"/>
      <name val="Calibri"/>
      <family val="2"/>
      <scheme val="minor"/>
    </font>
    <font>
      <sz val="12"/>
      <color theme="1"/>
      <name val="Calibri"/>
      <family val="2"/>
      <scheme val="minor"/>
    </font>
    <font>
      <sz val="12"/>
      <color indexed="8"/>
      <name val="Calibri"/>
      <family val="2"/>
    </font>
    <font>
      <b/>
      <sz val="12"/>
      <color indexed="8"/>
      <name val="Calibri"/>
      <family val="2"/>
    </font>
    <font>
      <b/>
      <sz val="11"/>
      <color indexed="8"/>
      <name val="Calibri"/>
      <family val="2"/>
    </font>
    <font>
      <sz val="12"/>
      <color indexed="10"/>
      <name val="Calibri"/>
      <family val="2"/>
    </font>
    <font>
      <sz val="8"/>
      <name val="Calibri"/>
      <family val="2"/>
    </font>
    <font>
      <sz val="11"/>
      <color theme="1"/>
      <name val="Calibri"/>
      <family val="2"/>
      <scheme val="minor"/>
    </font>
    <font>
      <b/>
      <sz val="11"/>
      <color theme="1"/>
      <name val="Calibri"/>
      <family val="2"/>
      <scheme val="minor"/>
    </font>
    <font>
      <b/>
      <sz val="12"/>
      <color theme="1"/>
      <name val="Calibri"/>
      <family val="2"/>
      <scheme val="minor"/>
    </font>
    <font>
      <sz val="12"/>
      <color rgb="FFFF0000"/>
      <name val="Calibri"/>
      <family val="2"/>
      <scheme val="minor"/>
    </font>
    <font>
      <b/>
      <sz val="12"/>
      <color theme="1"/>
      <name val="Calibri"/>
      <family val="2"/>
    </font>
    <font>
      <b/>
      <sz val="12"/>
      <color rgb="FFFF0000"/>
      <name val="Calibri"/>
      <family val="2"/>
      <scheme val="minor"/>
    </font>
    <font>
      <sz val="12"/>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12"/>
      <color rgb="FF000000"/>
      <name val="Calibri"/>
      <family val="2"/>
      <scheme val="minor"/>
    </font>
    <font>
      <sz val="12"/>
      <color rgb="FF000000"/>
      <name val="Calibri"/>
      <family val="2"/>
      <scheme val="minor"/>
    </font>
    <font>
      <sz val="12"/>
      <name val="Calibri"/>
      <family val="2"/>
      <scheme val="minor"/>
    </font>
    <font>
      <b/>
      <sz val="12"/>
      <name val="Calibri"/>
      <family val="2"/>
      <scheme val="minor"/>
    </font>
    <font>
      <sz val="11"/>
      <color theme="1"/>
      <name val="Calibri Regular"/>
      <charset val="1"/>
    </font>
    <font>
      <b/>
      <sz val="12"/>
      <color theme="9" tint="-0.249977111117893"/>
      <name val="Calibri"/>
      <family val="2"/>
      <scheme val="minor"/>
    </font>
    <font>
      <b/>
      <i/>
      <sz val="12"/>
      <name val="Calibri"/>
      <family val="2"/>
      <scheme val="minor"/>
    </font>
    <font>
      <b/>
      <i/>
      <sz val="12"/>
      <color rgb="FFFF0000"/>
      <name val="Calibri"/>
      <family val="2"/>
      <scheme val="minor"/>
    </font>
    <font>
      <i/>
      <sz val="12"/>
      <color rgb="FFFF0000"/>
      <name val="Calibri"/>
      <family val="2"/>
      <scheme val="minor"/>
    </font>
    <font>
      <sz val="12"/>
      <color theme="9" tint="-0.249977111117893"/>
      <name val="Calibri"/>
      <family val="2"/>
      <scheme val="minor"/>
    </font>
    <font>
      <b/>
      <sz val="12"/>
      <color rgb="FF7030A0"/>
      <name val="Calibri"/>
      <family val="2"/>
      <scheme val="minor"/>
    </font>
    <font>
      <sz val="12"/>
      <color rgb="FF0070C0"/>
      <name val="Calibri"/>
      <family val="2"/>
      <scheme val="minor"/>
    </font>
    <font>
      <sz val="12"/>
      <color theme="8" tint="-0.249977111117893"/>
      <name val="Calibri"/>
      <family val="2"/>
      <scheme val="minor"/>
    </font>
    <font>
      <b/>
      <sz val="12"/>
      <color theme="8" tint="-0.249977111117893"/>
      <name val="Calibri"/>
      <family val="2"/>
      <scheme val="minor"/>
    </font>
    <font>
      <b/>
      <sz val="12"/>
      <color rgb="FF0070C0"/>
      <name val="Calibri"/>
      <family val="2"/>
      <scheme val="minor"/>
    </font>
    <font>
      <sz val="12"/>
      <color rgb="FF7030A0"/>
      <name val="Calibri"/>
      <family val="2"/>
      <scheme val="minor"/>
    </font>
    <font>
      <b/>
      <sz val="12"/>
      <color theme="9" tint="-0.249977111117893"/>
      <name val="Arial"/>
      <family val="2"/>
    </font>
    <font>
      <b/>
      <sz val="12"/>
      <color rgb="FF00B050"/>
      <name val="Calibri"/>
      <family val="2"/>
      <scheme val="minor"/>
    </font>
    <font>
      <sz val="12"/>
      <color rgb="FF00B05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D9D9D9"/>
        <bgColor rgb="FF000000"/>
      </patternFill>
    </fill>
    <fill>
      <patternFill patternType="solid">
        <fgColor rgb="FFD0CECE"/>
        <bgColor rgb="FF000000"/>
      </patternFill>
    </fill>
    <fill>
      <patternFill patternType="solid">
        <fgColor theme="0" tint="-0.249977111117893"/>
        <bgColor indexed="64"/>
      </patternFill>
    </fill>
    <fill>
      <patternFill patternType="solid">
        <fgColor theme="0"/>
        <bgColor rgb="FF000000"/>
      </patternFill>
    </fill>
    <fill>
      <patternFill patternType="solid">
        <fgColor rgb="FFFFFFFF"/>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39997558519241921"/>
        <bgColor indexed="64"/>
      </patternFill>
    </fill>
  </fills>
  <borders count="5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413">
    <xf numFmtId="0" fontId="0" fillId="0" borderId="0" xfId="0"/>
    <xf numFmtId="0" fontId="10" fillId="0" borderId="0" xfId="0" applyFont="1" applyAlignment="1">
      <alignment vertical="center" wrapText="1"/>
    </xf>
    <xf numFmtId="0" fontId="10" fillId="2" borderId="0" xfId="0" applyFont="1" applyFill="1" applyAlignment="1">
      <alignment vertical="center" wrapText="1"/>
    </xf>
    <xf numFmtId="44" fontId="10" fillId="0" borderId="0" xfId="0" applyNumberFormat="1" applyFont="1" applyAlignment="1">
      <alignment vertical="center" wrapText="1"/>
    </xf>
    <xf numFmtId="0" fontId="10" fillId="3" borderId="1" xfId="0" applyFont="1" applyFill="1" applyBorder="1" applyAlignment="1">
      <alignment vertical="center" wrapText="1"/>
    </xf>
    <xf numFmtId="0" fontId="10" fillId="2" borderId="0" xfId="0" applyFont="1" applyFill="1" applyAlignment="1" applyProtection="1">
      <alignment vertical="center" wrapText="1"/>
      <protection locked="0"/>
    </xf>
    <xf numFmtId="44" fontId="10" fillId="3" borderId="2" xfId="2" applyFont="1" applyFill="1" applyBorder="1" applyAlignment="1" applyProtection="1">
      <alignment horizontal="center" vertical="center" wrapText="1"/>
    </xf>
    <xf numFmtId="0" fontId="12" fillId="3" borderId="3" xfId="0" applyFont="1" applyFill="1" applyBorder="1" applyAlignment="1">
      <alignment vertical="center" wrapText="1"/>
    </xf>
    <xf numFmtId="44" fontId="10" fillId="3" borderId="4" xfId="2" applyFont="1" applyFill="1" applyBorder="1" applyAlignment="1" applyProtection="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2" fillId="3" borderId="3" xfId="0" applyFont="1" applyFill="1" applyBorder="1" applyAlignment="1" applyProtection="1">
      <alignment vertical="center" wrapText="1"/>
      <protection locked="0"/>
    </xf>
    <xf numFmtId="44" fontId="10" fillId="2" borderId="0" xfId="0" applyNumberFormat="1" applyFont="1" applyFill="1" applyAlignment="1">
      <alignment vertical="center" wrapText="1"/>
    </xf>
    <xf numFmtId="0" fontId="10" fillId="0" borderId="0" xfId="0" applyFont="1" applyAlignment="1">
      <alignment wrapText="1"/>
    </xf>
    <xf numFmtId="9" fontId="10" fillId="2" borderId="0" xfId="3" applyFont="1" applyFill="1" applyBorder="1" applyAlignment="1">
      <alignment wrapText="1"/>
    </xf>
    <xf numFmtId="44" fontId="10" fillId="2" borderId="0" xfId="3" applyNumberFormat="1" applyFont="1" applyFill="1" applyBorder="1" applyAlignment="1">
      <alignment wrapText="1"/>
    </xf>
    <xf numFmtId="0" fontId="10" fillId="2" borderId="0" xfId="0" applyFont="1" applyFill="1" applyAlignment="1">
      <alignment horizontal="left" wrapText="1"/>
    </xf>
    <xf numFmtId="44" fontId="10" fillId="4" borderId="2" xfId="2" applyFont="1" applyFill="1" applyBorder="1" applyAlignment="1" applyProtection="1">
      <alignment wrapText="1"/>
    </xf>
    <xf numFmtId="44" fontId="10" fillId="0" borderId="0" xfId="0" applyNumberFormat="1" applyFont="1" applyAlignment="1">
      <alignment wrapText="1"/>
    </xf>
    <xf numFmtId="0" fontId="10" fillId="3" borderId="6" xfId="0" applyFont="1" applyFill="1" applyBorder="1" applyAlignment="1">
      <alignment horizontal="center" wrapText="1"/>
    </xf>
    <xf numFmtId="44" fontId="10" fillId="3" borderId="6" xfId="0" applyNumberFormat="1" applyFont="1" applyFill="1" applyBorder="1" applyAlignment="1">
      <alignment wrapText="1"/>
    </xf>
    <xf numFmtId="0" fontId="10" fillId="3" borderId="7" xfId="0" applyFont="1" applyFill="1" applyBorder="1" applyAlignment="1">
      <alignment horizontal="left" wrapText="1"/>
    </xf>
    <xf numFmtId="44" fontId="10" fillId="3" borderId="7" xfId="0" applyNumberFormat="1" applyFont="1" applyFill="1" applyBorder="1" applyAlignment="1">
      <alignment horizontal="center" wrapText="1"/>
    </xf>
    <xf numFmtId="44" fontId="10" fillId="3" borderId="7" xfId="0" applyNumberFormat="1" applyFont="1" applyFill="1" applyBorder="1" applyAlignment="1">
      <alignment wrapText="1"/>
    </xf>
    <xf numFmtId="44" fontId="10" fillId="4" borderId="2" xfId="2" applyFont="1" applyFill="1" applyBorder="1" applyAlignment="1">
      <alignment wrapText="1"/>
    </xf>
    <xf numFmtId="44" fontId="10" fillId="2" borderId="8" xfId="2" applyFont="1" applyFill="1" applyBorder="1" applyAlignment="1" applyProtection="1">
      <alignment wrapText="1"/>
    </xf>
    <xf numFmtId="44" fontId="10" fillId="2" borderId="9" xfId="2" applyFont="1" applyFill="1" applyBorder="1" applyAlignment="1">
      <alignment wrapText="1"/>
    </xf>
    <xf numFmtId="44" fontId="10" fillId="2" borderId="10" xfId="0" applyNumberFormat="1" applyFont="1" applyFill="1" applyBorder="1" applyAlignment="1">
      <alignment wrapText="1"/>
    </xf>
    <xf numFmtId="44" fontId="10" fillId="2" borderId="9" xfId="2" applyFont="1" applyFill="1" applyBorder="1" applyAlignment="1" applyProtection="1">
      <alignment wrapText="1"/>
    </xf>
    <xf numFmtId="44" fontId="10" fillId="3" borderId="11" xfId="0" applyNumberFormat="1" applyFont="1" applyFill="1" applyBorder="1" applyAlignment="1">
      <alignment wrapText="1"/>
    </xf>
    <xf numFmtId="44" fontId="10" fillId="3" borderId="5" xfId="0" applyNumberFormat="1" applyFont="1" applyFill="1" applyBorder="1" applyAlignment="1">
      <alignment wrapText="1"/>
    </xf>
    <xf numFmtId="0" fontId="10" fillId="3" borderId="12" xfId="0" applyFont="1" applyFill="1" applyBorder="1" applyAlignment="1">
      <alignment horizontal="center" wrapText="1"/>
    </xf>
    <xf numFmtId="0" fontId="14"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9" fillId="3" borderId="13" xfId="0" applyFont="1" applyFill="1" applyBorder="1"/>
    <xf numFmtId="0" fontId="9" fillId="3" borderId="3" xfId="0" applyFont="1" applyFill="1" applyBorder="1"/>
    <xf numFmtId="0" fontId="9" fillId="3" borderId="2" xfId="0" applyFont="1" applyFill="1" applyBorder="1"/>
    <xf numFmtId="0" fontId="9" fillId="3" borderId="5" xfId="0" applyFont="1" applyFill="1" applyBorder="1"/>
    <xf numFmtId="0" fontId="0" fillId="3" borderId="3" xfId="0" applyFill="1" applyBorder="1" applyAlignment="1">
      <alignment vertical="center" wrapText="1"/>
    </xf>
    <xf numFmtId="9" fontId="8" fillId="3" borderId="2" xfId="3" applyFont="1" applyFill="1" applyBorder="1" applyAlignment="1">
      <alignment vertical="center"/>
    </xf>
    <xf numFmtId="44" fontId="0" fillId="3" borderId="5" xfId="0" applyNumberFormat="1" applyFill="1" applyBorder="1" applyAlignment="1">
      <alignment vertical="center"/>
    </xf>
    <xf numFmtId="0" fontId="0" fillId="3" borderId="3" xfId="0" applyFill="1" applyBorder="1" applyAlignment="1">
      <alignment wrapText="1"/>
    </xf>
    <xf numFmtId="0" fontId="0" fillId="3" borderId="3" xfId="0" applyFill="1" applyBorder="1"/>
    <xf numFmtId="0" fontId="0" fillId="3" borderId="1" xfId="0" applyFill="1" applyBorder="1"/>
    <xf numFmtId="44" fontId="0" fillId="3" borderId="14" xfId="0" applyNumberFormat="1" applyFill="1" applyBorder="1" applyAlignment="1">
      <alignment vertical="center"/>
    </xf>
    <xf numFmtId="0" fontId="10" fillId="3" borderId="2" xfId="0" applyFont="1" applyFill="1" applyBorder="1" applyAlignment="1">
      <alignment vertical="center" wrapText="1"/>
    </xf>
    <xf numFmtId="44" fontId="10" fillId="3" borderId="2" xfId="2" applyFont="1" applyFill="1" applyBorder="1" applyAlignment="1" applyProtection="1">
      <alignment vertical="center" wrapText="1"/>
    </xf>
    <xf numFmtId="44" fontId="10" fillId="3" borderId="8" xfId="2" applyFont="1" applyFill="1" applyBorder="1" applyAlignment="1" applyProtection="1">
      <alignment vertical="center" wrapText="1"/>
    </xf>
    <xf numFmtId="44" fontId="10" fillId="3" borderId="7" xfId="2" applyFont="1" applyFill="1" applyBorder="1" applyAlignment="1" applyProtection="1">
      <alignment vertical="center" wrapText="1"/>
    </xf>
    <xf numFmtId="9" fontId="10" fillId="3" borderId="14" xfId="3" applyFont="1" applyFill="1" applyBorder="1" applyAlignment="1" applyProtection="1">
      <alignment vertical="center" wrapText="1"/>
    </xf>
    <xf numFmtId="44" fontId="10" fillId="3" borderId="15" xfId="0" applyNumberFormat="1" applyFont="1" applyFill="1" applyBorder="1" applyAlignment="1">
      <alignment vertical="center" wrapText="1"/>
    </xf>
    <xf numFmtId="44" fontId="10" fillId="3" borderId="5" xfId="3" applyNumberFormat="1" applyFont="1" applyFill="1" applyBorder="1" applyAlignment="1" applyProtection="1">
      <alignment wrapText="1"/>
    </xf>
    <xf numFmtId="0" fontId="10" fillId="3" borderId="2" xfId="2" applyNumberFormat="1" applyFont="1" applyFill="1" applyBorder="1" applyAlignment="1" applyProtection="1">
      <alignment horizontal="center" vertical="center" wrapText="1"/>
    </xf>
    <xf numFmtId="0" fontId="0" fillId="3" borderId="3" xfId="0" applyFill="1" applyBorder="1" applyAlignment="1">
      <alignment vertical="top" wrapText="1"/>
    </xf>
    <xf numFmtId="0" fontId="0" fillId="3" borderId="3" xfId="0" applyFill="1" applyBorder="1" applyAlignment="1">
      <alignment vertical="top"/>
    </xf>
    <xf numFmtId="0" fontId="0" fillId="3" borderId="1" xfId="0" applyFill="1" applyBorder="1" applyAlignment="1">
      <alignment vertical="top"/>
    </xf>
    <xf numFmtId="0" fontId="10" fillId="4" borderId="2" xfId="0" applyFont="1" applyFill="1" applyBorder="1" applyAlignment="1" applyProtection="1">
      <alignment vertical="center" wrapText="1"/>
      <protection locked="0"/>
    </xf>
    <xf numFmtId="44" fontId="10" fillId="3" borderId="16" xfId="2" applyFont="1" applyFill="1" applyBorder="1" applyAlignment="1" applyProtection="1">
      <alignment vertical="center" wrapText="1"/>
    </xf>
    <xf numFmtId="44" fontId="10" fillId="4" borderId="2" xfId="2" applyFont="1" applyFill="1" applyBorder="1" applyAlignment="1" applyProtection="1">
      <alignment vertical="center" wrapText="1"/>
    </xf>
    <xf numFmtId="44" fontId="10" fillId="2" borderId="9" xfId="0" applyNumberFormat="1" applyFont="1" applyFill="1" applyBorder="1" applyAlignment="1">
      <alignment wrapText="1"/>
    </xf>
    <xf numFmtId="0" fontId="10" fillId="3" borderId="17" xfId="0" applyFont="1" applyFill="1" applyBorder="1" applyAlignment="1">
      <alignment wrapText="1"/>
    </xf>
    <xf numFmtId="44" fontId="10" fillId="3" borderId="18" xfId="0" applyNumberFormat="1" applyFont="1" applyFill="1" applyBorder="1" applyAlignment="1">
      <alignment wrapText="1"/>
    </xf>
    <xf numFmtId="9" fontId="10" fillId="2" borderId="5" xfId="3" applyFont="1" applyFill="1" applyBorder="1" applyAlignment="1" applyProtection="1">
      <alignment vertical="center" wrapText="1"/>
      <protection locked="0"/>
    </xf>
    <xf numFmtId="9" fontId="10" fillId="2" borderId="19" xfId="3" applyFont="1" applyFill="1" applyBorder="1" applyAlignment="1" applyProtection="1">
      <alignment vertical="center" wrapText="1"/>
      <protection locked="0"/>
    </xf>
    <xf numFmtId="9" fontId="10" fillId="2" borderId="19" xfId="3" applyFont="1" applyFill="1" applyBorder="1" applyAlignment="1" applyProtection="1">
      <alignment horizontal="right" vertical="center" wrapText="1"/>
      <protection locked="0"/>
    </xf>
    <xf numFmtId="9" fontId="8" fillId="0" borderId="0" xfId="3" applyFont="1"/>
    <xf numFmtId="44" fontId="10" fillId="4" borderId="4" xfId="2" applyFont="1" applyFill="1" applyBorder="1" applyAlignment="1" applyProtection="1">
      <alignment wrapText="1"/>
    </xf>
    <xf numFmtId="44" fontId="10" fillId="4" borderId="4" xfId="2" applyFont="1" applyFill="1" applyBorder="1" applyAlignment="1">
      <alignment wrapText="1"/>
    </xf>
    <xf numFmtId="0" fontId="17" fillId="0" borderId="0" xfId="0" applyFont="1" applyAlignment="1">
      <alignment wrapText="1"/>
    </xf>
    <xf numFmtId="0" fontId="10" fillId="3" borderId="13" xfId="0" applyFont="1" applyFill="1" applyBorder="1" applyAlignment="1">
      <alignment horizontal="center" wrapText="1"/>
    </xf>
    <xf numFmtId="44" fontId="10" fillId="3" borderId="2" xfId="2" applyFont="1" applyFill="1" applyBorder="1" applyAlignment="1">
      <alignment wrapText="1"/>
    </xf>
    <xf numFmtId="44" fontId="10" fillId="3" borderId="1" xfId="2" applyFont="1" applyFill="1" applyBorder="1" applyAlignment="1" applyProtection="1">
      <alignment wrapText="1"/>
    </xf>
    <xf numFmtId="44" fontId="10" fillId="3" borderId="7" xfId="2" applyFont="1" applyFill="1" applyBorder="1" applyAlignment="1">
      <alignment wrapText="1"/>
    </xf>
    <xf numFmtId="0" fontId="12" fillId="3" borderId="20" xfId="0" applyFont="1" applyFill="1" applyBorder="1" applyAlignment="1">
      <alignment vertical="center" wrapText="1"/>
    </xf>
    <xf numFmtId="44" fontId="10" fillId="3" borderId="19" xfId="0" applyNumberFormat="1" applyFont="1" applyFill="1" applyBorder="1" applyAlignment="1">
      <alignment wrapText="1"/>
    </xf>
    <xf numFmtId="44" fontId="10" fillId="3" borderId="5" xfId="2" applyFont="1" applyFill="1" applyBorder="1" applyAlignment="1">
      <alignment wrapText="1"/>
    </xf>
    <xf numFmtId="44" fontId="10" fillId="3" borderId="14" xfId="2" applyFont="1" applyFill="1" applyBorder="1" applyAlignment="1">
      <alignment wrapText="1"/>
    </xf>
    <xf numFmtId="10" fontId="10" fillId="3" borderId="5" xfId="3" applyNumberFormat="1" applyFont="1" applyFill="1" applyBorder="1" applyAlignment="1" applyProtection="1">
      <alignment wrapText="1"/>
    </xf>
    <xf numFmtId="44" fontId="10" fillId="2" borderId="0" xfId="2" applyFont="1" applyFill="1" applyBorder="1" applyAlignment="1" applyProtection="1">
      <alignment vertical="center" wrapText="1"/>
      <protection locked="0"/>
    </xf>
    <xf numFmtId="44" fontId="10" fillId="2" borderId="0" xfId="2" applyFont="1" applyFill="1" applyBorder="1" applyAlignment="1">
      <alignment vertical="center" wrapText="1"/>
    </xf>
    <xf numFmtId="44" fontId="10" fillId="2" borderId="0" xfId="2" applyFont="1" applyFill="1" applyBorder="1" applyAlignment="1" applyProtection="1">
      <alignment horizontal="center" vertical="center" wrapText="1"/>
    </xf>
    <xf numFmtId="44" fontId="10" fillId="2" borderId="0" xfId="2" applyFont="1" applyFill="1" applyBorder="1" applyAlignment="1" applyProtection="1">
      <alignment horizontal="right" vertical="center" wrapText="1"/>
      <protection locked="0"/>
    </xf>
    <xf numFmtId="44" fontId="10" fillId="2" borderId="0" xfId="2" applyFont="1" applyFill="1" applyBorder="1" applyAlignment="1" applyProtection="1">
      <alignment vertical="center" wrapText="1"/>
    </xf>
    <xf numFmtId="44" fontId="10" fillId="0" borderId="0" xfId="2" applyFont="1" applyFill="1" applyBorder="1" applyAlignment="1">
      <alignment vertical="center" wrapText="1"/>
    </xf>
    <xf numFmtId="44" fontId="10" fillId="3" borderId="21" xfId="0" applyNumberFormat="1" applyFont="1" applyFill="1" applyBorder="1" applyAlignment="1">
      <alignment vertical="center" wrapText="1"/>
    </xf>
    <xf numFmtId="0" fontId="10" fillId="3" borderId="2" xfId="0" applyFont="1" applyFill="1" applyBorder="1" applyAlignment="1">
      <alignment horizontal="center" wrapText="1"/>
    </xf>
    <xf numFmtId="0" fontId="10" fillId="3" borderId="22" xfId="0" applyFont="1" applyFill="1" applyBorder="1" applyAlignment="1">
      <alignment horizontal="left" wrapText="1"/>
    </xf>
    <xf numFmtId="0" fontId="10" fillId="3" borderId="23" xfId="0" applyFont="1" applyFill="1" applyBorder="1" applyAlignment="1">
      <alignment horizontal="left" wrapText="1"/>
    </xf>
    <xf numFmtId="0" fontId="10" fillId="3" borderId="24" xfId="0" applyFont="1" applyFill="1" applyBorder="1" applyAlignment="1">
      <alignment horizontal="left" wrapText="1"/>
    </xf>
    <xf numFmtId="0" fontId="10" fillId="3" borderId="6" xfId="0" applyFont="1" applyFill="1" applyBorder="1" applyAlignment="1">
      <alignment vertical="center" wrapText="1"/>
    </xf>
    <xf numFmtId="0" fontId="10" fillId="3" borderId="20" xfId="0" applyFont="1" applyFill="1" applyBorder="1" applyAlignment="1">
      <alignment vertical="center" wrapText="1"/>
    </xf>
    <xf numFmtId="0" fontId="18" fillId="5" borderId="7" xfId="0" applyFont="1" applyFill="1" applyBorder="1" applyAlignment="1">
      <alignment horizontal="left" wrapText="1"/>
    </xf>
    <xf numFmtId="0" fontId="19" fillId="5" borderId="6" xfId="0" applyFont="1" applyFill="1" applyBorder="1" applyAlignment="1">
      <alignment vertical="center" wrapText="1"/>
    </xf>
    <xf numFmtId="0" fontId="19" fillId="5" borderId="6" xfId="0" applyFont="1" applyFill="1" applyBorder="1" applyAlignment="1" applyProtection="1">
      <alignment vertical="center" wrapText="1"/>
      <protection locked="0"/>
    </xf>
    <xf numFmtId="44" fontId="18" fillId="6" borderId="6" xfId="0" applyNumberFormat="1" applyFont="1" applyFill="1" applyBorder="1" applyAlignment="1">
      <alignment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9" fontId="10" fillId="3" borderId="26" xfId="3" applyFont="1" applyFill="1" applyBorder="1" applyAlignment="1">
      <alignment vertical="center" wrapText="1"/>
    </xf>
    <xf numFmtId="9" fontId="10" fillId="3" borderId="27" xfId="3" applyFont="1" applyFill="1" applyBorder="1" applyAlignment="1">
      <alignment vertical="center" wrapText="1"/>
    </xf>
    <xf numFmtId="0" fontId="9" fillId="7" borderId="28" xfId="0" applyFont="1" applyFill="1" applyBorder="1"/>
    <xf numFmtId="0" fontId="0" fillId="7" borderId="29" xfId="0" applyFill="1" applyBorder="1" applyAlignment="1">
      <alignment wrapText="1"/>
    </xf>
    <xf numFmtId="0" fontId="0" fillId="7" borderId="30" xfId="0" applyFill="1" applyBorder="1" applyAlignment="1">
      <alignment wrapText="1"/>
    </xf>
    <xf numFmtId="44" fontId="10" fillId="3" borderId="4" xfId="0" applyNumberFormat="1" applyFont="1" applyFill="1" applyBorder="1" applyAlignment="1">
      <alignment wrapText="1"/>
    </xf>
    <xf numFmtId="44" fontId="18" fillId="8" borderId="0" xfId="0" applyNumberFormat="1" applyFont="1" applyFill="1" applyAlignment="1">
      <alignment wrapText="1"/>
    </xf>
    <xf numFmtId="44" fontId="10" fillId="2" borderId="0" xfId="2" applyFont="1" applyFill="1" applyBorder="1" applyAlignment="1">
      <alignment wrapText="1"/>
    </xf>
    <xf numFmtId="44" fontId="10" fillId="2" borderId="0" xfId="0" applyNumberFormat="1" applyFont="1" applyFill="1" applyAlignment="1">
      <alignment wrapText="1"/>
    </xf>
    <xf numFmtId="44" fontId="10" fillId="2" borderId="24" xfId="0" applyNumberFormat="1" applyFont="1" applyFill="1" applyBorder="1" applyAlignment="1">
      <alignment wrapText="1"/>
    </xf>
    <xf numFmtId="44" fontId="10" fillId="3" borderId="2" xfId="0" applyNumberFormat="1" applyFont="1" applyFill="1" applyBorder="1" applyAlignment="1">
      <alignment wrapText="1"/>
    </xf>
    <xf numFmtId="44" fontId="14" fillId="0" borderId="2" xfId="2" applyFont="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14" fillId="0" borderId="2" xfId="0" applyFont="1" applyBorder="1" applyAlignment="1" applyProtection="1">
      <alignment horizontal="left" vertical="top" wrapText="1"/>
      <protection locked="0"/>
    </xf>
    <xf numFmtId="44" fontId="14" fillId="3" borderId="2" xfId="2" applyFont="1" applyFill="1" applyBorder="1" applyAlignment="1" applyProtection="1">
      <alignment horizontal="center" vertical="center" wrapText="1"/>
    </xf>
    <xf numFmtId="9" fontId="14" fillId="0" borderId="2" xfId="3" applyFont="1" applyBorder="1" applyAlignment="1" applyProtection="1">
      <alignment horizontal="center" vertical="center" wrapText="1"/>
      <protection locked="0"/>
    </xf>
    <xf numFmtId="49" fontId="14" fillId="0" borderId="2" xfId="2" applyNumberFormat="1" applyFont="1" applyBorder="1" applyAlignment="1" applyProtection="1">
      <alignment horizontal="left" wrapText="1"/>
      <protection locked="0"/>
    </xf>
    <xf numFmtId="44" fontId="14" fillId="2" borderId="2" xfId="2" applyFont="1" applyFill="1" applyBorder="1" applyAlignment="1" applyProtection="1">
      <alignment horizontal="center" vertical="center" wrapText="1"/>
      <protection locked="0"/>
    </xf>
    <xf numFmtId="9" fontId="14" fillId="2" borderId="2" xfId="3" applyFont="1" applyFill="1" applyBorder="1" applyAlignment="1" applyProtection="1">
      <alignment horizontal="center" vertical="center" wrapText="1"/>
      <protection locked="0"/>
    </xf>
    <xf numFmtId="49" fontId="14" fillId="2" borderId="2" xfId="2" applyNumberFormat="1" applyFont="1" applyFill="1" applyBorder="1" applyAlignment="1" applyProtection="1">
      <alignment horizontal="left" wrapText="1"/>
      <protection locked="0"/>
    </xf>
    <xf numFmtId="0" fontId="14" fillId="2" borderId="0" xfId="0" applyFont="1" applyFill="1" applyAlignment="1" applyProtection="1">
      <alignment vertical="center" wrapText="1"/>
      <protection locked="0"/>
    </xf>
    <xf numFmtId="44" fontId="14" fillId="2" borderId="0" xfId="2" applyFont="1" applyFill="1" applyBorder="1" applyAlignment="1" applyProtection="1">
      <alignment vertical="center" wrapText="1"/>
      <protection locked="0"/>
    </xf>
    <xf numFmtId="0" fontId="14" fillId="2" borderId="2" xfId="0" applyFont="1" applyFill="1" applyBorder="1" applyAlignment="1" applyProtection="1">
      <alignment vertical="center" wrapText="1"/>
      <protection locked="0"/>
    </xf>
    <xf numFmtId="44" fontId="14" fillId="0" borderId="2" xfId="2" applyFont="1" applyBorder="1" applyAlignment="1" applyProtection="1">
      <alignment vertical="center" wrapText="1"/>
      <protection locked="0"/>
    </xf>
    <xf numFmtId="44" fontId="14" fillId="3" borderId="2" xfId="2" applyFont="1" applyFill="1" applyBorder="1" applyAlignment="1" applyProtection="1">
      <alignment vertical="center" wrapText="1"/>
    </xf>
    <xf numFmtId="9" fontId="14" fillId="0" borderId="2" xfId="3" applyFont="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4" fillId="2" borderId="0" xfId="0" applyFont="1" applyFill="1" applyAlignment="1">
      <alignment vertical="center" wrapText="1"/>
    </xf>
    <xf numFmtId="0" fontId="14" fillId="3" borderId="3" xfId="0" applyFont="1" applyFill="1" applyBorder="1" applyAlignment="1">
      <alignment vertical="center" wrapText="1"/>
    </xf>
    <xf numFmtId="44" fontId="14" fillId="3" borderId="2" xfId="0" applyNumberFormat="1" applyFont="1" applyFill="1" applyBorder="1" applyAlignment="1">
      <alignment vertical="center" wrapText="1"/>
    </xf>
    <xf numFmtId="0" fontId="14" fillId="0" borderId="0" xfId="0" applyFont="1" applyAlignment="1" applyProtection="1">
      <alignment vertical="center" wrapText="1"/>
      <protection locked="0"/>
    </xf>
    <xf numFmtId="44" fontId="14" fillId="0" borderId="0" xfId="2" applyFont="1" applyFill="1" applyBorder="1" applyAlignment="1" applyProtection="1">
      <alignment vertical="center" wrapText="1"/>
      <protection locked="0"/>
    </xf>
    <xf numFmtId="0" fontId="14" fillId="0" borderId="0" xfId="0" applyFont="1" applyAlignment="1">
      <alignment vertical="center" wrapText="1"/>
    </xf>
    <xf numFmtId="0" fontId="14" fillId="0" borderId="0" xfId="0" applyFont="1" applyAlignment="1">
      <alignment wrapText="1"/>
    </xf>
    <xf numFmtId="0" fontId="14" fillId="2" borderId="0" xfId="0" applyFont="1" applyFill="1" applyAlignment="1">
      <alignment wrapText="1"/>
    </xf>
    <xf numFmtId="44" fontId="14" fillId="0" borderId="6" xfId="0" applyNumberFormat="1" applyFont="1" applyBorder="1" applyAlignment="1" applyProtection="1">
      <alignment wrapText="1"/>
      <protection locked="0"/>
    </xf>
    <xf numFmtId="44" fontId="14" fillId="2" borderId="6" xfId="2" applyFont="1" applyFill="1" applyBorder="1" applyAlignment="1" applyProtection="1">
      <alignment horizontal="center" vertical="center" wrapText="1"/>
      <protection locked="0"/>
    </xf>
    <xf numFmtId="44" fontId="14" fillId="0" borderId="2" xfId="0" applyNumberFormat="1" applyFont="1" applyBorder="1" applyAlignment="1" applyProtection="1">
      <alignment wrapText="1"/>
      <protection locked="0"/>
    </xf>
    <xf numFmtId="0" fontId="14" fillId="0" borderId="8" xfId="0" applyFont="1" applyBorder="1" applyAlignment="1">
      <alignment wrapText="1"/>
    </xf>
    <xf numFmtId="0" fontId="14" fillId="2" borderId="9" xfId="0" applyFont="1" applyFill="1" applyBorder="1" applyAlignment="1">
      <alignment wrapText="1"/>
    </xf>
    <xf numFmtId="0" fontId="14" fillId="0" borderId="24" xfId="0" applyFont="1" applyBorder="1" applyAlignment="1">
      <alignment wrapText="1"/>
    </xf>
    <xf numFmtId="44" fontId="14" fillId="3" borderId="6" xfId="0" applyNumberFormat="1" applyFont="1" applyFill="1" applyBorder="1" applyAlignment="1">
      <alignment wrapText="1"/>
    </xf>
    <xf numFmtId="44" fontId="14" fillId="2" borderId="0" xfId="2" applyFont="1" applyFill="1" applyBorder="1" applyAlignment="1" applyProtection="1">
      <alignment vertical="center" wrapText="1"/>
    </xf>
    <xf numFmtId="44" fontId="14" fillId="3" borderId="3" xfId="2" applyFont="1" applyFill="1" applyBorder="1" applyAlignment="1" applyProtection="1">
      <alignment wrapText="1"/>
    </xf>
    <xf numFmtId="44" fontId="14" fillId="3" borderId="2" xfId="2" applyFont="1" applyFill="1" applyBorder="1" applyAlignment="1">
      <alignment wrapText="1"/>
    </xf>
    <xf numFmtId="0" fontId="14" fillId="3" borderId="1" xfId="0" applyFont="1" applyFill="1" applyBorder="1" applyAlignment="1">
      <alignment wrapText="1"/>
    </xf>
    <xf numFmtId="44" fontId="14" fillId="3" borderId="7" xfId="0" applyNumberFormat="1" applyFont="1" applyFill="1" applyBorder="1" applyAlignment="1">
      <alignment wrapText="1"/>
    </xf>
    <xf numFmtId="44" fontId="14" fillId="3" borderId="14" xfId="0" applyNumberFormat="1" applyFont="1" applyFill="1" applyBorder="1" applyAlignment="1">
      <alignment wrapText="1"/>
    </xf>
    <xf numFmtId="44" fontId="14" fillId="2" borderId="0" xfId="0" applyNumberFormat="1" applyFont="1" applyFill="1" applyAlignment="1">
      <alignment vertical="center" wrapText="1"/>
    </xf>
    <xf numFmtId="0" fontId="14" fillId="2" borderId="0" xfId="0" applyFont="1" applyFill="1" applyAlignment="1">
      <alignment horizontal="center" vertical="center" wrapText="1"/>
    </xf>
    <xf numFmtId="44" fontId="14" fillId="3" borderId="4" xfId="0" applyNumberFormat="1" applyFont="1" applyFill="1" applyBorder="1" applyAlignment="1">
      <alignment wrapText="1"/>
    </xf>
    <xf numFmtId="44" fontId="14" fillId="3" borderId="21" xfId="2" applyFont="1" applyFill="1" applyBorder="1" applyAlignment="1" applyProtection="1">
      <alignment wrapText="1"/>
    </xf>
    <xf numFmtId="44" fontId="14" fillId="3" borderId="31" xfId="2" applyFont="1" applyFill="1" applyBorder="1" applyAlignment="1">
      <alignment wrapText="1"/>
    </xf>
    <xf numFmtId="44" fontId="14" fillId="3" borderId="15" xfId="0" applyNumberFormat="1" applyFont="1" applyFill="1" applyBorder="1" applyAlignment="1">
      <alignment wrapText="1"/>
    </xf>
    <xf numFmtId="0" fontId="14" fillId="9" borderId="2" xfId="0" applyFont="1" applyFill="1" applyBorder="1" applyAlignment="1" applyProtection="1">
      <alignment horizontal="left" vertical="center" wrapText="1"/>
      <protection locked="0"/>
    </xf>
    <xf numFmtId="165" fontId="14" fillId="0" borderId="2" xfId="2" applyNumberFormat="1" applyFont="1" applyBorder="1" applyAlignment="1" applyProtection="1">
      <alignment horizontal="center" vertical="center" wrapText="1"/>
      <protection locked="0"/>
    </xf>
    <xf numFmtId="165" fontId="10" fillId="3" borderId="2" xfId="2" applyNumberFormat="1" applyFont="1" applyFill="1" applyBorder="1" applyAlignment="1" applyProtection="1">
      <alignment horizontal="center" vertical="center" wrapText="1"/>
    </xf>
    <xf numFmtId="0" fontId="14" fillId="2" borderId="2" xfId="0" applyFont="1" applyFill="1" applyBorder="1" applyAlignment="1" applyProtection="1">
      <alignment horizontal="left" vertical="top" wrapText="1"/>
      <protection locked="0"/>
    </xf>
    <xf numFmtId="0" fontId="10" fillId="3" borderId="4" xfId="0" applyFont="1" applyFill="1" applyBorder="1" applyAlignment="1">
      <alignment horizontal="center" vertical="center" wrapText="1"/>
    </xf>
    <xf numFmtId="0" fontId="20" fillId="0" borderId="2" xfId="0" applyFont="1" applyBorder="1" applyAlignment="1">
      <alignment vertical="center" wrapText="1"/>
    </xf>
    <xf numFmtId="44" fontId="20" fillId="0" borderId="2" xfId="2" applyFont="1" applyBorder="1" applyAlignment="1" applyProtection="1">
      <alignment horizontal="center" vertical="center" wrapText="1"/>
      <protection locked="0"/>
    </xf>
    <xf numFmtId="165" fontId="20" fillId="0" borderId="2" xfId="2" applyNumberFormat="1" applyFont="1" applyBorder="1" applyAlignment="1" applyProtection="1">
      <alignment horizontal="center" vertical="center" wrapText="1"/>
      <protection locked="0"/>
    </xf>
    <xf numFmtId="9" fontId="20" fillId="0" borderId="2" xfId="0" applyNumberFormat="1" applyFont="1" applyBorder="1" applyAlignment="1">
      <alignment horizontal="center" vertical="center" wrapText="1"/>
    </xf>
    <xf numFmtId="3" fontId="19" fillId="0" borderId="0" xfId="0" applyNumberFormat="1" applyFont="1"/>
    <xf numFmtId="3" fontId="19" fillId="0" borderId="2" xfId="0" applyNumberFormat="1" applyFont="1" applyBorder="1"/>
    <xf numFmtId="0" fontId="20" fillId="9" borderId="2" xfId="0" applyFont="1" applyFill="1" applyBorder="1" applyAlignment="1">
      <alignment vertical="center" wrapText="1"/>
    </xf>
    <xf numFmtId="0" fontId="20" fillId="0" borderId="2" xfId="0" applyFont="1" applyBorder="1" applyAlignment="1" applyProtection="1">
      <alignment horizontal="left" vertical="top" wrapText="1"/>
      <protection locked="0"/>
    </xf>
    <xf numFmtId="0" fontId="21" fillId="3" borderId="2" xfId="0" applyFont="1" applyFill="1" applyBorder="1" applyAlignment="1">
      <alignment vertical="center" wrapText="1"/>
    </xf>
    <xf numFmtId="0" fontId="19" fillId="0" borderId="2" xfId="0" applyFont="1" applyBorder="1" applyAlignment="1" applyProtection="1">
      <alignment wrapText="1"/>
      <protection locked="0"/>
    </xf>
    <xf numFmtId="44" fontId="14" fillId="0" borderId="0" xfId="2" applyFont="1" applyBorder="1" applyAlignment="1">
      <alignment wrapText="1"/>
    </xf>
    <xf numFmtId="0" fontId="10" fillId="10" borderId="32" xfId="0" applyFont="1" applyFill="1" applyBorder="1" applyAlignment="1">
      <alignment wrapText="1"/>
    </xf>
    <xf numFmtId="0" fontId="10" fillId="10" borderId="33" xfId="0" applyFont="1" applyFill="1" applyBorder="1" applyAlignment="1">
      <alignment wrapText="1"/>
    </xf>
    <xf numFmtId="44" fontId="10" fillId="10" borderId="33" xfId="2" applyFont="1" applyFill="1" applyBorder="1" applyAlignment="1">
      <alignment wrapText="1"/>
    </xf>
    <xf numFmtId="44" fontId="10" fillId="2" borderId="0" xfId="2" applyFont="1" applyFill="1" applyBorder="1" applyAlignment="1">
      <alignment horizontal="left" wrapText="1"/>
    </xf>
    <xf numFmtId="0" fontId="14" fillId="0" borderId="0" xfId="0" applyFont="1" applyAlignment="1">
      <alignment horizontal="center" wrapText="1"/>
    </xf>
    <xf numFmtId="44" fontId="14" fillId="0" borderId="0" xfId="2" applyFont="1" applyFill="1" applyBorder="1" applyAlignment="1">
      <alignment wrapText="1"/>
    </xf>
    <xf numFmtId="0" fontId="21" fillId="0" borderId="0" xfId="0" applyFont="1" applyAlignment="1">
      <alignment vertical="center" wrapText="1"/>
    </xf>
    <xf numFmtId="166" fontId="20" fillId="2" borderId="2" xfId="1" applyNumberFormat="1" applyFont="1" applyFill="1" applyBorder="1" applyAlignment="1">
      <alignment vertical="center" wrapText="1"/>
    </xf>
    <xf numFmtId="0" fontId="20" fillId="0" borderId="2" xfId="0" applyFont="1" applyBorder="1" applyAlignment="1">
      <alignment vertical="top" wrapText="1"/>
    </xf>
    <xf numFmtId="0" fontId="10" fillId="3" borderId="21" xfId="0" applyFont="1" applyFill="1" applyBorder="1" applyAlignment="1">
      <alignment horizontal="left" vertical="center" wrapText="1"/>
    </xf>
    <xf numFmtId="44" fontId="14" fillId="3" borderId="15" xfId="2" applyFont="1" applyFill="1" applyBorder="1" applyAlignment="1">
      <alignment vertical="center" wrapText="1"/>
    </xf>
    <xf numFmtId="0" fontId="10" fillId="3" borderId="3" xfId="0" applyFont="1" applyFill="1" applyBorder="1" applyAlignment="1">
      <alignment horizontal="left" vertical="center" wrapText="1"/>
    </xf>
    <xf numFmtId="0" fontId="10" fillId="2" borderId="0" xfId="0" applyFont="1" applyFill="1" applyAlignment="1">
      <alignment horizontal="center" vertical="center" wrapText="1"/>
    </xf>
    <xf numFmtId="0" fontId="14" fillId="3" borderId="4" xfId="0" applyFont="1" applyFill="1" applyBorder="1" applyAlignment="1">
      <alignment horizontal="center" vertical="center" wrapText="1"/>
    </xf>
    <xf numFmtId="0" fontId="10" fillId="2" borderId="4" xfId="0" applyFont="1" applyFill="1" applyBorder="1" applyAlignment="1" applyProtection="1">
      <alignment horizontal="center" vertical="center" wrapText="1"/>
      <protection locked="0"/>
    </xf>
    <xf numFmtId="44" fontId="14" fillId="3" borderId="4" xfId="2" applyFont="1" applyFill="1" applyBorder="1" applyAlignment="1" applyProtection="1">
      <alignment horizontal="center" vertical="center" wrapText="1"/>
    </xf>
    <xf numFmtId="44" fontId="14" fillId="0" borderId="2" xfId="2" applyFont="1" applyFill="1" applyBorder="1" applyAlignment="1" applyProtection="1">
      <alignment horizontal="center" vertical="center" wrapText="1"/>
    </xf>
    <xf numFmtId="0" fontId="14" fillId="0" borderId="2" xfId="0" applyFont="1" applyBorder="1" applyAlignment="1">
      <alignment wrapText="1"/>
    </xf>
    <xf numFmtId="44" fontId="10" fillId="0" borderId="2" xfId="2" applyFont="1" applyFill="1" applyBorder="1" applyAlignment="1" applyProtection="1">
      <alignment horizontal="center" vertical="center" wrapText="1"/>
    </xf>
    <xf numFmtId="0" fontId="19" fillId="0" borderId="2" xfId="0" applyFont="1" applyBorder="1" applyAlignment="1">
      <alignment horizontal="center" vertical="center" wrapText="1"/>
    </xf>
    <xf numFmtId="0" fontId="19" fillId="9" borderId="2" xfId="0" applyFont="1" applyFill="1" applyBorder="1" applyAlignment="1">
      <alignment horizontal="center" vertical="center" wrapText="1"/>
    </xf>
    <xf numFmtId="0" fontId="10" fillId="0" borderId="2" xfId="0" applyFont="1" applyBorder="1" applyAlignment="1">
      <alignment vertical="center" wrapText="1"/>
    </xf>
    <xf numFmtId="0" fontId="10" fillId="2" borderId="2" xfId="0" applyFont="1" applyFill="1" applyBorder="1" applyAlignment="1">
      <alignment vertical="center" wrapText="1"/>
    </xf>
    <xf numFmtId="44" fontId="14" fillId="2" borderId="2" xfId="2" applyFont="1" applyFill="1" applyBorder="1" applyAlignment="1" applyProtection="1">
      <alignment vertical="center" wrapText="1"/>
      <protection locked="0"/>
    </xf>
    <xf numFmtId="0" fontId="17" fillId="0" borderId="0" xfId="0" applyFont="1" applyAlignment="1">
      <alignment horizontal="left" vertical="top" wrapText="1"/>
    </xf>
    <xf numFmtId="0" fontId="10" fillId="0" borderId="0" xfId="0" applyFont="1" applyAlignment="1">
      <alignment horizontal="center" vertical="center" wrapText="1"/>
    </xf>
    <xf numFmtId="0" fontId="10" fillId="3" borderId="6" xfId="0" applyFont="1" applyFill="1" applyBorder="1" applyAlignment="1">
      <alignment horizontal="center" vertical="center" wrapText="1"/>
    </xf>
    <xf numFmtId="0" fontId="14" fillId="3" borderId="6" xfId="0" applyFont="1" applyFill="1" applyBorder="1" applyAlignment="1">
      <alignment vertical="center" wrapText="1"/>
    </xf>
    <xf numFmtId="0" fontId="14"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44" fontId="14" fillId="0" borderId="0" xfId="2" applyFont="1" applyFill="1" applyBorder="1" applyAlignment="1">
      <alignment horizontal="right" vertical="center" wrapText="1"/>
    </xf>
    <xf numFmtId="8" fontId="14" fillId="0" borderId="6" xfId="0" applyNumberFormat="1" applyFont="1" applyBorder="1"/>
    <xf numFmtId="0" fontId="14" fillId="0" borderId="6" xfId="0" applyFont="1" applyBorder="1"/>
    <xf numFmtId="44" fontId="14" fillId="0" borderId="0" xfId="0" applyNumberFormat="1" applyFont="1" applyAlignment="1">
      <alignment wrapText="1"/>
    </xf>
    <xf numFmtId="44" fontId="22" fillId="9" borderId="6" xfId="2" applyFont="1" applyFill="1" applyBorder="1" applyProtection="1">
      <protection locked="0"/>
    </xf>
    <xf numFmtId="44" fontId="22" fillId="0" borderId="6" xfId="2" applyFont="1" applyBorder="1" applyProtection="1">
      <protection locked="0"/>
    </xf>
    <xf numFmtId="43" fontId="14" fillId="2" borderId="10" xfId="1" applyFont="1" applyFill="1" applyBorder="1" applyAlignment="1" applyProtection="1">
      <alignment vertical="center" wrapText="1"/>
      <protection locked="0"/>
    </xf>
    <xf numFmtId="43" fontId="14" fillId="2" borderId="2" xfId="1" applyFont="1" applyFill="1" applyBorder="1" applyAlignment="1" applyProtection="1">
      <alignment vertical="center" wrapText="1"/>
      <protection locked="0"/>
    </xf>
    <xf numFmtId="44" fontId="14" fillId="2" borderId="0" xfId="0" applyNumberFormat="1" applyFont="1" applyFill="1" applyAlignment="1">
      <alignment wrapText="1"/>
    </xf>
    <xf numFmtId="44" fontId="14" fillId="2" borderId="2" xfId="0" applyNumberFormat="1" applyFont="1" applyFill="1" applyBorder="1" applyAlignment="1" applyProtection="1">
      <alignment wrapText="1"/>
      <protection locked="0"/>
    </xf>
    <xf numFmtId="0" fontId="20" fillId="2" borderId="2" xfId="0" applyFont="1" applyFill="1" applyBorder="1" applyAlignment="1">
      <alignment vertical="center" wrapText="1"/>
    </xf>
    <xf numFmtId="44" fontId="14" fillId="2" borderId="0" xfId="0" applyNumberFormat="1" applyFont="1" applyFill="1" applyAlignment="1" applyProtection="1">
      <alignment vertical="center" wrapText="1"/>
      <protection locked="0"/>
    </xf>
    <xf numFmtId="44" fontId="14" fillId="2" borderId="2" xfId="0" applyNumberFormat="1" applyFont="1" applyFill="1" applyBorder="1" applyAlignment="1" applyProtection="1">
      <alignment vertical="center" wrapText="1"/>
      <protection locked="0"/>
    </xf>
    <xf numFmtId="44" fontId="10" fillId="0" borderId="7" xfId="0" applyNumberFormat="1" applyFont="1" applyBorder="1" applyAlignment="1">
      <alignment horizontal="center" wrapText="1"/>
    </xf>
    <xf numFmtId="0" fontId="14" fillId="0" borderId="6" xfId="0" applyFont="1" applyBorder="1" applyProtection="1">
      <protection locked="0"/>
    </xf>
    <xf numFmtId="43" fontId="14" fillId="0" borderId="6" xfId="1" applyFont="1" applyFill="1" applyBorder="1" applyProtection="1">
      <protection locked="0"/>
    </xf>
    <xf numFmtId="44" fontId="10" fillId="0" borderId="2" xfId="2" applyFont="1" applyFill="1" applyBorder="1" applyAlignment="1">
      <alignment wrapText="1"/>
    </xf>
    <xf numFmtId="44" fontId="14" fillId="0" borderId="6" xfId="0" applyNumberFormat="1" applyFont="1" applyBorder="1" applyProtection="1">
      <protection locked="0"/>
    </xf>
    <xf numFmtId="44" fontId="20" fillId="2" borderId="2" xfId="2" applyFont="1" applyFill="1" applyBorder="1" applyAlignment="1">
      <alignment vertical="center" wrapText="1"/>
    </xf>
    <xf numFmtId="8" fontId="10" fillId="4" borderId="2" xfId="2" applyNumberFormat="1" applyFont="1" applyFill="1" applyBorder="1" applyAlignment="1">
      <alignment wrapText="1"/>
    </xf>
    <xf numFmtId="165" fontId="10" fillId="3" borderId="2" xfId="2" applyNumberFormat="1" applyFont="1" applyFill="1" applyBorder="1" applyAlignment="1">
      <alignment vertical="center" wrapText="1"/>
    </xf>
    <xf numFmtId="165" fontId="10" fillId="3" borderId="5" xfId="3" applyNumberFormat="1" applyFont="1" applyFill="1" applyBorder="1" applyAlignment="1">
      <alignment vertical="center" wrapText="1"/>
    </xf>
    <xf numFmtId="165" fontId="9" fillId="3" borderId="7" xfId="0" applyNumberFormat="1" applyFont="1" applyFill="1" applyBorder="1"/>
    <xf numFmtId="165" fontId="10" fillId="3" borderId="7" xfId="2" applyNumberFormat="1" applyFont="1" applyFill="1" applyBorder="1" applyAlignment="1">
      <alignment vertical="center" wrapText="1"/>
    </xf>
    <xf numFmtId="165" fontId="9" fillId="3" borderId="14" xfId="0" applyNumberFormat="1" applyFont="1" applyFill="1" applyBorder="1"/>
    <xf numFmtId="8" fontId="14" fillId="0" borderId="6" xfId="2" applyNumberFormat="1" applyFont="1" applyFill="1" applyBorder="1" applyAlignment="1" applyProtection="1">
      <alignment wrapText="1"/>
      <protection locked="0"/>
    </xf>
    <xf numFmtId="43" fontId="14" fillId="0" borderId="2" xfId="1" applyFont="1" applyFill="1" applyBorder="1" applyAlignment="1">
      <alignment horizontal="left" vertical="center" wrapText="1"/>
    </xf>
    <xf numFmtId="43" fontId="14" fillId="0" borderId="4" xfId="1" applyFont="1" applyFill="1" applyBorder="1" applyAlignment="1">
      <alignment horizontal="left" vertical="center" wrapText="1"/>
    </xf>
    <xf numFmtId="44" fontId="10" fillId="11" borderId="24" xfId="0" applyNumberFormat="1" applyFont="1" applyFill="1" applyBorder="1" applyAlignment="1">
      <alignment wrapText="1"/>
    </xf>
    <xf numFmtId="164" fontId="14" fillId="11" borderId="0" xfId="0" applyNumberFormat="1" applyFont="1" applyFill="1" applyAlignment="1">
      <alignment wrapText="1"/>
    </xf>
    <xf numFmtId="44" fontId="14" fillId="0" borderId="2" xfId="2" applyFont="1" applyFill="1" applyBorder="1" applyAlignment="1" applyProtection="1">
      <alignment horizontal="center" vertical="center" wrapText="1"/>
      <protection locked="0"/>
    </xf>
    <xf numFmtId="0" fontId="14" fillId="11" borderId="0" xfId="0" applyFont="1" applyFill="1" applyAlignment="1">
      <alignment wrapText="1"/>
    </xf>
    <xf numFmtId="0" fontId="11" fillId="0" borderId="2" xfId="0" applyFont="1" applyBorder="1" applyAlignment="1" applyProtection="1">
      <alignment vertical="center" wrapText="1"/>
      <protection locked="0"/>
    </xf>
    <xf numFmtId="0" fontId="11" fillId="0" borderId="2" xfId="0" applyFont="1" applyBorder="1" applyAlignment="1" applyProtection="1">
      <alignment horizontal="left" vertical="top" wrapText="1"/>
      <protection locked="0"/>
    </xf>
    <xf numFmtId="44" fontId="11" fillId="0" borderId="2" xfId="2" applyFont="1" applyFill="1" applyBorder="1" applyAlignment="1" applyProtection="1">
      <alignment horizontal="center" vertical="center" wrapText="1"/>
      <protection locked="0"/>
    </xf>
    <xf numFmtId="4" fontId="11" fillId="0" borderId="0" xfId="0" applyNumberFormat="1" applyFont="1" applyAlignment="1">
      <alignment wrapText="1"/>
    </xf>
    <xf numFmtId="49" fontId="14" fillId="0" borderId="0" xfId="0" applyNumberFormat="1" applyFont="1" applyAlignment="1">
      <alignment wrapText="1"/>
    </xf>
    <xf numFmtId="164" fontId="10" fillId="2" borderId="0" xfId="0" applyNumberFormat="1" applyFont="1" applyFill="1" applyAlignment="1">
      <alignment horizontal="center" vertical="center" wrapText="1"/>
    </xf>
    <xf numFmtId="4" fontId="14" fillId="0" borderId="0" xfId="0" applyNumberFormat="1" applyFont="1" applyAlignment="1">
      <alignment wrapText="1"/>
    </xf>
    <xf numFmtId="164" fontId="14" fillId="0" borderId="0" xfId="0" applyNumberFormat="1" applyFont="1" applyAlignment="1">
      <alignment wrapText="1"/>
    </xf>
    <xf numFmtId="44" fontId="20" fillId="0" borderId="2" xfId="2" applyFont="1" applyFill="1" applyBorder="1" applyAlignment="1" applyProtection="1">
      <alignment horizontal="center" vertical="center" wrapText="1"/>
      <protection locked="0"/>
    </xf>
    <xf numFmtId="43" fontId="20" fillId="0" borderId="2" xfId="1" applyFont="1" applyFill="1" applyBorder="1" applyAlignment="1">
      <alignment vertical="center" wrapText="1"/>
    </xf>
    <xf numFmtId="9" fontId="14" fillId="0" borderId="2" xfId="3" applyFont="1" applyFill="1" applyBorder="1" applyAlignment="1" applyProtection="1">
      <alignment horizontal="center" vertical="center" wrapText="1"/>
      <protection locked="0"/>
    </xf>
    <xf numFmtId="43" fontId="14" fillId="0" borderId="2" xfId="1" applyFont="1" applyFill="1" applyBorder="1" applyAlignment="1" applyProtection="1">
      <alignment horizontal="center" vertical="center" wrapText="1"/>
      <protection locked="0"/>
    </xf>
    <xf numFmtId="44" fontId="14" fillId="0" borderId="2" xfId="2" applyFont="1" applyFill="1" applyBorder="1" applyAlignment="1" applyProtection="1">
      <alignment vertical="center" wrapText="1"/>
      <protection locked="0"/>
    </xf>
    <xf numFmtId="9" fontId="14" fillId="0" borderId="0" xfId="3" applyFont="1" applyFill="1" applyBorder="1" applyAlignment="1" applyProtection="1">
      <alignment horizontal="center" vertical="center" wrapText="1"/>
      <protection locked="0"/>
    </xf>
    <xf numFmtId="49" fontId="14" fillId="0" borderId="2" xfId="2" applyNumberFormat="1" applyFont="1" applyFill="1" applyBorder="1" applyAlignment="1" applyProtection="1">
      <alignment horizontal="left" wrapText="1"/>
      <protection locked="0"/>
    </xf>
    <xf numFmtId="166" fontId="20" fillId="0" borderId="2" xfId="1" applyNumberFormat="1" applyFont="1" applyFill="1" applyBorder="1" applyAlignment="1">
      <alignment vertical="center" wrapText="1"/>
    </xf>
    <xf numFmtId="44" fontId="2" fillId="0" borderId="2" xfId="2" applyFont="1" applyFill="1" applyBorder="1" applyAlignment="1" applyProtection="1">
      <alignment vertical="center" wrapText="1"/>
      <protection locked="0"/>
    </xf>
    <xf numFmtId="44" fontId="2" fillId="0" borderId="2" xfId="2" applyFont="1" applyFill="1" applyBorder="1" applyAlignment="1" applyProtection="1">
      <alignment horizontal="center" vertical="center" wrapText="1"/>
      <protection locked="0"/>
    </xf>
    <xf numFmtId="44" fontId="2" fillId="0" borderId="2" xfId="2" applyFont="1" applyBorder="1" applyAlignment="1" applyProtection="1">
      <alignment horizontal="center" vertical="center" wrapText="1"/>
      <protection locked="0"/>
    </xf>
    <xf numFmtId="49" fontId="27" fillId="0" borderId="2" xfId="2" applyNumberFormat="1" applyFont="1" applyBorder="1" applyAlignment="1" applyProtection="1">
      <alignment horizontal="left" wrapText="1"/>
      <protection locked="0"/>
    </xf>
    <xf numFmtId="3" fontId="14" fillId="0" borderId="0" xfId="0" applyNumberFormat="1" applyFont="1" applyAlignment="1">
      <alignment wrapText="1"/>
    </xf>
    <xf numFmtId="0" fontId="23" fillId="0" borderId="0" xfId="0" applyFont="1" applyAlignment="1">
      <alignment wrapText="1"/>
    </xf>
    <xf numFmtId="0" fontId="28" fillId="0" borderId="0" xfId="0" applyFont="1" applyAlignment="1">
      <alignment wrapText="1"/>
    </xf>
    <xf numFmtId="3" fontId="1" fillId="0" borderId="0" xfId="0" applyNumberFormat="1" applyFont="1" applyAlignment="1">
      <alignment wrapText="1"/>
    </xf>
    <xf numFmtId="44" fontId="29" fillId="0" borderId="2" xfId="2" applyFont="1" applyFill="1" applyBorder="1" applyAlignment="1" applyProtection="1">
      <alignment vertical="center" wrapText="1"/>
      <protection locked="0"/>
    </xf>
    <xf numFmtId="44" fontId="27" fillId="0" borderId="2" xfId="2" applyFont="1" applyBorder="1" applyAlignment="1" applyProtection="1">
      <alignment horizontal="center" vertical="center" wrapText="1"/>
      <protection locked="0"/>
    </xf>
    <xf numFmtId="44" fontId="11" fillId="0" borderId="2" xfId="2" applyFont="1" applyFill="1" applyBorder="1" applyAlignment="1" applyProtection="1">
      <alignment horizontal="center" vertical="center" wrapText="1"/>
    </xf>
    <xf numFmtId="44" fontId="23" fillId="0" borderId="2" xfId="2" applyFont="1" applyBorder="1" applyAlignment="1" applyProtection="1">
      <alignment horizontal="center" vertical="center" wrapText="1"/>
      <protection locked="0"/>
    </xf>
    <xf numFmtId="44" fontId="23" fillId="0" borderId="2" xfId="2" applyFont="1" applyFill="1" applyBorder="1" applyAlignment="1" applyProtection="1">
      <alignment horizontal="center" vertical="center" wrapText="1"/>
      <protection locked="0"/>
    </xf>
    <xf numFmtId="43" fontId="13" fillId="2" borderId="2" xfId="1" applyFont="1" applyFill="1" applyBorder="1" applyAlignment="1" applyProtection="1">
      <alignment vertical="center" wrapText="1"/>
      <protection locked="0"/>
    </xf>
    <xf numFmtId="44" fontId="27" fillId="0" borderId="2" xfId="2" applyFont="1" applyFill="1" applyBorder="1" applyAlignment="1" applyProtection="1">
      <alignment horizontal="center" vertical="center" wrapText="1"/>
      <protection locked="0"/>
    </xf>
    <xf numFmtId="49" fontId="10" fillId="2" borderId="2" xfId="2" applyNumberFormat="1" applyFont="1" applyFill="1" applyBorder="1" applyAlignment="1" applyProtection="1">
      <alignment horizontal="left" wrapText="1"/>
      <protection locked="0"/>
    </xf>
    <xf numFmtId="44" fontId="30" fillId="0" borderId="2" xfId="2" applyFont="1" applyFill="1" applyBorder="1" applyAlignment="1" applyProtection="1">
      <alignment horizontal="center" vertical="center" wrapText="1"/>
      <protection locked="0"/>
    </xf>
    <xf numFmtId="44" fontId="31" fillId="0" borderId="2" xfId="2" applyFont="1" applyFill="1" applyBorder="1" applyAlignment="1" applyProtection="1">
      <alignment horizontal="center" vertical="center" wrapText="1"/>
      <protection locked="0"/>
    </xf>
    <xf numFmtId="8" fontId="23" fillId="2" borderId="0" xfId="0" applyNumberFormat="1" applyFont="1" applyFill="1" applyAlignment="1" applyProtection="1">
      <alignment vertical="center" wrapText="1"/>
      <protection locked="0"/>
    </xf>
    <xf numFmtId="8" fontId="32" fillId="2" borderId="2" xfId="0" applyNumberFormat="1"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4" fontId="32" fillId="2" borderId="0" xfId="0" applyNumberFormat="1" applyFont="1" applyFill="1" applyAlignment="1" applyProtection="1">
      <alignment vertical="center" wrapText="1"/>
      <protection locked="0"/>
    </xf>
    <xf numFmtId="0" fontId="10" fillId="3" borderId="16" xfId="0" applyFont="1" applyFill="1" applyBorder="1" applyAlignment="1">
      <alignment horizontal="center" vertical="center" wrapText="1"/>
    </xf>
    <xf numFmtId="0" fontId="10" fillId="3" borderId="22" xfId="0" applyFont="1" applyFill="1" applyBorder="1" applyAlignment="1">
      <alignment horizontal="center" vertical="center" wrapText="1"/>
    </xf>
    <xf numFmtId="44" fontId="10" fillId="3" borderId="55" xfId="2" applyFont="1" applyFill="1" applyBorder="1" applyAlignment="1" applyProtection="1">
      <alignment vertical="center" wrapText="1"/>
    </xf>
    <xf numFmtId="0" fontId="10" fillId="4" borderId="32" xfId="0" applyFont="1" applyFill="1" applyBorder="1" applyAlignment="1">
      <alignment horizontal="center" vertical="center" wrapText="1"/>
    </xf>
    <xf numFmtId="0" fontId="10" fillId="4" borderId="53" xfId="0" applyFont="1" applyFill="1" applyBorder="1" applyAlignment="1">
      <alignment horizontal="center" vertical="center" wrapText="1"/>
    </xf>
    <xf numFmtId="44" fontId="14" fillId="3" borderId="8" xfId="0" applyNumberFormat="1" applyFont="1" applyFill="1" applyBorder="1" applyAlignment="1">
      <alignment vertical="center" wrapText="1"/>
    </xf>
    <xf numFmtId="0" fontId="1" fillId="2" borderId="0" xfId="0" applyFont="1" applyFill="1" applyAlignment="1" applyProtection="1">
      <alignment vertical="center"/>
      <protection locked="0"/>
    </xf>
    <xf numFmtId="44" fontId="33" fillId="0" borderId="2" xfId="2" applyFont="1" applyFill="1" applyBorder="1" applyAlignment="1" applyProtection="1">
      <alignment horizontal="center" vertical="center" wrapText="1"/>
      <protection locked="0"/>
    </xf>
    <xf numFmtId="44" fontId="28" fillId="0" borderId="2" xfId="2" applyFont="1" applyFill="1" applyBorder="1" applyAlignment="1" applyProtection="1">
      <alignment vertical="center" wrapText="1"/>
      <protection locked="0"/>
    </xf>
    <xf numFmtId="8" fontId="10" fillId="2" borderId="0" xfId="2" applyNumberFormat="1" applyFont="1" applyFill="1" applyBorder="1" applyAlignment="1" applyProtection="1">
      <alignment vertical="center" wrapText="1"/>
      <protection locked="0"/>
    </xf>
    <xf numFmtId="8" fontId="21" fillId="2" borderId="0" xfId="2" applyNumberFormat="1" applyFont="1" applyFill="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pplyProtection="1">
      <alignment vertical="center" wrapText="1"/>
      <protection locked="0"/>
    </xf>
    <xf numFmtId="44" fontId="1" fillId="0" borderId="2" xfId="2" applyFont="1" applyBorder="1" applyAlignment="1" applyProtection="1">
      <alignment horizontal="center" vertical="center" wrapText="1"/>
      <protection locked="0"/>
    </xf>
    <xf numFmtId="44" fontId="1" fillId="0" borderId="2" xfId="2" applyFont="1" applyFill="1" applyBorder="1" applyAlignment="1" applyProtection="1">
      <alignment horizontal="center" vertical="center" wrapText="1"/>
      <protection locked="0"/>
    </xf>
    <xf numFmtId="44" fontId="10" fillId="0" borderId="2" xfId="2" applyFont="1" applyFill="1" applyBorder="1" applyAlignment="1" applyProtection="1">
      <alignment horizontal="center" vertical="center" wrapText="1"/>
      <protection locked="0"/>
    </xf>
    <xf numFmtId="44" fontId="1" fillId="2" borderId="2" xfId="2" applyFont="1" applyFill="1" applyBorder="1" applyAlignment="1" applyProtection="1">
      <alignment vertical="center" wrapText="1"/>
      <protection locked="0"/>
    </xf>
    <xf numFmtId="44" fontId="20" fillId="0" borderId="2" xfId="2" applyFont="1" applyFill="1" applyBorder="1" applyAlignment="1" applyProtection="1">
      <alignment vertical="center" wrapText="1"/>
      <protection locked="0"/>
    </xf>
    <xf numFmtId="8" fontId="14" fillId="2" borderId="0" xfId="2" applyNumberFormat="1" applyFont="1" applyFill="1" applyBorder="1" applyAlignment="1" applyProtection="1">
      <alignment vertical="center" wrapText="1"/>
      <protection locked="0"/>
    </xf>
    <xf numFmtId="44" fontId="10" fillId="0" borderId="2" xfId="2" applyFont="1" applyFill="1" applyBorder="1" applyAlignment="1" applyProtection="1">
      <alignment vertical="center" wrapText="1"/>
      <protection locked="0"/>
    </xf>
    <xf numFmtId="44" fontId="10" fillId="2" borderId="2" xfId="2" applyFont="1" applyFill="1" applyBorder="1" applyAlignment="1" applyProtection="1">
      <alignment vertical="center" wrapText="1"/>
      <protection locked="0"/>
    </xf>
    <xf numFmtId="0" fontId="34" fillId="0" borderId="0" xfId="0" applyFont="1"/>
    <xf numFmtId="44" fontId="1" fillId="2" borderId="0" xfId="2" applyFont="1" applyFill="1" applyBorder="1" applyAlignment="1" applyProtection="1">
      <alignment vertical="center" wrapText="1"/>
      <protection locked="0"/>
    </xf>
    <xf numFmtId="0" fontId="35" fillId="3" borderId="2" xfId="0" applyFont="1" applyFill="1" applyBorder="1" applyAlignment="1">
      <alignment horizontal="center" vertical="center" wrapText="1"/>
    </xf>
    <xf numFmtId="44" fontId="36" fillId="0" borderId="2" xfId="2" applyFont="1" applyBorder="1" applyAlignment="1" applyProtection="1">
      <alignment horizontal="center" vertical="center" wrapText="1"/>
      <protection locked="0"/>
    </xf>
    <xf numFmtId="44" fontId="36" fillId="0" borderId="2" xfId="2" applyFont="1" applyFill="1" applyBorder="1" applyAlignment="1" applyProtection="1">
      <alignment horizontal="center" vertical="center" wrapText="1"/>
    </xf>
    <xf numFmtId="49" fontId="36" fillId="0" borderId="2" xfId="2" applyNumberFormat="1" applyFont="1" applyBorder="1" applyAlignment="1" applyProtection="1">
      <alignment horizontal="left" wrapText="1"/>
      <protection locked="0"/>
    </xf>
    <xf numFmtId="49" fontId="36" fillId="2" borderId="2" xfId="2" applyNumberFormat="1" applyFont="1" applyFill="1" applyBorder="1" applyAlignment="1" applyProtection="1">
      <alignment horizontal="left" wrapText="1"/>
      <protection locked="0"/>
    </xf>
    <xf numFmtId="44" fontId="35" fillId="0" borderId="2" xfId="2" applyFont="1" applyFill="1" applyBorder="1" applyAlignment="1" applyProtection="1">
      <alignment horizontal="center" vertical="center" wrapText="1"/>
    </xf>
    <xf numFmtId="44" fontId="35" fillId="0" borderId="2" xfId="2" applyFont="1" applyBorder="1" applyAlignment="1" applyProtection="1">
      <alignment horizontal="center" vertical="center" wrapText="1"/>
      <protection locked="0"/>
    </xf>
    <xf numFmtId="44" fontId="35" fillId="0" borderId="2" xfId="2" applyFont="1" applyFill="1" applyBorder="1" applyAlignment="1" applyProtection="1">
      <alignment horizontal="center" vertical="center" wrapText="1"/>
      <protection locked="0"/>
    </xf>
    <xf numFmtId="44" fontId="35" fillId="3" borderId="2" xfId="2" applyFont="1" applyFill="1" applyBorder="1" applyAlignment="1" applyProtection="1">
      <alignment horizontal="center" vertical="center" wrapText="1"/>
    </xf>
    <xf numFmtId="44" fontId="36" fillId="0" borderId="2" xfId="2" applyFont="1" applyFill="1" applyBorder="1" applyAlignment="1" applyProtection="1">
      <alignment horizontal="center" vertical="center" wrapText="1"/>
      <protection locked="0"/>
    </xf>
    <xf numFmtId="44" fontId="35" fillId="3" borderId="2" xfId="2" applyFont="1" applyFill="1" applyBorder="1" applyAlignment="1" applyProtection="1">
      <alignment horizontal="center" vertical="center" wrapText="1"/>
      <protection locked="0"/>
    </xf>
    <xf numFmtId="44" fontId="35" fillId="0" borderId="2" xfId="2" applyFont="1" applyFill="1" applyBorder="1" applyAlignment="1" applyProtection="1">
      <alignment vertical="center" wrapText="1"/>
      <protection locked="0"/>
    </xf>
    <xf numFmtId="43" fontId="35" fillId="2" borderId="2" xfId="1" applyFont="1" applyFill="1" applyBorder="1" applyAlignment="1" applyProtection="1">
      <alignment vertical="center" wrapText="1"/>
      <protection locked="0"/>
    </xf>
    <xf numFmtId="44" fontId="36" fillId="2" borderId="2" xfId="2" applyFont="1" applyFill="1" applyBorder="1" applyAlignment="1" applyProtection="1">
      <alignment horizontal="center" vertical="center" wrapText="1"/>
      <protection locked="0"/>
    </xf>
    <xf numFmtId="44" fontId="35" fillId="2" borderId="2" xfId="2" applyFont="1" applyFill="1" applyBorder="1" applyAlignment="1" applyProtection="1">
      <alignment vertical="center" wrapText="1"/>
      <protection locked="0"/>
    </xf>
    <xf numFmtId="44" fontId="35" fillId="2" borderId="2" xfId="0" applyNumberFormat="1" applyFont="1" applyFill="1" applyBorder="1" applyAlignment="1" applyProtection="1">
      <alignment vertical="center" wrapText="1"/>
      <protection locked="0"/>
    </xf>
    <xf numFmtId="44" fontId="36" fillId="2" borderId="2" xfId="2" applyFont="1" applyFill="1" applyBorder="1" applyAlignment="1" applyProtection="1">
      <alignment vertical="center" wrapText="1"/>
      <protection locked="0"/>
    </xf>
    <xf numFmtId="44" fontId="36" fillId="0" borderId="2" xfId="2" applyFont="1" applyFill="1" applyBorder="1" applyAlignment="1" applyProtection="1">
      <alignment vertical="center" wrapText="1"/>
      <protection locked="0"/>
    </xf>
    <xf numFmtId="44" fontId="36" fillId="0" borderId="2" xfId="2" applyFont="1" applyFill="1" applyBorder="1" applyAlignment="1" applyProtection="1">
      <alignment vertical="center" wrapText="1"/>
    </xf>
    <xf numFmtId="44" fontId="35" fillId="4" borderId="2" xfId="2" applyFont="1" applyFill="1" applyBorder="1" applyAlignment="1" applyProtection="1">
      <alignment vertical="center" wrapText="1"/>
    </xf>
    <xf numFmtId="44" fontId="35" fillId="2" borderId="0" xfId="2" applyFont="1" applyFill="1" applyBorder="1" applyAlignment="1" applyProtection="1">
      <alignment vertical="center" wrapText="1"/>
      <protection locked="0"/>
    </xf>
    <xf numFmtId="44" fontId="36" fillId="3" borderId="2" xfId="0" applyNumberFormat="1" applyFont="1" applyFill="1" applyBorder="1" applyAlignment="1">
      <alignment vertical="center" wrapText="1"/>
    </xf>
    <xf numFmtId="8" fontId="36" fillId="3" borderId="2" xfId="0" applyNumberFormat="1" applyFont="1" applyFill="1" applyBorder="1" applyAlignment="1">
      <alignment vertical="center" wrapText="1"/>
    </xf>
    <xf numFmtId="44" fontId="36" fillId="3" borderId="13" xfId="0" applyNumberFormat="1" applyFont="1" applyFill="1" applyBorder="1" applyAlignment="1">
      <alignment vertical="center" wrapText="1"/>
    </xf>
    <xf numFmtId="44" fontId="35" fillId="3" borderId="1" xfId="2" applyFont="1" applyFill="1" applyBorder="1" applyAlignment="1" applyProtection="1">
      <alignment vertical="center" wrapText="1"/>
    </xf>
    <xf numFmtId="44" fontId="35" fillId="3" borderId="14" xfId="2" applyFont="1" applyFill="1" applyBorder="1" applyAlignment="1" applyProtection="1">
      <alignment vertical="center" wrapText="1"/>
    </xf>
    <xf numFmtId="9" fontId="36" fillId="3" borderId="14" xfId="3" applyFont="1" applyFill="1" applyBorder="1" applyAlignment="1">
      <alignment wrapText="1"/>
    </xf>
    <xf numFmtId="0" fontId="14" fillId="2" borderId="2" xfId="0" applyFont="1" applyFill="1" applyBorder="1" applyAlignment="1" applyProtection="1">
      <alignment horizontal="left" vertical="top" wrapText="1"/>
      <protection locked="0"/>
    </xf>
    <xf numFmtId="44" fontId="14" fillId="2" borderId="2" xfId="2"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center" wrapText="1"/>
      <protection locked="0"/>
    </xf>
    <xf numFmtId="44" fontId="10" fillId="2" borderId="2" xfId="2" applyFont="1" applyFill="1" applyBorder="1" applyAlignment="1" applyProtection="1">
      <alignment horizontal="left" vertical="center" wrapText="1"/>
      <protection locked="0"/>
    </xf>
    <xf numFmtId="0" fontId="17" fillId="0" borderId="0" xfId="0" applyFont="1" applyAlignment="1">
      <alignment horizontal="left" vertical="top" wrapText="1"/>
    </xf>
    <xf numFmtId="0" fontId="10" fillId="10" borderId="34" xfId="0" applyFont="1" applyFill="1" applyBorder="1" applyAlignment="1">
      <alignment horizontal="left" wrapText="1"/>
    </xf>
    <xf numFmtId="0" fontId="10" fillId="10" borderId="35" xfId="0" applyFont="1" applyFill="1" applyBorder="1" applyAlignment="1">
      <alignment horizontal="left" wrapText="1"/>
    </xf>
    <xf numFmtId="0" fontId="10" fillId="10" borderId="36" xfId="0" applyFont="1" applyFill="1" applyBorder="1" applyAlignment="1">
      <alignment horizontal="left" wrapText="1"/>
    </xf>
    <xf numFmtId="0" fontId="10" fillId="0" borderId="2" xfId="0" applyFont="1" applyBorder="1" applyAlignment="1" applyProtection="1">
      <alignment horizontal="left" vertical="center" wrapText="1"/>
      <protection locked="0"/>
    </xf>
    <xf numFmtId="44" fontId="10" fillId="0" borderId="2" xfId="2" applyFont="1" applyFill="1" applyBorder="1" applyAlignment="1" applyProtection="1">
      <alignment horizontal="left" vertical="center" wrapText="1"/>
      <protection locked="0"/>
    </xf>
    <xf numFmtId="49" fontId="21" fillId="2" borderId="2" xfId="0" applyNumberFormat="1" applyFont="1" applyFill="1" applyBorder="1" applyAlignment="1" applyProtection="1">
      <alignment horizontal="left" vertical="center" wrapText="1"/>
      <protection locked="0"/>
    </xf>
    <xf numFmtId="44" fontId="21" fillId="2" borderId="2" xfId="2" applyFont="1" applyFill="1" applyBorder="1" applyAlignment="1" applyProtection="1">
      <alignment horizontal="left" vertical="center" wrapText="1"/>
      <protection locked="0"/>
    </xf>
    <xf numFmtId="0" fontId="24" fillId="2" borderId="2" xfId="0" applyFont="1" applyFill="1" applyBorder="1" applyAlignment="1">
      <alignment vertical="center" wrapText="1"/>
    </xf>
    <xf numFmtId="0" fontId="21" fillId="2" borderId="2" xfId="0" applyFont="1" applyFill="1" applyBorder="1" applyAlignment="1">
      <alignment vertical="center" wrapText="1"/>
    </xf>
    <xf numFmtId="0" fontId="10" fillId="10" borderId="37" xfId="0" applyFont="1" applyFill="1" applyBorder="1" applyAlignment="1">
      <alignment horizontal="left" wrapText="1"/>
    </xf>
    <xf numFmtId="0" fontId="10" fillId="10" borderId="38" xfId="0" applyFont="1" applyFill="1" applyBorder="1" applyAlignment="1">
      <alignment horizontal="left" wrapText="1"/>
    </xf>
    <xf numFmtId="44" fontId="10" fillId="10" borderId="38" xfId="2" applyFont="1" applyFill="1" applyBorder="1" applyAlignment="1">
      <alignment horizontal="left" wrapText="1"/>
    </xf>
    <xf numFmtId="0" fontId="13" fillId="2" borderId="2" xfId="0" applyFont="1" applyFill="1" applyBorder="1" applyAlignment="1" applyProtection="1">
      <alignment horizontal="left" vertical="center" wrapText="1"/>
      <protection locked="0"/>
    </xf>
    <xf numFmtId="44" fontId="13" fillId="2" borderId="2" xfId="2"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top" wrapText="1"/>
      <protection locked="0"/>
    </xf>
    <xf numFmtId="44" fontId="10" fillId="2" borderId="2" xfId="2" applyFont="1" applyFill="1" applyBorder="1" applyAlignment="1" applyProtection="1">
      <alignment horizontal="left" vertical="top" wrapText="1"/>
      <protection locked="0"/>
    </xf>
    <xf numFmtId="0" fontId="25" fillId="2" borderId="2" xfId="0" applyFont="1" applyFill="1" applyBorder="1" applyAlignment="1">
      <alignment vertical="center" wrapText="1"/>
    </xf>
    <xf numFmtId="0" fontId="26" fillId="2" borderId="2" xfId="0" applyFont="1" applyFill="1" applyBorder="1" applyAlignment="1">
      <alignment vertical="center" wrapText="1"/>
    </xf>
    <xf numFmtId="0" fontId="20" fillId="2" borderId="2" xfId="0" applyFont="1" applyFill="1" applyBorder="1" applyAlignment="1">
      <alignment vertical="center" wrapText="1"/>
    </xf>
    <xf numFmtId="0" fontId="10" fillId="2" borderId="6"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10" fillId="3" borderId="21"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2" borderId="14"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3" xfId="0" applyFont="1" applyFill="1" applyBorder="1" applyAlignment="1">
      <alignment horizontal="center" vertical="center" wrapText="1"/>
    </xf>
    <xf numFmtId="44" fontId="10" fillId="3" borderId="16" xfId="2" applyFont="1" applyFill="1" applyBorder="1" applyAlignment="1" applyProtection="1">
      <alignment horizontal="center" vertical="center" wrapText="1"/>
    </xf>
    <xf numFmtId="44" fontId="10" fillId="3" borderId="22" xfId="2" applyFont="1" applyFill="1" applyBorder="1" applyAlignment="1" applyProtection="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4" fontId="10" fillId="3" borderId="20" xfId="2" applyFont="1" applyFill="1" applyBorder="1" applyAlignment="1" applyProtection="1">
      <alignment horizontal="center" vertical="center" wrapText="1"/>
    </xf>
    <xf numFmtId="44" fontId="10" fillId="3" borderId="56" xfId="2" applyFont="1" applyFill="1" applyBorder="1" applyAlignment="1" applyProtection="1">
      <alignment horizontal="center" vertical="center" wrapText="1"/>
    </xf>
    <xf numFmtId="44" fontId="10" fillId="3" borderId="19" xfId="2" applyFont="1" applyFill="1" applyBorder="1" applyAlignment="1" applyProtection="1">
      <alignment horizontal="center" vertical="center" wrapText="1"/>
    </xf>
    <xf numFmtId="44" fontId="10" fillId="3" borderId="48" xfId="2" applyFont="1" applyFill="1" applyBorder="1" applyAlignment="1" applyProtection="1">
      <alignment horizontal="center" vertical="center" wrapText="1"/>
    </xf>
    <xf numFmtId="0" fontId="10" fillId="3" borderId="8" xfId="0" applyFont="1" applyFill="1" applyBorder="1" applyAlignment="1">
      <alignment horizontal="left" wrapText="1"/>
    </xf>
    <xf numFmtId="0" fontId="10" fillId="3" borderId="9" xfId="0" applyFont="1" applyFill="1" applyBorder="1" applyAlignment="1">
      <alignment horizontal="left" wrapText="1"/>
    </xf>
    <xf numFmtId="0" fontId="10" fillId="3" borderId="10" xfId="0" applyFont="1" applyFill="1" applyBorder="1" applyAlignment="1">
      <alignment horizontal="left" wrapText="1"/>
    </xf>
    <xf numFmtId="0" fontId="10" fillId="10" borderId="32" xfId="0" applyFont="1" applyFill="1" applyBorder="1" applyAlignment="1">
      <alignment horizontal="left" wrapText="1"/>
    </xf>
    <xf numFmtId="0" fontId="10" fillId="10" borderId="33" xfId="0" applyFont="1" applyFill="1" applyBorder="1" applyAlignment="1">
      <alignment horizontal="left" wrapText="1"/>
    </xf>
    <xf numFmtId="0" fontId="10" fillId="10" borderId="45" xfId="0" applyFont="1" applyFill="1" applyBorder="1" applyAlignment="1">
      <alignment horizontal="left" wrapText="1"/>
    </xf>
    <xf numFmtId="0" fontId="10" fillId="10" borderId="12" xfId="0" applyFont="1" applyFill="1" applyBorder="1" applyAlignment="1">
      <alignment horizontal="left" vertical="center" wrapText="1"/>
    </xf>
    <xf numFmtId="0" fontId="10" fillId="10" borderId="0" xfId="0" applyFont="1" applyFill="1" applyAlignment="1">
      <alignment horizontal="left" vertical="center" wrapText="1"/>
    </xf>
    <xf numFmtId="0" fontId="10" fillId="10" borderId="46" xfId="0" applyFont="1" applyFill="1" applyBorder="1" applyAlignment="1">
      <alignment horizontal="left" vertical="center" wrapText="1"/>
    </xf>
    <xf numFmtId="0" fontId="10" fillId="10" borderId="37" xfId="0" applyFont="1" applyFill="1" applyBorder="1" applyAlignment="1">
      <alignment horizontal="left" vertical="center" wrapText="1"/>
    </xf>
    <xf numFmtId="0" fontId="10" fillId="10" borderId="38" xfId="0" applyFont="1" applyFill="1" applyBorder="1" applyAlignment="1">
      <alignment horizontal="left" vertical="center" wrapText="1"/>
    </xf>
    <xf numFmtId="0" fontId="10" fillId="10" borderId="47"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34" xfId="0" applyFont="1" applyFill="1" applyBorder="1" applyAlignment="1">
      <alignment horizontal="center" wrapText="1"/>
    </xf>
    <xf numFmtId="0" fontId="10" fillId="3" borderId="35" xfId="0" applyFont="1" applyFill="1" applyBorder="1" applyAlignment="1">
      <alignment horizontal="center" wrapText="1"/>
    </xf>
    <xf numFmtId="0" fontId="10" fillId="3" borderId="36" xfId="0" applyFont="1" applyFill="1" applyBorder="1" applyAlignment="1">
      <alignment horizontal="center" wrapText="1"/>
    </xf>
    <xf numFmtId="44" fontId="9" fillId="3" borderId="8" xfId="0" applyNumberFormat="1" applyFont="1" applyFill="1" applyBorder="1" applyAlignment="1">
      <alignment horizontal="center"/>
    </xf>
    <xf numFmtId="44" fontId="9" fillId="3" borderId="41" xfId="0" applyNumberFormat="1" applyFont="1" applyFill="1" applyBorder="1" applyAlignment="1">
      <alignment horizontal="center"/>
    </xf>
    <xf numFmtId="44" fontId="9" fillId="3" borderId="22" xfId="0" applyNumberFormat="1" applyFont="1" applyFill="1" applyBorder="1" applyAlignment="1">
      <alignment horizontal="center"/>
    </xf>
    <xf numFmtId="44" fontId="9" fillId="3" borderId="49" xfId="0" applyNumberFormat="1" applyFont="1" applyFill="1" applyBorder="1" applyAlignment="1">
      <alignment horizontal="center"/>
    </xf>
    <xf numFmtId="0" fontId="9" fillId="3" borderId="42" xfId="0" applyFont="1" applyFill="1" applyBorder="1" applyAlignment="1">
      <alignment horizontal="left"/>
    </xf>
    <xf numFmtId="0" fontId="9" fillId="3" borderId="43" xfId="0" applyFont="1" applyFill="1" applyBorder="1" applyAlignment="1">
      <alignment horizontal="left"/>
    </xf>
    <xf numFmtId="0" fontId="9" fillId="3" borderId="44" xfId="0" applyFont="1" applyFill="1" applyBorder="1" applyAlignment="1">
      <alignment horizontal="left"/>
    </xf>
    <xf numFmtId="49" fontId="0" fillId="3" borderId="50" xfId="0" applyNumberFormat="1" applyFill="1" applyBorder="1" applyAlignment="1">
      <alignment horizontal="center" wrapText="1"/>
    </xf>
    <xf numFmtId="49" fontId="0" fillId="3" borderId="51" xfId="0" applyNumberFormat="1" applyFill="1" applyBorder="1" applyAlignment="1">
      <alignment horizontal="center" wrapText="1"/>
    </xf>
    <xf numFmtId="49" fontId="0" fillId="3" borderId="52" xfId="0" applyNumberFormat="1" applyFill="1" applyBorder="1" applyAlignment="1">
      <alignment horizontal="center" wrapText="1"/>
    </xf>
    <xf numFmtId="0" fontId="0" fillId="3" borderId="50" xfId="0" applyFill="1" applyBorder="1" applyAlignment="1">
      <alignment horizontal="center" wrapText="1"/>
    </xf>
    <xf numFmtId="0" fontId="0" fillId="3" borderId="51" xfId="0" applyFill="1" applyBorder="1" applyAlignment="1">
      <alignment horizontal="center" wrapText="1"/>
    </xf>
    <xf numFmtId="0" fontId="0" fillId="3" borderId="52" xfId="0" applyFill="1" applyBorder="1" applyAlignment="1">
      <alignment horizontal="center" wrapText="1"/>
    </xf>
    <xf numFmtId="0" fontId="9" fillId="10" borderId="32" xfId="0" applyFont="1" applyFill="1" applyBorder="1" applyAlignment="1">
      <alignment horizontal="center" vertical="center"/>
    </xf>
    <xf numFmtId="0" fontId="9" fillId="10" borderId="33" xfId="0" applyFont="1" applyFill="1" applyBorder="1" applyAlignment="1">
      <alignment horizontal="center" vertical="center"/>
    </xf>
    <xf numFmtId="0" fontId="9" fillId="10" borderId="53" xfId="0" applyFont="1" applyFill="1" applyBorder="1" applyAlignment="1">
      <alignment horizontal="center" vertical="center"/>
    </xf>
    <xf numFmtId="0" fontId="9" fillId="10" borderId="37" xfId="0" applyFont="1" applyFill="1" applyBorder="1" applyAlignment="1">
      <alignment horizontal="center" vertical="center"/>
    </xf>
    <xf numFmtId="0" fontId="9" fillId="10" borderId="38" xfId="0" applyFont="1" applyFill="1" applyBorder="1" applyAlignment="1">
      <alignment horizontal="center" vertical="center"/>
    </xf>
    <xf numFmtId="0" fontId="9" fillId="10" borderId="54" xfId="0" applyFont="1" applyFill="1" applyBorder="1" applyAlignment="1">
      <alignment horizontal="center" vertical="center"/>
    </xf>
    <xf numFmtId="0" fontId="10" fillId="10" borderId="32" xfId="0" applyFont="1" applyFill="1" applyBorder="1" applyAlignment="1">
      <alignment horizontal="center" vertical="center"/>
    </xf>
    <xf numFmtId="0" fontId="10" fillId="10" borderId="33" xfId="0" applyFont="1" applyFill="1" applyBorder="1" applyAlignment="1">
      <alignment horizontal="center" vertical="center"/>
    </xf>
    <xf numFmtId="0" fontId="10" fillId="10" borderId="53" xfId="0" applyFont="1" applyFill="1" applyBorder="1" applyAlignment="1">
      <alignment horizontal="center" vertical="center"/>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54"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BB313"/>
  <sheetViews>
    <sheetView showGridLines="0" showZeros="0" tabSelected="1" topLeftCell="D228" zoomScale="80" zoomScaleNormal="80" workbookViewId="0">
      <selection activeCell="K220" sqref="K220"/>
    </sheetView>
  </sheetViews>
  <sheetFormatPr defaultColWidth="9.109375" defaultRowHeight="15.6"/>
  <cols>
    <col min="1" max="1" width="9.109375" style="137"/>
    <col min="2" max="2" width="30.77734375" style="137" customWidth="1"/>
    <col min="3" max="3" width="41.109375" style="137" customWidth="1"/>
    <col min="4" max="4" width="23.109375" style="137" customWidth="1"/>
    <col min="5" max="7" width="23.109375" style="137" hidden="1" customWidth="1"/>
    <col min="8" max="10" width="23.109375" style="137" customWidth="1"/>
    <col min="11" max="11" width="22.44140625" style="137" customWidth="1"/>
    <col min="12" max="12" width="22.44140625" style="173" customWidth="1"/>
    <col min="13" max="13" width="70.77734375" style="137" customWidth="1"/>
    <col min="14" max="14" width="64.6640625" style="137" customWidth="1"/>
    <col min="15" max="15" width="29.77734375" style="137" customWidth="1"/>
    <col min="16" max="16" width="23.44140625" style="137" customWidth="1"/>
    <col min="17" max="17" width="18.44140625" style="137" customWidth="1"/>
    <col min="18" max="18" width="17.44140625" style="137" customWidth="1"/>
    <col min="19" max="19" width="25.109375" style="137" customWidth="1"/>
    <col min="20" max="16384" width="9.109375" style="137"/>
  </cols>
  <sheetData>
    <row r="2" spans="2:13" ht="47.25" customHeight="1">
      <c r="B2" s="328" t="s">
        <v>0</v>
      </c>
      <c r="C2" s="328"/>
      <c r="D2" s="328"/>
      <c r="E2" s="328"/>
      <c r="F2" s="15"/>
      <c r="G2" s="15"/>
      <c r="H2" s="15"/>
      <c r="I2" s="15"/>
      <c r="J2" s="15"/>
    </row>
    <row r="3" spans="2:13">
      <c r="B3" s="74"/>
    </row>
    <row r="4" spans="2:13" ht="16.2" thickBot="1">
      <c r="B4" s="15"/>
    </row>
    <row r="5" spans="2:13" ht="36.75" customHeight="1">
      <c r="B5" s="174" t="s">
        <v>1</v>
      </c>
      <c r="C5" s="175"/>
      <c r="D5" s="175"/>
      <c r="E5" s="175"/>
      <c r="F5" s="175"/>
      <c r="G5" s="175"/>
      <c r="H5" s="175"/>
      <c r="I5" s="175"/>
      <c r="J5" s="175"/>
      <c r="K5" s="175"/>
      <c r="L5" s="176"/>
      <c r="M5" s="175"/>
    </row>
    <row r="6" spans="2:13" ht="174" customHeight="1" thickBot="1">
      <c r="B6" s="338" t="s">
        <v>611</v>
      </c>
      <c r="C6" s="339"/>
      <c r="D6" s="339"/>
      <c r="E6" s="339"/>
      <c r="F6" s="339"/>
      <c r="G6" s="339"/>
      <c r="H6" s="339"/>
      <c r="I6" s="339"/>
      <c r="J6" s="339"/>
      <c r="K6" s="339"/>
      <c r="L6" s="340"/>
      <c r="M6" s="339"/>
    </row>
    <row r="7" spans="2:13">
      <c r="B7" s="15"/>
    </row>
    <row r="8" spans="2:13" ht="16.2" thickBot="1"/>
    <row r="9" spans="2:13" ht="27" customHeight="1" thickBot="1">
      <c r="B9" s="329" t="s">
        <v>615</v>
      </c>
      <c r="C9" s="330"/>
      <c r="D9" s="330"/>
      <c r="E9" s="330"/>
      <c r="F9" s="330"/>
      <c r="G9" s="330"/>
      <c r="H9" s="330"/>
      <c r="I9" s="330"/>
      <c r="J9" s="330"/>
      <c r="K9" s="331"/>
      <c r="L9" s="177"/>
    </row>
    <row r="11" spans="2:13" ht="25.5" customHeight="1">
      <c r="D11" s="178"/>
      <c r="E11" s="178"/>
      <c r="F11" s="178"/>
      <c r="G11" s="178"/>
      <c r="H11" s="178"/>
      <c r="I11" s="178"/>
      <c r="J11" s="178"/>
      <c r="L11" s="179"/>
      <c r="M11" s="138"/>
    </row>
    <row r="12" spans="2:13" ht="213.75" customHeight="1">
      <c r="B12" s="115" t="s">
        <v>62</v>
      </c>
      <c r="C12" s="115" t="s">
        <v>63</v>
      </c>
      <c r="D12" s="115" t="s">
        <v>64</v>
      </c>
      <c r="E12" s="115" t="s">
        <v>65</v>
      </c>
      <c r="F12" s="115" t="s">
        <v>66</v>
      </c>
      <c r="G12" s="115" t="s">
        <v>67</v>
      </c>
      <c r="H12" s="9" t="s">
        <v>8</v>
      </c>
      <c r="I12" s="297" t="s">
        <v>672</v>
      </c>
      <c r="J12" s="297" t="s">
        <v>673</v>
      </c>
      <c r="K12" s="115" t="s">
        <v>68</v>
      </c>
      <c r="L12" s="115" t="s">
        <v>69</v>
      </c>
      <c r="M12" s="115" t="s">
        <v>70</v>
      </c>
    </row>
    <row r="13" spans="2:13" ht="18.75" customHeight="1">
      <c r="B13" s="187"/>
      <c r="C13" s="187"/>
      <c r="D13" s="188" t="s">
        <v>71</v>
      </c>
      <c r="E13" s="188"/>
      <c r="F13" s="188"/>
      <c r="G13" s="188"/>
      <c r="H13" s="162"/>
      <c r="I13" s="162"/>
      <c r="J13" s="162"/>
      <c r="K13" s="187"/>
      <c r="L13" s="189"/>
      <c r="M13" s="187"/>
    </row>
    <row r="14" spans="2:13" s="180" customFormat="1" ht="51" customHeight="1">
      <c r="B14" s="171" t="s">
        <v>72</v>
      </c>
      <c r="C14" s="336" t="s">
        <v>616</v>
      </c>
      <c r="D14" s="336"/>
      <c r="E14" s="336"/>
      <c r="F14" s="336"/>
      <c r="G14" s="336"/>
      <c r="H14" s="336"/>
      <c r="I14" s="336"/>
      <c r="J14" s="336"/>
      <c r="K14" s="337"/>
      <c r="L14" s="337"/>
      <c r="M14" s="337"/>
    </row>
    <row r="15" spans="2:13" s="180" customFormat="1" ht="51" customHeight="1">
      <c r="B15" s="171" t="s">
        <v>73</v>
      </c>
      <c r="C15" s="334" t="s">
        <v>617</v>
      </c>
      <c r="D15" s="334"/>
      <c r="E15" s="334"/>
      <c r="F15" s="334"/>
      <c r="G15" s="334"/>
      <c r="H15" s="334"/>
      <c r="I15" s="334"/>
      <c r="J15" s="334"/>
      <c r="K15" s="334"/>
      <c r="L15" s="335"/>
      <c r="M15" s="334"/>
    </row>
    <row r="16" spans="2:13" ht="78">
      <c r="B16" s="116" t="s">
        <v>74</v>
      </c>
      <c r="C16" s="163" t="s">
        <v>618</v>
      </c>
      <c r="D16" s="164">
        <v>50000</v>
      </c>
      <c r="E16" s="114"/>
      <c r="F16" s="114"/>
      <c r="G16" s="114"/>
      <c r="H16" s="118">
        <f t="shared" ref="H16:H23" si="0">SUM(D16:G16)</f>
        <v>50000</v>
      </c>
      <c r="I16" s="298">
        <v>66659</v>
      </c>
      <c r="J16" s="298">
        <v>-16659</v>
      </c>
      <c r="K16" s="119">
        <v>0.35</v>
      </c>
      <c r="L16" s="114">
        <v>66659</v>
      </c>
      <c r="M16" s="114"/>
    </row>
    <row r="17" spans="1:19" ht="67.5" customHeight="1">
      <c r="B17" s="116" t="s">
        <v>75</v>
      </c>
      <c r="C17" s="163" t="s">
        <v>619</v>
      </c>
      <c r="D17" s="164">
        <v>30000</v>
      </c>
      <c r="E17" s="114"/>
      <c r="F17" s="114"/>
      <c r="G17" s="114"/>
      <c r="H17" s="118">
        <f t="shared" si="0"/>
        <v>30000</v>
      </c>
      <c r="I17" s="298">
        <v>73005.600000000006</v>
      </c>
      <c r="J17" s="298">
        <v>-43005.599999999999</v>
      </c>
      <c r="K17" s="119">
        <v>0.3</v>
      </c>
      <c r="L17" s="114">
        <v>73005.600000000006</v>
      </c>
      <c r="M17" s="114"/>
    </row>
    <row r="18" spans="1:19" ht="98.55" customHeight="1">
      <c r="B18" s="116" t="s">
        <v>76</v>
      </c>
      <c r="C18" s="163" t="s">
        <v>620</v>
      </c>
      <c r="D18" s="164">
        <v>100000</v>
      </c>
      <c r="E18" s="114"/>
      <c r="F18" s="114"/>
      <c r="G18" s="114"/>
      <c r="H18" s="118">
        <v>100000</v>
      </c>
      <c r="I18" s="298">
        <v>136747.6</v>
      </c>
      <c r="J18" s="298">
        <v>-36747.599999999999</v>
      </c>
      <c r="K18" s="119">
        <v>0.3</v>
      </c>
      <c r="L18" s="114">
        <v>136747.6</v>
      </c>
      <c r="M18" s="114"/>
    </row>
    <row r="19" spans="1:19" ht="31.2">
      <c r="B19" s="116" t="s">
        <v>77</v>
      </c>
      <c r="C19" s="163" t="s">
        <v>652</v>
      </c>
      <c r="D19" s="114">
        <v>60000</v>
      </c>
      <c r="E19" s="114"/>
      <c r="F19" s="114"/>
      <c r="G19" s="114"/>
      <c r="H19" s="118">
        <v>60000</v>
      </c>
      <c r="I19" s="299">
        <v>0</v>
      </c>
      <c r="J19" s="298">
        <v>60000</v>
      </c>
      <c r="K19" s="119">
        <v>0.2</v>
      </c>
      <c r="M19" s="114"/>
    </row>
    <row r="20" spans="1:19">
      <c r="B20" s="116" t="s">
        <v>78</v>
      </c>
      <c r="C20" s="163" t="s">
        <v>621</v>
      </c>
      <c r="D20" s="114">
        <v>60000</v>
      </c>
      <c r="E20" s="114"/>
      <c r="F20" s="114"/>
      <c r="G20" s="114"/>
      <c r="H20" s="118">
        <v>60000</v>
      </c>
      <c r="I20" s="298">
        <v>9776.64</v>
      </c>
      <c r="J20" s="298">
        <v>50223.360000000001</v>
      </c>
      <c r="K20" s="119">
        <v>0.2</v>
      </c>
      <c r="L20" s="114">
        <v>9776.64</v>
      </c>
      <c r="M20" s="114"/>
    </row>
    <row r="21" spans="1:19">
      <c r="B21" s="116" t="s">
        <v>79</v>
      </c>
      <c r="C21" s="117"/>
      <c r="D21" s="114"/>
      <c r="E21" s="114"/>
      <c r="F21" s="114"/>
      <c r="G21" s="114"/>
      <c r="H21" s="118">
        <f t="shared" si="0"/>
        <v>0</v>
      </c>
      <c r="I21" s="299"/>
      <c r="J21" s="300"/>
      <c r="K21" s="119"/>
      <c r="L21" s="114"/>
      <c r="M21" s="120"/>
    </row>
    <row r="22" spans="1:19">
      <c r="B22" s="116" t="s">
        <v>80</v>
      </c>
      <c r="C22" s="161"/>
      <c r="D22" s="121"/>
      <c r="E22" s="121"/>
      <c r="F22" s="121"/>
      <c r="G22" s="121"/>
      <c r="H22" s="118">
        <f t="shared" si="0"/>
        <v>0</v>
      </c>
      <c r="I22" s="299"/>
      <c r="J22" s="301"/>
      <c r="K22" s="122"/>
      <c r="L22" s="121"/>
      <c r="M22" s="123"/>
    </row>
    <row r="23" spans="1:19">
      <c r="A23" s="138"/>
      <c r="B23" s="116" t="s">
        <v>81</v>
      </c>
      <c r="C23" s="161"/>
      <c r="D23" s="121"/>
      <c r="E23" s="121"/>
      <c r="F23" s="121"/>
      <c r="G23" s="121"/>
      <c r="H23" s="118">
        <f t="shared" si="0"/>
        <v>0</v>
      </c>
      <c r="I23" s="299"/>
      <c r="J23" s="301"/>
      <c r="K23" s="122"/>
      <c r="L23" s="121"/>
      <c r="M23" s="123"/>
    </row>
    <row r="24" spans="1:19">
      <c r="A24" s="138"/>
      <c r="B24" s="191"/>
      <c r="C24" s="195" t="s">
        <v>82</v>
      </c>
      <c r="D24" s="192">
        <f>SUM(D16:D23)</f>
        <v>300000</v>
      </c>
      <c r="E24" s="192"/>
      <c r="F24" s="192">
        <f>SUM(F16:F23)</f>
        <v>0</v>
      </c>
      <c r="G24" s="192">
        <f>SUM(G16:G23)</f>
        <v>0</v>
      </c>
      <c r="H24" s="192">
        <f>SUM(H16:H23)</f>
        <v>300000</v>
      </c>
      <c r="I24" s="302">
        <f>SUM(I16:I23)</f>
        <v>286188.84000000003</v>
      </c>
      <c r="J24" s="303">
        <v>13811.16</v>
      </c>
      <c r="K24" s="6">
        <f>(K16*I16)+(K17*I17)+(K18*I18)+(K19*I19)+(K20*I20)</f>
        <v>88211.937999999995</v>
      </c>
      <c r="L24" s="192">
        <f>SUM(L16:L23)</f>
        <v>286188.84000000003</v>
      </c>
      <c r="M24" s="261"/>
    </row>
    <row r="25" spans="1:19" s="136" customFormat="1" ht="51" customHeight="1">
      <c r="B25" s="116" t="s">
        <v>83</v>
      </c>
      <c r="C25" s="332" t="s">
        <v>622</v>
      </c>
      <c r="D25" s="332"/>
      <c r="E25" s="332"/>
      <c r="F25" s="332"/>
      <c r="G25" s="332"/>
      <c r="H25" s="332"/>
      <c r="I25" s="332"/>
      <c r="J25" s="332"/>
      <c r="K25" s="332"/>
      <c r="L25" s="333"/>
      <c r="M25" s="332"/>
      <c r="N25" s="137"/>
      <c r="O25" s="137"/>
    </row>
    <row r="26" spans="1:19" ht="78">
      <c r="A26" s="136"/>
      <c r="B26" s="116" t="s">
        <v>84</v>
      </c>
      <c r="C26" s="163" t="s">
        <v>623</v>
      </c>
      <c r="D26" s="245">
        <v>20000</v>
      </c>
      <c r="E26" s="163"/>
      <c r="F26" s="163"/>
      <c r="G26" s="163"/>
      <c r="H26" s="118">
        <f t="shared" ref="H26:H34" si="1">SUM(D26:G26)</f>
        <v>20000</v>
      </c>
      <c r="I26" s="247">
        <v>20000</v>
      </c>
      <c r="J26" s="190"/>
      <c r="K26" s="246">
        <v>0.3</v>
      </c>
      <c r="L26" s="247">
        <v>20000</v>
      </c>
      <c r="M26" s="246"/>
      <c r="P26" s="249"/>
      <c r="Q26" s="249"/>
      <c r="R26" s="249"/>
      <c r="S26" s="249"/>
    </row>
    <row r="27" spans="1:19" ht="46.8">
      <c r="A27" s="136"/>
      <c r="B27" s="116" t="s">
        <v>85</v>
      </c>
      <c r="C27" s="163" t="s">
        <v>624</v>
      </c>
      <c r="D27" s="245">
        <v>10000</v>
      </c>
      <c r="E27" s="163"/>
      <c r="F27" s="163"/>
      <c r="G27" s="163"/>
      <c r="H27" s="118">
        <f t="shared" si="1"/>
        <v>10000</v>
      </c>
      <c r="I27" s="247">
        <v>10000</v>
      </c>
      <c r="J27" s="190"/>
      <c r="K27" s="246">
        <v>1</v>
      </c>
      <c r="L27" s="247">
        <v>10000</v>
      </c>
      <c r="M27" s="246"/>
      <c r="P27" s="249"/>
      <c r="Q27" s="249"/>
      <c r="R27" s="249"/>
      <c r="S27" s="249"/>
    </row>
    <row r="28" spans="1:19" ht="62.4">
      <c r="A28" s="136"/>
      <c r="B28" s="116" t="s">
        <v>86</v>
      </c>
      <c r="C28" s="163" t="s">
        <v>625</v>
      </c>
      <c r="D28" s="245">
        <v>20000</v>
      </c>
      <c r="E28" s="163"/>
      <c r="F28" s="163"/>
      <c r="G28" s="163"/>
      <c r="H28" s="118">
        <v>20000</v>
      </c>
      <c r="I28" s="247">
        <f>15000</f>
        <v>15000</v>
      </c>
      <c r="J28" s="114">
        <v>5000</v>
      </c>
      <c r="K28" s="246">
        <v>0.3</v>
      </c>
      <c r="L28" s="247">
        <f>15000</f>
        <v>15000</v>
      </c>
      <c r="M28" s="114"/>
      <c r="P28" s="249"/>
      <c r="Q28" s="249"/>
      <c r="R28" s="249"/>
      <c r="S28" s="249"/>
    </row>
    <row r="29" spans="1:19" ht="78">
      <c r="A29" s="136"/>
      <c r="B29" s="116" t="s">
        <v>87</v>
      </c>
      <c r="C29" s="163" t="s">
        <v>638</v>
      </c>
      <c r="D29" s="245">
        <v>35000</v>
      </c>
      <c r="E29" s="163"/>
      <c r="F29" s="163"/>
      <c r="G29" s="163"/>
      <c r="H29" s="118">
        <v>35000</v>
      </c>
      <c r="I29" s="247">
        <v>45000</v>
      </c>
      <c r="J29" s="114">
        <v>-10000</v>
      </c>
      <c r="K29" s="246">
        <v>0.3</v>
      </c>
      <c r="L29" s="247">
        <v>45000</v>
      </c>
      <c r="M29" s="114"/>
      <c r="P29" s="249"/>
      <c r="Q29" s="249"/>
      <c r="R29" s="249"/>
      <c r="S29" s="249"/>
    </row>
    <row r="30" spans="1:19" ht="62.4">
      <c r="A30" s="136"/>
      <c r="B30" s="116" t="s">
        <v>88</v>
      </c>
      <c r="C30" s="163" t="s">
        <v>626</v>
      </c>
      <c r="D30" s="245">
        <v>15000</v>
      </c>
      <c r="E30" s="163"/>
      <c r="F30" s="163"/>
      <c r="G30" s="163"/>
      <c r="H30" s="118">
        <v>15000</v>
      </c>
      <c r="I30" s="247">
        <v>10000</v>
      </c>
      <c r="J30" s="114">
        <v>5000</v>
      </c>
      <c r="K30" s="246">
        <v>0.3</v>
      </c>
      <c r="L30" s="247">
        <v>10000</v>
      </c>
      <c r="M30" s="114"/>
      <c r="P30" s="249"/>
      <c r="Q30" s="249"/>
      <c r="R30" s="249"/>
      <c r="S30" s="249"/>
    </row>
    <row r="31" spans="1:19" ht="79.5" customHeight="1">
      <c r="A31" s="138"/>
      <c r="B31" s="116"/>
      <c r="C31" s="214"/>
      <c r="D31" s="181"/>
      <c r="E31" s="114"/>
      <c r="F31" s="114"/>
      <c r="G31" s="114"/>
      <c r="H31" s="118">
        <f t="shared" si="1"/>
        <v>0</v>
      </c>
      <c r="I31" s="114"/>
      <c r="J31" s="190"/>
      <c r="K31" s="119"/>
      <c r="L31" s="114"/>
      <c r="M31" s="120"/>
    </row>
    <row r="32" spans="1:19">
      <c r="A32" s="138"/>
      <c r="B32" s="116"/>
      <c r="C32" s="163"/>
      <c r="D32" s="121"/>
      <c r="E32" s="121"/>
      <c r="F32" s="193"/>
      <c r="G32" s="121"/>
      <c r="H32" s="118">
        <f t="shared" si="1"/>
        <v>0</v>
      </c>
      <c r="I32" s="121"/>
      <c r="J32" s="190"/>
      <c r="K32" s="122"/>
      <c r="L32" s="121"/>
      <c r="M32" s="123"/>
    </row>
    <row r="33" spans="1:15">
      <c r="A33" s="138"/>
      <c r="B33" s="116"/>
      <c r="C33" s="169"/>
      <c r="D33" s="121"/>
      <c r="E33" s="121"/>
      <c r="F33" s="194"/>
      <c r="G33" s="121"/>
      <c r="H33" s="118">
        <f t="shared" si="1"/>
        <v>0</v>
      </c>
      <c r="I33" s="121"/>
      <c r="J33" s="190"/>
      <c r="K33" s="122"/>
      <c r="L33" s="121"/>
      <c r="M33" s="123"/>
    </row>
    <row r="34" spans="1:15">
      <c r="A34" s="138"/>
      <c r="B34" s="116"/>
      <c r="C34" s="169"/>
      <c r="D34" s="121"/>
      <c r="E34" s="121"/>
      <c r="F34" s="194"/>
      <c r="G34" s="121"/>
      <c r="H34" s="118">
        <f t="shared" si="1"/>
        <v>0</v>
      </c>
      <c r="I34" s="121"/>
      <c r="J34" s="190"/>
      <c r="K34" s="122"/>
      <c r="L34" s="121"/>
      <c r="M34" s="123"/>
    </row>
    <row r="35" spans="1:15">
      <c r="A35" s="138"/>
      <c r="B35" s="116"/>
      <c r="C35" s="191"/>
      <c r="D35" s="121"/>
      <c r="E35" s="121"/>
      <c r="F35" s="121"/>
      <c r="G35" s="121"/>
      <c r="H35" s="118"/>
      <c r="I35" s="121"/>
      <c r="J35" s="190"/>
      <c r="K35" s="122"/>
      <c r="L35" s="121"/>
      <c r="M35" s="123"/>
    </row>
    <row r="36" spans="1:15">
      <c r="A36" s="138"/>
      <c r="B36" s="191"/>
      <c r="C36" s="51" t="s">
        <v>82</v>
      </c>
      <c r="D36" s="6">
        <f>SUM(D26:D33)</f>
        <v>100000</v>
      </c>
      <c r="E36" s="6"/>
      <c r="F36" s="6">
        <f>SUM(F26:F33)</f>
        <v>0</v>
      </c>
      <c r="G36" s="6">
        <f>SUM(G26:G33)</f>
        <v>0</v>
      </c>
      <c r="H36" s="6">
        <f>SUM(H26:H34)</f>
        <v>100000</v>
      </c>
      <c r="I36" s="6">
        <f>SUM(I26:I33)</f>
        <v>100000</v>
      </c>
      <c r="J36" s="6">
        <v>0</v>
      </c>
      <c r="K36" s="6">
        <f>(K26*H26)+(K27*H27)+(K28*H28)+(K29*H29)+(K30*H30)+(K31*H31)+(K32*H32)+(K33*H33)</f>
        <v>37000</v>
      </c>
      <c r="L36" s="6">
        <f>SUM(L26:L33)</f>
        <v>100000</v>
      </c>
      <c r="M36" s="114">
        <v>0</v>
      </c>
    </row>
    <row r="37" spans="1:15" s="1" customFormat="1" ht="51" customHeight="1">
      <c r="A37" s="2"/>
      <c r="B37" s="51" t="s">
        <v>89</v>
      </c>
      <c r="C37" s="326"/>
      <c r="D37" s="326"/>
      <c r="E37" s="326"/>
      <c r="F37" s="326"/>
      <c r="G37" s="326"/>
      <c r="H37" s="326"/>
      <c r="I37" s="326"/>
      <c r="J37" s="326"/>
      <c r="K37" s="326"/>
      <c r="L37" s="327"/>
      <c r="M37" s="326"/>
      <c r="N37" s="137"/>
      <c r="O37" s="137"/>
    </row>
    <row r="38" spans="1:15" ht="131.55000000000001" customHeight="1">
      <c r="A38" s="138"/>
      <c r="B38" s="116" t="s">
        <v>90</v>
      </c>
      <c r="C38" s="170"/>
      <c r="D38" s="164"/>
      <c r="E38" s="114"/>
      <c r="F38" s="114"/>
      <c r="G38" s="114"/>
      <c r="H38" s="118">
        <f t="shared" ref="H38:H45" si="2">SUM(D38:G38)</f>
        <v>0</v>
      </c>
      <c r="I38" s="190"/>
      <c r="J38" s="190"/>
      <c r="K38" s="119"/>
      <c r="L38" s="114"/>
      <c r="M38" s="120"/>
    </row>
    <row r="39" spans="1:15">
      <c r="A39" s="138"/>
      <c r="B39" s="116" t="s">
        <v>91</v>
      </c>
      <c r="C39" s="170"/>
      <c r="D39" s="164"/>
      <c r="E39" s="114"/>
      <c r="F39" s="114"/>
      <c r="G39" s="114"/>
      <c r="H39" s="118">
        <f t="shared" si="2"/>
        <v>0</v>
      </c>
      <c r="I39" s="190"/>
      <c r="J39" s="190"/>
      <c r="K39" s="119"/>
      <c r="L39" s="114"/>
      <c r="M39" s="120"/>
    </row>
    <row r="40" spans="1:15" ht="146.25" customHeight="1">
      <c r="A40" s="138"/>
      <c r="B40" s="116" t="s">
        <v>92</v>
      </c>
      <c r="C40" s="170"/>
      <c r="D40" s="164"/>
      <c r="E40" s="114"/>
      <c r="F40" s="114"/>
      <c r="G40" s="114"/>
      <c r="H40" s="118">
        <f t="shared" si="2"/>
        <v>0</v>
      </c>
      <c r="I40" s="190"/>
      <c r="J40" s="190"/>
      <c r="K40" s="119"/>
      <c r="L40" s="114"/>
      <c r="M40" s="120"/>
    </row>
    <row r="41" spans="1:15">
      <c r="A41" s="138"/>
      <c r="B41" s="116" t="s">
        <v>93</v>
      </c>
      <c r="C41" s="158"/>
      <c r="D41" s="114"/>
      <c r="E41" s="114"/>
      <c r="F41" s="114"/>
      <c r="G41" s="114"/>
      <c r="H41" s="118">
        <f t="shared" si="2"/>
        <v>0</v>
      </c>
      <c r="I41" s="190"/>
      <c r="J41" s="190"/>
      <c r="K41" s="119"/>
      <c r="L41" s="114"/>
      <c r="M41" s="120"/>
    </row>
    <row r="42" spans="1:15" s="138" customFormat="1" ht="92.55" customHeight="1">
      <c r="B42" s="116" t="s">
        <v>94</v>
      </c>
      <c r="C42" s="158"/>
      <c r="D42" s="114"/>
      <c r="E42" s="114"/>
      <c r="F42" s="114"/>
      <c r="G42" s="114"/>
      <c r="H42" s="118">
        <f t="shared" si="2"/>
        <v>0</v>
      </c>
      <c r="I42" s="190"/>
      <c r="J42" s="190"/>
      <c r="K42" s="119"/>
      <c r="L42" s="114"/>
      <c r="M42" s="120"/>
      <c r="N42" s="137"/>
      <c r="O42" s="137"/>
    </row>
    <row r="43" spans="1:15" s="138" customFormat="1" ht="51" customHeight="1">
      <c r="B43" s="116" t="s">
        <v>95</v>
      </c>
      <c r="C43" s="117"/>
      <c r="D43" s="114"/>
      <c r="E43" s="114"/>
      <c r="F43" s="114"/>
      <c r="G43" s="114"/>
      <c r="H43" s="118">
        <f t="shared" si="2"/>
        <v>0</v>
      </c>
      <c r="I43" s="190"/>
      <c r="J43" s="190"/>
      <c r="K43" s="119"/>
      <c r="L43" s="114"/>
      <c r="M43" s="120"/>
      <c r="N43" s="137"/>
      <c r="O43" s="137"/>
    </row>
    <row r="44" spans="1:15" s="138" customFormat="1" ht="52.05" customHeight="1">
      <c r="A44" s="137"/>
      <c r="B44" s="116" t="s">
        <v>96</v>
      </c>
      <c r="C44" s="161"/>
      <c r="D44" s="121"/>
      <c r="E44" s="121"/>
      <c r="F44" s="121"/>
      <c r="G44" s="121"/>
      <c r="H44" s="118">
        <f t="shared" si="2"/>
        <v>0</v>
      </c>
      <c r="I44" s="190"/>
      <c r="J44" s="190"/>
      <c r="K44" s="122"/>
      <c r="L44" s="121"/>
      <c r="M44" s="123"/>
      <c r="N44" s="137"/>
      <c r="O44" s="137"/>
    </row>
    <row r="45" spans="1:15" ht="31.05" customHeight="1">
      <c r="B45" s="116" t="s">
        <v>97</v>
      </c>
      <c r="C45" s="161"/>
      <c r="D45" s="121"/>
      <c r="E45" s="121"/>
      <c r="F45" s="121"/>
      <c r="G45" s="121">
        <v>0</v>
      </c>
      <c r="H45" s="118">
        <f t="shared" si="2"/>
        <v>0</v>
      </c>
      <c r="I45" s="190"/>
      <c r="J45" s="190"/>
      <c r="K45" s="122"/>
      <c r="L45" s="121"/>
      <c r="M45" s="123"/>
    </row>
    <row r="46" spans="1:15">
      <c r="B46" s="191"/>
      <c r="C46" s="51" t="s">
        <v>82</v>
      </c>
      <c r="D46" s="6">
        <f>SUM(D38:D45)</f>
        <v>0</v>
      </c>
      <c r="E46" s="6">
        <f>SUM(E38:E45)</f>
        <v>0</v>
      </c>
      <c r="F46" s="6">
        <f>SUM(F38:F45)</f>
        <v>0</v>
      </c>
      <c r="G46" s="6">
        <f>SUM(G38:G45)</f>
        <v>0</v>
      </c>
      <c r="H46" s="6">
        <f>SUM(H38:H45)</f>
        <v>0</v>
      </c>
      <c r="I46" s="6"/>
      <c r="J46" s="6"/>
      <c r="K46" s="6">
        <f>(K38*H38)+(K39*H39)+(K40*H40)+(K41*H41)+(K42*H42)+(K43*H43)+(K44*H44)+(K45*H45)</f>
        <v>0</v>
      </c>
      <c r="L46" s="6">
        <f>SUM(L38:L45)</f>
        <v>0</v>
      </c>
      <c r="M46" s="123"/>
    </row>
    <row r="47" spans="1:15" ht="51" customHeight="1">
      <c r="B47" s="51" t="s">
        <v>98</v>
      </c>
      <c r="C47" s="324"/>
      <c r="D47" s="324"/>
      <c r="E47" s="324"/>
      <c r="F47" s="324"/>
      <c r="G47" s="324"/>
      <c r="H47" s="324"/>
      <c r="I47" s="324"/>
      <c r="J47" s="324"/>
      <c r="K47" s="324"/>
      <c r="L47" s="325"/>
      <c r="M47" s="324"/>
    </row>
    <row r="48" spans="1:15">
      <c r="B48" s="116" t="s">
        <v>99</v>
      </c>
      <c r="C48" s="117"/>
      <c r="D48" s="114"/>
      <c r="E48" s="114"/>
      <c r="F48" s="114"/>
      <c r="G48" s="114"/>
      <c r="H48" s="118">
        <f t="shared" ref="H48:H55" si="3">SUM(D48:G48)</f>
        <v>0</v>
      </c>
      <c r="I48" s="190"/>
      <c r="J48" s="190"/>
      <c r="K48" s="119"/>
      <c r="L48" s="114"/>
      <c r="M48" s="120"/>
    </row>
    <row r="49" spans="1:15">
      <c r="B49" s="116" t="s">
        <v>100</v>
      </c>
      <c r="C49" s="117"/>
      <c r="D49" s="114"/>
      <c r="E49" s="114"/>
      <c r="F49" s="114"/>
      <c r="G49" s="114"/>
      <c r="H49" s="118">
        <f t="shared" si="3"/>
        <v>0</v>
      </c>
      <c r="I49" s="190"/>
      <c r="J49" s="190"/>
      <c r="K49" s="119"/>
      <c r="L49" s="114"/>
      <c r="M49" s="120"/>
    </row>
    <row r="50" spans="1:15">
      <c r="B50" s="116" t="s">
        <v>101</v>
      </c>
      <c r="C50" s="117"/>
      <c r="D50" s="114"/>
      <c r="E50" s="114"/>
      <c r="F50" s="114"/>
      <c r="G50" s="114"/>
      <c r="H50" s="118">
        <f t="shared" si="3"/>
        <v>0</v>
      </c>
      <c r="I50" s="190"/>
      <c r="J50" s="190"/>
      <c r="K50" s="119"/>
      <c r="L50" s="114"/>
      <c r="M50" s="120"/>
    </row>
    <row r="51" spans="1:15">
      <c r="B51" s="116" t="s">
        <v>102</v>
      </c>
      <c r="C51" s="117"/>
      <c r="D51" s="114"/>
      <c r="E51" s="114"/>
      <c r="F51" s="114"/>
      <c r="G51" s="114"/>
      <c r="H51" s="118">
        <f t="shared" si="3"/>
        <v>0</v>
      </c>
      <c r="I51" s="190"/>
      <c r="J51" s="190"/>
      <c r="K51" s="119"/>
      <c r="L51" s="114"/>
      <c r="M51" s="120"/>
    </row>
    <row r="52" spans="1:15">
      <c r="B52" s="116" t="s">
        <v>103</v>
      </c>
      <c r="C52" s="117"/>
      <c r="D52" s="114"/>
      <c r="E52" s="114"/>
      <c r="F52" s="114"/>
      <c r="G52" s="114"/>
      <c r="H52" s="118">
        <f t="shared" si="3"/>
        <v>0</v>
      </c>
      <c r="I52" s="190"/>
      <c r="J52" s="190"/>
      <c r="K52" s="119"/>
      <c r="L52" s="114"/>
      <c r="M52" s="120"/>
    </row>
    <row r="53" spans="1:15">
      <c r="A53" s="138"/>
      <c r="B53" s="116" t="s">
        <v>104</v>
      </c>
      <c r="C53" s="117"/>
      <c r="D53" s="114"/>
      <c r="E53" s="114"/>
      <c r="F53" s="114"/>
      <c r="G53" s="114"/>
      <c r="H53" s="118">
        <f t="shared" si="3"/>
        <v>0</v>
      </c>
      <c r="I53" s="190"/>
      <c r="J53" s="190"/>
      <c r="K53" s="119"/>
      <c r="L53" s="114"/>
      <c r="M53" s="120"/>
    </row>
    <row r="54" spans="1:15" s="138" customFormat="1">
      <c r="A54" s="137"/>
      <c r="B54" s="116" t="s">
        <v>105</v>
      </c>
      <c r="C54" s="161"/>
      <c r="D54" s="121"/>
      <c r="E54" s="121"/>
      <c r="F54" s="121"/>
      <c r="G54" s="121"/>
      <c r="H54" s="118">
        <f t="shared" si="3"/>
        <v>0</v>
      </c>
      <c r="I54" s="190"/>
      <c r="J54" s="190"/>
      <c r="K54" s="122"/>
      <c r="L54" s="121"/>
      <c r="M54" s="123"/>
      <c r="N54" s="137"/>
      <c r="O54" s="137"/>
    </row>
    <row r="55" spans="1:15">
      <c r="B55" s="116" t="s">
        <v>106</v>
      </c>
      <c r="C55" s="161"/>
      <c r="D55" s="121"/>
      <c r="E55" s="121"/>
      <c r="F55" s="121"/>
      <c r="G55" s="121"/>
      <c r="H55" s="118">
        <f t="shared" si="3"/>
        <v>0</v>
      </c>
      <c r="I55" s="190"/>
      <c r="J55" s="190"/>
      <c r="K55" s="122"/>
      <c r="L55" s="121"/>
      <c r="M55" s="123"/>
    </row>
    <row r="56" spans="1:15">
      <c r="B56" s="191"/>
      <c r="C56" s="51" t="s">
        <v>82</v>
      </c>
      <c r="D56" s="6">
        <f>SUM(D48:D55)</f>
        <v>0</v>
      </c>
      <c r="E56" s="6">
        <f>SUM(E48:E55)</f>
        <v>0</v>
      </c>
      <c r="F56" s="6">
        <f>SUM(F48:F55)</f>
        <v>0</v>
      </c>
      <c r="G56" s="6">
        <f>SUM(G48:G55)</f>
        <v>0</v>
      </c>
      <c r="H56" s="6">
        <f>SUM(H48:H55)</f>
        <v>0</v>
      </c>
      <c r="I56" s="6"/>
      <c r="J56" s="6"/>
      <c r="K56" s="6">
        <f>(K48*H48)+(K49*H49)+(K50*H50)+(K51*H51)+(K52*H52)+(K53*H53)+(K54*H54)+(K55*H55)</f>
        <v>0</v>
      </c>
      <c r="L56" s="6">
        <f>SUM(L48:L55)</f>
        <v>0</v>
      </c>
      <c r="M56" s="123"/>
    </row>
    <row r="57" spans="1:15">
      <c r="B57" s="51" t="s">
        <v>107</v>
      </c>
      <c r="C57" s="324"/>
      <c r="D57" s="324"/>
      <c r="E57" s="324"/>
      <c r="F57" s="324"/>
      <c r="G57" s="324"/>
      <c r="H57" s="324"/>
      <c r="I57" s="324"/>
      <c r="J57" s="324"/>
      <c r="K57" s="324"/>
      <c r="L57" s="325"/>
      <c r="M57" s="324"/>
    </row>
    <row r="58" spans="1:15">
      <c r="B58" s="116" t="s">
        <v>108</v>
      </c>
      <c r="C58" s="117"/>
      <c r="D58" s="114"/>
      <c r="E58" s="114"/>
      <c r="F58" s="114"/>
      <c r="G58" s="114"/>
      <c r="H58" s="118">
        <f t="shared" ref="H58:H65" si="4">SUM(D58:G58)</f>
        <v>0</v>
      </c>
      <c r="I58" s="190"/>
      <c r="J58" s="190"/>
      <c r="K58" s="119"/>
      <c r="L58" s="114"/>
      <c r="M58" s="120"/>
    </row>
    <row r="59" spans="1:15">
      <c r="B59" s="116" t="s">
        <v>109</v>
      </c>
      <c r="C59" s="117"/>
      <c r="D59" s="114"/>
      <c r="E59" s="114"/>
      <c r="F59" s="114"/>
      <c r="G59" s="114"/>
      <c r="H59" s="118">
        <f t="shared" si="4"/>
        <v>0</v>
      </c>
      <c r="I59" s="190"/>
      <c r="J59" s="190"/>
      <c r="K59" s="119"/>
      <c r="L59" s="114"/>
      <c r="M59" s="120"/>
    </row>
    <row r="60" spans="1:15">
      <c r="B60" s="116" t="s">
        <v>110</v>
      </c>
      <c r="C60" s="117"/>
      <c r="D60" s="114"/>
      <c r="E60" s="114"/>
      <c r="F60" s="114"/>
      <c r="G60" s="114"/>
      <c r="H60" s="118">
        <f t="shared" si="4"/>
        <v>0</v>
      </c>
      <c r="I60" s="190"/>
      <c r="J60" s="190"/>
      <c r="K60" s="119"/>
      <c r="L60" s="114"/>
      <c r="M60" s="120"/>
    </row>
    <row r="61" spans="1:15">
      <c r="B61" s="116" t="s">
        <v>111</v>
      </c>
      <c r="C61" s="117"/>
      <c r="D61" s="114"/>
      <c r="E61" s="114"/>
      <c r="F61" s="114"/>
      <c r="G61" s="114"/>
      <c r="H61" s="118">
        <f t="shared" si="4"/>
        <v>0</v>
      </c>
      <c r="I61" s="190"/>
      <c r="J61" s="190"/>
      <c r="K61" s="119"/>
      <c r="L61" s="114"/>
      <c r="M61" s="120"/>
    </row>
    <row r="62" spans="1:15">
      <c r="B62" s="116" t="s">
        <v>112</v>
      </c>
      <c r="C62" s="117"/>
      <c r="D62" s="114"/>
      <c r="E62" s="114"/>
      <c r="F62" s="114"/>
      <c r="G62" s="114"/>
      <c r="H62" s="118">
        <f t="shared" si="4"/>
        <v>0</v>
      </c>
      <c r="I62" s="190"/>
      <c r="J62" s="190"/>
      <c r="K62" s="119"/>
      <c r="L62" s="114"/>
      <c r="M62" s="120"/>
    </row>
    <row r="63" spans="1:15">
      <c r="B63" s="116" t="s">
        <v>113</v>
      </c>
      <c r="C63" s="117"/>
      <c r="D63" s="114"/>
      <c r="E63" s="114"/>
      <c r="F63" s="114"/>
      <c r="G63" s="114"/>
      <c r="H63" s="118">
        <f t="shared" si="4"/>
        <v>0</v>
      </c>
      <c r="I63" s="190"/>
      <c r="J63" s="190"/>
      <c r="K63" s="119"/>
      <c r="L63" s="114"/>
      <c r="M63" s="120"/>
    </row>
    <row r="64" spans="1:15">
      <c r="B64" s="116" t="s">
        <v>114</v>
      </c>
      <c r="C64" s="161"/>
      <c r="D64" s="121"/>
      <c r="E64" s="121"/>
      <c r="F64" s="121"/>
      <c r="G64" s="121"/>
      <c r="H64" s="118">
        <f t="shared" si="4"/>
        <v>0</v>
      </c>
      <c r="I64" s="190"/>
      <c r="J64" s="190"/>
      <c r="K64" s="122"/>
      <c r="L64" s="121"/>
      <c r="M64" s="123"/>
    </row>
    <row r="65" spans="1:18">
      <c r="B65" s="116" t="s">
        <v>115</v>
      </c>
      <c r="C65" s="161"/>
      <c r="D65" s="121"/>
      <c r="E65" s="121"/>
      <c r="F65" s="121"/>
      <c r="G65" s="121"/>
      <c r="H65" s="118">
        <f t="shared" si="4"/>
        <v>0</v>
      </c>
      <c r="I65" s="190"/>
      <c r="J65" s="190"/>
      <c r="K65" s="122"/>
      <c r="L65" s="121"/>
      <c r="M65" s="123"/>
    </row>
    <row r="66" spans="1:18">
      <c r="B66" s="191"/>
      <c r="C66" s="51" t="s">
        <v>82</v>
      </c>
      <c r="D66" s="6">
        <f>SUM(D58:D65)</f>
        <v>0</v>
      </c>
      <c r="E66" s="6">
        <f>SUM(E58:E65)</f>
        <v>0</v>
      </c>
      <c r="F66" s="6">
        <f>SUM(F58:F65)</f>
        <v>0</v>
      </c>
      <c r="G66" s="6">
        <f>SUM(G58:G65)</f>
        <v>0</v>
      </c>
      <c r="H66" s="6">
        <f>SUM(H58:H65)</f>
        <v>0</v>
      </c>
      <c r="I66" s="6"/>
      <c r="J66" s="6"/>
      <c r="K66" s="6">
        <f>(K58*H58)+(K59*H59)+(K60*H60)+(K61*H61)+(K62*H62)+(K63*H63)+(K64*H64)+(K65*H65)</f>
        <v>0</v>
      </c>
      <c r="L66" s="6">
        <f>SUM(L58:L65)</f>
        <v>0</v>
      </c>
      <c r="M66" s="123"/>
    </row>
    <row r="67" spans="1:18">
      <c r="B67" s="236" t="s">
        <v>669</v>
      </c>
      <c r="C67" s="237"/>
      <c r="D67" s="238"/>
      <c r="E67" s="238"/>
      <c r="F67" s="238"/>
      <c r="G67" s="238"/>
      <c r="H67" s="192">
        <f>H24+H36</f>
        <v>400000</v>
      </c>
      <c r="I67" s="304">
        <f>I36+I24</f>
        <v>386188.84</v>
      </c>
      <c r="J67" s="303">
        <v>13811.16</v>
      </c>
      <c r="K67" s="253">
        <f>K36+K24</f>
        <v>125211.93799999999</v>
      </c>
      <c r="L67" s="253">
        <f>L36+L24</f>
        <v>386188.84</v>
      </c>
      <c r="M67" s="263"/>
    </row>
    <row r="68" spans="1:18" ht="51" customHeight="1">
      <c r="B68" s="51" t="s">
        <v>116</v>
      </c>
      <c r="C68" s="336" t="s">
        <v>627</v>
      </c>
      <c r="D68" s="336"/>
      <c r="E68" s="336"/>
      <c r="F68" s="336"/>
      <c r="G68" s="336"/>
      <c r="H68" s="336"/>
      <c r="I68" s="336"/>
      <c r="J68" s="336"/>
      <c r="K68" s="347"/>
      <c r="L68" s="347"/>
      <c r="M68" s="347"/>
    </row>
    <row r="69" spans="1:18" s="1" customFormat="1" ht="51" customHeight="1">
      <c r="B69" s="51" t="s">
        <v>24</v>
      </c>
      <c r="C69" s="326" t="s">
        <v>628</v>
      </c>
      <c r="D69" s="326"/>
      <c r="E69" s="326"/>
      <c r="F69" s="326"/>
      <c r="G69" s="326"/>
      <c r="H69" s="326"/>
      <c r="I69" s="326"/>
      <c r="J69" s="326"/>
      <c r="K69" s="326"/>
      <c r="L69" s="327"/>
      <c r="M69" s="326"/>
      <c r="N69" s="137"/>
      <c r="O69" s="137"/>
    </row>
    <row r="70" spans="1:18" ht="93.6">
      <c r="B70" s="116" t="s">
        <v>117</v>
      </c>
      <c r="C70" s="182" t="s">
        <v>645</v>
      </c>
      <c r="D70" s="164">
        <v>40000</v>
      </c>
      <c r="E70" s="181"/>
      <c r="F70" s="114"/>
      <c r="G70" s="114"/>
      <c r="H70" s="118">
        <f t="shared" ref="H70:H77" si="5">SUM(D70:G70)</f>
        <v>40000</v>
      </c>
      <c r="I70" s="164">
        <v>40000</v>
      </c>
      <c r="J70" s="190"/>
      <c r="K70" s="119">
        <v>0.3</v>
      </c>
      <c r="L70" s="164">
        <v>40000</v>
      </c>
      <c r="M70" s="120"/>
    </row>
    <row r="71" spans="1:18" ht="46.8">
      <c r="B71" s="116" t="s">
        <v>118</v>
      </c>
      <c r="C71" s="182" t="s">
        <v>646</v>
      </c>
      <c r="D71" s="164">
        <v>10000</v>
      </c>
      <c r="E71" s="164"/>
      <c r="F71" s="164"/>
      <c r="G71" s="164"/>
      <c r="H71" s="118">
        <f t="shared" si="5"/>
        <v>10000</v>
      </c>
      <c r="I71" s="164">
        <v>10000</v>
      </c>
      <c r="J71" s="190"/>
      <c r="K71" s="119">
        <v>0.3</v>
      </c>
      <c r="L71" s="164">
        <v>10000</v>
      </c>
      <c r="M71" s="120"/>
    </row>
    <row r="72" spans="1:18" ht="91.5" customHeight="1">
      <c r="B72" s="116" t="s">
        <v>119</v>
      </c>
      <c r="C72" s="182" t="s">
        <v>647</v>
      </c>
      <c r="D72" s="164">
        <v>20000</v>
      </c>
      <c r="E72" s="181"/>
      <c r="F72" s="114"/>
      <c r="G72" s="114"/>
      <c r="H72" s="118">
        <f>SUM(D72:G72)</f>
        <v>20000</v>
      </c>
      <c r="I72" s="298">
        <v>23084.799999999999</v>
      </c>
      <c r="J72" s="298">
        <v>-3084.8</v>
      </c>
      <c r="K72" s="119">
        <v>0.3</v>
      </c>
      <c r="L72" s="164">
        <v>23084.799999999999</v>
      </c>
      <c r="M72" s="114"/>
    </row>
    <row r="73" spans="1:18" ht="31.2">
      <c r="B73" s="116" t="s">
        <v>120</v>
      </c>
      <c r="C73" s="182" t="s">
        <v>648</v>
      </c>
      <c r="D73" s="164">
        <v>30000</v>
      </c>
      <c r="E73" s="181"/>
      <c r="F73" s="114"/>
      <c r="G73" s="114"/>
      <c r="H73" s="118">
        <f t="shared" si="5"/>
        <v>30000</v>
      </c>
      <c r="I73" s="298">
        <v>26202</v>
      </c>
      <c r="J73" s="298">
        <v>3798</v>
      </c>
      <c r="K73" s="119">
        <v>0.35</v>
      </c>
      <c r="L73" s="164">
        <v>26202</v>
      </c>
      <c r="M73" s="114"/>
    </row>
    <row r="74" spans="1:18">
      <c r="B74" s="116"/>
      <c r="C74" s="182"/>
      <c r="D74" s="164"/>
      <c r="E74" s="114"/>
      <c r="F74" s="114"/>
      <c r="G74" s="114"/>
      <c r="H74" s="118">
        <f t="shared" si="5"/>
        <v>0</v>
      </c>
      <c r="I74" s="299"/>
      <c r="J74" s="299"/>
      <c r="K74" s="119"/>
      <c r="L74" s="114"/>
      <c r="M74" s="120"/>
    </row>
    <row r="75" spans="1:18">
      <c r="B75" s="116"/>
      <c r="C75" s="182"/>
      <c r="D75" s="164"/>
      <c r="E75" s="114"/>
      <c r="F75" s="114"/>
      <c r="G75" s="114"/>
      <c r="H75" s="118">
        <f t="shared" si="5"/>
        <v>0</v>
      </c>
      <c r="I75" s="299"/>
      <c r="J75" s="299"/>
      <c r="K75" s="119"/>
      <c r="L75" s="114"/>
      <c r="M75" s="120"/>
    </row>
    <row r="76" spans="1:18">
      <c r="A76" s="138"/>
      <c r="B76" s="116"/>
      <c r="C76" s="161"/>
      <c r="D76" s="164"/>
      <c r="E76" s="121"/>
      <c r="F76" s="121"/>
      <c r="G76" s="121"/>
      <c r="H76" s="118">
        <f t="shared" si="5"/>
        <v>0</v>
      </c>
      <c r="I76" s="299"/>
      <c r="J76" s="299"/>
      <c r="K76" s="122"/>
      <c r="L76" s="121"/>
      <c r="M76" s="123"/>
    </row>
    <row r="77" spans="1:18" s="138" customFormat="1">
      <c r="B77" s="116"/>
      <c r="C77" s="161"/>
      <c r="D77" s="164"/>
      <c r="E77" s="121"/>
      <c r="F77" s="121"/>
      <c r="G77" s="121"/>
      <c r="H77" s="118">
        <f t="shared" si="5"/>
        <v>0</v>
      </c>
      <c r="I77" s="299"/>
      <c r="J77" s="299"/>
      <c r="K77" s="122"/>
      <c r="L77" s="121"/>
      <c r="M77" s="123"/>
      <c r="N77" s="137"/>
      <c r="O77" s="137"/>
    </row>
    <row r="78" spans="1:18" s="138" customFormat="1">
      <c r="A78" s="137"/>
      <c r="B78" s="191"/>
      <c r="C78" s="51" t="s">
        <v>82</v>
      </c>
      <c r="D78" s="164">
        <f t="shared" ref="D78:I78" si="6">SUM(D70:D77)</f>
        <v>100000</v>
      </c>
      <c r="E78" s="6">
        <f t="shared" si="6"/>
        <v>0</v>
      </c>
      <c r="F78" s="6">
        <f t="shared" si="6"/>
        <v>0</v>
      </c>
      <c r="G78" s="6">
        <f t="shared" si="6"/>
        <v>0</v>
      </c>
      <c r="H78" s="6">
        <f t="shared" si="6"/>
        <v>100000</v>
      </c>
      <c r="I78" s="305">
        <f t="shared" si="6"/>
        <v>99286.8</v>
      </c>
      <c r="J78" s="305">
        <v>713.2</v>
      </c>
      <c r="K78" s="6">
        <f>(K70*I70)+(K71*I71)+(K72*I72)+(K73*I73)+(K74*I74)+(K75*I75)+(K76*I76)+(K77*I77)</f>
        <v>31096.14</v>
      </c>
      <c r="L78" s="6">
        <f>SUM(L70:L77)</f>
        <v>99286.8</v>
      </c>
      <c r="M78" s="261"/>
      <c r="N78" s="137"/>
      <c r="O78" s="137"/>
    </row>
    <row r="79" spans="1:18" s="1" customFormat="1" ht="51" customHeight="1">
      <c r="B79" s="116" t="s">
        <v>25</v>
      </c>
      <c r="C79" s="332" t="s">
        <v>644</v>
      </c>
      <c r="D79" s="332"/>
      <c r="E79" s="332"/>
      <c r="F79" s="332"/>
      <c r="G79" s="332"/>
      <c r="H79" s="332"/>
      <c r="I79" s="332"/>
      <c r="J79" s="332"/>
      <c r="K79" s="332"/>
      <c r="L79" s="333"/>
      <c r="M79" s="332"/>
      <c r="N79" s="137"/>
      <c r="O79" s="137"/>
    </row>
    <row r="80" spans="1:18" ht="82.5" customHeight="1">
      <c r="A80" s="1"/>
      <c r="B80" s="116" t="s">
        <v>121</v>
      </c>
      <c r="C80" s="182" t="s">
        <v>640</v>
      </c>
      <c r="D80" s="182">
        <v>30000</v>
      </c>
      <c r="E80" s="182"/>
      <c r="F80" s="182"/>
      <c r="G80" s="182"/>
      <c r="H80" s="190">
        <f t="shared" ref="H80:H87" si="7">SUM(D80:G80)</f>
        <v>30000</v>
      </c>
      <c r="I80" s="244">
        <v>30000</v>
      </c>
      <c r="J80" s="190"/>
      <c r="K80" s="246">
        <v>0.35</v>
      </c>
      <c r="L80" s="244">
        <v>30000</v>
      </c>
      <c r="M80" s="246"/>
      <c r="P80" s="1"/>
      <c r="Q80" s="1"/>
      <c r="R80" s="1"/>
    </row>
    <row r="81" spans="1:18" ht="62.4">
      <c r="A81" s="1"/>
      <c r="B81" s="116" t="s">
        <v>122</v>
      </c>
      <c r="C81" s="182" t="s">
        <v>641</v>
      </c>
      <c r="D81" s="182">
        <v>50000</v>
      </c>
      <c r="E81" s="182"/>
      <c r="F81" s="182"/>
      <c r="G81" s="182"/>
      <c r="H81" s="190">
        <f t="shared" si="7"/>
        <v>50000</v>
      </c>
      <c r="I81" s="244">
        <v>50000</v>
      </c>
      <c r="J81" s="190"/>
      <c r="K81" s="246">
        <v>0.35</v>
      </c>
      <c r="L81" s="244">
        <v>50000</v>
      </c>
      <c r="M81" s="246"/>
      <c r="P81" s="1"/>
      <c r="Q81" s="1"/>
      <c r="R81" s="1"/>
    </row>
    <row r="82" spans="1:18" ht="62.4">
      <c r="A82" s="1"/>
      <c r="B82" s="116" t="s">
        <v>123</v>
      </c>
      <c r="C82" s="182" t="s">
        <v>642</v>
      </c>
      <c r="D82" s="182">
        <v>10000</v>
      </c>
      <c r="E82" s="182"/>
      <c r="F82" s="182"/>
      <c r="G82" s="182"/>
      <c r="H82" s="190">
        <f t="shared" si="7"/>
        <v>10000</v>
      </c>
      <c r="I82" s="244">
        <v>10000</v>
      </c>
      <c r="J82" s="190"/>
      <c r="K82" s="246">
        <v>0.4</v>
      </c>
      <c r="L82" s="244">
        <v>10000</v>
      </c>
      <c r="M82" s="246"/>
      <c r="P82" s="1"/>
      <c r="Q82" s="1"/>
      <c r="R82" s="1"/>
    </row>
    <row r="83" spans="1:18">
      <c r="A83" s="1"/>
      <c r="B83" s="116"/>
      <c r="C83" s="182"/>
      <c r="D83" s="244"/>
      <c r="E83" s="234"/>
      <c r="F83" s="234"/>
      <c r="G83" s="234"/>
      <c r="H83" s="190">
        <f t="shared" si="7"/>
        <v>0</v>
      </c>
      <c r="I83" s="190"/>
      <c r="J83" s="190"/>
      <c r="K83" s="246"/>
      <c r="L83" s="234"/>
      <c r="M83" s="250"/>
      <c r="P83" s="1"/>
      <c r="Q83" s="1"/>
      <c r="R83" s="1"/>
    </row>
    <row r="84" spans="1:18">
      <c r="A84" s="1"/>
      <c r="B84" s="116"/>
      <c r="C84" s="163"/>
      <c r="D84" s="251"/>
      <c r="E84" s="234"/>
      <c r="F84" s="234"/>
      <c r="G84" s="234"/>
      <c r="H84" s="190">
        <f t="shared" si="7"/>
        <v>0</v>
      </c>
      <c r="I84" s="190"/>
      <c r="J84" s="190"/>
      <c r="K84" s="246"/>
      <c r="L84" s="234"/>
      <c r="M84" s="250"/>
      <c r="P84" s="1"/>
      <c r="Q84" s="1"/>
      <c r="R84" s="1"/>
    </row>
    <row r="85" spans="1:18">
      <c r="A85" s="1"/>
      <c r="B85" s="116"/>
      <c r="C85" s="117"/>
      <c r="D85" s="234"/>
      <c r="E85" s="234"/>
      <c r="F85" s="234"/>
      <c r="G85" s="234"/>
      <c r="H85" s="190">
        <f t="shared" si="7"/>
        <v>0</v>
      </c>
      <c r="I85" s="190"/>
      <c r="J85" s="190"/>
      <c r="K85" s="246"/>
      <c r="L85" s="234"/>
      <c r="M85" s="250"/>
      <c r="P85" s="1"/>
      <c r="Q85" s="1"/>
      <c r="R85" s="1"/>
    </row>
    <row r="86" spans="1:18">
      <c r="A86" s="1"/>
      <c r="B86" s="116"/>
      <c r="C86" s="117"/>
      <c r="D86" s="234"/>
      <c r="E86" s="234"/>
      <c r="F86" s="234"/>
      <c r="G86" s="234"/>
      <c r="H86" s="190">
        <f t="shared" si="7"/>
        <v>0</v>
      </c>
      <c r="I86" s="190"/>
      <c r="J86" s="190"/>
      <c r="K86" s="246"/>
      <c r="L86" s="234"/>
      <c r="M86" s="250"/>
      <c r="P86" s="1"/>
      <c r="Q86" s="1"/>
      <c r="R86" s="1"/>
    </row>
    <row r="87" spans="1:18">
      <c r="A87" s="1"/>
      <c r="B87" s="116"/>
      <c r="C87" s="161"/>
      <c r="D87" s="121"/>
      <c r="E87" s="121"/>
      <c r="F87" s="121"/>
      <c r="G87" s="121"/>
      <c r="H87" s="118">
        <f t="shared" si="7"/>
        <v>0</v>
      </c>
      <c r="I87" s="118"/>
      <c r="J87" s="118"/>
      <c r="K87" s="122"/>
      <c r="L87" s="121"/>
      <c r="M87" s="123"/>
      <c r="P87" s="1"/>
      <c r="Q87" s="1"/>
      <c r="R87" s="1"/>
    </row>
    <row r="88" spans="1:18">
      <c r="A88" s="1"/>
      <c r="B88" s="191"/>
      <c r="C88" s="51" t="s">
        <v>82</v>
      </c>
      <c r="D88" s="6">
        <f t="shared" ref="D88:I88" si="8">SUM(D80:D87)</f>
        <v>90000</v>
      </c>
      <c r="E88" s="6">
        <f t="shared" si="8"/>
        <v>0</v>
      </c>
      <c r="F88" s="6">
        <f t="shared" si="8"/>
        <v>0</v>
      </c>
      <c r="G88" s="6">
        <f t="shared" si="8"/>
        <v>0</v>
      </c>
      <c r="H88" s="6">
        <f t="shared" si="8"/>
        <v>90000</v>
      </c>
      <c r="I88" s="6">
        <f t="shared" si="8"/>
        <v>90000</v>
      </c>
      <c r="J88" s="6">
        <v>0</v>
      </c>
      <c r="K88" s="6">
        <f>(K80*H80)+(K81*H81)+(K82*H82)+(K83*H83)+(K84*H84)+(K85*H85)+(K86*H86)+(K87*H87)</f>
        <v>32000</v>
      </c>
      <c r="L88" s="6">
        <f>SUM(L80:L87)</f>
        <v>90000</v>
      </c>
      <c r="M88" s="261">
        <v>0</v>
      </c>
      <c r="P88" s="1"/>
      <c r="Q88" s="1"/>
      <c r="R88" s="1"/>
    </row>
    <row r="89" spans="1:18" s="1" customFormat="1" ht="51" customHeight="1">
      <c r="B89" s="51" t="s">
        <v>26</v>
      </c>
      <c r="C89" s="326" t="s">
        <v>629</v>
      </c>
      <c r="D89" s="326"/>
      <c r="E89" s="326"/>
      <c r="F89" s="326"/>
      <c r="G89" s="326"/>
      <c r="H89" s="326"/>
      <c r="I89" s="326"/>
      <c r="J89" s="326"/>
      <c r="K89" s="326"/>
      <c r="L89" s="327"/>
      <c r="M89" s="326"/>
      <c r="N89" s="137"/>
      <c r="O89" s="137"/>
    </row>
    <row r="90" spans="1:18" ht="62.4">
      <c r="A90" s="1"/>
      <c r="B90" s="51" t="s">
        <v>124</v>
      </c>
      <c r="C90" s="163" t="s">
        <v>649</v>
      </c>
      <c r="D90" s="163">
        <v>20000</v>
      </c>
      <c r="E90" s="163"/>
      <c r="F90" s="163"/>
      <c r="G90" s="163"/>
      <c r="H90" s="190">
        <f t="shared" ref="H90:H97" si="9">SUM(D90:G90)</f>
        <v>20000</v>
      </c>
      <c r="I90" s="244">
        <v>20000</v>
      </c>
      <c r="J90" s="190"/>
      <c r="K90" s="166">
        <v>0.3</v>
      </c>
      <c r="L90" s="244">
        <v>20000</v>
      </c>
      <c r="M90" s="190"/>
      <c r="P90" s="1"/>
      <c r="Q90" s="1"/>
      <c r="R90" s="1"/>
    </row>
    <row r="91" spans="1:18" ht="46.5" customHeight="1">
      <c r="A91" s="1"/>
      <c r="B91" s="116" t="s">
        <v>125</v>
      </c>
      <c r="C91" s="163" t="s">
        <v>650</v>
      </c>
      <c r="D91" s="163">
        <v>50000</v>
      </c>
      <c r="E91" s="163"/>
      <c r="F91" s="163"/>
      <c r="G91" s="163"/>
      <c r="H91" s="118">
        <f t="shared" si="9"/>
        <v>50000</v>
      </c>
      <c r="I91" s="298">
        <v>56819.13</v>
      </c>
      <c r="J91" s="299">
        <v>-6819.13</v>
      </c>
      <c r="K91" s="166">
        <v>0.35</v>
      </c>
      <c r="L91" s="164">
        <v>56819.13</v>
      </c>
      <c r="M91" s="190"/>
      <c r="P91" s="1"/>
      <c r="Q91" s="1"/>
      <c r="R91" s="1"/>
    </row>
    <row r="92" spans="1:18">
      <c r="B92" s="116" t="s">
        <v>126</v>
      </c>
      <c r="C92" s="163"/>
      <c r="D92" s="164"/>
      <c r="E92" s="165"/>
      <c r="F92" s="165"/>
      <c r="G92" s="114"/>
      <c r="H92" s="118">
        <f t="shared" si="9"/>
        <v>0</v>
      </c>
      <c r="I92" s="299"/>
      <c r="J92" s="299"/>
      <c r="K92" s="166"/>
      <c r="L92" s="114"/>
      <c r="M92" s="120"/>
    </row>
    <row r="93" spans="1:18">
      <c r="A93" s="138"/>
      <c r="B93" s="116" t="s">
        <v>127</v>
      </c>
      <c r="C93" s="117"/>
      <c r="D93" s="114"/>
      <c r="E93" s="114"/>
      <c r="F93" s="114"/>
      <c r="G93" s="114"/>
      <c r="H93" s="118">
        <f t="shared" si="9"/>
        <v>0</v>
      </c>
      <c r="I93" s="299"/>
      <c r="J93" s="299"/>
      <c r="K93" s="119"/>
      <c r="L93" s="114"/>
      <c r="M93" s="120"/>
    </row>
    <row r="94" spans="1:18" s="138" customFormat="1">
      <c r="A94" s="137"/>
      <c r="B94" s="116" t="s">
        <v>128</v>
      </c>
      <c r="C94" s="117"/>
      <c r="D94" s="114"/>
      <c r="E94" s="114"/>
      <c r="F94" s="114"/>
      <c r="G94" s="114"/>
      <c r="H94" s="118">
        <f t="shared" si="9"/>
        <v>0</v>
      </c>
      <c r="I94" s="299"/>
      <c r="J94" s="299"/>
      <c r="K94" s="119"/>
      <c r="L94" s="114"/>
      <c r="M94" s="120"/>
      <c r="N94" s="137"/>
      <c r="O94" s="137"/>
    </row>
    <row r="95" spans="1:18">
      <c r="B95" s="116" t="s">
        <v>129</v>
      </c>
      <c r="C95" s="117"/>
      <c r="D95" s="114"/>
      <c r="E95" s="114"/>
      <c r="F95" s="114"/>
      <c r="G95" s="114"/>
      <c r="H95" s="118">
        <f t="shared" si="9"/>
        <v>0</v>
      </c>
      <c r="I95" s="299"/>
      <c r="J95" s="299"/>
      <c r="K95" s="119"/>
      <c r="L95" s="114"/>
      <c r="M95" s="120"/>
    </row>
    <row r="96" spans="1:18">
      <c r="B96" s="116" t="s">
        <v>130</v>
      </c>
      <c r="C96" s="161"/>
      <c r="D96" s="121"/>
      <c r="E96" s="121"/>
      <c r="F96" s="121"/>
      <c r="G96" s="121"/>
      <c r="H96" s="118">
        <f t="shared" si="9"/>
        <v>0</v>
      </c>
      <c r="I96" s="299"/>
      <c r="J96" s="299"/>
      <c r="K96" s="122"/>
      <c r="L96" s="121"/>
      <c r="M96" s="123"/>
    </row>
    <row r="97" spans="1:54">
      <c r="B97" s="116" t="s">
        <v>131</v>
      </c>
      <c r="C97" s="161"/>
      <c r="D97" s="121"/>
      <c r="E97" s="121"/>
      <c r="F97" s="121"/>
      <c r="G97" s="121"/>
      <c r="H97" s="118">
        <f t="shared" si="9"/>
        <v>0</v>
      </c>
      <c r="I97" s="299"/>
      <c r="J97" s="299"/>
      <c r="K97" s="122"/>
      <c r="L97" s="121"/>
      <c r="M97" s="267"/>
    </row>
    <row r="98" spans="1:54">
      <c r="B98" s="191"/>
      <c r="C98" s="51" t="s">
        <v>82</v>
      </c>
      <c r="D98" s="6">
        <f t="shared" ref="D98:I98" si="10">SUM(D90:D97)</f>
        <v>70000</v>
      </c>
      <c r="E98" s="6">
        <f t="shared" si="10"/>
        <v>0</v>
      </c>
      <c r="F98" s="6">
        <f t="shared" si="10"/>
        <v>0</v>
      </c>
      <c r="G98" s="6">
        <f t="shared" si="10"/>
        <v>0</v>
      </c>
      <c r="H98" s="6">
        <f t="shared" si="10"/>
        <v>70000</v>
      </c>
      <c r="I98" s="305">
        <f t="shared" si="10"/>
        <v>76819.13</v>
      </c>
      <c r="J98" s="305">
        <v>-6819.13</v>
      </c>
      <c r="K98" s="6">
        <f>(K90*I90)+(K91*I91)+(K92*I92)+(K93*I93)+(K94*I94)+(K95*I95)+(K96*I96)+(K97*I97)</f>
        <v>25886.695499999998</v>
      </c>
      <c r="L98" s="6">
        <f>SUM(L90:L97)</f>
        <v>76819.13</v>
      </c>
      <c r="M98" s="262"/>
    </row>
    <row r="99" spans="1:54" s="1" customFormat="1" ht="51" customHeight="1">
      <c r="A99" s="137"/>
      <c r="B99" s="51" t="s">
        <v>28</v>
      </c>
      <c r="C99" s="326" t="s">
        <v>630</v>
      </c>
      <c r="D99" s="326"/>
      <c r="E99" s="326"/>
      <c r="F99" s="326"/>
      <c r="G99" s="326"/>
      <c r="H99" s="326"/>
      <c r="I99" s="326"/>
      <c r="J99" s="326"/>
      <c r="K99" s="326"/>
      <c r="L99" s="327"/>
      <c r="M99" s="326"/>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row>
    <row r="100" spans="1:54" s="235" customFormat="1" ht="31.2">
      <c r="A100" s="137"/>
      <c r="B100" s="51" t="s">
        <v>132</v>
      </c>
      <c r="C100" s="163" t="s">
        <v>651</v>
      </c>
      <c r="D100" s="163">
        <v>10000</v>
      </c>
      <c r="E100" s="163"/>
      <c r="F100" s="163"/>
      <c r="G100" s="163"/>
      <c r="H100" s="118">
        <f t="shared" ref="H100:H107" si="11">SUM(D100:G100)</f>
        <v>10000</v>
      </c>
      <c r="I100" s="244">
        <v>10000</v>
      </c>
      <c r="J100" s="190"/>
      <c r="K100" s="166">
        <v>0.35</v>
      </c>
      <c r="L100" s="244">
        <v>10000</v>
      </c>
      <c r="M100" s="234"/>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row>
    <row r="101" spans="1:54" s="235" customFormat="1" ht="46.8">
      <c r="A101" s="137"/>
      <c r="B101" s="51" t="s">
        <v>133</v>
      </c>
      <c r="C101" s="163" t="s">
        <v>639</v>
      </c>
      <c r="D101" s="163">
        <v>20000</v>
      </c>
      <c r="E101" s="163"/>
      <c r="F101" s="163"/>
      <c r="G101" s="163"/>
      <c r="H101" s="118">
        <f t="shared" si="11"/>
        <v>20000</v>
      </c>
      <c r="I101" s="306">
        <v>22000</v>
      </c>
      <c r="J101" s="306">
        <v>-2000</v>
      </c>
      <c r="K101" s="166">
        <v>0.25</v>
      </c>
      <c r="L101" s="244">
        <v>22000</v>
      </c>
      <c r="M101" s="234"/>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row>
    <row r="102" spans="1:54" s="235" customFormat="1">
      <c r="A102" s="137"/>
      <c r="B102" s="51" t="s">
        <v>134</v>
      </c>
      <c r="C102" s="163" t="s">
        <v>631</v>
      </c>
      <c r="D102" s="163">
        <v>20000</v>
      </c>
      <c r="E102" s="163"/>
      <c r="F102" s="163"/>
      <c r="G102" s="163"/>
      <c r="H102" s="118">
        <f t="shared" si="11"/>
        <v>20000</v>
      </c>
      <c r="I102" s="306">
        <v>13007.87</v>
      </c>
      <c r="J102" s="306">
        <v>6992.13</v>
      </c>
      <c r="K102" s="166">
        <v>0.3</v>
      </c>
      <c r="L102" s="244">
        <v>13007.87</v>
      </c>
      <c r="M102" s="234"/>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row>
    <row r="103" spans="1:54" ht="31.2">
      <c r="B103" s="116" t="s">
        <v>135</v>
      </c>
      <c r="C103" s="163" t="s">
        <v>632</v>
      </c>
      <c r="D103" s="163">
        <v>50000</v>
      </c>
      <c r="E103" s="163"/>
      <c r="F103" s="163"/>
      <c r="G103" s="163"/>
      <c r="H103" s="118">
        <f t="shared" si="11"/>
        <v>50000</v>
      </c>
      <c r="I103" s="306">
        <v>55000</v>
      </c>
      <c r="J103" s="306">
        <v>-5000</v>
      </c>
      <c r="K103" s="166">
        <v>0.3</v>
      </c>
      <c r="L103" s="244">
        <v>55000</v>
      </c>
      <c r="M103" s="234"/>
    </row>
    <row r="104" spans="1:54">
      <c r="B104" s="116" t="s">
        <v>136</v>
      </c>
      <c r="C104" s="117"/>
      <c r="D104" s="114"/>
      <c r="E104" s="114"/>
      <c r="F104" s="114"/>
      <c r="G104" s="114"/>
      <c r="H104" s="118">
        <f t="shared" si="11"/>
        <v>0</v>
      </c>
      <c r="I104" s="299"/>
      <c r="J104" s="299"/>
      <c r="K104" s="234"/>
      <c r="L104" s="234"/>
      <c r="M104" s="234"/>
    </row>
    <row r="105" spans="1:54">
      <c r="B105" s="116" t="s">
        <v>137</v>
      </c>
      <c r="C105" s="117"/>
      <c r="D105" s="114"/>
      <c r="E105" s="114"/>
      <c r="F105" s="114"/>
      <c r="G105" s="114"/>
      <c r="H105" s="118">
        <f t="shared" si="11"/>
        <v>0</v>
      </c>
      <c r="I105" s="299"/>
      <c r="J105" s="299"/>
      <c r="K105" s="234"/>
      <c r="L105" s="234"/>
      <c r="M105" s="234"/>
    </row>
    <row r="106" spans="1:54">
      <c r="B106" s="116" t="s">
        <v>138</v>
      </c>
      <c r="C106" s="161"/>
      <c r="D106" s="121"/>
      <c r="E106" s="121"/>
      <c r="F106" s="121"/>
      <c r="G106" s="121"/>
      <c r="H106" s="118">
        <f t="shared" si="11"/>
        <v>0</v>
      </c>
      <c r="I106" s="299"/>
      <c r="J106" s="299"/>
      <c r="K106" s="234"/>
      <c r="L106" s="234"/>
      <c r="M106" s="234"/>
    </row>
    <row r="107" spans="1:54">
      <c r="B107" s="116" t="s">
        <v>139</v>
      </c>
      <c r="C107" s="161"/>
      <c r="D107" s="121"/>
      <c r="E107" s="121"/>
      <c r="F107" s="121"/>
      <c r="G107" s="121"/>
      <c r="H107" s="118">
        <f t="shared" si="11"/>
        <v>0</v>
      </c>
      <c r="I107" s="299"/>
      <c r="J107" s="299"/>
      <c r="K107" s="122"/>
      <c r="L107" s="121"/>
      <c r="M107" s="123"/>
    </row>
    <row r="108" spans="1:54" ht="18" customHeight="1">
      <c r="B108" s="191"/>
      <c r="C108" s="51" t="s">
        <v>82</v>
      </c>
      <c r="D108" s="6">
        <f t="shared" ref="D108:I108" si="12">SUM(D100:D107)</f>
        <v>100000</v>
      </c>
      <c r="E108" s="6">
        <f t="shared" si="12"/>
        <v>0</v>
      </c>
      <c r="F108" s="6">
        <f t="shared" si="12"/>
        <v>0</v>
      </c>
      <c r="G108" s="6">
        <f t="shared" si="12"/>
        <v>0</v>
      </c>
      <c r="H108" s="6">
        <f t="shared" si="12"/>
        <v>100000</v>
      </c>
      <c r="I108" s="305">
        <f t="shared" si="12"/>
        <v>100007.87</v>
      </c>
      <c r="J108" s="305">
        <v>-7.87</v>
      </c>
      <c r="K108" s="6">
        <f>(K100*I100)+(K101*I101)+(K102*I102)+(K103*I103)+(K104*I104)+(K105*I105)+(K106*I106)+(K107*I107)</f>
        <v>29402.361000000001</v>
      </c>
      <c r="L108" s="6">
        <f>SUM(L100:L107)</f>
        <v>100007.87</v>
      </c>
      <c r="M108" s="238"/>
    </row>
    <row r="109" spans="1:54" ht="18" customHeight="1">
      <c r="B109" s="51" t="s">
        <v>29</v>
      </c>
      <c r="C109" s="343" t="s">
        <v>633</v>
      </c>
      <c r="D109" s="343"/>
      <c r="E109" s="343"/>
      <c r="F109" s="343"/>
      <c r="G109" s="343"/>
      <c r="H109" s="343"/>
      <c r="I109" s="343"/>
      <c r="J109" s="343"/>
      <c r="K109" s="343"/>
      <c r="L109" s="344"/>
      <c r="M109" s="343"/>
      <c r="N109" s="240"/>
    </row>
    <row r="110" spans="1:54" ht="49.5" customHeight="1">
      <c r="B110" s="116" t="s">
        <v>140</v>
      </c>
      <c r="C110" s="163" t="s">
        <v>634</v>
      </c>
      <c r="D110" s="114">
        <v>50000</v>
      </c>
      <c r="E110" s="114"/>
      <c r="F110" s="172"/>
      <c r="G110" s="114"/>
      <c r="H110" s="118">
        <f t="shared" ref="H110:H117" si="13">SUM(D110:G110)</f>
        <v>50000</v>
      </c>
      <c r="I110" s="298">
        <v>49627.99</v>
      </c>
      <c r="J110" s="306">
        <v>372.01</v>
      </c>
      <c r="K110" s="119">
        <v>1</v>
      </c>
      <c r="L110" s="164">
        <v>49627.99</v>
      </c>
      <c r="M110" s="234"/>
      <c r="N110" s="240"/>
    </row>
    <row r="111" spans="1:54" s="235" customFormat="1" ht="43.5" customHeight="1">
      <c r="A111" s="137"/>
      <c r="B111" s="51" t="s">
        <v>141</v>
      </c>
      <c r="C111" s="163" t="s">
        <v>635</v>
      </c>
      <c r="D111" s="163">
        <v>30000</v>
      </c>
      <c r="E111" s="163"/>
      <c r="F111" s="163"/>
      <c r="G111" s="163"/>
      <c r="H111" s="118">
        <f t="shared" si="13"/>
        <v>30000</v>
      </c>
      <c r="I111" s="244">
        <v>30000</v>
      </c>
      <c r="J111" s="190"/>
      <c r="K111" s="119">
        <v>0.5</v>
      </c>
      <c r="L111" s="244">
        <v>30000</v>
      </c>
      <c r="M111" s="234"/>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c r="BA111" s="137"/>
      <c r="BB111" s="137"/>
    </row>
    <row r="112" spans="1:54" s="235" customFormat="1" ht="66" customHeight="1">
      <c r="A112" s="137"/>
      <c r="B112" s="51" t="s">
        <v>142</v>
      </c>
      <c r="C112" s="163" t="s">
        <v>636</v>
      </c>
      <c r="D112" s="163">
        <v>40000</v>
      </c>
      <c r="E112" s="163"/>
      <c r="F112" s="163"/>
      <c r="G112" s="163"/>
      <c r="H112" s="118">
        <f t="shared" si="13"/>
        <v>40000</v>
      </c>
      <c r="I112" s="244">
        <v>40000</v>
      </c>
      <c r="J112" s="190"/>
      <c r="K112" s="119">
        <v>1</v>
      </c>
      <c r="L112" s="244">
        <v>40000</v>
      </c>
      <c r="M112" s="234"/>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row>
    <row r="113" spans="2:54" ht="79.5" customHeight="1">
      <c r="B113" s="116" t="s">
        <v>143</v>
      </c>
      <c r="C113" s="163" t="s">
        <v>637</v>
      </c>
      <c r="D113" s="163">
        <v>40000</v>
      </c>
      <c r="E113" s="163"/>
      <c r="F113" s="163"/>
      <c r="G113" s="163"/>
      <c r="H113" s="118">
        <f t="shared" si="13"/>
        <v>40000</v>
      </c>
      <c r="I113" s="164">
        <v>40000</v>
      </c>
      <c r="J113" s="190"/>
      <c r="K113" s="119">
        <v>1</v>
      </c>
      <c r="L113" s="164">
        <v>40000</v>
      </c>
      <c r="M113" s="120"/>
    </row>
    <row r="114" spans="2:54" ht="18" customHeight="1">
      <c r="B114" s="116" t="s">
        <v>144</v>
      </c>
      <c r="C114" s="117"/>
      <c r="D114" s="114"/>
      <c r="E114" s="114"/>
      <c r="F114" s="114"/>
      <c r="G114" s="114"/>
      <c r="H114" s="118">
        <f t="shared" si="13"/>
        <v>0</v>
      </c>
      <c r="I114" s="190"/>
      <c r="J114" s="190"/>
      <c r="K114" s="119"/>
      <c r="L114" s="114"/>
      <c r="M114" s="120"/>
    </row>
    <row r="115" spans="2:54" ht="18" customHeight="1">
      <c r="B115" s="116" t="s">
        <v>145</v>
      </c>
      <c r="C115" s="117"/>
      <c r="D115" s="114"/>
      <c r="E115" s="114"/>
      <c r="F115" s="114"/>
      <c r="G115" s="114"/>
      <c r="H115" s="118">
        <f t="shared" si="13"/>
        <v>0</v>
      </c>
      <c r="I115" s="190"/>
      <c r="J115" s="190"/>
      <c r="K115" s="119"/>
      <c r="L115" s="114"/>
      <c r="M115" s="120"/>
    </row>
    <row r="116" spans="2:54" ht="18" customHeight="1">
      <c r="B116" s="116" t="s">
        <v>146</v>
      </c>
      <c r="C116" s="161"/>
      <c r="D116" s="121"/>
      <c r="E116" s="121"/>
      <c r="F116" s="121"/>
      <c r="G116" s="121"/>
      <c r="H116" s="118">
        <f t="shared" si="13"/>
        <v>0</v>
      </c>
      <c r="I116" s="190"/>
      <c r="J116" s="190"/>
      <c r="K116" s="122"/>
      <c r="L116" s="121"/>
      <c r="M116" s="123"/>
    </row>
    <row r="117" spans="2:54" ht="18" customHeight="1">
      <c r="B117" s="116" t="s">
        <v>147</v>
      </c>
      <c r="C117" s="161"/>
      <c r="D117" s="121"/>
      <c r="E117" s="121"/>
      <c r="F117" s="121"/>
      <c r="G117" s="121"/>
      <c r="H117" s="118">
        <f t="shared" si="13"/>
        <v>0</v>
      </c>
      <c r="I117" s="190"/>
      <c r="J117" s="190"/>
      <c r="K117" s="122"/>
      <c r="L117" s="121"/>
      <c r="M117" s="123"/>
    </row>
    <row r="118" spans="2:54" ht="31.05" customHeight="1">
      <c r="B118" s="191"/>
      <c r="C118" s="51" t="s">
        <v>82</v>
      </c>
      <c r="D118" s="6">
        <f t="shared" ref="D118:H118" si="14">SUM(D110:D117)</f>
        <v>160000</v>
      </c>
      <c r="E118" s="6">
        <f t="shared" si="14"/>
        <v>0</v>
      </c>
      <c r="F118" s="6">
        <f t="shared" si="14"/>
        <v>0</v>
      </c>
      <c r="G118" s="6">
        <f t="shared" si="14"/>
        <v>0</v>
      </c>
      <c r="H118" s="6">
        <f t="shared" si="14"/>
        <v>160000</v>
      </c>
      <c r="I118" s="305">
        <f>SUM(I110:I117)</f>
        <v>159627.99</v>
      </c>
      <c r="J118" s="307">
        <v>372.01</v>
      </c>
      <c r="K118" s="6">
        <f>(K110*I110)+(K111*I111)+(K112*I112)+(I113*K113)</f>
        <v>144627.99</v>
      </c>
      <c r="L118" s="6">
        <f>SUM(L110:L117)</f>
        <v>159627.99</v>
      </c>
      <c r="M118" s="266"/>
    </row>
    <row r="119" spans="2:54" ht="28.05" customHeight="1">
      <c r="B119" s="196" t="s">
        <v>670</v>
      </c>
      <c r="C119" s="126"/>
      <c r="D119" s="197"/>
      <c r="E119" s="197"/>
      <c r="F119" s="197"/>
      <c r="G119" s="197"/>
      <c r="H119" s="248">
        <f>H118+H108++H98+H88+H78</f>
        <v>520000</v>
      </c>
      <c r="I119" s="308">
        <f>I118+I108+I98+I88+I78</f>
        <v>525741.79</v>
      </c>
      <c r="J119" s="309">
        <v>-5741.79</v>
      </c>
      <c r="K119" s="248">
        <f>K118+K108+K98+K88+K78</f>
        <v>263013.18650000001</v>
      </c>
      <c r="L119" s="252">
        <f>L118+L108+L98+L88+L78</f>
        <v>525741.79</v>
      </c>
      <c r="M119" s="265"/>
    </row>
    <row r="120" spans="2:54" ht="51" customHeight="1">
      <c r="B120" s="51" t="s">
        <v>148</v>
      </c>
      <c r="C120" s="345" t="s">
        <v>653</v>
      </c>
      <c r="D120" s="345"/>
      <c r="E120" s="345"/>
      <c r="F120" s="345"/>
      <c r="G120" s="345"/>
      <c r="H120" s="345"/>
      <c r="I120" s="345"/>
      <c r="J120" s="345"/>
      <c r="K120" s="346"/>
      <c r="L120" s="346"/>
      <c r="M120" s="346"/>
    </row>
    <row r="121" spans="2:54" s="1" customFormat="1" ht="51" customHeight="1">
      <c r="B121" s="51" t="s">
        <v>31</v>
      </c>
      <c r="C121" s="341" t="s">
        <v>654</v>
      </c>
      <c r="D121" s="341"/>
      <c r="E121" s="341"/>
      <c r="F121" s="341"/>
      <c r="G121" s="341"/>
      <c r="H121" s="341"/>
      <c r="I121" s="341"/>
      <c r="J121" s="341"/>
      <c r="K121" s="341"/>
      <c r="L121" s="342"/>
      <c r="M121" s="341"/>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137"/>
      <c r="BA121" s="137"/>
      <c r="BB121" s="137"/>
    </row>
    <row r="122" spans="2:54" ht="62.4">
      <c r="B122" s="116" t="s">
        <v>149</v>
      </c>
      <c r="C122" s="163" t="s">
        <v>655</v>
      </c>
      <c r="D122" s="222">
        <v>22000</v>
      </c>
      <c r="E122" s="114"/>
      <c r="F122" s="114"/>
      <c r="G122" s="114"/>
      <c r="H122" s="118">
        <f t="shared" ref="H122:H129" si="15">SUM(D122:G122)</f>
        <v>22000</v>
      </c>
      <c r="I122" s="298">
        <v>6819</v>
      </c>
      <c r="J122" s="306">
        <f>H122-I122</f>
        <v>15181</v>
      </c>
      <c r="K122" s="119">
        <v>0.3</v>
      </c>
      <c r="L122" s="254">
        <v>6819</v>
      </c>
      <c r="M122" s="266"/>
    </row>
    <row r="123" spans="2:54" ht="31.2">
      <c r="B123" s="116" t="s">
        <v>150</v>
      </c>
      <c r="C123" s="163" t="s">
        <v>656</v>
      </c>
      <c r="D123" s="222">
        <v>1000</v>
      </c>
      <c r="E123" s="114"/>
      <c r="F123" s="114"/>
      <c r="G123" s="114"/>
      <c r="H123" s="118">
        <f t="shared" si="15"/>
        <v>1000</v>
      </c>
      <c r="I123" s="298">
        <v>0</v>
      </c>
      <c r="J123" s="306">
        <f>H123-I123</f>
        <v>1000</v>
      </c>
      <c r="K123" s="119">
        <v>0.3</v>
      </c>
      <c r="L123" s="254">
        <v>0</v>
      </c>
      <c r="M123" s="266"/>
    </row>
    <row r="124" spans="2:54" ht="46.8">
      <c r="B124" s="116" t="s">
        <v>151</v>
      </c>
      <c r="C124" s="163" t="s">
        <v>657</v>
      </c>
      <c r="D124" s="222">
        <v>200000</v>
      </c>
      <c r="E124" s="114"/>
      <c r="F124" s="114"/>
      <c r="G124" s="114"/>
      <c r="H124" s="118">
        <f t="shared" si="15"/>
        <v>200000</v>
      </c>
      <c r="I124" s="306">
        <v>70000</v>
      </c>
      <c r="J124" s="306">
        <f>H124-I124</f>
        <v>130000</v>
      </c>
      <c r="K124" s="119">
        <v>0.4</v>
      </c>
      <c r="L124" s="253">
        <v>65788.12</v>
      </c>
      <c r="M124" s="266"/>
    </row>
    <row r="125" spans="2:54">
      <c r="B125" s="116" t="s">
        <v>152</v>
      </c>
      <c r="C125" s="163"/>
      <c r="D125" s="181"/>
      <c r="E125" s="114"/>
      <c r="F125" s="159"/>
      <c r="G125" s="114"/>
      <c r="H125" s="118">
        <f t="shared" si="15"/>
        <v>0</v>
      </c>
      <c r="I125" s="299"/>
      <c r="J125" s="299"/>
      <c r="K125" s="119"/>
      <c r="L125" s="114"/>
      <c r="M125" s="255"/>
    </row>
    <row r="126" spans="2:54">
      <c r="B126" s="116" t="s">
        <v>153</v>
      </c>
      <c r="C126" s="163"/>
      <c r="D126" s="181"/>
      <c r="E126" s="114"/>
      <c r="F126" s="114"/>
      <c r="G126" s="114"/>
      <c r="H126" s="118">
        <f t="shared" si="15"/>
        <v>0</v>
      </c>
      <c r="I126" s="299"/>
      <c r="J126" s="299"/>
      <c r="K126" s="119"/>
      <c r="L126" s="114"/>
      <c r="M126" s="120"/>
    </row>
    <row r="127" spans="2:54">
      <c r="B127" s="116" t="s">
        <v>154</v>
      </c>
      <c r="C127" s="163"/>
      <c r="D127" s="181"/>
      <c r="E127" s="114"/>
      <c r="F127" s="114"/>
      <c r="G127" s="114"/>
      <c r="H127" s="118">
        <f t="shared" si="15"/>
        <v>0</v>
      </c>
      <c r="I127" s="299"/>
      <c r="J127" s="299"/>
      <c r="K127" s="119"/>
      <c r="L127" s="114"/>
      <c r="M127" s="120"/>
    </row>
    <row r="128" spans="2:54">
      <c r="B128" s="116" t="s">
        <v>155</v>
      </c>
      <c r="C128" s="163"/>
      <c r="D128" s="181"/>
      <c r="E128" s="121"/>
      <c r="F128" s="121"/>
      <c r="G128" s="121"/>
      <c r="H128" s="118">
        <f t="shared" si="15"/>
        <v>0</v>
      </c>
      <c r="I128" s="299"/>
      <c r="J128" s="299"/>
      <c r="K128" s="122"/>
      <c r="L128" s="121"/>
      <c r="M128" s="123"/>
    </row>
    <row r="129" spans="2:54">
      <c r="B129" s="116" t="s">
        <v>156</v>
      </c>
      <c r="C129" s="117"/>
      <c r="D129" s="121"/>
      <c r="E129" s="121"/>
      <c r="F129" s="121"/>
      <c r="G129" s="121"/>
      <c r="H129" s="118">
        <f t="shared" si="15"/>
        <v>0</v>
      </c>
      <c r="I129" s="299"/>
      <c r="J129" s="299"/>
      <c r="K129" s="122"/>
      <c r="L129" s="121"/>
      <c r="M129" s="123"/>
    </row>
    <row r="130" spans="2:54">
      <c r="B130" s="191"/>
      <c r="C130" s="51" t="s">
        <v>82</v>
      </c>
      <c r="D130" s="6">
        <f t="shared" ref="D130:H130" si="16">SUM(D122:D129)</f>
        <v>223000</v>
      </c>
      <c r="E130" s="6">
        <f t="shared" si="16"/>
        <v>0</v>
      </c>
      <c r="F130" s="160">
        <f t="shared" si="16"/>
        <v>0</v>
      </c>
      <c r="G130" s="6">
        <f t="shared" si="16"/>
        <v>0</v>
      </c>
      <c r="H130" s="6">
        <f t="shared" si="16"/>
        <v>223000</v>
      </c>
      <c r="I130" s="305">
        <f>SUM(I122:I129)</f>
        <v>76819</v>
      </c>
      <c r="J130" s="305">
        <f>SUM(J122:J129)</f>
        <v>146181</v>
      </c>
      <c r="K130" s="6">
        <f>(K122*I122)+(K123*I123)+(K124*I124)+(K125*I125)+(K126*I126)+(K127*I127)+(K128*I128)+(K129*I129)</f>
        <v>30045.7</v>
      </c>
      <c r="L130" s="6">
        <f>SUM(L122:L129)</f>
        <v>72607.12</v>
      </c>
      <c r="M130" s="266"/>
    </row>
    <row r="131" spans="2:54" s="1" customFormat="1" ht="51" customHeight="1">
      <c r="B131" s="51" t="s">
        <v>157</v>
      </c>
      <c r="C131" s="326" t="s">
        <v>667</v>
      </c>
      <c r="D131" s="326"/>
      <c r="E131" s="326"/>
      <c r="F131" s="326"/>
      <c r="G131" s="326"/>
      <c r="H131" s="326"/>
      <c r="I131" s="326"/>
      <c r="J131" s="326"/>
      <c r="K131" s="326"/>
      <c r="L131" s="327"/>
      <c r="M131" s="326"/>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7"/>
      <c r="AZ131" s="137"/>
      <c r="BA131" s="137"/>
      <c r="BB131" s="137"/>
    </row>
    <row r="132" spans="2:54">
      <c r="B132" s="116" t="s">
        <v>158</v>
      </c>
      <c r="C132" s="170" t="s">
        <v>658</v>
      </c>
      <c r="D132" s="222">
        <v>1000</v>
      </c>
      <c r="E132" s="114"/>
      <c r="F132" s="114"/>
      <c r="G132" s="114"/>
      <c r="H132" s="118">
        <f t="shared" ref="H132:H139" si="17">SUM(D132:G132)</f>
        <v>1000</v>
      </c>
      <c r="I132" s="288">
        <v>1000</v>
      </c>
      <c r="J132" s="281">
        <f>H132-I132</f>
        <v>0</v>
      </c>
      <c r="K132" s="119">
        <v>0.4</v>
      </c>
      <c r="L132" s="114"/>
      <c r="M132" s="266"/>
    </row>
    <row r="133" spans="2:54" ht="67.5" customHeight="1">
      <c r="B133" s="116" t="s">
        <v>159</v>
      </c>
      <c r="C133" s="170" t="s">
        <v>666</v>
      </c>
      <c r="D133" s="222">
        <v>55000</v>
      </c>
      <c r="E133" s="114"/>
      <c r="F133" s="114"/>
      <c r="G133" s="114"/>
      <c r="H133" s="118">
        <f t="shared" si="17"/>
        <v>55000</v>
      </c>
      <c r="I133" s="310">
        <v>10000</v>
      </c>
      <c r="J133" s="306">
        <f t="shared" ref="J133:J136" si="18">H133-I133</f>
        <v>45000</v>
      </c>
      <c r="K133" s="119">
        <v>0.4</v>
      </c>
      <c r="L133" s="114"/>
      <c r="M133" s="266"/>
    </row>
    <row r="134" spans="2:54" ht="90" customHeight="1">
      <c r="B134" s="116" t="s">
        <v>160</v>
      </c>
      <c r="C134" s="170" t="s">
        <v>659</v>
      </c>
      <c r="D134" s="222">
        <v>190000</v>
      </c>
      <c r="E134" s="114"/>
      <c r="F134" s="114"/>
      <c r="G134" s="114"/>
      <c r="H134" s="118">
        <f t="shared" si="17"/>
        <v>190000</v>
      </c>
      <c r="I134" s="310">
        <v>60000</v>
      </c>
      <c r="J134" s="306">
        <f t="shared" si="18"/>
        <v>130000</v>
      </c>
      <c r="K134" s="119">
        <v>0.4</v>
      </c>
      <c r="L134" s="164">
        <v>41682.9</v>
      </c>
      <c r="M134" s="268"/>
    </row>
    <row r="135" spans="2:54" ht="31.2">
      <c r="B135" s="116" t="s">
        <v>161</v>
      </c>
      <c r="C135" s="117" t="s">
        <v>660</v>
      </c>
      <c r="D135" s="114">
        <v>15000</v>
      </c>
      <c r="E135" s="114"/>
      <c r="F135" s="114"/>
      <c r="G135" s="114"/>
      <c r="H135" s="118">
        <f t="shared" si="17"/>
        <v>15000</v>
      </c>
      <c r="I135" s="310">
        <v>15000</v>
      </c>
      <c r="J135" s="306">
        <f t="shared" si="18"/>
        <v>0</v>
      </c>
      <c r="K135" s="119">
        <v>0.4</v>
      </c>
      <c r="L135" s="164">
        <v>8600</v>
      </c>
      <c r="M135" s="289"/>
    </row>
    <row r="136" spans="2:54" ht="96" customHeight="1">
      <c r="B136" s="116" t="s">
        <v>162</v>
      </c>
      <c r="C136" s="117" t="s">
        <v>661</v>
      </c>
      <c r="D136" s="114">
        <v>69158.880000000005</v>
      </c>
      <c r="E136" s="114"/>
      <c r="F136" s="114"/>
      <c r="G136" s="114"/>
      <c r="H136" s="118">
        <f t="shared" si="17"/>
        <v>69158.880000000005</v>
      </c>
      <c r="I136" s="310">
        <v>5000</v>
      </c>
      <c r="J136" s="306">
        <f t="shared" si="18"/>
        <v>64158.880000000005</v>
      </c>
      <c r="K136" s="119">
        <v>0.4</v>
      </c>
      <c r="L136" s="254">
        <v>4800</v>
      </c>
      <c r="M136" s="266"/>
    </row>
    <row r="137" spans="2:54">
      <c r="B137" s="116" t="s">
        <v>163</v>
      </c>
      <c r="C137" s="117" t="s">
        <v>662</v>
      </c>
      <c r="D137" s="114">
        <v>0</v>
      </c>
      <c r="E137" s="114"/>
      <c r="F137" s="114"/>
      <c r="G137" s="114"/>
      <c r="H137" s="118">
        <f t="shared" si="17"/>
        <v>0</v>
      </c>
      <c r="I137" s="310"/>
      <c r="J137" s="301"/>
      <c r="K137" s="119">
        <v>0.3</v>
      </c>
      <c r="L137" s="114"/>
      <c r="M137" s="120"/>
    </row>
    <row r="138" spans="2:54">
      <c r="B138" s="116" t="s">
        <v>164</v>
      </c>
      <c r="C138" s="161"/>
      <c r="D138" s="121"/>
      <c r="E138" s="121"/>
      <c r="F138" s="121"/>
      <c r="G138" s="121"/>
      <c r="H138" s="118">
        <f t="shared" si="17"/>
        <v>0</v>
      </c>
      <c r="I138" s="310"/>
      <c r="J138" s="301"/>
      <c r="K138" s="122"/>
      <c r="L138" s="121"/>
      <c r="M138" s="123"/>
    </row>
    <row r="139" spans="2:54">
      <c r="B139" s="116" t="s">
        <v>165</v>
      </c>
      <c r="C139" s="161"/>
      <c r="D139" s="121"/>
      <c r="E139" s="121"/>
      <c r="F139" s="121"/>
      <c r="G139" s="121"/>
      <c r="H139" s="118">
        <f t="shared" si="17"/>
        <v>0</v>
      </c>
      <c r="I139" s="310"/>
      <c r="J139" s="301"/>
      <c r="K139" s="122"/>
      <c r="L139" s="121"/>
      <c r="M139" s="123"/>
    </row>
    <row r="140" spans="2:54">
      <c r="B140" s="191"/>
      <c r="C140" s="51" t="s">
        <v>82</v>
      </c>
      <c r="D140" s="6">
        <f t="shared" ref="D140:H140" si="19">SUM(D132:D139)</f>
        <v>330158.88</v>
      </c>
      <c r="E140" s="6">
        <f t="shared" si="19"/>
        <v>0</v>
      </c>
      <c r="F140" s="6">
        <f t="shared" si="19"/>
        <v>0</v>
      </c>
      <c r="G140" s="6">
        <f t="shared" si="19"/>
        <v>0</v>
      </c>
      <c r="H140" s="6">
        <f t="shared" si="19"/>
        <v>330158.88</v>
      </c>
      <c r="I140" s="305">
        <f>SUM(I132:I139)</f>
        <v>91000</v>
      </c>
      <c r="J140" s="305">
        <f>SUM(J132:J139)</f>
        <v>239158.88</v>
      </c>
      <c r="K140" s="6">
        <f>(K132*I132)+(K133*I133)+(K134*I134)+(K135*I135)+(K136*I136)+(K137*I137)+(K138*I138)+(K139*I139)</f>
        <v>36400</v>
      </c>
      <c r="L140" s="6">
        <f>SUM(L132:L139)</f>
        <v>55082.9</v>
      </c>
      <c r="M140" s="269"/>
    </row>
    <row r="141" spans="2:54" s="1" customFormat="1" ht="51" customHeight="1">
      <c r="B141" s="51" t="s">
        <v>33</v>
      </c>
      <c r="C141" s="326" t="s">
        <v>668</v>
      </c>
      <c r="D141" s="326"/>
      <c r="E141" s="326"/>
      <c r="F141" s="326"/>
      <c r="G141" s="326"/>
      <c r="H141" s="326"/>
      <c r="I141" s="326"/>
      <c r="J141" s="326"/>
      <c r="K141" s="326"/>
      <c r="L141" s="327"/>
      <c r="M141" s="326"/>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7"/>
      <c r="AX141" s="137"/>
      <c r="AY141" s="137"/>
      <c r="AZ141" s="137"/>
      <c r="BA141" s="137"/>
      <c r="BB141" s="137"/>
    </row>
    <row r="142" spans="2:54" ht="31.2">
      <c r="B142" s="116" t="s">
        <v>166</v>
      </c>
      <c r="C142" s="163" t="s">
        <v>663</v>
      </c>
      <c r="D142" s="164">
        <v>50000</v>
      </c>
      <c r="E142" s="165"/>
      <c r="F142" s="164"/>
      <c r="G142" s="114"/>
      <c r="H142" s="118">
        <f t="shared" ref="H142:H149" si="20">SUM(D142:G142)</f>
        <v>50000</v>
      </c>
      <c r="I142" s="287">
        <v>50000</v>
      </c>
      <c r="J142" s="281"/>
      <c r="K142" s="166">
        <v>0.4</v>
      </c>
      <c r="L142" s="114">
        <v>45000</v>
      </c>
      <c r="M142" s="266"/>
    </row>
    <row r="143" spans="2:54">
      <c r="B143" s="116" t="s">
        <v>167</v>
      </c>
      <c r="C143" s="163" t="s">
        <v>664</v>
      </c>
      <c r="D143" s="164">
        <v>5000</v>
      </c>
      <c r="E143" s="165"/>
      <c r="F143" s="164"/>
      <c r="G143" s="114"/>
      <c r="H143" s="118">
        <f t="shared" si="20"/>
        <v>5000</v>
      </c>
      <c r="I143" s="306">
        <v>0</v>
      </c>
      <c r="J143" s="306">
        <v>5000</v>
      </c>
      <c r="K143" s="166">
        <v>0.4</v>
      </c>
      <c r="L143" s="114"/>
      <c r="M143" s="266"/>
    </row>
    <row r="144" spans="2:54" ht="31.2">
      <c r="B144" s="116" t="s">
        <v>168</v>
      </c>
      <c r="C144" s="163" t="s">
        <v>665</v>
      </c>
      <c r="D144" s="164">
        <v>145000</v>
      </c>
      <c r="E144" s="165"/>
      <c r="F144" s="164"/>
      <c r="G144" s="114"/>
      <c r="H144" s="118">
        <f t="shared" si="20"/>
        <v>145000</v>
      </c>
      <c r="I144" s="298">
        <v>70000</v>
      </c>
      <c r="J144" s="306">
        <f>H144-I144</f>
        <v>75000</v>
      </c>
      <c r="K144" s="166">
        <v>0.4</v>
      </c>
      <c r="L144" s="114">
        <v>43420</v>
      </c>
      <c r="M144" s="266"/>
    </row>
    <row r="145" spans="2:15">
      <c r="B145" s="116" t="s">
        <v>169</v>
      </c>
      <c r="C145" s="163"/>
      <c r="D145" s="164"/>
      <c r="E145" s="165"/>
      <c r="F145" s="164"/>
      <c r="G145" s="114"/>
      <c r="H145" s="118">
        <f t="shared" si="20"/>
        <v>0</v>
      </c>
      <c r="I145" s="298"/>
      <c r="J145" s="300"/>
      <c r="K145" s="166"/>
      <c r="L145" s="114"/>
      <c r="M145" s="120"/>
    </row>
    <row r="146" spans="2:15">
      <c r="B146" s="116" t="s">
        <v>170</v>
      </c>
      <c r="C146" s="117"/>
      <c r="D146" s="114"/>
      <c r="E146" s="114"/>
      <c r="F146" s="114"/>
      <c r="G146" s="114"/>
      <c r="H146" s="118">
        <f t="shared" si="20"/>
        <v>0</v>
      </c>
      <c r="I146" s="298"/>
      <c r="J146" s="300"/>
      <c r="K146" s="119"/>
      <c r="L146" s="114"/>
      <c r="M146" s="120"/>
    </row>
    <row r="147" spans="2:15">
      <c r="B147" s="116" t="s">
        <v>171</v>
      </c>
      <c r="C147" s="117"/>
      <c r="D147" s="114"/>
      <c r="E147" s="114"/>
      <c r="F147" s="114"/>
      <c r="G147" s="114"/>
      <c r="H147" s="118">
        <f t="shared" si="20"/>
        <v>0</v>
      </c>
      <c r="I147" s="298"/>
      <c r="J147" s="300"/>
      <c r="K147" s="119"/>
      <c r="L147" s="114"/>
      <c r="M147" s="120"/>
    </row>
    <row r="148" spans="2:15">
      <c r="B148" s="116" t="s">
        <v>172</v>
      </c>
      <c r="C148" s="161"/>
      <c r="D148" s="121"/>
      <c r="E148" s="121"/>
      <c r="F148" s="121"/>
      <c r="G148" s="121"/>
      <c r="H148" s="118">
        <f t="shared" si="20"/>
        <v>0</v>
      </c>
      <c r="I148" s="310"/>
      <c r="J148" s="301"/>
      <c r="K148" s="122"/>
      <c r="L148" s="121"/>
      <c r="M148" s="123"/>
    </row>
    <row r="149" spans="2:15">
      <c r="B149" s="116" t="s">
        <v>173</v>
      </c>
      <c r="C149" s="161"/>
      <c r="D149" s="121"/>
      <c r="E149" s="121"/>
      <c r="F149" s="121"/>
      <c r="G149" s="121"/>
      <c r="H149" s="118">
        <f t="shared" si="20"/>
        <v>0</v>
      </c>
      <c r="I149" s="310"/>
      <c r="J149" s="301"/>
      <c r="K149" s="122"/>
      <c r="L149" s="121"/>
      <c r="M149" s="123"/>
    </row>
    <row r="150" spans="2:15">
      <c r="B150" s="191"/>
      <c r="C150" s="51" t="s">
        <v>82</v>
      </c>
      <c r="D150" s="6">
        <f t="shared" ref="D150:I150" si="21">SUM(D142:D149)</f>
        <v>200000</v>
      </c>
      <c r="E150" s="6">
        <f t="shared" si="21"/>
        <v>0</v>
      </c>
      <c r="F150" s="6">
        <f t="shared" si="21"/>
        <v>0</v>
      </c>
      <c r="G150" s="6">
        <f t="shared" si="21"/>
        <v>0</v>
      </c>
      <c r="H150" s="6">
        <f t="shared" si="21"/>
        <v>200000</v>
      </c>
      <c r="I150" s="305">
        <f t="shared" si="21"/>
        <v>120000</v>
      </c>
      <c r="J150" s="305">
        <f>SUM(J142:J144)</f>
        <v>80000</v>
      </c>
      <c r="K150" s="6">
        <f>(K142*I142)+(K143*I143)+(K144*I144)+(K145*I145)+(K146*I146)+(K147*I147)+(K148*I148)+(K149*I149)</f>
        <v>48000</v>
      </c>
      <c r="L150" s="6">
        <f>SUM(L142:L149)</f>
        <v>88420</v>
      </c>
      <c r="M150" s="264"/>
    </row>
    <row r="151" spans="2:15" s="136" customFormat="1" ht="51" customHeight="1">
      <c r="B151" s="51" t="s">
        <v>34</v>
      </c>
      <c r="C151" s="326"/>
      <c r="D151" s="326"/>
      <c r="E151" s="326"/>
      <c r="F151" s="326"/>
      <c r="G151" s="326"/>
      <c r="H151" s="326"/>
      <c r="I151" s="326"/>
      <c r="J151" s="326"/>
      <c r="K151" s="326"/>
      <c r="L151" s="327"/>
      <c r="M151" s="326"/>
      <c r="N151" s="137"/>
      <c r="O151" s="137"/>
    </row>
    <row r="152" spans="2:15">
      <c r="B152" s="116" t="s">
        <v>174</v>
      </c>
      <c r="C152" s="170"/>
      <c r="D152" s="114"/>
      <c r="E152" s="114"/>
      <c r="F152" s="193"/>
      <c r="G152" s="114"/>
      <c r="H152" s="118">
        <f t="shared" ref="H152:H159" si="22">SUM(D152:G152)</f>
        <v>0</v>
      </c>
      <c r="I152" s="190"/>
      <c r="J152" s="190"/>
      <c r="K152" s="119"/>
      <c r="L152" s="114"/>
      <c r="M152" s="120"/>
    </row>
    <row r="153" spans="2:15">
      <c r="B153" s="116" t="s">
        <v>175</v>
      </c>
      <c r="C153" s="170"/>
      <c r="D153" s="114"/>
      <c r="E153" s="114"/>
      <c r="F153" s="193"/>
      <c r="G153" s="114"/>
      <c r="H153" s="118">
        <f t="shared" si="22"/>
        <v>0</v>
      </c>
      <c r="I153" s="190"/>
      <c r="J153" s="190"/>
      <c r="K153" s="119"/>
      <c r="L153" s="114"/>
      <c r="M153" s="120"/>
    </row>
    <row r="154" spans="2:15">
      <c r="B154" s="116" t="s">
        <v>176</v>
      </c>
      <c r="C154" s="170"/>
      <c r="D154" s="114"/>
      <c r="E154" s="114"/>
      <c r="F154" s="193"/>
      <c r="G154" s="114"/>
      <c r="H154" s="118">
        <f t="shared" si="22"/>
        <v>0</v>
      </c>
      <c r="I154" s="190"/>
      <c r="J154" s="190"/>
      <c r="K154" s="119"/>
      <c r="L154" s="114"/>
      <c r="M154" s="120"/>
    </row>
    <row r="155" spans="2:15">
      <c r="B155" s="116" t="s">
        <v>177</v>
      </c>
      <c r="C155" s="117"/>
      <c r="D155" s="114"/>
      <c r="E155" s="114"/>
      <c r="F155" s="114"/>
      <c r="G155" s="114"/>
      <c r="H155" s="118">
        <f t="shared" si="22"/>
        <v>0</v>
      </c>
      <c r="I155" s="190"/>
      <c r="J155" s="190"/>
      <c r="K155" s="119"/>
      <c r="L155" s="114"/>
      <c r="M155" s="120"/>
    </row>
    <row r="156" spans="2:15">
      <c r="B156" s="116" t="s">
        <v>178</v>
      </c>
      <c r="C156" s="117"/>
      <c r="D156" s="114"/>
      <c r="E156" s="114"/>
      <c r="F156" s="114"/>
      <c r="G156" s="114"/>
      <c r="H156" s="118">
        <f t="shared" si="22"/>
        <v>0</v>
      </c>
      <c r="I156" s="190"/>
      <c r="J156" s="190"/>
      <c r="K156" s="119"/>
      <c r="L156" s="114"/>
      <c r="M156" s="120"/>
    </row>
    <row r="157" spans="2:15">
      <c r="B157" s="116" t="s">
        <v>179</v>
      </c>
      <c r="C157" s="117"/>
      <c r="D157" s="114"/>
      <c r="E157" s="114"/>
      <c r="F157" s="114"/>
      <c r="G157" s="114"/>
      <c r="H157" s="118">
        <f t="shared" si="22"/>
        <v>0</v>
      </c>
      <c r="I157" s="190"/>
      <c r="J157" s="190"/>
      <c r="K157" s="119"/>
      <c r="L157" s="114"/>
      <c r="M157" s="120"/>
    </row>
    <row r="158" spans="2:15">
      <c r="B158" s="116" t="s">
        <v>180</v>
      </c>
      <c r="C158" s="161"/>
      <c r="D158" s="121"/>
      <c r="E158" s="121"/>
      <c r="F158" s="121"/>
      <c r="G158" s="121"/>
      <c r="H158" s="118">
        <f t="shared" si="22"/>
        <v>0</v>
      </c>
      <c r="I158" s="190"/>
      <c r="J158" s="190"/>
      <c r="K158" s="122"/>
      <c r="L158" s="121"/>
      <c r="M158" s="123"/>
    </row>
    <row r="159" spans="2:15">
      <c r="B159" s="116" t="s">
        <v>181</v>
      </c>
      <c r="C159" s="161"/>
      <c r="D159" s="121"/>
      <c r="E159" s="121"/>
      <c r="F159" s="121"/>
      <c r="G159" s="121"/>
      <c r="H159" s="118">
        <f t="shared" si="22"/>
        <v>0</v>
      </c>
      <c r="I159" s="190"/>
      <c r="J159" s="190"/>
      <c r="K159" s="122"/>
      <c r="L159" s="121"/>
      <c r="M159" s="123"/>
    </row>
    <row r="160" spans="2:15">
      <c r="B160" s="191"/>
      <c r="C160" s="51" t="s">
        <v>82</v>
      </c>
      <c r="D160" s="6">
        <f>SUM(D152:D159)</f>
        <v>0</v>
      </c>
      <c r="E160" s="6">
        <f>SUM(E152:E159)</f>
        <v>0</v>
      </c>
      <c r="F160" s="6">
        <f>SUM(F152:F159)</f>
        <v>0</v>
      </c>
      <c r="G160" s="6">
        <f>SUM(G152:G159)</f>
        <v>0</v>
      </c>
      <c r="H160" s="6">
        <f>SUM(H152:H159)</f>
        <v>0</v>
      </c>
      <c r="I160" s="6"/>
      <c r="J160" s="6"/>
      <c r="K160" s="6">
        <f>(K152*H152)+(K153*H153)+(K154*H154)+(K155*H155)+(K156*H156)+(K157*H157)+(K158*H158)+(K159*H159)</f>
        <v>0</v>
      </c>
      <c r="L160" s="6">
        <f>SUM(L152:L159)</f>
        <v>0</v>
      </c>
      <c r="M160" s="123"/>
    </row>
    <row r="161" spans="2:15" s="1" customFormat="1" ht="32.25" customHeight="1">
      <c r="B161" s="51" t="s">
        <v>35</v>
      </c>
      <c r="C161" s="326"/>
      <c r="D161" s="326"/>
      <c r="E161" s="326"/>
      <c r="F161" s="326"/>
      <c r="G161" s="326"/>
      <c r="H161" s="326"/>
      <c r="I161" s="326"/>
      <c r="J161" s="326"/>
      <c r="K161" s="326"/>
      <c r="L161" s="327"/>
      <c r="M161" s="326"/>
      <c r="N161" s="137"/>
      <c r="O161" s="137"/>
    </row>
    <row r="162" spans="2:15">
      <c r="B162" s="116" t="s">
        <v>182</v>
      </c>
      <c r="C162" s="117"/>
      <c r="D162" s="114"/>
      <c r="E162" s="114"/>
      <c r="F162" s="114"/>
      <c r="G162" s="114"/>
      <c r="H162" s="118">
        <f t="shared" ref="H162:H169" si="23">SUM(D162:G162)</f>
        <v>0</v>
      </c>
      <c r="I162" s="190"/>
      <c r="J162" s="190"/>
      <c r="K162" s="119"/>
      <c r="L162" s="114"/>
      <c r="M162" s="120"/>
    </row>
    <row r="163" spans="2:15">
      <c r="B163" s="116" t="s">
        <v>183</v>
      </c>
      <c r="C163" s="117"/>
      <c r="D163" s="114"/>
      <c r="E163" s="114"/>
      <c r="F163" s="114"/>
      <c r="G163" s="114"/>
      <c r="H163" s="118">
        <f t="shared" si="23"/>
        <v>0</v>
      </c>
      <c r="I163" s="190"/>
      <c r="J163" s="190"/>
      <c r="K163" s="119"/>
      <c r="L163" s="114"/>
      <c r="M163" s="120"/>
    </row>
    <row r="164" spans="2:15">
      <c r="B164" s="116" t="s">
        <v>184</v>
      </c>
      <c r="C164" s="117"/>
      <c r="D164" s="114"/>
      <c r="E164" s="114"/>
      <c r="F164" s="114"/>
      <c r="G164" s="114"/>
      <c r="H164" s="118">
        <f t="shared" si="23"/>
        <v>0</v>
      </c>
      <c r="I164" s="190"/>
      <c r="J164" s="190"/>
      <c r="K164" s="119"/>
      <c r="L164" s="114"/>
      <c r="M164" s="120"/>
    </row>
    <row r="165" spans="2:15">
      <c r="B165" s="116" t="s">
        <v>185</v>
      </c>
      <c r="C165" s="117"/>
      <c r="D165" s="114"/>
      <c r="E165" s="114"/>
      <c r="F165" s="114"/>
      <c r="G165" s="114"/>
      <c r="H165" s="118">
        <f t="shared" si="23"/>
        <v>0</v>
      </c>
      <c r="I165" s="190"/>
      <c r="J165" s="190"/>
      <c r="K165" s="119"/>
      <c r="L165" s="114"/>
      <c r="M165" s="120"/>
    </row>
    <row r="166" spans="2:15">
      <c r="B166" s="116" t="s">
        <v>186</v>
      </c>
      <c r="C166" s="117"/>
      <c r="D166" s="114"/>
      <c r="E166" s="114"/>
      <c r="F166" s="114"/>
      <c r="G166" s="114"/>
      <c r="H166" s="118">
        <f t="shared" si="23"/>
        <v>0</v>
      </c>
      <c r="I166" s="190"/>
      <c r="J166" s="190"/>
      <c r="K166" s="119"/>
      <c r="L166" s="114"/>
      <c r="M166" s="120"/>
    </row>
    <row r="167" spans="2:15">
      <c r="B167" s="116" t="s">
        <v>187</v>
      </c>
      <c r="C167" s="117"/>
      <c r="D167" s="114"/>
      <c r="E167" s="114"/>
      <c r="F167" s="114"/>
      <c r="G167" s="114"/>
      <c r="H167" s="118">
        <f t="shared" si="23"/>
        <v>0</v>
      </c>
      <c r="I167" s="190"/>
      <c r="J167" s="190"/>
      <c r="K167" s="119"/>
      <c r="L167" s="114"/>
      <c r="M167" s="120"/>
    </row>
    <row r="168" spans="2:15">
      <c r="B168" s="116" t="s">
        <v>188</v>
      </c>
      <c r="C168" s="161"/>
      <c r="D168" s="121"/>
      <c r="E168" s="121"/>
      <c r="F168" s="121"/>
      <c r="G168" s="121"/>
      <c r="H168" s="118">
        <f t="shared" si="23"/>
        <v>0</v>
      </c>
      <c r="I168" s="190"/>
      <c r="J168" s="190"/>
      <c r="K168" s="122"/>
      <c r="L168" s="121"/>
      <c r="M168" s="123"/>
    </row>
    <row r="169" spans="2:15">
      <c r="B169" s="116" t="s">
        <v>189</v>
      </c>
      <c r="C169" s="161"/>
      <c r="D169" s="121"/>
      <c r="E169" s="121"/>
      <c r="F169" s="121"/>
      <c r="G169" s="121"/>
      <c r="H169" s="118">
        <f t="shared" si="23"/>
        <v>0</v>
      </c>
      <c r="I169" s="190"/>
      <c r="J169" s="190"/>
      <c r="K169" s="122"/>
      <c r="L169" s="121"/>
      <c r="M169" s="123"/>
    </row>
    <row r="170" spans="2:15">
      <c r="B170" s="191"/>
      <c r="C170" s="51" t="s">
        <v>82</v>
      </c>
      <c r="D170" s="6">
        <f>SUM(D162:D169)</f>
        <v>0</v>
      </c>
      <c r="E170" s="6">
        <f>SUM(E162:E169)</f>
        <v>0</v>
      </c>
      <c r="F170" s="6">
        <f>SUM(F162:F169)</f>
        <v>0</v>
      </c>
      <c r="G170" s="6">
        <f>SUM(G162:G169)</f>
        <v>0</v>
      </c>
      <c r="H170" s="6"/>
      <c r="I170" s="6"/>
      <c r="J170" s="6"/>
      <c r="K170" s="6">
        <f>(K162*H162)+(K163*H163)+(K164*H164)+(K165*H165)+(K166*H166)+(K167*H167)+(K168*H168)+(K169*H169)</f>
        <v>0</v>
      </c>
      <c r="L170" s="6">
        <f>SUM(L162:L169)</f>
        <v>0</v>
      </c>
      <c r="M170" s="123"/>
    </row>
    <row r="171" spans="2:15" ht="30" customHeight="1">
      <c r="B171" s="1" t="s">
        <v>671</v>
      </c>
      <c r="C171" s="134"/>
      <c r="D171" s="135"/>
      <c r="E171" s="135"/>
      <c r="F171" s="135"/>
      <c r="G171" s="135"/>
      <c r="H171" s="293">
        <f>H130+H140+H150</f>
        <v>753158.88</v>
      </c>
      <c r="I171" s="311">
        <f>I150+I140+I130</f>
        <v>287819</v>
      </c>
      <c r="J171" s="312">
        <f>SUM(J130,J140,J150)</f>
        <v>465339.88</v>
      </c>
      <c r="K171" s="294">
        <f>K150+K140+K130</f>
        <v>114445.7</v>
      </c>
      <c r="L171" s="290">
        <f>L150+L140+L130</f>
        <v>216110.02</v>
      </c>
      <c r="M171" s="270"/>
    </row>
    <row r="172" spans="2:15" ht="51" hidden="1" customHeight="1">
      <c r="B172" s="51" t="s">
        <v>190</v>
      </c>
      <c r="C172" s="343"/>
      <c r="D172" s="343"/>
      <c r="E172" s="343"/>
      <c r="F172" s="343"/>
      <c r="G172" s="343"/>
      <c r="H172" s="343"/>
      <c r="I172" s="343"/>
      <c r="J172" s="343"/>
      <c r="K172" s="343"/>
      <c r="L172" s="344"/>
      <c r="M172" s="348"/>
    </row>
    <row r="173" spans="2:15" ht="51" hidden="1" customHeight="1">
      <c r="B173" s="51" t="s">
        <v>191</v>
      </c>
      <c r="C173" s="324"/>
      <c r="D173" s="324"/>
      <c r="E173" s="324"/>
      <c r="F173" s="324"/>
      <c r="G173" s="324"/>
      <c r="H173" s="324"/>
      <c r="I173" s="324"/>
      <c r="J173" s="324"/>
      <c r="K173" s="324"/>
      <c r="L173" s="325"/>
      <c r="M173" s="324"/>
    </row>
    <row r="174" spans="2:15" hidden="1">
      <c r="B174" s="116" t="s">
        <v>192</v>
      </c>
      <c r="C174" s="117"/>
      <c r="D174" s="114"/>
      <c r="E174" s="114"/>
      <c r="F174" s="114"/>
      <c r="G174" s="114"/>
      <c r="H174" s="118">
        <f t="shared" ref="H174:H181" si="24">SUM(D174:G174)</f>
        <v>0</v>
      </c>
      <c r="I174" s="118"/>
      <c r="J174" s="118"/>
      <c r="K174" s="119"/>
      <c r="L174" s="114"/>
      <c r="M174" s="120"/>
    </row>
    <row r="175" spans="2:15" hidden="1">
      <c r="B175" s="116" t="s">
        <v>193</v>
      </c>
      <c r="C175" s="117"/>
      <c r="D175" s="114"/>
      <c r="E175" s="114"/>
      <c r="F175" s="114"/>
      <c r="G175" s="114"/>
      <c r="H175" s="118">
        <f t="shared" si="24"/>
        <v>0</v>
      </c>
      <c r="I175" s="118"/>
      <c r="J175" s="118"/>
      <c r="K175" s="119"/>
      <c r="L175" s="114"/>
      <c r="M175" s="120"/>
    </row>
    <row r="176" spans="2:15" hidden="1">
      <c r="B176" s="116" t="s">
        <v>194</v>
      </c>
      <c r="C176" s="117"/>
      <c r="D176" s="114"/>
      <c r="E176" s="114"/>
      <c r="F176" s="114"/>
      <c r="G176" s="114"/>
      <c r="H176" s="118">
        <f t="shared" si="24"/>
        <v>0</v>
      </c>
      <c r="I176" s="118"/>
      <c r="J176" s="118"/>
      <c r="K176" s="119"/>
      <c r="L176" s="114"/>
      <c r="M176" s="120"/>
    </row>
    <row r="177" spans="2:13" hidden="1">
      <c r="B177" s="116" t="s">
        <v>195</v>
      </c>
      <c r="C177" s="117"/>
      <c r="D177" s="114"/>
      <c r="E177" s="114"/>
      <c r="F177" s="114"/>
      <c r="G177" s="114"/>
      <c r="H177" s="118">
        <f t="shared" si="24"/>
        <v>0</v>
      </c>
      <c r="I177" s="118"/>
      <c r="J177" s="118"/>
      <c r="K177" s="119"/>
      <c r="L177" s="114"/>
      <c r="M177" s="120"/>
    </row>
    <row r="178" spans="2:13" hidden="1">
      <c r="B178" s="116" t="s">
        <v>196</v>
      </c>
      <c r="C178" s="117"/>
      <c r="D178" s="114"/>
      <c r="E178" s="114"/>
      <c r="F178" s="114"/>
      <c r="G178" s="114"/>
      <c r="H178" s="118">
        <f t="shared" si="24"/>
        <v>0</v>
      </c>
      <c r="I178" s="118"/>
      <c r="J178" s="118"/>
      <c r="K178" s="119"/>
      <c r="L178" s="114"/>
      <c r="M178" s="120"/>
    </row>
    <row r="179" spans="2:13" hidden="1">
      <c r="B179" s="116" t="s">
        <v>197</v>
      </c>
      <c r="C179" s="117"/>
      <c r="D179" s="114"/>
      <c r="E179" s="114"/>
      <c r="F179" s="114"/>
      <c r="G179" s="114"/>
      <c r="H179" s="118">
        <f t="shared" si="24"/>
        <v>0</v>
      </c>
      <c r="I179" s="118"/>
      <c r="J179" s="118"/>
      <c r="K179" s="119"/>
      <c r="L179" s="114"/>
      <c r="M179" s="120"/>
    </row>
    <row r="180" spans="2:13" hidden="1">
      <c r="B180" s="116" t="s">
        <v>198</v>
      </c>
      <c r="C180" s="161"/>
      <c r="D180" s="121"/>
      <c r="E180" s="121"/>
      <c r="F180" s="121"/>
      <c r="G180" s="121"/>
      <c r="H180" s="118">
        <f t="shared" si="24"/>
        <v>0</v>
      </c>
      <c r="I180" s="118"/>
      <c r="J180" s="118"/>
      <c r="K180" s="122"/>
      <c r="L180" s="121"/>
      <c r="M180" s="123"/>
    </row>
    <row r="181" spans="2:13" hidden="1">
      <c r="B181" s="116" t="s">
        <v>199</v>
      </c>
      <c r="C181" s="161"/>
      <c r="D181" s="121"/>
      <c r="E181" s="121"/>
      <c r="F181" s="121"/>
      <c r="G181" s="121"/>
      <c r="H181" s="118">
        <f t="shared" si="24"/>
        <v>0</v>
      </c>
      <c r="I181" s="118"/>
      <c r="J181" s="118"/>
      <c r="K181" s="122"/>
      <c r="L181" s="121"/>
      <c r="M181" s="123"/>
    </row>
    <row r="182" spans="2:13" hidden="1">
      <c r="C182" s="51" t="s">
        <v>200</v>
      </c>
      <c r="D182" s="6">
        <f>SUM(D174:D181)</f>
        <v>0</v>
      </c>
      <c r="E182" s="6">
        <f>SUM(E174:E181)</f>
        <v>0</v>
      </c>
      <c r="F182" s="6">
        <f>SUM(F174:F181)</f>
        <v>0</v>
      </c>
      <c r="G182" s="6">
        <f>SUM(G174:G181)</f>
        <v>0</v>
      </c>
      <c r="H182" s="8">
        <f>SUM(H174:H181)</f>
        <v>0</v>
      </c>
      <c r="I182" s="8"/>
      <c r="J182" s="8"/>
      <c r="K182" s="6">
        <f>(K174*H174)+(K175*H175)+(K176*H176)+(K177*H177)+(K178*H178)+(K179*H179)+(K180*H180)+(K181*H181)</f>
        <v>0</v>
      </c>
      <c r="L182" s="6">
        <f>SUM(L174:L181)</f>
        <v>0</v>
      </c>
      <c r="M182" s="123"/>
    </row>
    <row r="183" spans="2:13" ht="51" hidden="1" customHeight="1">
      <c r="B183" s="51" t="s">
        <v>201</v>
      </c>
      <c r="C183" s="324"/>
      <c r="D183" s="324"/>
      <c r="E183" s="324"/>
      <c r="F183" s="324"/>
      <c r="G183" s="324"/>
      <c r="H183" s="324"/>
      <c r="I183" s="324"/>
      <c r="J183" s="324"/>
      <c r="K183" s="324"/>
      <c r="L183" s="325"/>
      <c r="M183" s="324"/>
    </row>
    <row r="184" spans="2:13" hidden="1">
      <c r="B184" s="116" t="s">
        <v>202</v>
      </c>
      <c r="C184" s="117"/>
      <c r="D184" s="114"/>
      <c r="E184" s="114"/>
      <c r="F184" s="114"/>
      <c r="G184" s="114"/>
      <c r="H184" s="118">
        <f t="shared" ref="H184:H191" si="25">SUM(D184:G184)</f>
        <v>0</v>
      </c>
      <c r="I184" s="118"/>
      <c r="J184" s="118"/>
      <c r="K184" s="119"/>
      <c r="L184" s="114"/>
      <c r="M184" s="120"/>
    </row>
    <row r="185" spans="2:13" hidden="1">
      <c r="B185" s="116" t="s">
        <v>203</v>
      </c>
      <c r="C185" s="117"/>
      <c r="D185" s="114"/>
      <c r="E185" s="114"/>
      <c r="F185" s="114"/>
      <c r="G185" s="114"/>
      <c r="H185" s="118">
        <f t="shared" si="25"/>
        <v>0</v>
      </c>
      <c r="I185" s="118"/>
      <c r="J185" s="118"/>
      <c r="K185" s="119"/>
      <c r="L185" s="114"/>
      <c r="M185" s="120"/>
    </row>
    <row r="186" spans="2:13" hidden="1">
      <c r="B186" s="116" t="s">
        <v>204</v>
      </c>
      <c r="C186" s="117"/>
      <c r="D186" s="114"/>
      <c r="E186" s="114"/>
      <c r="F186" s="114"/>
      <c r="G186" s="114"/>
      <c r="H186" s="118">
        <f t="shared" si="25"/>
        <v>0</v>
      </c>
      <c r="I186" s="118"/>
      <c r="J186" s="118"/>
      <c r="K186" s="119"/>
      <c r="L186" s="114"/>
      <c r="M186" s="120"/>
    </row>
    <row r="187" spans="2:13" hidden="1">
      <c r="B187" s="116" t="s">
        <v>205</v>
      </c>
      <c r="C187" s="117"/>
      <c r="D187" s="114"/>
      <c r="E187" s="114"/>
      <c r="F187" s="114"/>
      <c r="G187" s="114"/>
      <c r="H187" s="118">
        <f t="shared" si="25"/>
        <v>0</v>
      </c>
      <c r="I187" s="118"/>
      <c r="J187" s="118"/>
      <c r="K187" s="119"/>
      <c r="L187" s="114"/>
      <c r="M187" s="120"/>
    </row>
    <row r="188" spans="2:13" hidden="1">
      <c r="B188" s="116" t="s">
        <v>206</v>
      </c>
      <c r="C188" s="117"/>
      <c r="D188" s="114"/>
      <c r="E188" s="114"/>
      <c r="F188" s="114"/>
      <c r="G188" s="114"/>
      <c r="H188" s="118">
        <f t="shared" si="25"/>
        <v>0</v>
      </c>
      <c r="I188" s="118"/>
      <c r="J188" s="118"/>
      <c r="K188" s="119"/>
      <c r="L188" s="114"/>
      <c r="M188" s="120"/>
    </row>
    <row r="189" spans="2:13" hidden="1">
      <c r="B189" s="116" t="s">
        <v>207</v>
      </c>
      <c r="C189" s="117"/>
      <c r="D189" s="114"/>
      <c r="E189" s="114"/>
      <c r="F189" s="114"/>
      <c r="G189" s="114"/>
      <c r="H189" s="118">
        <f t="shared" si="25"/>
        <v>0</v>
      </c>
      <c r="I189" s="118"/>
      <c r="J189" s="118"/>
      <c r="K189" s="119"/>
      <c r="L189" s="114"/>
      <c r="M189" s="120"/>
    </row>
    <row r="190" spans="2:13" hidden="1">
      <c r="B190" s="116" t="s">
        <v>208</v>
      </c>
      <c r="C190" s="161"/>
      <c r="D190" s="121"/>
      <c r="E190" s="121"/>
      <c r="F190" s="121"/>
      <c r="G190" s="121"/>
      <c r="H190" s="118">
        <f t="shared" si="25"/>
        <v>0</v>
      </c>
      <c r="I190" s="118"/>
      <c r="J190" s="118"/>
      <c r="K190" s="122"/>
      <c r="L190" s="121"/>
      <c r="M190" s="123"/>
    </row>
    <row r="191" spans="2:13" hidden="1">
      <c r="B191" s="116" t="s">
        <v>209</v>
      </c>
      <c r="C191" s="161"/>
      <c r="D191" s="121"/>
      <c r="E191" s="121"/>
      <c r="F191" s="121"/>
      <c r="G191" s="121"/>
      <c r="H191" s="118">
        <f t="shared" si="25"/>
        <v>0</v>
      </c>
      <c r="I191" s="118"/>
      <c r="J191" s="118"/>
      <c r="K191" s="122"/>
      <c r="L191" s="121"/>
      <c r="M191" s="123"/>
    </row>
    <row r="192" spans="2:13" hidden="1">
      <c r="C192" s="51" t="s">
        <v>200</v>
      </c>
      <c r="D192" s="8">
        <f>SUM(D184:D191)</f>
        <v>0</v>
      </c>
      <c r="E192" s="8">
        <f>SUM(E184:E191)</f>
        <v>0</v>
      </c>
      <c r="F192" s="8">
        <f>SUM(F184:F191)</f>
        <v>0</v>
      </c>
      <c r="G192" s="8">
        <f>SUM(G184:G191)</f>
        <v>0</v>
      </c>
      <c r="H192" s="8">
        <f>SUM(H184:H191)</f>
        <v>0</v>
      </c>
      <c r="I192" s="8"/>
      <c r="J192" s="8"/>
      <c r="K192" s="6">
        <f>(K184*H184)+(K185*H185)+(K186*H186)+(K187*H187)+(K188*H188)+(K189*H189)+(K190*H190)+(K191*H191)</f>
        <v>0</v>
      </c>
      <c r="L192" s="6">
        <f>SUM(L184:L191)</f>
        <v>0</v>
      </c>
      <c r="M192" s="123"/>
    </row>
    <row r="193" spans="2:13" ht="51" hidden="1" customHeight="1">
      <c r="B193" s="51" t="s">
        <v>210</v>
      </c>
      <c r="C193" s="324"/>
      <c r="D193" s="324"/>
      <c r="E193" s="324"/>
      <c r="F193" s="324"/>
      <c r="G193" s="324"/>
      <c r="H193" s="324"/>
      <c r="I193" s="324"/>
      <c r="J193" s="324"/>
      <c r="K193" s="324"/>
      <c r="L193" s="325"/>
      <c r="M193" s="324"/>
    </row>
    <row r="194" spans="2:13" hidden="1">
      <c r="B194" s="116" t="s">
        <v>211</v>
      </c>
      <c r="C194" s="117"/>
      <c r="D194" s="114"/>
      <c r="E194" s="114"/>
      <c r="F194" s="114"/>
      <c r="G194" s="114"/>
      <c r="H194" s="118">
        <f t="shared" ref="H194:H201" si="26">SUM(D194:G194)</f>
        <v>0</v>
      </c>
      <c r="I194" s="118"/>
      <c r="J194" s="118"/>
      <c r="K194" s="119"/>
      <c r="L194" s="114"/>
      <c r="M194" s="120"/>
    </row>
    <row r="195" spans="2:13" hidden="1">
      <c r="B195" s="116" t="s">
        <v>212</v>
      </c>
      <c r="C195" s="117"/>
      <c r="D195" s="114"/>
      <c r="E195" s="114"/>
      <c r="F195" s="114"/>
      <c r="G195" s="114"/>
      <c r="H195" s="118">
        <f t="shared" si="26"/>
        <v>0</v>
      </c>
      <c r="I195" s="118"/>
      <c r="J195" s="118"/>
      <c r="K195" s="119"/>
      <c r="L195" s="114"/>
      <c r="M195" s="120"/>
    </row>
    <row r="196" spans="2:13" hidden="1">
      <c r="B196" s="116" t="s">
        <v>213</v>
      </c>
      <c r="C196" s="117"/>
      <c r="D196" s="114"/>
      <c r="E196" s="114"/>
      <c r="F196" s="114"/>
      <c r="G196" s="114"/>
      <c r="H196" s="118">
        <f t="shared" si="26"/>
        <v>0</v>
      </c>
      <c r="I196" s="118"/>
      <c r="J196" s="118"/>
      <c r="K196" s="119"/>
      <c r="L196" s="114"/>
      <c r="M196" s="120"/>
    </row>
    <row r="197" spans="2:13" hidden="1">
      <c r="B197" s="116" t="s">
        <v>214</v>
      </c>
      <c r="C197" s="117"/>
      <c r="D197" s="114"/>
      <c r="E197" s="114"/>
      <c r="F197" s="114"/>
      <c r="G197" s="114"/>
      <c r="H197" s="118">
        <f t="shared" si="26"/>
        <v>0</v>
      </c>
      <c r="I197" s="118"/>
      <c r="J197" s="118"/>
      <c r="K197" s="119"/>
      <c r="L197" s="114"/>
      <c r="M197" s="120"/>
    </row>
    <row r="198" spans="2:13" hidden="1">
      <c r="B198" s="116" t="s">
        <v>215</v>
      </c>
      <c r="C198" s="117"/>
      <c r="D198" s="114"/>
      <c r="E198" s="114"/>
      <c r="F198" s="114"/>
      <c r="G198" s="114"/>
      <c r="H198" s="118">
        <f t="shared" si="26"/>
        <v>0</v>
      </c>
      <c r="I198" s="118"/>
      <c r="J198" s="118"/>
      <c r="K198" s="119"/>
      <c r="L198" s="114"/>
      <c r="M198" s="120"/>
    </row>
    <row r="199" spans="2:13" hidden="1">
      <c r="B199" s="116" t="s">
        <v>216</v>
      </c>
      <c r="C199" s="117"/>
      <c r="D199" s="114"/>
      <c r="E199" s="114"/>
      <c r="F199" s="114"/>
      <c r="G199" s="114"/>
      <c r="H199" s="118">
        <f t="shared" si="26"/>
        <v>0</v>
      </c>
      <c r="I199" s="118"/>
      <c r="J199" s="118"/>
      <c r="K199" s="119"/>
      <c r="L199" s="114"/>
      <c r="M199" s="120"/>
    </row>
    <row r="200" spans="2:13" hidden="1">
      <c r="B200" s="116" t="s">
        <v>217</v>
      </c>
      <c r="C200" s="161"/>
      <c r="D200" s="121"/>
      <c r="E200" s="121"/>
      <c r="F200" s="121"/>
      <c r="G200" s="121"/>
      <c r="H200" s="118">
        <f t="shared" si="26"/>
        <v>0</v>
      </c>
      <c r="I200" s="118"/>
      <c r="J200" s="118"/>
      <c r="K200" s="122"/>
      <c r="L200" s="121"/>
      <c r="M200" s="123"/>
    </row>
    <row r="201" spans="2:13" hidden="1">
      <c r="B201" s="116" t="s">
        <v>218</v>
      </c>
      <c r="C201" s="161"/>
      <c r="D201" s="121"/>
      <c r="E201" s="121"/>
      <c r="F201" s="121"/>
      <c r="G201" s="121"/>
      <c r="H201" s="118">
        <f t="shared" si="26"/>
        <v>0</v>
      </c>
      <c r="I201" s="118"/>
      <c r="J201" s="118"/>
      <c r="K201" s="122"/>
      <c r="L201" s="121"/>
      <c r="M201" s="123"/>
    </row>
    <row r="202" spans="2:13" hidden="1">
      <c r="C202" s="51" t="s">
        <v>200</v>
      </c>
      <c r="D202" s="8">
        <f>SUM(D194:D201)</f>
        <v>0</v>
      </c>
      <c r="E202" s="8">
        <f>SUM(E194:E201)</f>
        <v>0</v>
      </c>
      <c r="F202" s="8">
        <f>SUM(F194:F201)</f>
        <v>0</v>
      </c>
      <c r="G202" s="8">
        <f>SUM(G194:G201)</f>
        <v>0</v>
      </c>
      <c r="H202" s="8">
        <f>SUM(H194:H201)</f>
        <v>0</v>
      </c>
      <c r="I202" s="8"/>
      <c r="J202" s="8"/>
      <c r="K202" s="6">
        <f>(K194*H194)+(K195*H195)+(K196*H196)+(K197*H197)+(K198*H198)+(K199*H199)+(K200*H200)+(K201*H201)</f>
        <v>0</v>
      </c>
      <c r="L202" s="6">
        <f>SUM(L194:L201)</f>
        <v>0</v>
      </c>
      <c r="M202" s="123"/>
    </row>
    <row r="203" spans="2:13" ht="51" hidden="1" customHeight="1">
      <c r="B203" s="51" t="s">
        <v>219</v>
      </c>
      <c r="C203" s="324"/>
      <c r="D203" s="324"/>
      <c r="E203" s="324"/>
      <c r="F203" s="324"/>
      <c r="G203" s="324"/>
      <c r="H203" s="324"/>
      <c r="I203" s="324"/>
      <c r="J203" s="324"/>
      <c r="K203" s="324"/>
      <c r="L203" s="325"/>
      <c r="M203" s="324"/>
    </row>
    <row r="204" spans="2:13" hidden="1">
      <c r="B204" s="116" t="s">
        <v>220</v>
      </c>
      <c r="C204" s="117"/>
      <c r="D204" s="114"/>
      <c r="E204" s="114"/>
      <c r="F204" s="114"/>
      <c r="G204" s="114"/>
      <c r="H204" s="118">
        <f t="shared" ref="H204:H211" si="27">SUM(D204:G204)</f>
        <v>0</v>
      </c>
      <c r="I204" s="118"/>
      <c r="J204" s="118"/>
      <c r="K204" s="119"/>
      <c r="L204" s="114"/>
      <c r="M204" s="120"/>
    </row>
    <row r="205" spans="2:13" hidden="1">
      <c r="B205" s="116" t="s">
        <v>221</v>
      </c>
      <c r="C205" s="117"/>
      <c r="D205" s="114"/>
      <c r="E205" s="114"/>
      <c r="F205" s="114"/>
      <c r="G205" s="114"/>
      <c r="H205" s="118">
        <f t="shared" si="27"/>
        <v>0</v>
      </c>
      <c r="I205" s="118"/>
      <c r="J205" s="118"/>
      <c r="K205" s="119"/>
      <c r="L205" s="114"/>
      <c r="M205" s="120"/>
    </row>
    <row r="206" spans="2:13" hidden="1">
      <c r="B206" s="116" t="s">
        <v>222</v>
      </c>
      <c r="C206" s="117"/>
      <c r="D206" s="114"/>
      <c r="E206" s="114"/>
      <c r="F206" s="114"/>
      <c r="G206" s="114"/>
      <c r="H206" s="118">
        <f t="shared" si="27"/>
        <v>0</v>
      </c>
      <c r="I206" s="118"/>
      <c r="J206" s="118"/>
      <c r="K206" s="119"/>
      <c r="L206" s="114"/>
      <c r="M206" s="120"/>
    </row>
    <row r="207" spans="2:13" hidden="1">
      <c r="B207" s="116" t="s">
        <v>223</v>
      </c>
      <c r="C207" s="117"/>
      <c r="D207" s="114"/>
      <c r="E207" s="114"/>
      <c r="F207" s="114"/>
      <c r="G207" s="114"/>
      <c r="H207" s="118">
        <f t="shared" si="27"/>
        <v>0</v>
      </c>
      <c r="I207" s="118"/>
      <c r="J207" s="118"/>
      <c r="K207" s="119"/>
      <c r="L207" s="114"/>
      <c r="M207" s="120"/>
    </row>
    <row r="208" spans="2:13" hidden="1">
      <c r="B208" s="116" t="s">
        <v>224</v>
      </c>
      <c r="C208" s="117"/>
      <c r="D208" s="114"/>
      <c r="E208" s="114"/>
      <c r="F208" s="114"/>
      <c r="G208" s="114"/>
      <c r="H208" s="118">
        <f t="shared" si="27"/>
        <v>0</v>
      </c>
      <c r="I208" s="118"/>
      <c r="J208" s="118"/>
      <c r="K208" s="119"/>
      <c r="L208" s="114"/>
      <c r="M208" s="120"/>
    </row>
    <row r="209" spans="2:14" hidden="1">
      <c r="B209" s="116" t="s">
        <v>225</v>
      </c>
      <c r="C209" s="117"/>
      <c r="D209" s="114"/>
      <c r="E209" s="114"/>
      <c r="F209" s="114"/>
      <c r="G209" s="114"/>
      <c r="H209" s="118">
        <f t="shared" si="27"/>
        <v>0</v>
      </c>
      <c r="I209" s="118"/>
      <c r="J209" s="118"/>
      <c r="K209" s="119"/>
      <c r="L209" s="114"/>
      <c r="M209" s="120"/>
    </row>
    <row r="210" spans="2:14" hidden="1">
      <c r="B210" s="116" t="s">
        <v>226</v>
      </c>
      <c r="C210" s="161"/>
      <c r="D210" s="121"/>
      <c r="E210" s="121"/>
      <c r="F210" s="121"/>
      <c r="G210" s="121"/>
      <c r="H210" s="118">
        <f t="shared" si="27"/>
        <v>0</v>
      </c>
      <c r="I210" s="118"/>
      <c r="J210" s="118"/>
      <c r="K210" s="122"/>
      <c r="L210" s="121"/>
      <c r="M210" s="123"/>
    </row>
    <row r="211" spans="2:14" hidden="1">
      <c r="B211" s="116" t="s">
        <v>227</v>
      </c>
      <c r="C211" s="161"/>
      <c r="D211" s="121"/>
      <c r="E211" s="121"/>
      <c r="F211" s="121"/>
      <c r="G211" s="121"/>
      <c r="H211" s="118">
        <f t="shared" si="27"/>
        <v>0</v>
      </c>
      <c r="I211" s="118"/>
      <c r="J211" s="118"/>
      <c r="K211" s="122"/>
      <c r="L211" s="121"/>
      <c r="M211" s="123"/>
    </row>
    <row r="212" spans="2:14" hidden="1">
      <c r="C212" s="51" t="s">
        <v>200</v>
      </c>
      <c r="D212" s="6">
        <f>SUM(D204:D211)</f>
        <v>0</v>
      </c>
      <c r="E212" s="6">
        <f>SUM(E204:E211)</f>
        <v>0</v>
      </c>
      <c r="F212" s="6">
        <f>SUM(F204:F211)</f>
        <v>0</v>
      </c>
      <c r="G212" s="6">
        <f>SUM(G204:G211)</f>
        <v>0</v>
      </c>
      <c r="H212" s="6">
        <f>SUM(H204:H211)</f>
        <v>0</v>
      </c>
      <c r="I212" s="6"/>
      <c r="J212" s="6"/>
      <c r="K212" s="6">
        <f>(K204*H204)+(K205*H205)+(K206*H206)+(K207*H207)+(K208*H208)+(K209*H209)+(K210*H210)+(K211*H211)</f>
        <v>0</v>
      </c>
      <c r="L212" s="6">
        <f>SUM(L204:L211)</f>
        <v>0</v>
      </c>
      <c r="M212" s="123"/>
    </row>
    <row r="213" spans="2:14" ht="15.75" hidden="1" customHeight="1">
      <c r="B213" s="2"/>
      <c r="C213" s="124"/>
      <c r="D213" s="125"/>
      <c r="E213" s="125"/>
      <c r="F213" s="125"/>
      <c r="G213" s="125"/>
      <c r="H213" s="125"/>
      <c r="I213" s="125"/>
      <c r="J213" s="125"/>
      <c r="K213" s="125"/>
      <c r="L213" s="125"/>
      <c r="M213" s="124"/>
    </row>
    <row r="214" spans="2:14" ht="43.5" customHeight="1">
      <c r="B214" s="2"/>
      <c r="C214" s="124"/>
      <c r="D214" s="125"/>
      <c r="E214" s="125"/>
      <c r="F214" s="125"/>
      <c r="G214" s="125"/>
      <c r="H214" s="125"/>
      <c r="I214" s="125"/>
      <c r="J214" s="125"/>
      <c r="K214" s="125"/>
      <c r="L214" s="125"/>
      <c r="M214" s="124"/>
    </row>
    <row r="215" spans="2:14" ht="138.75" customHeight="1">
      <c r="B215" s="51" t="s">
        <v>228</v>
      </c>
      <c r="C215" s="126"/>
      <c r="D215" s="127">
        <v>2270938</v>
      </c>
      <c r="E215" s="127"/>
      <c r="F215" s="127"/>
      <c r="G215" s="127"/>
      <c r="H215" s="128">
        <f>SUM(D215:G215)</f>
        <v>2270938</v>
      </c>
      <c r="I215" s="313">
        <v>2575855.12</v>
      </c>
      <c r="J215" s="313">
        <f>H215-I215</f>
        <v>-304917.12000000011</v>
      </c>
      <c r="K215" s="129">
        <v>0.35</v>
      </c>
      <c r="L215" s="290">
        <v>2125546.73</v>
      </c>
      <c r="M215" s="314" t="s">
        <v>675</v>
      </c>
    </row>
    <row r="216" spans="2:14" ht="69.75" customHeight="1">
      <c r="B216" s="51" t="s">
        <v>229</v>
      </c>
      <c r="C216" s="126"/>
      <c r="D216" s="127">
        <v>308000</v>
      </c>
      <c r="E216" s="127"/>
      <c r="F216" s="167"/>
      <c r="G216" s="127"/>
      <c r="H216" s="128">
        <f>SUM(D216:G216)</f>
        <v>308000</v>
      </c>
      <c r="I216" s="313">
        <v>366117.35</v>
      </c>
      <c r="J216" s="313">
        <f>H216-I216</f>
        <v>-58117.349999999977</v>
      </c>
      <c r="K216" s="129">
        <v>0.2</v>
      </c>
      <c r="L216" s="290">
        <v>355068.93</v>
      </c>
      <c r="M216" s="282"/>
    </row>
    <row r="217" spans="2:14" ht="57" customHeight="1">
      <c r="B217" s="51" t="s">
        <v>230</v>
      </c>
      <c r="C217" s="130"/>
      <c r="D217" s="127">
        <v>33885</v>
      </c>
      <c r="E217" s="127"/>
      <c r="F217" s="168"/>
      <c r="G217" s="127"/>
      <c r="H217" s="128">
        <f>SUM(D217:G217)</f>
        <v>33885</v>
      </c>
      <c r="I217" s="314">
        <v>33885</v>
      </c>
      <c r="J217" s="314">
        <v>0</v>
      </c>
      <c r="K217" s="129">
        <v>0.3</v>
      </c>
      <c r="L217" s="248">
        <v>28726</v>
      </c>
      <c r="M217" s="291"/>
    </row>
    <row r="218" spans="2:14" ht="65.25" customHeight="1">
      <c r="B218" s="95" t="s">
        <v>231</v>
      </c>
      <c r="C218" s="216"/>
      <c r="D218" s="127">
        <v>200000</v>
      </c>
      <c r="E218" s="127"/>
      <c r="F218" s="127"/>
      <c r="G218" s="127"/>
      <c r="H218" s="128">
        <f>SUM(D218:G218)</f>
        <v>200000</v>
      </c>
      <c r="I218" s="315">
        <v>30000</v>
      </c>
      <c r="J218" s="315">
        <v>170000</v>
      </c>
      <c r="K218" s="129">
        <v>0.3</v>
      </c>
      <c r="L218" s="127"/>
      <c r="M218" s="260"/>
    </row>
    <row r="219" spans="2:14" ht="38.25" customHeight="1">
      <c r="B219" s="2"/>
      <c r="C219" s="62" t="s">
        <v>232</v>
      </c>
      <c r="D219" s="64">
        <f t="shared" ref="D219:J219" si="28">SUM(D215:D218)</f>
        <v>2812823</v>
      </c>
      <c r="E219" s="64">
        <f t="shared" si="28"/>
        <v>0</v>
      </c>
      <c r="F219" s="64">
        <f t="shared" si="28"/>
        <v>0</v>
      </c>
      <c r="G219" s="64">
        <f t="shared" si="28"/>
        <v>0</v>
      </c>
      <c r="H219" s="64">
        <f t="shared" si="28"/>
        <v>2812823</v>
      </c>
      <c r="I219" s="316">
        <f t="shared" si="28"/>
        <v>3005857.47</v>
      </c>
      <c r="J219" s="316">
        <f t="shared" si="28"/>
        <v>-193034.47000000009</v>
      </c>
      <c r="K219" s="6">
        <f>(K215*I215)+(K216*I216)+(K217*I217)+(K218*I218)</f>
        <v>993938.26199999999</v>
      </c>
      <c r="L219" s="6">
        <f>SUM(L215:L218)</f>
        <v>2509341.66</v>
      </c>
      <c r="M219" s="271"/>
      <c r="N219" s="257"/>
    </row>
    <row r="220" spans="2:14" ht="15.75" customHeight="1">
      <c r="B220" s="2"/>
      <c r="C220" s="272" t="s">
        <v>674</v>
      </c>
      <c r="D220" s="125"/>
      <c r="E220" s="125"/>
      <c r="F220" s="125"/>
      <c r="G220" s="125"/>
      <c r="H220" s="283">
        <v>4485981.88</v>
      </c>
      <c r="I220" s="317">
        <f>SUM(I219,I171,I119,I67)</f>
        <v>4205607.1000000006</v>
      </c>
      <c r="J220" s="317">
        <f>SUM(J219,J171,J119,J67)</f>
        <v>280374.77999999991</v>
      </c>
      <c r="K220" s="125"/>
      <c r="L220" s="284"/>
      <c r="M220" s="124"/>
    </row>
    <row r="221" spans="2:14" ht="15.75" customHeight="1">
      <c r="B221" s="2"/>
      <c r="C221" s="124"/>
      <c r="D221" s="125"/>
      <c r="E221" s="125"/>
      <c r="F221" s="125"/>
      <c r="G221" s="125"/>
      <c r="H221" s="125"/>
      <c r="I221" s="295"/>
      <c r="J221" s="125"/>
      <c r="K221" s="125"/>
      <c r="L221" s="125"/>
      <c r="M221" s="124"/>
      <c r="N221" s="258"/>
    </row>
    <row r="222" spans="2:14" ht="15.75" customHeight="1">
      <c r="B222" s="2"/>
      <c r="C222" s="215"/>
      <c r="D222" s="125"/>
      <c r="E222" s="125"/>
      <c r="F222" s="125"/>
      <c r="G222" s="125"/>
      <c r="H222" s="125"/>
      <c r="J222" s="295"/>
      <c r="K222" s="125"/>
      <c r="L222" s="125"/>
      <c r="M222" s="273"/>
      <c r="N222" s="259"/>
    </row>
    <row r="223" spans="2:14" ht="36.6" customHeight="1">
      <c r="B223" s="2"/>
      <c r="C223" s="124"/>
      <c r="D223" s="125"/>
      <c r="E223" s="125"/>
      <c r="F223" s="125"/>
      <c r="G223" s="125"/>
      <c r="H223" s="125"/>
      <c r="J223" s="296"/>
      <c r="K223" s="125"/>
      <c r="L223" s="125"/>
      <c r="M223" s="5"/>
    </row>
    <row r="224" spans="2:14" ht="36.6" customHeight="1">
      <c r="B224" s="2"/>
      <c r="C224" s="215"/>
      <c r="D224" s="125"/>
      <c r="E224" s="125"/>
      <c r="F224" s="125"/>
      <c r="G224" s="125"/>
      <c r="H224" s="125"/>
      <c r="I224" s="125"/>
      <c r="J224" s="292"/>
      <c r="K224" s="125"/>
      <c r="L224" s="125"/>
      <c r="M224" s="5"/>
    </row>
    <row r="225" spans="2:15" ht="39" customHeight="1">
      <c r="B225" s="2"/>
      <c r="C225" s="124"/>
      <c r="D225" s="125"/>
      <c r="E225" s="125"/>
      <c r="F225" s="125"/>
      <c r="G225" s="125"/>
      <c r="H225" s="125"/>
      <c r="I225" s="125"/>
      <c r="J225" s="125"/>
      <c r="K225" s="125"/>
      <c r="L225" s="125"/>
      <c r="M225" s="272"/>
    </row>
    <row r="226" spans="2:15" ht="15.75" customHeight="1" thickBot="1">
      <c r="B226" s="2"/>
      <c r="C226" s="124"/>
      <c r="D226" s="125"/>
      <c r="E226" s="125"/>
      <c r="F226" s="125"/>
      <c r="G226" s="125"/>
      <c r="H226" s="125"/>
      <c r="I226" s="125"/>
      <c r="J226" s="125"/>
      <c r="K226" s="125"/>
      <c r="L226" s="125"/>
      <c r="M226" s="280"/>
    </row>
    <row r="227" spans="2:15">
      <c r="B227" s="2"/>
      <c r="C227" s="366" t="s">
        <v>54</v>
      </c>
      <c r="D227" s="367"/>
      <c r="E227" s="367"/>
      <c r="F227" s="367"/>
      <c r="G227" s="367"/>
      <c r="H227" s="367"/>
      <c r="I227" s="277"/>
      <c r="J227" s="278"/>
      <c r="K227" s="5"/>
      <c r="L227" s="84"/>
      <c r="M227" s="5"/>
    </row>
    <row r="228" spans="2:15" ht="40.5" customHeight="1">
      <c r="B228" s="2"/>
      <c r="C228" s="356"/>
      <c r="D228" s="6" t="s">
        <v>55</v>
      </c>
      <c r="E228" s="6" t="s">
        <v>56</v>
      </c>
      <c r="F228" s="6" t="s">
        <v>57</v>
      </c>
      <c r="G228" s="6" t="s">
        <v>58</v>
      </c>
      <c r="H228" s="358" t="s">
        <v>8</v>
      </c>
      <c r="I228" s="368" t="s">
        <v>672</v>
      </c>
      <c r="J228" s="370" t="s">
        <v>673</v>
      </c>
      <c r="K228" s="124"/>
      <c r="L228" s="125"/>
      <c r="M228" s="272"/>
      <c r="N228" s="256"/>
    </row>
    <row r="229" spans="2:15" ht="24.75" customHeight="1">
      <c r="B229" s="2"/>
      <c r="C229" s="357"/>
      <c r="D229" s="58" t="str">
        <f>D13</f>
        <v>UNDP</v>
      </c>
      <c r="E229" s="58"/>
      <c r="F229" s="58"/>
      <c r="G229" s="58"/>
      <c r="H229" s="359"/>
      <c r="I229" s="369"/>
      <c r="J229" s="371"/>
      <c r="K229" s="124"/>
      <c r="L229" s="125"/>
      <c r="M229" s="5"/>
      <c r="N229" s="256"/>
    </row>
    <row r="230" spans="2:15" ht="41.25" customHeight="1">
      <c r="B230" s="131"/>
      <c r="C230" s="132" t="s">
        <v>233</v>
      </c>
      <c r="D230" s="133">
        <f>H219+H171+H119+H67</f>
        <v>4485981.88</v>
      </c>
      <c r="E230" s="133">
        <f>SUM(E24,E36,E46,E56, E66, E78,E88,E98, E108, E118, E130,E140,E150,E160, E170, E182,E192,E202,E212,E215,E216,E217,E218)</f>
        <v>0</v>
      </c>
      <c r="F230" s="133"/>
      <c r="G230" s="133"/>
      <c r="H230" s="279">
        <f>SUM(D230:G230)</f>
        <v>4485981.88</v>
      </c>
      <c r="I230" s="318">
        <v>4205607.0999999996</v>
      </c>
      <c r="J230" s="319">
        <v>280374.78000000003</v>
      </c>
      <c r="K230" s="124"/>
      <c r="L230" s="125"/>
      <c r="M230" s="131"/>
    </row>
    <row r="231" spans="2:15" ht="51.75" customHeight="1">
      <c r="B231" s="134"/>
      <c r="C231" s="132" t="s">
        <v>234</v>
      </c>
      <c r="D231" s="133">
        <f>D230*0.07</f>
        <v>314018.7316</v>
      </c>
      <c r="E231" s="133">
        <f>E230*0.07</f>
        <v>0</v>
      </c>
      <c r="F231" s="133">
        <f>F230*0.07</f>
        <v>0</v>
      </c>
      <c r="G231" s="133">
        <f>G230*0.07</f>
        <v>0</v>
      </c>
      <c r="H231" s="279">
        <f>H230*0.07</f>
        <v>314018.7316</v>
      </c>
      <c r="I231" s="320">
        <v>294393.51</v>
      </c>
      <c r="J231" s="319">
        <v>19625.22</v>
      </c>
      <c r="K231" s="134"/>
      <c r="L231" s="135"/>
      <c r="M231" s="285"/>
    </row>
    <row r="232" spans="2:15" ht="51.75" customHeight="1" thickBot="1">
      <c r="B232" s="134"/>
      <c r="C232" s="4" t="s">
        <v>8</v>
      </c>
      <c r="D232" s="54">
        <f>SUM(D230:D231)</f>
        <v>4800000.6115999995</v>
      </c>
      <c r="E232" s="54">
        <f>SUM(E230:E231)</f>
        <v>0</v>
      </c>
      <c r="F232" s="54">
        <f>SUM(F230:F231)</f>
        <v>0</v>
      </c>
      <c r="G232" s="54">
        <f>SUM(G230:G231)</f>
        <v>0</v>
      </c>
      <c r="H232" s="276">
        <f>SUM(H230:H231)</f>
        <v>4800000.6115999995</v>
      </c>
      <c r="I232" s="321">
        <v>4500000.6100000003</v>
      </c>
      <c r="J232" s="322">
        <v>300000</v>
      </c>
      <c r="K232" s="134"/>
      <c r="L232" s="135"/>
      <c r="M232" s="285"/>
    </row>
    <row r="233" spans="2:15" ht="42" customHeight="1">
      <c r="B233" s="134"/>
      <c r="M233" s="286"/>
    </row>
    <row r="234" spans="2:15" s="138" customFormat="1" ht="29.25" customHeight="1" thickBot="1">
      <c r="B234" s="124"/>
      <c r="C234" s="2"/>
      <c r="D234" s="14"/>
      <c r="E234" s="14"/>
      <c r="F234" s="14"/>
      <c r="G234" s="14"/>
      <c r="H234" s="14"/>
      <c r="I234" s="14"/>
      <c r="J234" s="14"/>
      <c r="K234" s="14"/>
      <c r="L234" s="85"/>
      <c r="M234" s="272"/>
      <c r="N234" s="137"/>
      <c r="O234" s="137"/>
    </row>
    <row r="235" spans="2:15" ht="66" customHeight="1">
      <c r="B235" s="136"/>
      <c r="C235" s="350" t="s">
        <v>235</v>
      </c>
      <c r="D235" s="351"/>
      <c r="E235" s="352"/>
      <c r="F235" s="352"/>
      <c r="G235" s="352"/>
      <c r="H235" s="352"/>
      <c r="I235" s="352"/>
      <c r="J235" s="352"/>
      <c r="K235" s="353"/>
      <c r="L235" s="86"/>
      <c r="M235" s="285"/>
    </row>
    <row r="236" spans="2:15" ht="41.25" customHeight="1">
      <c r="B236" s="136"/>
      <c r="C236" s="11"/>
      <c r="D236" s="9" t="s">
        <v>55</v>
      </c>
      <c r="E236" s="9" t="s">
        <v>56</v>
      </c>
      <c r="F236" s="9" t="s">
        <v>57</v>
      </c>
      <c r="G236" s="9" t="s">
        <v>58</v>
      </c>
      <c r="H236" s="360" t="s">
        <v>8</v>
      </c>
      <c r="I236" s="274"/>
      <c r="J236" s="274"/>
      <c r="K236" s="362" t="s">
        <v>236</v>
      </c>
      <c r="L236" s="86"/>
      <c r="M236" s="285"/>
    </row>
    <row r="237" spans="2:15" ht="27.75" customHeight="1">
      <c r="B237" s="136"/>
      <c r="C237" s="11"/>
      <c r="D237" s="9" t="str">
        <f>D13</f>
        <v>UNDP</v>
      </c>
      <c r="E237" s="9"/>
      <c r="F237" s="9"/>
      <c r="G237" s="9"/>
      <c r="H237" s="361"/>
      <c r="I237" s="275"/>
      <c r="J237" s="275"/>
      <c r="K237" s="363"/>
      <c r="L237" s="86"/>
      <c r="M237" s="285"/>
    </row>
    <row r="238" spans="2:15" ht="55.5" customHeight="1">
      <c r="B238" s="136"/>
      <c r="C238" s="10" t="s">
        <v>237</v>
      </c>
      <c r="D238" s="52">
        <f>$D$232*K238</f>
        <v>3360000.4281199994</v>
      </c>
      <c r="E238" s="53">
        <f>$E$232*K238</f>
        <v>0</v>
      </c>
      <c r="F238" s="53">
        <f>$F$232*K238</f>
        <v>0</v>
      </c>
      <c r="G238" s="53">
        <f>$G$232*K238</f>
        <v>0</v>
      </c>
      <c r="H238" s="53">
        <f>SUM(D238:G238)</f>
        <v>3360000.4281199994</v>
      </c>
      <c r="I238" s="53"/>
      <c r="J238" s="53"/>
      <c r="K238" s="68">
        <v>0.7</v>
      </c>
      <c r="L238" s="84"/>
      <c r="M238" s="285"/>
    </row>
    <row r="239" spans="2:15" ht="57.75" customHeight="1">
      <c r="B239" s="349"/>
      <c r="C239" s="96" t="s">
        <v>238</v>
      </c>
      <c r="D239" s="52">
        <f>$D$232*K239</f>
        <v>1440000.1834799999</v>
      </c>
      <c r="E239" s="53">
        <f>$E$232*K239</f>
        <v>0</v>
      </c>
      <c r="F239" s="53">
        <f>$F$232*K239</f>
        <v>0</v>
      </c>
      <c r="G239" s="53">
        <f>$G$232*K239</f>
        <v>0</v>
      </c>
      <c r="H239" s="63">
        <f>SUM(D239:G239)</f>
        <v>1440000.1834799999</v>
      </c>
      <c r="I239" s="63"/>
      <c r="J239" s="63"/>
      <c r="K239" s="69">
        <v>0.3</v>
      </c>
      <c r="L239" s="84"/>
    </row>
    <row r="240" spans="2:15" ht="57.75" customHeight="1">
      <c r="B240" s="349"/>
      <c r="C240" s="96" t="s">
        <v>239</v>
      </c>
      <c r="D240" s="52">
        <f>$D$232*K240</f>
        <v>0</v>
      </c>
      <c r="E240" s="53">
        <f>$E$232*K240</f>
        <v>0</v>
      </c>
      <c r="F240" s="53">
        <f>$F$232*K240</f>
        <v>0</v>
      </c>
      <c r="G240" s="53">
        <f>$G$232*K240</f>
        <v>0</v>
      </c>
      <c r="H240" s="63">
        <f>SUM(D240:G240)</f>
        <v>0</v>
      </c>
      <c r="I240" s="63"/>
      <c r="J240" s="63"/>
      <c r="K240" s="70">
        <v>0</v>
      </c>
      <c r="L240" s="87"/>
      <c r="M240" s="243"/>
    </row>
    <row r="241" spans="2:13" ht="38.25" customHeight="1" thickBot="1">
      <c r="B241" s="349"/>
      <c r="C241" s="4" t="s">
        <v>240</v>
      </c>
      <c r="D241" s="54">
        <f t="shared" ref="D241:K241" si="29">SUM(D238:D240)</f>
        <v>4800000.6115999995</v>
      </c>
      <c r="E241" s="54">
        <f t="shared" si="29"/>
        <v>0</v>
      </c>
      <c r="F241" s="54">
        <f t="shared" si="29"/>
        <v>0</v>
      </c>
      <c r="G241" s="54">
        <f t="shared" si="29"/>
        <v>0</v>
      </c>
      <c r="H241" s="54">
        <f t="shared" si="29"/>
        <v>4800000.6115999995</v>
      </c>
      <c r="I241" s="276"/>
      <c r="J241" s="276"/>
      <c r="K241" s="55">
        <f t="shared" si="29"/>
        <v>1</v>
      </c>
      <c r="L241" s="88"/>
      <c r="M241" s="242"/>
    </row>
    <row r="242" spans="2:13" ht="21.75" customHeight="1" thickBot="1">
      <c r="B242" s="349"/>
      <c r="C242" s="1"/>
      <c r="D242" s="3"/>
      <c r="E242" s="3"/>
      <c r="F242" s="3"/>
      <c r="G242" s="3"/>
      <c r="H242" s="3"/>
      <c r="I242" s="3"/>
      <c r="J242" s="3"/>
      <c r="K242" s="3"/>
      <c r="L242" s="89"/>
    </row>
    <row r="243" spans="2:13" ht="49.5" customHeight="1">
      <c r="B243" s="349"/>
      <c r="C243" s="183" t="s">
        <v>612</v>
      </c>
      <c r="D243" s="56">
        <f>SUM(K24,K36,K46,K56, K66, K78,K88,K98,K108, K118, K130,K140,K150,K160,K182, K170, K192,K202,K212,K219)*1.07</f>
        <v>1601371.7225550001</v>
      </c>
      <c r="E243" s="14"/>
      <c r="F243" s="14"/>
      <c r="G243" s="14"/>
      <c r="H243" s="14"/>
      <c r="I243" s="14"/>
      <c r="J243" s="14"/>
      <c r="K243" s="90" t="s">
        <v>241</v>
      </c>
      <c r="L243" s="184">
        <f>SUM(L219,L212,L202,L192,L182, L170, L160,L150,L140,L130, L118, L108,L98,L88,L78, L66, L56,L46,L36,L24)</f>
        <v>3637382.3099999996</v>
      </c>
      <c r="M243" s="239"/>
    </row>
    <row r="244" spans="2:13" ht="28.5" customHeight="1" thickBot="1">
      <c r="B244" s="349"/>
      <c r="C244" s="185" t="s">
        <v>242</v>
      </c>
      <c r="D244" s="83">
        <f>D243/H232</f>
        <v>0.33361906635699567</v>
      </c>
      <c r="E244" s="16"/>
      <c r="F244" s="16"/>
      <c r="G244" s="17"/>
      <c r="H244" s="16"/>
      <c r="I244" s="16"/>
      <c r="J244" s="16"/>
      <c r="K244" s="149" t="s">
        <v>243</v>
      </c>
      <c r="L244" s="323">
        <f>L243/I230</f>
        <v>0.86488876005559334</v>
      </c>
    </row>
    <row r="245" spans="2:13" ht="28.5" customHeight="1">
      <c r="B245" s="349"/>
      <c r="C245" s="364"/>
      <c r="D245" s="365"/>
      <c r="E245" s="186"/>
      <c r="F245" s="241"/>
      <c r="G245" s="186"/>
      <c r="H245" s="186"/>
      <c r="I245" s="186"/>
      <c r="J245" s="186"/>
    </row>
    <row r="246" spans="2:13" ht="28.5" customHeight="1">
      <c r="B246" s="349"/>
      <c r="C246" s="185" t="s">
        <v>613</v>
      </c>
      <c r="D246" s="57">
        <f>SUM(D217:G218)*1.07</f>
        <v>250256.95</v>
      </c>
      <c r="E246" s="17"/>
      <c r="F246" s="17"/>
      <c r="G246" s="17"/>
      <c r="H246" s="17"/>
      <c r="I246" s="17"/>
      <c r="J246" s="17"/>
    </row>
    <row r="247" spans="2:13" ht="23.25" customHeight="1">
      <c r="B247" s="349"/>
      <c r="C247" s="185" t="s">
        <v>244</v>
      </c>
      <c r="D247" s="83">
        <f>D246/H232</f>
        <v>5.2136857940228695E-2</v>
      </c>
      <c r="E247" s="17"/>
      <c r="F247" s="17"/>
      <c r="G247" s="17"/>
      <c r="H247" s="17"/>
      <c r="I247" s="17"/>
      <c r="J247" s="17"/>
    </row>
    <row r="248" spans="2:13" ht="66.75" customHeight="1" thickBot="1">
      <c r="B248" s="349"/>
      <c r="C248" s="354" t="s">
        <v>614</v>
      </c>
      <c r="D248" s="355"/>
      <c r="E248" s="153"/>
      <c r="F248" s="153"/>
      <c r="G248" s="153"/>
      <c r="H248" s="153"/>
      <c r="I248" s="153"/>
      <c r="J248" s="153"/>
      <c r="L248" s="179"/>
    </row>
    <row r="249" spans="2:13" ht="55.5" customHeight="1">
      <c r="B249" s="349"/>
    </row>
    <row r="250" spans="2:13" ht="42.75" customHeight="1">
      <c r="B250" s="349"/>
    </row>
    <row r="251" spans="2:13" ht="21.75" customHeight="1">
      <c r="B251" s="349"/>
      <c r="D251" s="207"/>
      <c r="E251" s="207"/>
      <c r="F251" s="207"/>
      <c r="G251" s="207"/>
      <c r="H251" s="207"/>
      <c r="I251" s="207"/>
      <c r="J251" s="207"/>
    </row>
    <row r="252" spans="2:13" ht="21.75" customHeight="1">
      <c r="B252" s="349"/>
    </row>
    <row r="253" spans="2:13" ht="23.25" customHeight="1">
      <c r="B253" s="349"/>
    </row>
    <row r="254" spans="2:13" ht="23.25" customHeight="1"/>
    <row r="255" spans="2:13" ht="21.75" customHeight="1"/>
    <row r="256" spans="2:13" ht="16.5" customHeight="1"/>
    <row r="257" ht="29.25" customHeight="1"/>
    <row r="258" ht="24.75" customHeight="1"/>
    <row r="259" ht="33" customHeight="1"/>
    <row r="261" ht="15" customHeight="1"/>
    <row r="262" ht="25.5" customHeight="1"/>
    <row r="313" spans="1:1">
      <c r="A313" s="137" t="s">
        <v>245</v>
      </c>
    </row>
  </sheetData>
  <sheetProtection formatCells="0" formatColumns="0" formatRows="0"/>
  <mergeCells count="37">
    <mergeCell ref="C203:M203"/>
    <mergeCell ref="B239:B253"/>
    <mergeCell ref="C235:K235"/>
    <mergeCell ref="C248:D248"/>
    <mergeCell ref="C228:C229"/>
    <mergeCell ref="H228:H229"/>
    <mergeCell ref="H236:H237"/>
    <mergeCell ref="K236:K237"/>
    <mergeCell ref="C245:D245"/>
    <mergeCell ref="C227:H227"/>
    <mergeCell ref="I228:I229"/>
    <mergeCell ref="J228:J229"/>
    <mergeCell ref="C193:M193"/>
    <mergeCell ref="C47:M47"/>
    <mergeCell ref="C69:M69"/>
    <mergeCell ref="B6:M6"/>
    <mergeCell ref="C57:M57"/>
    <mergeCell ref="C121:M121"/>
    <mergeCell ref="C109:M109"/>
    <mergeCell ref="C120:M120"/>
    <mergeCell ref="C68:M68"/>
    <mergeCell ref="C79:M79"/>
    <mergeCell ref="C89:M89"/>
    <mergeCell ref="C99:M99"/>
    <mergeCell ref="C131:M131"/>
    <mergeCell ref="C141:M141"/>
    <mergeCell ref="C172:M172"/>
    <mergeCell ref="C151:M151"/>
    <mergeCell ref="C183:M183"/>
    <mergeCell ref="C173:M173"/>
    <mergeCell ref="C161:M161"/>
    <mergeCell ref="B2:E2"/>
    <mergeCell ref="B9:K9"/>
    <mergeCell ref="C25:M25"/>
    <mergeCell ref="C15:M15"/>
    <mergeCell ref="C37:M37"/>
    <mergeCell ref="C14:M14"/>
  </mergeCells>
  <phoneticPr fontId="7" type="noConversion"/>
  <conditionalFormatting sqref="D244">
    <cfRule type="cellIs" dxfId="22" priority="46" operator="lessThan">
      <formula>0.15</formula>
    </cfRule>
  </conditionalFormatting>
  <conditionalFormatting sqref="D247">
    <cfRule type="cellIs" dxfId="21" priority="44" operator="lessThan">
      <formula>0.05</formula>
    </cfRule>
  </conditionalFormatting>
  <conditionalFormatting sqref="K241:L241">
    <cfRule type="cellIs" dxfId="20" priority="1" operator="greaterThan">
      <formula>1</formula>
    </cfRule>
  </conditionalFormatting>
  <dataValidations xWindow="431" yWindow="475" count="7">
    <dataValidation allowBlank="1" showInputMessage="1" showErrorMessage="1" prompt="% Towards Gender Equality and Women's Empowerment Must be Higher than 15%_x000a_" sqref="D244:J244" xr:uid="{00000000-0002-0000-0000-000000000000}"/>
    <dataValidation allowBlank="1" showInputMessage="1" showErrorMessage="1" prompt="M&amp;E Budget Cannot be Less than 5%_x000a_" sqref="D247:J247" xr:uid="{00000000-0002-0000-0000-000001000000}"/>
    <dataValidation allowBlank="1" showInputMessage="1" showErrorMessage="1" prompt="Insert *text* description of Outcome here" sqref="C172:M172" xr:uid="{00000000-0002-0000-0000-000002000000}"/>
    <dataValidation allowBlank="1" showInputMessage="1" showErrorMessage="1" prompt="Insert *text* description of Output here" sqref="C15 C25 C37 C47 C69 C79 C89 C99 C121 C131 C141 C151 C173 C183 C193 C203 C57 C109 C161" xr:uid="{00000000-0002-0000-0000-000003000000}"/>
    <dataValidation allowBlank="1" showInputMessage="1" showErrorMessage="1" prompt="Insert *text* description of Activity here" sqref="C152 C174 C38 C48 C162 C204 C194 C184 C58" xr:uid="{00000000-0002-0000-0000-000004000000}"/>
    <dataValidation allowBlank="1" showErrorMessage="1" prompt="% Towards Gender Equality and Women's Empowerment Must be Higher than 15%_x000a_" sqref="D246:J246" xr:uid="{00000000-0002-0000-0000-000005000000}"/>
    <dataValidation allowBlank="1" showInputMessage="1" showErrorMessage="1" prompt="Insert name of recipient agency here _x000a_" sqref="D13:J13" xr:uid="{00000000-0002-0000-0000-000006000000}"/>
  </dataValidations>
  <pageMargins left="0.7" right="0.7" top="0.75" bottom="0.75" header="0.3" footer="0.3"/>
  <pageSetup scale="38" fitToHeight="0" orientation="landscape" r:id="rId1"/>
  <rowBreaks count="1" manualBreakCount="1">
    <brk id="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B1:O287"/>
  <sheetViews>
    <sheetView showGridLines="0" showZeros="0" topLeftCell="B1" zoomScale="65" zoomScaleNormal="70" workbookViewId="0">
      <selection activeCell="F253" sqref="F253"/>
    </sheetView>
  </sheetViews>
  <sheetFormatPr defaultColWidth="9.109375" defaultRowHeight="15.6"/>
  <cols>
    <col min="1" max="1" width="4.44140625" style="137" customWidth="1"/>
    <col min="2" max="2" width="3.109375" style="137" customWidth="1"/>
    <col min="3" max="3" width="51.44140625" style="137" customWidth="1"/>
    <col min="4" max="4" width="34.109375" style="138" customWidth="1"/>
    <col min="5" max="5" width="35" style="138" customWidth="1"/>
    <col min="6" max="7" width="34" style="138" customWidth="1"/>
    <col min="8" max="8" width="25.77734375" style="137" customWidth="1"/>
    <col min="9" max="9" width="21.44140625" style="137" customWidth="1"/>
    <col min="10" max="10" width="16.77734375" style="137" customWidth="1"/>
    <col min="11" max="11" width="19.44140625" style="137" customWidth="1"/>
    <col min="12" max="12" width="19" style="137" customWidth="1"/>
    <col min="13" max="13" width="26" style="137" customWidth="1"/>
    <col min="14" max="14" width="21.109375" style="137" customWidth="1"/>
    <col min="15" max="15" width="7" style="137" customWidth="1"/>
    <col min="16" max="16" width="24.109375" style="137" customWidth="1"/>
    <col min="17" max="17" width="26.44140625" style="137" customWidth="1"/>
    <col min="18" max="18" width="30.109375" style="137" customWidth="1"/>
    <col min="19" max="19" width="33" style="137" customWidth="1"/>
    <col min="20" max="21" width="22.77734375" style="137" customWidth="1"/>
    <col min="22" max="22" width="23.44140625" style="137" customWidth="1"/>
    <col min="23" max="23" width="32.109375" style="137" customWidth="1"/>
    <col min="24" max="24" width="9.109375" style="137"/>
    <col min="25" max="25" width="17.77734375" style="137" customWidth="1"/>
    <col min="26" max="26" width="26.44140625" style="137" customWidth="1"/>
    <col min="27" max="27" width="22.44140625" style="137" customWidth="1"/>
    <col min="28" max="28" width="29.77734375" style="137" customWidth="1"/>
    <col min="29" max="29" width="23.44140625" style="137" customWidth="1"/>
    <col min="30" max="30" width="18.44140625" style="137" customWidth="1"/>
    <col min="31" max="31" width="17.44140625" style="137" customWidth="1"/>
    <col min="32" max="32" width="25.109375" style="137" customWidth="1"/>
    <col min="33" max="16384" width="9.109375" style="137"/>
  </cols>
  <sheetData>
    <row r="1" spans="2:14" ht="24" customHeight="1">
      <c r="M1" s="88"/>
      <c r="N1" s="136"/>
    </row>
    <row r="2" spans="2:14" ht="46.5" customHeight="1">
      <c r="C2" s="328" t="s">
        <v>0</v>
      </c>
      <c r="D2" s="328"/>
      <c r="E2" s="328"/>
      <c r="F2" s="328"/>
      <c r="G2" s="198"/>
      <c r="H2" s="15"/>
      <c r="M2" s="88"/>
      <c r="N2" s="136"/>
    </row>
    <row r="3" spans="2:14" ht="24" customHeight="1">
      <c r="C3" s="15"/>
      <c r="D3" s="137"/>
      <c r="E3" s="137"/>
      <c r="F3" s="137"/>
      <c r="G3" s="137"/>
      <c r="M3" s="88"/>
      <c r="N3" s="136"/>
    </row>
    <row r="4" spans="2:14" ht="24" customHeight="1" thickBot="1">
      <c r="C4" s="15"/>
      <c r="D4" s="137"/>
      <c r="E4" s="137"/>
      <c r="F4" s="137"/>
      <c r="G4" s="137"/>
      <c r="M4" s="88"/>
      <c r="N4" s="136"/>
    </row>
    <row r="5" spans="2:14" ht="30" customHeight="1">
      <c r="C5" s="375" t="s">
        <v>1</v>
      </c>
      <c r="D5" s="376"/>
      <c r="E5" s="376"/>
      <c r="F5" s="376"/>
      <c r="G5" s="376"/>
      <c r="H5" s="377"/>
      <c r="K5" s="88"/>
      <c r="L5" s="136"/>
    </row>
    <row r="6" spans="2:14" ht="24" customHeight="1">
      <c r="C6" s="378" t="s">
        <v>2</v>
      </c>
      <c r="D6" s="379"/>
      <c r="E6" s="379"/>
      <c r="F6" s="379"/>
      <c r="G6" s="379"/>
      <c r="H6" s="380"/>
      <c r="K6" s="88"/>
      <c r="L6" s="136"/>
    </row>
    <row r="7" spans="2:14" ht="41.25" customHeight="1">
      <c r="C7" s="378"/>
      <c r="D7" s="379"/>
      <c r="E7" s="379"/>
      <c r="F7" s="379"/>
      <c r="G7" s="379"/>
      <c r="H7" s="380"/>
      <c r="K7" s="88"/>
      <c r="L7" s="136"/>
    </row>
    <row r="8" spans="2:14" ht="24" customHeight="1" thickBot="1">
      <c r="C8" s="381"/>
      <c r="D8" s="382"/>
      <c r="E8" s="382"/>
      <c r="F8" s="382"/>
      <c r="G8" s="382"/>
      <c r="H8" s="383"/>
      <c r="K8" s="88"/>
      <c r="L8" s="136"/>
    </row>
    <row r="9" spans="2:14" ht="24" customHeight="1" thickBot="1">
      <c r="C9" s="18"/>
      <c r="D9" s="18"/>
      <c r="E9" s="18"/>
      <c r="F9" s="18"/>
      <c r="G9" s="18"/>
      <c r="M9" s="88"/>
      <c r="N9" s="136"/>
    </row>
    <row r="10" spans="2:14" ht="25.5" customHeight="1" thickBot="1">
      <c r="C10" s="329" t="s">
        <v>3</v>
      </c>
      <c r="D10" s="330"/>
      <c r="E10" s="330"/>
      <c r="F10" s="331"/>
      <c r="G10" s="18"/>
      <c r="M10" s="88"/>
      <c r="N10" s="136"/>
    </row>
    <row r="11" spans="2:14" ht="24" customHeight="1">
      <c r="C11" s="18"/>
      <c r="D11" s="18"/>
      <c r="E11" s="18"/>
      <c r="F11" s="18"/>
      <c r="G11" s="18"/>
      <c r="M11" s="88"/>
      <c r="N11" s="136"/>
    </row>
    <row r="12" spans="2:14" ht="40.5" customHeight="1">
      <c r="C12" s="18"/>
      <c r="D12" s="8" t="s">
        <v>4</v>
      </c>
      <c r="E12" s="8" t="s">
        <v>5</v>
      </c>
      <c r="F12" s="8" t="s">
        <v>6</v>
      </c>
      <c r="G12" s="8" t="s">
        <v>7</v>
      </c>
      <c r="H12" s="360" t="s">
        <v>8</v>
      </c>
      <c r="M12" s="88"/>
      <c r="N12" s="136"/>
    </row>
    <row r="13" spans="2:14" ht="24" customHeight="1">
      <c r="C13" s="18"/>
      <c r="D13" s="58" t="s">
        <v>71</v>
      </c>
      <c r="E13" s="58"/>
      <c r="F13" s="58"/>
      <c r="G13" s="58"/>
      <c r="H13" s="361"/>
      <c r="M13" s="88"/>
      <c r="N13" s="136"/>
    </row>
    <row r="14" spans="2:14" ht="24" customHeight="1">
      <c r="B14" s="372" t="s">
        <v>9</v>
      </c>
      <c r="C14" s="373"/>
      <c r="D14" s="373"/>
      <c r="E14" s="373"/>
      <c r="F14" s="373"/>
      <c r="G14" s="373"/>
      <c r="H14" s="374"/>
      <c r="M14" s="88"/>
      <c r="N14" s="136"/>
    </row>
    <row r="15" spans="2:14" ht="22.5" customHeight="1">
      <c r="C15" s="372" t="s">
        <v>643</v>
      </c>
      <c r="D15" s="373"/>
      <c r="E15" s="373"/>
      <c r="F15" s="373"/>
      <c r="G15" s="373"/>
      <c r="H15" s="374"/>
      <c r="M15" s="88"/>
      <c r="N15" s="136"/>
    </row>
    <row r="16" spans="2:14" ht="24.75" customHeight="1" thickBot="1">
      <c r="C16" s="23" t="s">
        <v>10</v>
      </c>
      <c r="D16" s="24">
        <v>300000</v>
      </c>
      <c r="E16" s="24">
        <v>0</v>
      </c>
      <c r="F16" s="24">
        <v>0</v>
      </c>
      <c r="G16" s="24">
        <v>0</v>
      </c>
      <c r="H16" s="25">
        <f t="shared" ref="H16:H24" si="0">SUM(D16:G16)</f>
        <v>300000</v>
      </c>
      <c r="M16" s="88"/>
      <c r="N16" s="136"/>
    </row>
    <row r="17" spans="3:8" ht="21.75" customHeight="1">
      <c r="C17" s="201" t="s">
        <v>11</v>
      </c>
      <c r="D17" s="139"/>
      <c r="E17" s="140"/>
      <c r="F17" s="140"/>
      <c r="G17" s="140"/>
      <c r="H17" s="22">
        <f t="shared" si="0"/>
        <v>0</v>
      </c>
    </row>
    <row r="18" spans="3:8">
      <c r="C18" s="116" t="s">
        <v>12</v>
      </c>
      <c r="D18" s="141">
        <v>60000</v>
      </c>
      <c r="E18" s="121"/>
      <c r="F18" s="121"/>
      <c r="G18" s="121"/>
      <c r="H18" s="22">
        <f>SUM(D18:G18)</f>
        <v>60000</v>
      </c>
    </row>
    <row r="19" spans="3:8" ht="15.75" customHeight="1">
      <c r="C19" s="116" t="s">
        <v>13</v>
      </c>
      <c r="D19" s="141"/>
      <c r="E19" s="141"/>
      <c r="F19" s="141"/>
      <c r="G19" s="141"/>
      <c r="H19" s="22">
        <f t="shared" si="0"/>
        <v>0</v>
      </c>
    </row>
    <row r="20" spans="3:8">
      <c r="C20" s="202" t="s">
        <v>14</v>
      </c>
      <c r="D20" s="141">
        <v>100000</v>
      </c>
      <c r="E20" s="141"/>
      <c r="F20" s="141"/>
      <c r="G20" s="141"/>
      <c r="H20" s="22">
        <f t="shared" si="0"/>
        <v>100000</v>
      </c>
    </row>
    <row r="21" spans="3:8">
      <c r="C21" s="116" t="s">
        <v>15</v>
      </c>
      <c r="D21" s="141">
        <v>70000</v>
      </c>
      <c r="E21" s="141"/>
      <c r="F21" s="141"/>
      <c r="G21" s="141"/>
      <c r="H21" s="22">
        <f t="shared" si="0"/>
        <v>70000</v>
      </c>
    </row>
    <row r="22" spans="3:8" ht="21.75" customHeight="1">
      <c r="C22" s="116" t="s">
        <v>16</v>
      </c>
      <c r="D22" s="141">
        <v>40000</v>
      </c>
      <c r="E22" s="141"/>
      <c r="F22" s="141"/>
      <c r="G22" s="141"/>
      <c r="H22" s="22">
        <f t="shared" si="0"/>
        <v>40000</v>
      </c>
    </row>
    <row r="23" spans="3:8" ht="20.55" customHeight="1">
      <c r="C23" s="116" t="s">
        <v>17</v>
      </c>
      <c r="D23" s="141">
        <v>30000</v>
      </c>
      <c r="E23" s="141"/>
      <c r="F23" s="141"/>
      <c r="G23" s="141"/>
      <c r="H23" s="22">
        <f t="shared" si="0"/>
        <v>30000</v>
      </c>
    </row>
    <row r="24" spans="3:8" ht="15.75" customHeight="1">
      <c r="C24" s="19" t="s">
        <v>18</v>
      </c>
      <c r="D24" s="26">
        <f>SUM(D17:D23)</f>
        <v>300000</v>
      </c>
      <c r="E24" s="26">
        <f>SUM(E17:E23)</f>
        <v>0</v>
      </c>
      <c r="F24" s="26">
        <f>SUM(F17:F23)</f>
        <v>0</v>
      </c>
      <c r="G24" s="26">
        <f>SUM(G17:G23)</f>
        <v>0</v>
      </c>
      <c r="H24" s="22">
        <f t="shared" si="0"/>
        <v>300000</v>
      </c>
    </row>
    <row r="25" spans="3:8" s="138" customFormat="1">
      <c r="C25" s="27"/>
      <c r="D25" s="28"/>
      <c r="E25" s="28"/>
      <c r="F25" s="28"/>
      <c r="G25" s="28"/>
      <c r="H25" s="65"/>
    </row>
    <row r="26" spans="3:8">
      <c r="C26" s="372" t="s">
        <v>19</v>
      </c>
      <c r="D26" s="373"/>
      <c r="E26" s="373"/>
      <c r="F26" s="373"/>
      <c r="G26" s="373"/>
      <c r="H26" s="374"/>
    </row>
    <row r="27" spans="3:8" ht="27" customHeight="1" thickBot="1">
      <c r="C27" s="23" t="s">
        <v>10</v>
      </c>
      <c r="D27" s="24">
        <v>100000</v>
      </c>
      <c r="E27" s="24">
        <v>0</v>
      </c>
      <c r="F27" s="24">
        <v>0</v>
      </c>
      <c r="G27" s="24">
        <v>0</v>
      </c>
      <c r="H27" s="108">
        <f t="shared" ref="H27:H34" si="1">SUM(D27:G27)</f>
        <v>100000</v>
      </c>
    </row>
    <row r="28" spans="3:8">
      <c r="C28" s="201" t="s">
        <v>11</v>
      </c>
      <c r="D28" s="139"/>
      <c r="E28" s="140"/>
      <c r="F28" s="140"/>
      <c r="G28" s="140"/>
      <c r="H28" s="113">
        <f t="shared" si="1"/>
        <v>0</v>
      </c>
    </row>
    <row r="29" spans="3:8">
      <c r="C29" s="116" t="s">
        <v>12</v>
      </c>
      <c r="D29" s="141"/>
      <c r="E29" s="121"/>
      <c r="F29" s="121"/>
      <c r="G29" s="121"/>
      <c r="H29" s="113">
        <f t="shared" si="1"/>
        <v>0</v>
      </c>
    </row>
    <row r="30" spans="3:8" ht="31.2">
      <c r="C30" s="116" t="s">
        <v>13</v>
      </c>
      <c r="D30" s="141"/>
      <c r="E30" s="141"/>
      <c r="F30" s="141"/>
      <c r="G30" s="141"/>
      <c r="H30" s="113">
        <f t="shared" si="1"/>
        <v>0</v>
      </c>
    </row>
    <row r="31" spans="3:8">
      <c r="C31" s="202" t="s">
        <v>14</v>
      </c>
      <c r="D31" s="141">
        <v>75000</v>
      </c>
      <c r="E31" s="141"/>
      <c r="F31" s="141"/>
      <c r="G31" s="141"/>
      <c r="H31" s="113">
        <f t="shared" si="1"/>
        <v>75000</v>
      </c>
    </row>
    <row r="32" spans="3:8">
      <c r="C32" s="116" t="s">
        <v>15</v>
      </c>
      <c r="D32" s="141">
        <v>18000</v>
      </c>
      <c r="E32" s="141"/>
      <c r="F32" s="141"/>
      <c r="G32" s="141"/>
      <c r="H32" s="113">
        <f t="shared" si="1"/>
        <v>18000</v>
      </c>
    </row>
    <row r="33" spans="3:9">
      <c r="C33" s="116" t="s">
        <v>16</v>
      </c>
      <c r="D33" s="141"/>
      <c r="E33" s="141"/>
      <c r="F33" s="141"/>
      <c r="G33" s="141"/>
      <c r="H33" s="113">
        <f t="shared" si="1"/>
        <v>0</v>
      </c>
    </row>
    <row r="34" spans="3:9">
      <c r="C34" s="116" t="s">
        <v>17</v>
      </c>
      <c r="D34" s="141">
        <f>100000*7%</f>
        <v>7000.0000000000009</v>
      </c>
      <c r="E34" s="141"/>
      <c r="F34" s="141"/>
      <c r="G34" s="141"/>
      <c r="H34" s="113">
        <f t="shared" si="1"/>
        <v>7000.0000000000009</v>
      </c>
    </row>
    <row r="35" spans="3:9">
      <c r="C35" s="19" t="s">
        <v>18</v>
      </c>
      <c r="D35" s="26">
        <f>SUM(D28:D34)</f>
        <v>100000</v>
      </c>
      <c r="E35" s="26">
        <f>SUM(E28:E34)</f>
        <v>0</v>
      </c>
      <c r="F35" s="26">
        <f>SUM(F28:F34)</f>
        <v>0</v>
      </c>
      <c r="G35" s="26">
        <f>SUM(G28:G34)</f>
        <v>0</v>
      </c>
      <c r="H35" s="113">
        <f>SUM(D35:G35)</f>
        <v>100000</v>
      </c>
    </row>
    <row r="36" spans="3:9" s="138" customFormat="1">
      <c r="C36" s="27"/>
      <c r="D36" s="28"/>
      <c r="E36" s="28"/>
      <c r="F36" s="28"/>
      <c r="G36" s="28"/>
      <c r="H36" s="112"/>
    </row>
    <row r="37" spans="3:9">
      <c r="C37" s="372" t="s">
        <v>20</v>
      </c>
      <c r="D37" s="373"/>
      <c r="E37" s="373"/>
      <c r="F37" s="373"/>
      <c r="G37" s="373"/>
      <c r="H37" s="374"/>
    </row>
    <row r="38" spans="3:9" ht="21.75" customHeight="1" thickBot="1">
      <c r="C38" s="23" t="s">
        <v>10</v>
      </c>
      <c r="D38" s="24">
        <v>0</v>
      </c>
      <c r="E38" s="24">
        <v>0</v>
      </c>
      <c r="F38" s="24">
        <v>0</v>
      </c>
      <c r="G38" s="24">
        <v>0</v>
      </c>
      <c r="H38" s="108">
        <f t="shared" ref="H38:H46" si="2">SUM(D38:G38)</f>
        <v>0</v>
      </c>
    </row>
    <row r="39" spans="3:9">
      <c r="C39" s="201" t="s">
        <v>11</v>
      </c>
      <c r="D39" s="139"/>
      <c r="E39" s="140"/>
      <c r="F39" s="140"/>
      <c r="G39" s="140"/>
      <c r="H39" s="113">
        <f t="shared" si="2"/>
        <v>0</v>
      </c>
    </row>
    <row r="40" spans="3:9" s="138" customFormat="1" ht="15.75" customHeight="1">
      <c r="C40" s="116" t="s">
        <v>12</v>
      </c>
      <c r="D40" s="141"/>
      <c r="E40" s="121"/>
      <c r="F40" s="121"/>
      <c r="G40" s="121"/>
      <c r="H40" s="113">
        <f t="shared" si="2"/>
        <v>0</v>
      </c>
    </row>
    <row r="41" spans="3:9" s="138" customFormat="1" ht="31.2">
      <c r="C41" s="116" t="s">
        <v>13</v>
      </c>
      <c r="D41" s="141"/>
      <c r="E41" s="141"/>
      <c r="F41" s="141"/>
      <c r="G41" s="213"/>
      <c r="H41" s="113">
        <f t="shared" si="2"/>
        <v>0</v>
      </c>
    </row>
    <row r="42" spans="3:9" s="138" customFormat="1">
      <c r="C42" s="202" t="s">
        <v>14</v>
      </c>
      <c r="D42" s="141"/>
      <c r="E42" s="141"/>
      <c r="F42" s="141"/>
      <c r="G42" s="213"/>
      <c r="H42" s="113">
        <f t="shared" si="2"/>
        <v>0</v>
      </c>
      <c r="I42" s="212"/>
    </row>
    <row r="43" spans="3:9">
      <c r="C43" s="116" t="s">
        <v>15</v>
      </c>
      <c r="D43" s="141"/>
      <c r="E43" s="141"/>
      <c r="F43" s="141"/>
      <c r="G43" s="213"/>
      <c r="H43" s="113">
        <f t="shared" si="2"/>
        <v>0</v>
      </c>
    </row>
    <row r="44" spans="3:9">
      <c r="C44" s="116" t="s">
        <v>16</v>
      </c>
      <c r="D44" s="141"/>
      <c r="E44" s="141"/>
      <c r="F44" s="141"/>
      <c r="G44" s="213"/>
      <c r="H44" s="113">
        <f t="shared" si="2"/>
        <v>0</v>
      </c>
    </row>
    <row r="45" spans="3:9">
      <c r="C45" s="116" t="s">
        <v>17</v>
      </c>
      <c r="D45" s="141"/>
      <c r="E45" s="141"/>
      <c r="F45" s="141"/>
      <c r="G45" s="213"/>
      <c r="H45" s="113">
        <f t="shared" si="2"/>
        <v>0</v>
      </c>
    </row>
    <row r="46" spans="3:9">
      <c r="C46" s="72" t="s">
        <v>18</v>
      </c>
      <c r="D46" s="73"/>
      <c r="E46" s="73">
        <f>SUM(E39:E45)</f>
        <v>0</v>
      </c>
      <c r="F46" s="73">
        <f>SUM(F39:F45)</f>
        <v>0</v>
      </c>
      <c r="G46" s="73"/>
      <c r="H46" s="113">
        <f t="shared" si="2"/>
        <v>0</v>
      </c>
    </row>
    <row r="47" spans="3:9">
      <c r="C47" s="142"/>
      <c r="D47" s="143"/>
      <c r="E47" s="143"/>
      <c r="F47" s="143"/>
      <c r="G47" s="143"/>
      <c r="H47" s="144"/>
    </row>
    <row r="48" spans="3:9" s="138" customFormat="1" ht="16.05" customHeight="1">
      <c r="C48" s="92" t="s">
        <v>21</v>
      </c>
      <c r="D48" s="93"/>
      <c r="E48" s="93"/>
      <c r="F48" s="93"/>
      <c r="G48" s="93"/>
      <c r="H48" s="94"/>
    </row>
    <row r="49" spans="3:8" ht="20.25" customHeight="1" thickBot="1">
      <c r="C49" s="23" t="s">
        <v>10</v>
      </c>
      <c r="D49" s="24">
        <v>0</v>
      </c>
      <c r="E49" s="24">
        <v>0</v>
      </c>
      <c r="F49" s="24">
        <v>0</v>
      </c>
      <c r="G49" s="24">
        <v>0</v>
      </c>
      <c r="H49" s="108">
        <f>SUM(D49:G49)</f>
        <v>0</v>
      </c>
    </row>
    <row r="50" spans="3:8">
      <c r="C50" s="201" t="s">
        <v>11</v>
      </c>
      <c r="D50" s="139"/>
      <c r="E50" s="140"/>
      <c r="F50" s="140"/>
      <c r="G50" s="140"/>
      <c r="H50" s="113">
        <f t="shared" ref="H50:H57" si="3">SUM(D50:G50)</f>
        <v>0</v>
      </c>
    </row>
    <row r="51" spans="3:8" ht="15.75" customHeight="1">
      <c r="C51" s="116" t="s">
        <v>12</v>
      </c>
      <c r="D51" s="141"/>
      <c r="E51" s="121"/>
      <c r="F51" s="121"/>
      <c r="G51" s="121"/>
      <c r="H51" s="113">
        <f t="shared" si="3"/>
        <v>0</v>
      </c>
    </row>
    <row r="52" spans="3:8" ht="32.25" customHeight="1">
      <c r="C52" s="116" t="s">
        <v>13</v>
      </c>
      <c r="D52" s="141"/>
      <c r="E52" s="141"/>
      <c r="F52" s="141"/>
      <c r="G52" s="141"/>
      <c r="H52" s="113">
        <f t="shared" si="3"/>
        <v>0</v>
      </c>
    </row>
    <row r="53" spans="3:8" s="138" customFormat="1">
      <c r="C53" s="202" t="s">
        <v>14</v>
      </c>
      <c r="D53" s="141"/>
      <c r="E53" s="141"/>
      <c r="F53" s="141"/>
      <c r="G53" s="141"/>
      <c r="H53" s="113">
        <f t="shared" si="3"/>
        <v>0</v>
      </c>
    </row>
    <row r="54" spans="3:8">
      <c r="C54" s="116" t="s">
        <v>15</v>
      </c>
      <c r="D54" s="141"/>
      <c r="E54" s="141"/>
      <c r="F54" s="141"/>
      <c r="G54" s="141"/>
      <c r="H54" s="113">
        <f t="shared" si="3"/>
        <v>0</v>
      </c>
    </row>
    <row r="55" spans="3:8">
      <c r="C55" s="116" t="s">
        <v>16</v>
      </c>
      <c r="D55" s="141"/>
      <c r="E55" s="141"/>
      <c r="F55" s="141"/>
      <c r="G55" s="141"/>
      <c r="H55" s="113">
        <f t="shared" si="3"/>
        <v>0</v>
      </c>
    </row>
    <row r="56" spans="3:8">
      <c r="C56" s="116" t="s">
        <v>17</v>
      </c>
      <c r="D56" s="141"/>
      <c r="E56" s="141"/>
      <c r="F56" s="141"/>
      <c r="G56" s="141"/>
      <c r="H56" s="113">
        <f t="shared" si="3"/>
        <v>0</v>
      </c>
    </row>
    <row r="57" spans="3:8" ht="21" customHeight="1">
      <c r="C57" s="72" t="s">
        <v>18</v>
      </c>
      <c r="D57" s="73">
        <f>SUM(D50:D56)</f>
        <v>0</v>
      </c>
      <c r="E57" s="73">
        <f>SUM(E50:E56)</f>
        <v>0</v>
      </c>
      <c r="F57" s="73">
        <f>SUM(F50:F56)</f>
        <v>0</v>
      </c>
      <c r="G57" s="73">
        <f>SUM(G50:G56)</f>
        <v>0</v>
      </c>
      <c r="H57" s="113">
        <f t="shared" si="3"/>
        <v>0</v>
      </c>
    </row>
    <row r="58" spans="3:8" ht="21" customHeight="1">
      <c r="C58" s="27"/>
      <c r="D58" s="28"/>
      <c r="E58" s="28"/>
      <c r="F58" s="28"/>
      <c r="G58" s="28"/>
      <c r="H58" s="29"/>
    </row>
    <row r="59" spans="3:8" ht="21" customHeight="1">
      <c r="C59" s="92" t="s">
        <v>22</v>
      </c>
      <c r="D59" s="93"/>
      <c r="E59" s="93"/>
      <c r="F59" s="93"/>
      <c r="G59" s="93"/>
      <c r="H59" s="94"/>
    </row>
    <row r="60" spans="3:8" ht="21" customHeight="1" thickBot="1">
      <c r="C60" s="23" t="s">
        <v>10</v>
      </c>
      <c r="D60" s="24">
        <v>0</v>
      </c>
      <c r="E60" s="24">
        <v>0</v>
      </c>
      <c r="F60" s="24">
        <v>0</v>
      </c>
      <c r="G60" s="24">
        <v>0</v>
      </c>
      <c r="H60" s="108">
        <f>SUM(D60:G60)</f>
        <v>0</v>
      </c>
    </row>
    <row r="61" spans="3:8" ht="21" customHeight="1">
      <c r="C61" s="201" t="s">
        <v>11</v>
      </c>
      <c r="D61" s="139"/>
      <c r="E61" s="140"/>
      <c r="F61" s="140"/>
      <c r="G61" s="140"/>
      <c r="H61" s="113">
        <f t="shared" ref="H61:H68" si="4">SUM(D61:G61)</f>
        <v>0</v>
      </c>
    </row>
    <row r="62" spans="3:8" ht="21" customHeight="1">
      <c r="C62" s="116" t="s">
        <v>12</v>
      </c>
      <c r="D62" s="141"/>
      <c r="E62" s="121"/>
      <c r="F62" s="121"/>
      <c r="G62" s="121"/>
      <c r="H62" s="113">
        <f t="shared" si="4"/>
        <v>0</v>
      </c>
    </row>
    <row r="63" spans="3:8" ht="33" customHeight="1">
      <c r="C63" s="116" t="s">
        <v>13</v>
      </c>
      <c r="D63" s="141"/>
      <c r="E63" s="141"/>
      <c r="F63" s="141"/>
      <c r="G63" s="141"/>
      <c r="H63" s="113">
        <f t="shared" si="4"/>
        <v>0</v>
      </c>
    </row>
    <row r="64" spans="3:8" ht="21" customHeight="1">
      <c r="C64" s="202" t="s">
        <v>14</v>
      </c>
      <c r="D64" s="141"/>
      <c r="E64" s="141"/>
      <c r="F64" s="141"/>
      <c r="G64" s="141"/>
      <c r="H64" s="113">
        <f t="shared" si="4"/>
        <v>0</v>
      </c>
    </row>
    <row r="65" spans="2:8" ht="21" customHeight="1">
      <c r="C65" s="116" t="s">
        <v>15</v>
      </c>
      <c r="D65" s="141"/>
      <c r="E65" s="141"/>
      <c r="F65" s="141"/>
      <c r="G65" s="141"/>
      <c r="H65" s="113">
        <f t="shared" si="4"/>
        <v>0</v>
      </c>
    </row>
    <row r="66" spans="2:8" ht="21" customHeight="1">
      <c r="C66" s="116" t="s">
        <v>16</v>
      </c>
      <c r="D66" s="141"/>
      <c r="E66" s="141"/>
      <c r="F66" s="141"/>
      <c r="G66" s="141"/>
      <c r="H66" s="113">
        <f t="shared" si="4"/>
        <v>0</v>
      </c>
    </row>
    <row r="67" spans="2:8" ht="21" customHeight="1">
      <c r="C67" s="116" t="s">
        <v>17</v>
      </c>
      <c r="D67" s="141"/>
      <c r="E67" s="141"/>
      <c r="F67" s="141"/>
      <c r="G67" s="141"/>
      <c r="H67" s="113">
        <f t="shared" si="4"/>
        <v>0</v>
      </c>
    </row>
    <row r="68" spans="2:8" ht="21" customHeight="1">
      <c r="C68" s="19" t="s">
        <v>18</v>
      </c>
      <c r="D68" s="26">
        <f>SUM(D61:D67)</f>
        <v>0</v>
      </c>
      <c r="E68" s="26">
        <f>SUM(E61:E67)</f>
        <v>0</v>
      </c>
      <c r="F68" s="26">
        <f>SUM(F61:F67)</f>
        <v>0</v>
      </c>
      <c r="G68" s="26">
        <f>SUM(G61:G67)</f>
        <v>0</v>
      </c>
      <c r="H68" s="113">
        <f t="shared" si="4"/>
        <v>0</v>
      </c>
    </row>
    <row r="69" spans="2:8" s="138" customFormat="1" ht="22.5" customHeight="1">
      <c r="C69" s="30"/>
      <c r="D69" s="28"/>
      <c r="E69" s="28"/>
      <c r="F69" s="28"/>
      <c r="G69" s="28"/>
      <c r="H69" s="232">
        <f>H35+H24</f>
        <v>400000</v>
      </c>
    </row>
    <row r="70" spans="2:8">
      <c r="B70" s="372" t="s">
        <v>23</v>
      </c>
      <c r="C70" s="373"/>
      <c r="D70" s="373"/>
      <c r="E70" s="373"/>
      <c r="F70" s="373"/>
      <c r="G70" s="373"/>
      <c r="H70" s="374"/>
    </row>
    <row r="71" spans="2:8">
      <c r="C71" s="372" t="s">
        <v>24</v>
      </c>
      <c r="D71" s="373"/>
      <c r="E71" s="373"/>
      <c r="F71" s="373"/>
      <c r="G71" s="373"/>
      <c r="H71" s="374"/>
    </row>
    <row r="72" spans="2:8" ht="24" customHeight="1" thickBot="1">
      <c r="C72" s="23" t="s">
        <v>10</v>
      </c>
      <c r="D72" s="24">
        <v>100000</v>
      </c>
      <c r="E72" s="24">
        <v>0</v>
      </c>
      <c r="F72" s="24">
        <v>0</v>
      </c>
      <c r="G72" s="24">
        <v>0</v>
      </c>
      <c r="H72" s="113">
        <f t="shared" ref="H72:H79" si="5">SUM(D72:G72)</f>
        <v>100000</v>
      </c>
    </row>
    <row r="73" spans="2:8" ht="15.75" customHeight="1">
      <c r="C73" s="201" t="s">
        <v>11</v>
      </c>
      <c r="D73" s="141">
        <v>46570</v>
      </c>
      <c r="E73" s="179"/>
      <c r="F73" s="140"/>
      <c r="G73" s="140"/>
      <c r="H73" s="113">
        <f t="shared" si="5"/>
        <v>46570</v>
      </c>
    </row>
    <row r="74" spans="2:8" ht="15.75" customHeight="1">
      <c r="C74" s="116" t="s">
        <v>12</v>
      </c>
      <c r="D74" s="141"/>
      <c r="E74" s="141"/>
      <c r="F74" s="140"/>
      <c r="G74" s="121"/>
      <c r="H74" s="113">
        <f t="shared" si="5"/>
        <v>0</v>
      </c>
    </row>
    <row r="75" spans="2:8" ht="15.75" customHeight="1">
      <c r="C75" s="116" t="s">
        <v>13</v>
      </c>
      <c r="D75" s="141">
        <v>10000</v>
      </c>
      <c r="E75" s="141"/>
      <c r="F75" s="140"/>
      <c r="G75" s="141"/>
      <c r="H75" s="113">
        <f t="shared" si="5"/>
        <v>10000</v>
      </c>
    </row>
    <row r="76" spans="2:8" ht="18.75" customHeight="1">
      <c r="C76" s="202" t="s">
        <v>14</v>
      </c>
      <c r="D76" s="141">
        <v>13330</v>
      </c>
      <c r="E76" s="141"/>
      <c r="F76" s="140"/>
      <c r="G76" s="141"/>
      <c r="H76" s="113">
        <f t="shared" si="5"/>
        <v>13330</v>
      </c>
    </row>
    <row r="77" spans="2:8">
      <c r="C77" s="116" t="s">
        <v>15</v>
      </c>
      <c r="D77" s="141"/>
      <c r="E77" s="141"/>
      <c r="F77" s="140"/>
      <c r="G77" s="141"/>
      <c r="H77" s="113">
        <f t="shared" si="5"/>
        <v>0</v>
      </c>
    </row>
    <row r="78" spans="2:8" s="138" customFormat="1" ht="21.75" customHeight="1">
      <c r="B78" s="137"/>
      <c r="C78" s="116" t="s">
        <v>16</v>
      </c>
      <c r="D78" s="141">
        <v>7670</v>
      </c>
      <c r="E78" s="141"/>
      <c r="F78" s="140"/>
      <c r="G78" s="141"/>
      <c r="H78" s="113">
        <f t="shared" si="5"/>
        <v>7670</v>
      </c>
    </row>
    <row r="79" spans="2:8" s="138" customFormat="1">
      <c r="B79" s="137"/>
      <c r="C79" s="116" t="s">
        <v>17</v>
      </c>
      <c r="D79" s="141">
        <v>22430</v>
      </c>
      <c r="E79" s="141"/>
      <c r="F79" s="140"/>
      <c r="G79" s="141"/>
      <c r="H79" s="113">
        <f t="shared" si="5"/>
        <v>22430</v>
      </c>
    </row>
    <row r="80" spans="2:8">
      <c r="C80" s="19" t="s">
        <v>18</v>
      </c>
      <c r="D80" s="26">
        <f>SUM(D73:D79)</f>
        <v>100000</v>
      </c>
      <c r="E80" s="26">
        <f>SUM(F73:F79)</f>
        <v>0</v>
      </c>
      <c r="F80" s="26">
        <f>SUM(F73:F79)</f>
        <v>0</v>
      </c>
      <c r="G80" s="26">
        <f>SUM(G73:G79)</f>
        <v>0</v>
      </c>
      <c r="H80" s="113">
        <f>SUM(D80:G80)</f>
        <v>100000</v>
      </c>
    </row>
    <row r="81" spans="2:8" s="138" customFormat="1">
      <c r="C81" s="27"/>
      <c r="D81" s="28"/>
      <c r="E81" s="28"/>
      <c r="F81" s="28"/>
      <c r="G81" s="28"/>
      <c r="H81" s="112"/>
    </row>
    <row r="82" spans="2:8">
      <c r="B82" s="138"/>
      <c r="C82" s="372" t="s">
        <v>25</v>
      </c>
      <c r="D82" s="373"/>
      <c r="E82" s="373"/>
      <c r="F82" s="373"/>
      <c r="G82" s="373"/>
      <c r="H82" s="374"/>
    </row>
    <row r="83" spans="2:8" ht="21.75" customHeight="1" thickBot="1">
      <c r="C83" s="23" t="s">
        <v>10</v>
      </c>
      <c r="D83" s="24">
        <v>90000</v>
      </c>
      <c r="E83" s="24">
        <v>0</v>
      </c>
      <c r="F83" s="24">
        <v>0</v>
      </c>
      <c r="G83" s="24">
        <v>0</v>
      </c>
      <c r="H83" s="113">
        <f t="shared" ref="H83:H90" si="6">SUM(D83:G83)</f>
        <v>90000</v>
      </c>
    </row>
    <row r="84" spans="2:8" ht="15.75" customHeight="1">
      <c r="C84" s="201" t="s">
        <v>11</v>
      </c>
      <c r="D84" s="140">
        <v>51925</v>
      </c>
      <c r="E84" s="140"/>
      <c r="F84" s="140"/>
      <c r="G84" s="140"/>
      <c r="H84" s="113">
        <f t="shared" si="6"/>
        <v>51925</v>
      </c>
    </row>
    <row r="85" spans="2:8" ht="15.75" customHeight="1">
      <c r="C85" s="116" t="s">
        <v>12</v>
      </c>
      <c r="D85" s="121">
        <v>0</v>
      </c>
      <c r="E85" s="140"/>
      <c r="F85" s="140"/>
      <c r="G85" s="121"/>
      <c r="H85" s="113">
        <f t="shared" si="6"/>
        <v>0</v>
      </c>
    </row>
    <row r="86" spans="2:8" ht="15.75" customHeight="1">
      <c r="C86" s="116" t="s">
        <v>13</v>
      </c>
      <c r="D86" s="141">
        <v>3461</v>
      </c>
      <c r="E86" s="140"/>
      <c r="F86" s="140"/>
      <c r="G86" s="141"/>
      <c r="H86" s="113">
        <f t="shared" si="6"/>
        <v>3461</v>
      </c>
    </row>
    <row r="87" spans="2:8">
      <c r="C87" s="202" t="s">
        <v>14</v>
      </c>
      <c r="D87" s="141">
        <v>20596</v>
      </c>
      <c r="E87" s="140"/>
      <c r="F87" s="140"/>
      <c r="G87" s="141"/>
      <c r="H87" s="113">
        <f t="shared" si="6"/>
        <v>20596</v>
      </c>
    </row>
    <row r="88" spans="2:8">
      <c r="C88" s="116" t="s">
        <v>15</v>
      </c>
      <c r="D88" s="141">
        <v>10384</v>
      </c>
      <c r="E88" s="140"/>
      <c r="F88" s="140"/>
      <c r="G88" s="141"/>
      <c r="H88" s="113">
        <f t="shared" si="6"/>
        <v>10384</v>
      </c>
    </row>
    <row r="89" spans="2:8">
      <c r="C89" s="116" t="s">
        <v>16</v>
      </c>
      <c r="D89" s="141">
        <v>0</v>
      </c>
      <c r="E89" s="140"/>
      <c r="F89" s="140"/>
      <c r="G89" s="141"/>
      <c r="H89" s="113">
        <f t="shared" si="6"/>
        <v>0</v>
      </c>
    </row>
    <row r="90" spans="2:8">
      <c r="C90" s="116" t="s">
        <v>17</v>
      </c>
      <c r="D90" s="141">
        <v>3634</v>
      </c>
      <c r="E90" s="140"/>
      <c r="F90" s="140"/>
      <c r="G90" s="141"/>
      <c r="H90" s="113">
        <f t="shared" si="6"/>
        <v>3634</v>
      </c>
    </row>
    <row r="91" spans="2:8">
      <c r="C91" s="19" t="s">
        <v>18</v>
      </c>
      <c r="D91" s="26">
        <f>SUM(D84:D90)</f>
        <v>90000</v>
      </c>
      <c r="E91" s="26">
        <f>SUM(E84:E90)</f>
        <v>0</v>
      </c>
      <c r="F91" s="26">
        <f>SUM(F84:F90)</f>
        <v>0</v>
      </c>
      <c r="G91" s="26">
        <f>SUM(G84:G90)</f>
        <v>0</v>
      </c>
      <c r="H91" s="113">
        <f>SUM(D91:G91)</f>
        <v>90000</v>
      </c>
    </row>
    <row r="92" spans="2:8" s="138" customFormat="1">
      <c r="C92" s="27"/>
      <c r="D92" s="28"/>
      <c r="E92" s="28"/>
      <c r="F92" s="28"/>
      <c r="G92" s="28"/>
      <c r="H92" s="112"/>
    </row>
    <row r="93" spans="2:8">
      <c r="C93" s="372" t="s">
        <v>26</v>
      </c>
      <c r="D93" s="373"/>
      <c r="E93" s="373"/>
      <c r="F93" s="373"/>
      <c r="G93" s="373"/>
      <c r="H93" s="374"/>
    </row>
    <row r="94" spans="2:8" ht="21.75" customHeight="1" thickBot="1">
      <c r="B94" s="138"/>
      <c r="C94" s="97" t="s">
        <v>10</v>
      </c>
      <c r="D94" s="24">
        <v>70000</v>
      </c>
      <c r="E94" s="24">
        <v>0</v>
      </c>
      <c r="F94" s="24">
        <v>0</v>
      </c>
      <c r="G94" s="24">
        <v>0</v>
      </c>
      <c r="H94" s="108">
        <f>SUM(D94:G94)</f>
        <v>70000</v>
      </c>
    </row>
    <row r="95" spans="2:8" ht="18" customHeight="1">
      <c r="C95" s="98" t="s">
        <v>11</v>
      </c>
      <c r="D95" s="139"/>
      <c r="E95" s="140"/>
      <c r="F95" s="208"/>
      <c r="G95" s="140"/>
      <c r="H95" s="108">
        <f t="shared" ref="H95:H101" si="7">SUM(D95:G95)</f>
        <v>0</v>
      </c>
    </row>
    <row r="96" spans="2:8" ht="15.75" customHeight="1">
      <c r="C96" s="98" t="s">
        <v>12</v>
      </c>
      <c r="D96" s="141"/>
      <c r="E96" s="121"/>
      <c r="F96" s="208"/>
      <c r="G96" s="121"/>
      <c r="H96" s="108">
        <f t="shared" si="7"/>
        <v>0</v>
      </c>
    </row>
    <row r="97" spans="2:8" s="138" customFormat="1" ht="15.75" customHeight="1">
      <c r="B97" s="137"/>
      <c r="C97" s="98" t="s">
        <v>13</v>
      </c>
      <c r="D97" s="141"/>
      <c r="E97" s="141"/>
      <c r="F97" s="209"/>
      <c r="G97" s="141"/>
      <c r="H97" s="108">
        <f t="shared" si="7"/>
        <v>0</v>
      </c>
    </row>
    <row r="98" spans="2:8">
      <c r="B98" s="138"/>
      <c r="C98" s="99" t="s">
        <v>14</v>
      </c>
      <c r="D98" s="141">
        <f>70000-19900</f>
        <v>50100</v>
      </c>
      <c r="E98" s="141"/>
      <c r="F98" s="209"/>
      <c r="G98" s="141"/>
      <c r="H98" s="108">
        <f t="shared" si="7"/>
        <v>50100</v>
      </c>
    </row>
    <row r="99" spans="2:8">
      <c r="B99" s="138"/>
      <c r="C99" s="98" t="s">
        <v>15</v>
      </c>
      <c r="D99" s="141">
        <v>15000</v>
      </c>
      <c r="E99" s="141"/>
      <c r="F99" s="209"/>
      <c r="G99" s="141"/>
      <c r="H99" s="108">
        <f t="shared" si="7"/>
        <v>15000</v>
      </c>
    </row>
    <row r="100" spans="2:8">
      <c r="B100" s="138"/>
      <c r="C100" s="98" t="s">
        <v>16</v>
      </c>
      <c r="D100" s="141"/>
      <c r="E100" s="141"/>
      <c r="F100" s="209"/>
      <c r="G100" s="141"/>
      <c r="H100" s="108">
        <f t="shared" si="7"/>
        <v>0</v>
      </c>
    </row>
    <row r="101" spans="2:8" ht="35.25" customHeight="1">
      <c r="C101" s="98" t="s">
        <v>17</v>
      </c>
      <c r="D101" s="141">
        <f>70000*7%</f>
        <v>4900.0000000000009</v>
      </c>
      <c r="E101" s="141"/>
      <c r="F101" s="141"/>
      <c r="G101" s="141"/>
      <c r="H101" s="108">
        <f t="shared" si="7"/>
        <v>4900.0000000000009</v>
      </c>
    </row>
    <row r="102" spans="2:8">
      <c r="C102" s="100" t="s">
        <v>27</v>
      </c>
      <c r="D102" s="26">
        <f>SUM(D95:D101)</f>
        <v>70000</v>
      </c>
      <c r="E102" s="26">
        <f>SUM(E95:E101)</f>
        <v>0</v>
      </c>
      <c r="F102" s="26">
        <f>SUM(F95:F101)</f>
        <v>0</v>
      </c>
      <c r="G102" s="26">
        <f>SUM(G95:G101)</f>
        <v>0</v>
      </c>
      <c r="H102" s="113">
        <f>SUM(H95:H101)</f>
        <v>70000</v>
      </c>
    </row>
    <row r="103" spans="2:8" s="138" customFormat="1">
      <c r="C103" s="27"/>
      <c r="D103" s="28"/>
      <c r="E103" s="28"/>
      <c r="F103" s="28"/>
      <c r="G103" s="28"/>
      <c r="H103" s="112"/>
    </row>
    <row r="104" spans="2:8">
      <c r="C104" s="372" t="s">
        <v>28</v>
      </c>
      <c r="D104" s="373"/>
      <c r="E104" s="373"/>
      <c r="F104" s="373"/>
      <c r="G104" s="373"/>
      <c r="H104" s="374"/>
    </row>
    <row r="105" spans="2:8" ht="21.75" customHeight="1" thickBot="1">
      <c r="C105" s="97" t="s">
        <v>10</v>
      </c>
      <c r="D105" s="217">
        <v>100000</v>
      </c>
      <c r="E105" s="24">
        <v>0</v>
      </c>
      <c r="F105" s="24">
        <v>0</v>
      </c>
      <c r="G105" s="24">
        <v>0</v>
      </c>
      <c r="H105" s="108">
        <f t="shared" ref="H105:H112" si="8">SUM(D105:G105)</f>
        <v>100000</v>
      </c>
    </row>
    <row r="106" spans="2:8" ht="15.75" customHeight="1">
      <c r="C106" s="98" t="s">
        <v>11</v>
      </c>
      <c r="D106" s="218">
        <v>0</v>
      </c>
      <c r="E106" s="140"/>
      <c r="F106" s="209"/>
      <c r="G106" s="140"/>
      <c r="H106" s="108">
        <f t="shared" si="8"/>
        <v>0</v>
      </c>
    </row>
    <row r="107" spans="2:8" ht="15.75" customHeight="1">
      <c r="B107" s="138"/>
      <c r="C107" s="98" t="s">
        <v>12</v>
      </c>
      <c r="D107" s="221">
        <v>40000</v>
      </c>
      <c r="E107" s="121"/>
      <c r="F107" s="121"/>
      <c r="G107" s="121"/>
      <c r="H107" s="108">
        <f t="shared" si="8"/>
        <v>40000</v>
      </c>
    </row>
    <row r="108" spans="2:8" ht="15.75" customHeight="1">
      <c r="C108" s="98" t="s">
        <v>13</v>
      </c>
      <c r="D108" s="218">
        <v>0</v>
      </c>
      <c r="E108" s="141"/>
      <c r="F108" s="141"/>
      <c r="G108" s="141"/>
      <c r="H108" s="108">
        <f t="shared" si="8"/>
        <v>0</v>
      </c>
    </row>
    <row r="109" spans="2:8">
      <c r="C109" s="99" t="s">
        <v>14</v>
      </c>
      <c r="D109" s="219"/>
      <c r="E109" s="141"/>
      <c r="F109" s="141"/>
      <c r="G109" s="141"/>
      <c r="H109" s="108">
        <f t="shared" si="8"/>
        <v>0</v>
      </c>
    </row>
    <row r="110" spans="2:8">
      <c r="C110" s="98" t="s">
        <v>15</v>
      </c>
      <c r="D110" s="219">
        <v>40000</v>
      </c>
      <c r="E110" s="141"/>
      <c r="F110" s="141"/>
      <c r="G110" s="141"/>
      <c r="H110" s="108">
        <f t="shared" si="8"/>
        <v>40000</v>
      </c>
    </row>
    <row r="111" spans="2:8" ht="25.5" customHeight="1">
      <c r="C111" s="98" t="s">
        <v>16</v>
      </c>
      <c r="D111" s="218">
        <v>0</v>
      </c>
      <c r="E111" s="141"/>
      <c r="F111" s="141"/>
      <c r="G111" s="141"/>
      <c r="H111" s="108">
        <f t="shared" si="8"/>
        <v>0</v>
      </c>
    </row>
    <row r="112" spans="2:8" ht="35.25" customHeight="1">
      <c r="B112" s="138"/>
      <c r="C112" s="98" t="s">
        <v>17</v>
      </c>
      <c r="D112" s="141">
        <v>20000</v>
      </c>
      <c r="E112" s="141"/>
      <c r="F112" s="141"/>
      <c r="G112" s="141"/>
      <c r="H112" s="108">
        <f t="shared" si="8"/>
        <v>20000</v>
      </c>
    </row>
    <row r="113" spans="2:8" ht="15.75" customHeight="1">
      <c r="C113" s="100" t="s">
        <v>27</v>
      </c>
      <c r="D113" s="220">
        <f>SUM(D106:D112)</f>
        <v>100000</v>
      </c>
      <c r="E113" s="26">
        <f>SUM(E106:E112)</f>
        <v>0</v>
      </c>
      <c r="F113" s="26">
        <f>SUM(F106:F112)</f>
        <v>0</v>
      </c>
      <c r="G113" s="26">
        <f>SUM(G106:G112)</f>
        <v>0</v>
      </c>
      <c r="H113" s="108">
        <f>SUM(D113:G113)</f>
        <v>100000</v>
      </c>
    </row>
    <row r="114" spans="2:8" ht="15.75" customHeight="1">
      <c r="C114" s="109"/>
      <c r="D114" s="110"/>
      <c r="E114" s="110"/>
      <c r="F114" s="110"/>
      <c r="G114" s="110"/>
      <c r="H114" s="111"/>
    </row>
    <row r="115" spans="2:8" ht="15.75" customHeight="1">
      <c r="C115" s="372" t="s">
        <v>29</v>
      </c>
      <c r="D115" s="373"/>
      <c r="E115" s="373"/>
      <c r="F115" s="373"/>
      <c r="G115" s="373"/>
      <c r="H115" s="374"/>
    </row>
    <row r="116" spans="2:8" ht="15.75" customHeight="1" thickBot="1">
      <c r="C116" s="97" t="s">
        <v>10</v>
      </c>
      <c r="D116" s="24">
        <v>160000</v>
      </c>
      <c r="E116" s="24">
        <v>0</v>
      </c>
      <c r="F116" s="24">
        <v>0</v>
      </c>
      <c r="G116" s="24">
        <v>0</v>
      </c>
      <c r="H116" s="108">
        <f>SUM(D116:G116)</f>
        <v>160000</v>
      </c>
    </row>
    <row r="117" spans="2:8" ht="15.75" customHeight="1">
      <c r="C117" s="98" t="s">
        <v>11</v>
      </c>
      <c r="D117" s="139">
        <v>0</v>
      </c>
      <c r="E117" s="140"/>
      <c r="F117" s="205"/>
      <c r="G117" s="140"/>
      <c r="H117" s="113">
        <f t="shared" ref="H117:H124" si="9">SUM(D117:G117)</f>
        <v>0</v>
      </c>
    </row>
    <row r="118" spans="2:8" ht="15.75" customHeight="1">
      <c r="C118" s="98" t="s">
        <v>12</v>
      </c>
      <c r="D118" s="141">
        <v>0</v>
      </c>
      <c r="E118" s="121"/>
      <c r="F118" s="205"/>
      <c r="G118" s="121"/>
      <c r="H118" s="113">
        <f t="shared" si="9"/>
        <v>0</v>
      </c>
    </row>
    <row r="119" spans="2:8" ht="15.75" customHeight="1">
      <c r="C119" s="98" t="s">
        <v>13</v>
      </c>
      <c r="D119" s="141">
        <v>0</v>
      </c>
      <c r="E119" s="141"/>
      <c r="F119" s="206"/>
      <c r="G119" s="141"/>
      <c r="H119" s="113">
        <f t="shared" si="9"/>
        <v>0</v>
      </c>
    </row>
    <row r="120" spans="2:8" ht="15.75" customHeight="1">
      <c r="C120" s="99" t="s">
        <v>14</v>
      </c>
      <c r="D120" s="141">
        <v>49524</v>
      </c>
      <c r="E120" s="141"/>
      <c r="F120" s="205"/>
      <c r="G120" s="141"/>
      <c r="H120" s="113">
        <f t="shared" si="9"/>
        <v>49524</v>
      </c>
    </row>
    <row r="121" spans="2:8" ht="15.75" customHeight="1">
      <c r="C121" s="98" t="s">
        <v>15</v>
      </c>
      <c r="D121" s="141">
        <v>24381</v>
      </c>
      <c r="E121" s="141"/>
      <c r="F121" s="205"/>
      <c r="G121" s="141"/>
      <c r="H121" s="113">
        <f t="shared" si="9"/>
        <v>24381</v>
      </c>
    </row>
    <row r="122" spans="2:8" ht="15.75" customHeight="1">
      <c r="C122" s="98" t="s">
        <v>16</v>
      </c>
      <c r="D122" s="141">
        <v>0</v>
      </c>
      <c r="E122" s="141"/>
      <c r="F122" s="205"/>
      <c r="G122" s="141"/>
      <c r="H122" s="113">
        <f t="shared" si="9"/>
        <v>0</v>
      </c>
    </row>
    <row r="123" spans="2:8" ht="15.75" customHeight="1">
      <c r="C123" s="98" t="s">
        <v>17</v>
      </c>
      <c r="D123" s="141">
        <v>86095</v>
      </c>
      <c r="E123" s="141"/>
      <c r="F123" s="205"/>
      <c r="G123" s="141"/>
      <c r="H123" s="113">
        <f t="shared" si="9"/>
        <v>86095</v>
      </c>
    </row>
    <row r="124" spans="2:8" ht="15.75" customHeight="1">
      <c r="C124" s="100" t="s">
        <v>27</v>
      </c>
      <c r="D124" s="26">
        <f>SUM(D117:D123)</f>
        <v>160000</v>
      </c>
      <c r="E124" s="26">
        <f>SUM(E117:E123)</f>
        <v>0</v>
      </c>
      <c r="F124" s="26">
        <f>SUM(F117:F123)</f>
        <v>0</v>
      </c>
      <c r="G124" s="26">
        <f>SUM(G117:G123)</f>
        <v>0</v>
      </c>
      <c r="H124" s="113">
        <f t="shared" si="9"/>
        <v>160000</v>
      </c>
    </row>
    <row r="125" spans="2:8" ht="25.5" customHeight="1">
      <c r="D125" s="137"/>
      <c r="E125" s="137"/>
      <c r="F125" s="137"/>
      <c r="G125" s="137"/>
      <c r="H125" s="233">
        <f>H124+H102+H91+H80+H113</f>
        <v>520000</v>
      </c>
    </row>
    <row r="126" spans="2:8">
      <c r="B126" s="372" t="s">
        <v>30</v>
      </c>
      <c r="C126" s="373"/>
      <c r="D126" s="373"/>
      <c r="E126" s="373"/>
      <c r="F126" s="373"/>
      <c r="G126" s="373"/>
      <c r="H126" s="374"/>
    </row>
    <row r="127" spans="2:8">
      <c r="C127" s="372" t="s">
        <v>31</v>
      </c>
      <c r="D127" s="373"/>
      <c r="E127" s="373"/>
      <c r="F127" s="373"/>
      <c r="G127" s="373"/>
      <c r="H127" s="374"/>
    </row>
    <row r="128" spans="2:8" ht="22.5" customHeight="1" thickBot="1">
      <c r="C128" s="97" t="s">
        <v>10</v>
      </c>
      <c r="D128" s="223">
        <v>103000</v>
      </c>
      <c r="E128" s="24">
        <v>0</v>
      </c>
      <c r="F128" s="24">
        <v>0</v>
      </c>
      <c r="G128" s="24">
        <v>0</v>
      </c>
      <c r="H128" s="108">
        <f t="shared" ref="H128:H134" si="10">SUM(D128:G128)</f>
        <v>103000</v>
      </c>
    </row>
    <row r="129" spans="3:8">
      <c r="C129" s="98" t="s">
        <v>11</v>
      </c>
      <c r="D129" s="229">
        <v>78524</v>
      </c>
      <c r="E129" s="140"/>
      <c r="F129" s="140"/>
      <c r="G129" s="140"/>
      <c r="H129" s="113">
        <f t="shared" si="10"/>
        <v>78524</v>
      </c>
    </row>
    <row r="130" spans="3:8">
      <c r="C130" s="98" t="s">
        <v>12</v>
      </c>
      <c r="D130" s="230">
        <v>8158</v>
      </c>
      <c r="E130" s="140"/>
      <c r="F130" s="140"/>
      <c r="G130" s="121"/>
      <c r="H130" s="113">
        <f t="shared" si="10"/>
        <v>8158</v>
      </c>
    </row>
    <row r="131" spans="3:8" ht="15.75" customHeight="1">
      <c r="C131" s="98" t="s">
        <v>13</v>
      </c>
      <c r="D131" s="230">
        <v>1632</v>
      </c>
      <c r="E131" s="140"/>
      <c r="F131" s="140"/>
      <c r="G131" s="141"/>
      <c r="H131" s="113">
        <f t="shared" si="10"/>
        <v>1632</v>
      </c>
    </row>
    <row r="132" spans="3:8">
      <c r="C132" s="99" t="s">
        <v>14</v>
      </c>
      <c r="D132" s="230">
        <v>13054</v>
      </c>
      <c r="E132" s="140"/>
      <c r="F132" s="140"/>
      <c r="G132" s="141"/>
      <c r="H132" s="113">
        <f t="shared" si="10"/>
        <v>13054</v>
      </c>
    </row>
    <row r="133" spans="3:8">
      <c r="C133" s="98" t="s">
        <v>15</v>
      </c>
      <c r="D133" s="230">
        <v>1632</v>
      </c>
      <c r="E133" s="140"/>
      <c r="F133" s="140"/>
      <c r="G133" s="141"/>
      <c r="H133" s="113">
        <f t="shared" si="10"/>
        <v>1632</v>
      </c>
    </row>
    <row r="134" spans="3:8">
      <c r="C134" s="98" t="s">
        <v>16</v>
      </c>
      <c r="D134" s="230"/>
      <c r="E134" s="140"/>
      <c r="F134" s="140"/>
      <c r="G134" s="141"/>
      <c r="H134" s="113">
        <f t="shared" si="10"/>
        <v>0</v>
      </c>
    </row>
    <row r="135" spans="3:8" ht="35.25" customHeight="1">
      <c r="C135" s="98" t="s">
        <v>17</v>
      </c>
      <c r="D135" s="231"/>
      <c r="E135" s="140"/>
      <c r="F135" s="140"/>
      <c r="G135" s="141"/>
      <c r="H135" s="113"/>
    </row>
    <row r="136" spans="3:8">
      <c r="C136" s="100" t="s">
        <v>27</v>
      </c>
      <c r="D136" s="223">
        <f>SUM(D129:D135)</f>
        <v>103000</v>
      </c>
      <c r="E136" s="26"/>
      <c r="F136" s="26"/>
      <c r="G136" s="26"/>
      <c r="H136" s="113">
        <f>SUM(H129:H135)</f>
        <v>103000</v>
      </c>
    </row>
    <row r="137" spans="3:8" s="138" customFormat="1">
      <c r="C137" s="27"/>
      <c r="D137" s="28"/>
      <c r="E137" s="28"/>
      <c r="F137" s="28"/>
      <c r="G137" s="28"/>
      <c r="H137" s="112"/>
    </row>
    <row r="138" spans="3:8" ht="15.75" customHeight="1">
      <c r="C138" s="372" t="s">
        <v>32</v>
      </c>
      <c r="D138" s="373"/>
      <c r="E138" s="373"/>
      <c r="F138" s="373"/>
      <c r="G138" s="373"/>
      <c r="H138" s="374"/>
    </row>
    <row r="139" spans="3:8" ht="21.75" customHeight="1" thickBot="1">
      <c r="C139" s="97" t="s">
        <v>10</v>
      </c>
      <c r="D139" s="24">
        <v>71000</v>
      </c>
      <c r="E139" s="24">
        <v>0</v>
      </c>
      <c r="F139" s="24">
        <v>0</v>
      </c>
      <c r="G139" s="24">
        <v>0</v>
      </c>
      <c r="H139" s="108">
        <f>SUM(D139:G139)</f>
        <v>71000</v>
      </c>
    </row>
    <row r="140" spans="3:8">
      <c r="C140" s="98" t="s">
        <v>11</v>
      </c>
      <c r="D140" s="139">
        <v>30428</v>
      </c>
      <c r="E140" s="140"/>
      <c r="F140" s="140"/>
      <c r="G140" s="140"/>
      <c r="H140" s="113">
        <f t="shared" ref="H140:H146" si="11">SUM(D140:G140)</f>
        <v>30428</v>
      </c>
    </row>
    <row r="141" spans="3:8">
      <c r="C141" s="98" t="s">
        <v>12</v>
      </c>
      <c r="D141" s="141">
        <v>1560</v>
      </c>
      <c r="E141" s="140"/>
      <c r="F141" s="140"/>
      <c r="G141" s="121"/>
      <c r="H141" s="113">
        <f t="shared" si="11"/>
        <v>1560</v>
      </c>
    </row>
    <row r="142" spans="3:8" ht="31.2">
      <c r="C142" s="98" t="s">
        <v>13</v>
      </c>
      <c r="D142" s="141">
        <v>0</v>
      </c>
      <c r="E142" s="140"/>
      <c r="F142" s="140"/>
      <c r="G142" s="141"/>
      <c r="H142" s="113">
        <f t="shared" si="11"/>
        <v>0</v>
      </c>
    </row>
    <row r="143" spans="3:8">
      <c r="C143" s="99" t="s">
        <v>14</v>
      </c>
      <c r="D143" s="141">
        <v>0</v>
      </c>
      <c r="E143" s="140"/>
      <c r="F143" s="140"/>
      <c r="G143" s="141"/>
      <c r="H143" s="113">
        <f t="shared" si="11"/>
        <v>0</v>
      </c>
    </row>
    <row r="144" spans="3:8">
      <c r="C144" s="98" t="s">
        <v>15</v>
      </c>
      <c r="D144" s="141">
        <v>7802</v>
      </c>
      <c r="E144" s="140"/>
      <c r="F144" s="140"/>
      <c r="G144" s="141"/>
      <c r="H144" s="113">
        <f t="shared" si="11"/>
        <v>7802</v>
      </c>
    </row>
    <row r="145" spans="3:8">
      <c r="C145" s="98" t="s">
        <v>16</v>
      </c>
      <c r="D145" s="141">
        <v>23406</v>
      </c>
      <c r="E145" s="140"/>
      <c r="F145" s="140"/>
      <c r="G145" s="141"/>
      <c r="H145" s="113">
        <f t="shared" si="11"/>
        <v>23406</v>
      </c>
    </row>
    <row r="146" spans="3:8" ht="35.25" customHeight="1">
      <c r="C146" s="98" t="s">
        <v>17</v>
      </c>
      <c r="D146" s="141">
        <v>7804</v>
      </c>
      <c r="E146" s="140"/>
      <c r="F146" s="140"/>
      <c r="G146" s="141"/>
      <c r="H146" s="113">
        <f t="shared" si="11"/>
        <v>7804</v>
      </c>
    </row>
    <row r="147" spans="3:8">
      <c r="C147" s="100" t="s">
        <v>27</v>
      </c>
      <c r="D147" s="26">
        <f>SUM(D140:D146)</f>
        <v>71000</v>
      </c>
      <c r="E147" s="26"/>
      <c r="F147" s="26"/>
      <c r="G147" s="26"/>
      <c r="H147" s="113">
        <f>SUM(H140:H146)</f>
        <v>71000</v>
      </c>
    </row>
    <row r="148" spans="3:8" s="138" customFormat="1">
      <c r="C148" s="27"/>
      <c r="D148" s="28"/>
      <c r="E148" s="28"/>
      <c r="F148" s="28"/>
      <c r="G148" s="28"/>
      <c r="H148" s="112"/>
    </row>
    <row r="149" spans="3:8">
      <c r="C149" s="372" t="s">
        <v>33</v>
      </c>
      <c r="D149" s="373"/>
      <c r="E149" s="373"/>
      <c r="F149" s="373"/>
      <c r="G149" s="373"/>
      <c r="H149" s="374"/>
    </row>
    <row r="150" spans="3:8" ht="21" customHeight="1" thickBot="1">
      <c r="C150" s="97" t="s">
        <v>10</v>
      </c>
      <c r="D150" s="24">
        <v>60000</v>
      </c>
      <c r="E150" s="24">
        <v>0</v>
      </c>
      <c r="F150" s="24">
        <v>0</v>
      </c>
      <c r="G150" s="24">
        <v>0</v>
      </c>
      <c r="H150" s="108">
        <f>SUM(D150:G150)</f>
        <v>60000</v>
      </c>
    </row>
    <row r="151" spans="3:8">
      <c r="C151" s="98" t="s">
        <v>11</v>
      </c>
      <c r="D151" s="139">
        <v>31120</v>
      </c>
      <c r="E151" s="140"/>
      <c r="F151" s="139"/>
      <c r="G151" s="140"/>
      <c r="H151" s="113">
        <f t="shared" ref="H151:H157" si="12">SUM(D151:G151)</f>
        <v>31120</v>
      </c>
    </row>
    <row r="152" spans="3:8">
      <c r="C152" s="98" t="s">
        <v>12</v>
      </c>
      <c r="D152" s="141">
        <v>1556</v>
      </c>
      <c r="E152" s="140"/>
      <c r="F152" s="139"/>
      <c r="G152" s="121"/>
      <c r="H152" s="113">
        <f t="shared" si="12"/>
        <v>1556</v>
      </c>
    </row>
    <row r="153" spans="3:8" ht="31.2">
      <c r="C153" s="98" t="s">
        <v>13</v>
      </c>
      <c r="D153" s="141">
        <v>4668</v>
      </c>
      <c r="E153" s="140"/>
      <c r="F153" s="139"/>
      <c r="G153" s="141"/>
      <c r="H153" s="113">
        <f t="shared" si="12"/>
        <v>4668</v>
      </c>
    </row>
    <row r="154" spans="3:8">
      <c r="C154" s="99" t="s">
        <v>14</v>
      </c>
      <c r="D154" s="141">
        <v>4668</v>
      </c>
      <c r="E154" s="140"/>
      <c r="F154" s="139"/>
      <c r="G154" s="141"/>
      <c r="H154" s="113">
        <f t="shared" si="12"/>
        <v>4668</v>
      </c>
    </row>
    <row r="155" spans="3:8">
      <c r="C155" s="98" t="s">
        <v>15</v>
      </c>
      <c r="D155" s="141">
        <v>1556</v>
      </c>
      <c r="E155" s="140"/>
      <c r="F155" s="139"/>
      <c r="G155" s="141"/>
      <c r="H155" s="113">
        <f t="shared" si="12"/>
        <v>1556</v>
      </c>
    </row>
    <row r="156" spans="3:8">
      <c r="C156" s="98" t="s">
        <v>16</v>
      </c>
      <c r="D156" s="141">
        <v>747</v>
      </c>
      <c r="E156" s="140"/>
      <c r="F156" s="139"/>
      <c r="G156" s="141"/>
      <c r="H156" s="113">
        <f t="shared" si="12"/>
        <v>747</v>
      </c>
    </row>
    <row r="157" spans="3:8" ht="35.25" customHeight="1">
      <c r="C157" s="98" t="s">
        <v>17</v>
      </c>
      <c r="D157" s="141">
        <v>15685</v>
      </c>
      <c r="E157" s="140"/>
      <c r="F157" s="139"/>
      <c r="G157" s="141"/>
      <c r="H157" s="113">
        <f t="shared" si="12"/>
        <v>15685</v>
      </c>
    </row>
    <row r="158" spans="3:8">
      <c r="C158" s="100" t="s">
        <v>27</v>
      </c>
      <c r="D158" s="26">
        <f>SUM(D151:D157)</f>
        <v>60000</v>
      </c>
      <c r="E158" s="26">
        <f>SUM(E151:E157)</f>
        <v>0</v>
      </c>
      <c r="F158" s="26"/>
      <c r="G158" s="26"/>
      <c r="H158" s="113">
        <f>SUM(H151:H157)</f>
        <v>60000</v>
      </c>
    </row>
    <row r="159" spans="3:8" s="138" customFormat="1">
      <c r="C159" s="27"/>
      <c r="D159" s="28"/>
      <c r="E159" s="28"/>
      <c r="F159" s="28"/>
      <c r="G159" s="28"/>
      <c r="H159" s="232">
        <f>H158+H147+H136</f>
        <v>234000</v>
      </c>
    </row>
    <row r="160" spans="3:8">
      <c r="C160" s="372" t="s">
        <v>34</v>
      </c>
      <c r="D160" s="373"/>
      <c r="E160" s="373"/>
      <c r="F160" s="373"/>
      <c r="G160" s="373"/>
      <c r="H160" s="374"/>
    </row>
    <row r="161" spans="3:8" ht="24" customHeight="1" thickBot="1">
      <c r="C161" s="97" t="s">
        <v>10</v>
      </c>
      <c r="D161" s="24">
        <v>0</v>
      </c>
      <c r="E161" s="24">
        <v>0</v>
      </c>
      <c r="F161" s="24">
        <v>0</v>
      </c>
      <c r="G161" s="24">
        <v>0</v>
      </c>
      <c r="H161" s="108">
        <f>SUM(D161:G161)</f>
        <v>0</v>
      </c>
    </row>
    <row r="162" spans="3:8" ht="15.75" customHeight="1">
      <c r="C162" s="98" t="s">
        <v>11</v>
      </c>
      <c r="D162" s="139"/>
      <c r="E162" s="140"/>
      <c r="F162" s="140"/>
      <c r="G162" s="140"/>
      <c r="H162" s="113"/>
    </row>
    <row r="163" spans="3:8">
      <c r="C163" s="98" t="s">
        <v>12</v>
      </c>
      <c r="D163" s="141"/>
      <c r="E163" s="121"/>
      <c r="F163" s="121"/>
      <c r="G163" s="121"/>
      <c r="H163" s="113"/>
    </row>
    <row r="164" spans="3:8" ht="15.75" customHeight="1">
      <c r="C164" s="98" t="s">
        <v>13</v>
      </c>
      <c r="D164" s="141"/>
      <c r="E164" s="141"/>
      <c r="F164" s="141"/>
      <c r="G164" s="141"/>
      <c r="H164" s="113"/>
    </row>
    <row r="165" spans="3:8">
      <c r="C165" s="99" t="s">
        <v>14</v>
      </c>
      <c r="D165" s="141"/>
      <c r="E165" s="141"/>
      <c r="F165" s="141"/>
      <c r="G165" s="141"/>
      <c r="H165" s="113"/>
    </row>
    <row r="166" spans="3:8">
      <c r="C166" s="98" t="s">
        <v>15</v>
      </c>
      <c r="D166" s="141"/>
      <c r="E166" s="141"/>
      <c r="F166" s="141"/>
      <c r="G166" s="141"/>
      <c r="H166" s="113"/>
    </row>
    <row r="167" spans="3:8" ht="15.75" customHeight="1">
      <c r="C167" s="98" t="s">
        <v>16</v>
      </c>
      <c r="D167" s="141"/>
      <c r="E167" s="141"/>
      <c r="F167" s="141"/>
      <c r="G167" s="141"/>
      <c r="H167" s="113"/>
    </row>
    <row r="168" spans="3:8" ht="35.25" customHeight="1">
      <c r="C168" s="98" t="s">
        <v>17</v>
      </c>
      <c r="D168" s="141"/>
      <c r="E168" s="141"/>
      <c r="F168" s="141"/>
      <c r="G168" s="141"/>
      <c r="H168" s="113"/>
    </row>
    <row r="169" spans="3:8">
      <c r="C169" s="100" t="s">
        <v>27</v>
      </c>
      <c r="D169" s="26">
        <f>SUM(D162:D168)</f>
        <v>0</v>
      </c>
      <c r="E169" s="26"/>
      <c r="F169" s="26"/>
      <c r="G169" s="26"/>
      <c r="H169" s="113"/>
    </row>
    <row r="170" spans="3:8">
      <c r="C170" s="109"/>
      <c r="D170" s="110"/>
      <c r="E170" s="110"/>
      <c r="F170" s="110"/>
      <c r="G170" s="110"/>
      <c r="H170" s="111"/>
    </row>
    <row r="171" spans="3:8">
      <c r="C171" s="372" t="s">
        <v>35</v>
      </c>
      <c r="D171" s="373"/>
      <c r="E171" s="373"/>
      <c r="F171" s="373"/>
      <c r="G171" s="373"/>
      <c r="H171" s="374"/>
    </row>
    <row r="172" spans="3:8" ht="16.2" thickBot="1">
      <c r="C172" s="97" t="s">
        <v>10</v>
      </c>
      <c r="D172" s="24">
        <v>0</v>
      </c>
      <c r="E172" s="24">
        <v>0</v>
      </c>
      <c r="F172" s="24">
        <v>0</v>
      </c>
      <c r="G172" s="24">
        <v>0</v>
      </c>
      <c r="H172" s="108">
        <f>SUM(D172:G172)</f>
        <v>0</v>
      </c>
    </row>
    <row r="173" spans="3:8">
      <c r="C173" s="98" t="s">
        <v>11</v>
      </c>
      <c r="D173" s="139"/>
      <c r="E173" s="140"/>
      <c r="F173" s="140"/>
      <c r="G173" s="140"/>
      <c r="H173" s="113"/>
    </row>
    <row r="174" spans="3:8">
      <c r="C174" s="98" t="s">
        <v>12</v>
      </c>
      <c r="D174" s="141"/>
      <c r="E174" s="121"/>
      <c r="F174" s="121"/>
      <c r="G174" s="121"/>
      <c r="H174" s="113"/>
    </row>
    <row r="175" spans="3:8" ht="31.2">
      <c r="C175" s="98" t="s">
        <v>13</v>
      </c>
      <c r="D175" s="141"/>
      <c r="E175" s="141"/>
      <c r="F175" s="141"/>
      <c r="G175" s="141"/>
      <c r="H175" s="113"/>
    </row>
    <row r="176" spans="3:8">
      <c r="C176" s="99" t="s">
        <v>14</v>
      </c>
      <c r="D176" s="141"/>
      <c r="E176" s="141"/>
      <c r="F176" s="141"/>
      <c r="G176" s="141"/>
      <c r="H176" s="113"/>
    </row>
    <row r="177" spans="2:8">
      <c r="C177" s="98" t="s">
        <v>15</v>
      </c>
      <c r="D177" s="141"/>
      <c r="E177" s="141"/>
      <c r="F177" s="141"/>
      <c r="G177" s="141"/>
      <c r="H177" s="113"/>
    </row>
    <row r="178" spans="2:8">
      <c r="C178" s="98" t="s">
        <v>16</v>
      </c>
      <c r="D178" s="141"/>
      <c r="E178" s="141"/>
      <c r="F178" s="141"/>
      <c r="G178" s="141"/>
      <c r="H178" s="113"/>
    </row>
    <row r="179" spans="2:8">
      <c r="C179" s="98" t="s">
        <v>17</v>
      </c>
      <c r="D179" s="141"/>
      <c r="E179" s="141"/>
      <c r="F179" s="141"/>
      <c r="G179" s="141"/>
      <c r="H179" s="113"/>
    </row>
    <row r="180" spans="2:8">
      <c r="C180" s="100" t="s">
        <v>27</v>
      </c>
      <c r="D180" s="26"/>
      <c r="E180" s="26"/>
      <c r="F180" s="26"/>
      <c r="G180" s="26"/>
      <c r="H180" s="113"/>
    </row>
    <row r="182" spans="2:8" hidden="1">
      <c r="B182" s="372" t="s">
        <v>36</v>
      </c>
      <c r="C182" s="373"/>
      <c r="D182" s="373"/>
      <c r="E182" s="373"/>
      <c r="F182" s="373"/>
      <c r="G182" s="373"/>
      <c r="H182" s="374"/>
    </row>
    <row r="183" spans="2:8" hidden="1">
      <c r="C183" s="372" t="s">
        <v>37</v>
      </c>
      <c r="D183" s="373"/>
      <c r="E183" s="373"/>
      <c r="F183" s="373"/>
      <c r="G183" s="373"/>
      <c r="H183" s="374"/>
    </row>
    <row r="184" spans="2:8" ht="24" hidden="1" customHeight="1" thickBot="1">
      <c r="C184" s="23" t="s">
        <v>38</v>
      </c>
      <c r="D184" s="24">
        <v>0</v>
      </c>
      <c r="E184" s="24">
        <v>0</v>
      </c>
      <c r="F184" s="24">
        <v>0</v>
      </c>
      <c r="G184" s="24">
        <v>0</v>
      </c>
      <c r="H184" s="25">
        <f>SUM(D184:G184)</f>
        <v>0</v>
      </c>
    </row>
    <row r="185" spans="2:8" ht="24.75" hidden="1" customHeight="1" thickBot="1">
      <c r="C185" s="201" t="s">
        <v>39</v>
      </c>
      <c r="D185" s="139"/>
      <c r="E185" s="140"/>
      <c r="F185" s="140"/>
      <c r="G185" s="140"/>
      <c r="H185" s="25">
        <f t="shared" ref="H185:H192" si="13">SUM(D185:G185)</f>
        <v>0</v>
      </c>
    </row>
    <row r="186" spans="2:8" ht="15.75" hidden="1" customHeight="1" thickBot="1">
      <c r="C186" s="116" t="s">
        <v>40</v>
      </c>
      <c r="D186" s="141"/>
      <c r="E186" s="121"/>
      <c r="F186" s="121"/>
      <c r="G186" s="121"/>
      <c r="H186" s="25">
        <f t="shared" si="13"/>
        <v>0</v>
      </c>
    </row>
    <row r="187" spans="2:8" ht="15.75" hidden="1" customHeight="1" thickBot="1">
      <c r="C187" s="116" t="s">
        <v>41</v>
      </c>
      <c r="D187" s="141"/>
      <c r="E187" s="141"/>
      <c r="F187" s="141"/>
      <c r="G187" s="141"/>
      <c r="H187" s="25">
        <f t="shared" si="13"/>
        <v>0</v>
      </c>
    </row>
    <row r="188" spans="2:8" ht="15.75" hidden="1" customHeight="1" thickBot="1">
      <c r="C188" s="202" t="s">
        <v>42</v>
      </c>
      <c r="D188" s="141"/>
      <c r="E188" s="141"/>
      <c r="F188" s="141"/>
      <c r="G188" s="141"/>
      <c r="H188" s="25">
        <f t="shared" si="13"/>
        <v>0</v>
      </c>
    </row>
    <row r="189" spans="2:8" ht="15.75" hidden="1" customHeight="1" thickBot="1">
      <c r="C189" s="116" t="s">
        <v>43</v>
      </c>
      <c r="D189" s="141"/>
      <c r="E189" s="141"/>
      <c r="F189" s="141"/>
      <c r="G189" s="141"/>
      <c r="H189" s="25">
        <f>SUM(D189:G189)</f>
        <v>0</v>
      </c>
    </row>
    <row r="190" spans="2:8" ht="15.75" hidden="1" customHeight="1" thickBot="1">
      <c r="C190" s="116" t="s">
        <v>44</v>
      </c>
      <c r="D190" s="141"/>
      <c r="E190" s="141"/>
      <c r="F190" s="141"/>
      <c r="G190" s="141"/>
      <c r="H190" s="25">
        <f t="shared" si="13"/>
        <v>0</v>
      </c>
    </row>
    <row r="191" spans="2:8" ht="15.75" hidden="1" customHeight="1" thickBot="1">
      <c r="C191" s="116" t="s">
        <v>45</v>
      </c>
      <c r="D191" s="141"/>
      <c r="E191" s="141"/>
      <c r="F191" s="141"/>
      <c r="G191" s="141"/>
      <c r="H191" s="25">
        <f t="shared" si="13"/>
        <v>0</v>
      </c>
    </row>
    <row r="192" spans="2:8" ht="15.75" hidden="1" customHeight="1" thickBot="1">
      <c r="C192" s="19" t="s">
        <v>18</v>
      </c>
      <c r="D192" s="26">
        <f>SUM(D185:D191)</f>
        <v>0</v>
      </c>
      <c r="E192" s="26">
        <f>SUM(E185:E191)</f>
        <v>0</v>
      </c>
      <c r="F192" s="26">
        <f>SUM(F185:F191)</f>
        <v>0</v>
      </c>
      <c r="G192" s="26">
        <f>SUM(G185:G191)</f>
        <v>0</v>
      </c>
      <c r="H192" s="25">
        <f t="shared" si="13"/>
        <v>0</v>
      </c>
    </row>
    <row r="193" spans="3:8" s="138" customFormat="1" ht="15.75" hidden="1" customHeight="1">
      <c r="C193" s="27"/>
      <c r="D193" s="28"/>
      <c r="E193" s="28"/>
      <c r="F193" s="28"/>
      <c r="G193" s="28"/>
      <c r="H193" s="29"/>
    </row>
    <row r="194" spans="3:8" ht="15.75" hidden="1" customHeight="1">
      <c r="C194" s="372" t="s">
        <v>46</v>
      </c>
      <c r="D194" s="373"/>
      <c r="E194" s="373"/>
      <c r="F194" s="373"/>
      <c r="G194" s="373"/>
      <c r="H194" s="374"/>
    </row>
    <row r="195" spans="3:8" ht="21" hidden="1" customHeight="1" thickBot="1">
      <c r="C195" s="23" t="s">
        <v>47</v>
      </c>
      <c r="D195" s="24">
        <v>0</v>
      </c>
      <c r="E195" s="24">
        <v>0</v>
      </c>
      <c r="F195" s="24">
        <v>0</v>
      </c>
      <c r="G195" s="24">
        <v>0</v>
      </c>
      <c r="H195" s="25">
        <f>SUM(D195:G195)</f>
        <v>0</v>
      </c>
    </row>
    <row r="196" spans="3:8" ht="15.75" hidden="1" customHeight="1" thickBot="1">
      <c r="C196" s="201" t="s">
        <v>39</v>
      </c>
      <c r="D196" s="139"/>
      <c r="E196" s="140"/>
      <c r="F196" s="140"/>
      <c r="G196" s="140"/>
      <c r="H196" s="25">
        <f t="shared" ref="H196:H203" si="14">SUM(D196:G196)</f>
        <v>0</v>
      </c>
    </row>
    <row r="197" spans="3:8" ht="15.75" hidden="1" customHeight="1" thickBot="1">
      <c r="C197" s="116" t="s">
        <v>40</v>
      </c>
      <c r="D197" s="141"/>
      <c r="E197" s="121"/>
      <c r="F197" s="121"/>
      <c r="G197" s="121"/>
      <c r="H197" s="25">
        <f t="shared" si="14"/>
        <v>0</v>
      </c>
    </row>
    <row r="198" spans="3:8" ht="15.75" hidden="1" customHeight="1" thickBot="1">
      <c r="C198" s="116" t="s">
        <v>41</v>
      </c>
      <c r="D198" s="141"/>
      <c r="E198" s="141"/>
      <c r="F198" s="141"/>
      <c r="G198" s="141"/>
      <c r="H198" s="25">
        <f t="shared" si="14"/>
        <v>0</v>
      </c>
    </row>
    <row r="199" spans="3:8" ht="15.75" hidden="1" customHeight="1" thickBot="1">
      <c r="C199" s="202" t="s">
        <v>42</v>
      </c>
      <c r="D199" s="141"/>
      <c r="E199" s="141"/>
      <c r="F199" s="141"/>
      <c r="G199" s="141"/>
      <c r="H199" s="25">
        <f t="shared" si="14"/>
        <v>0</v>
      </c>
    </row>
    <row r="200" spans="3:8" ht="15.75" hidden="1" customHeight="1" thickBot="1">
      <c r="C200" s="116" t="s">
        <v>43</v>
      </c>
      <c r="D200" s="141"/>
      <c r="E200" s="141"/>
      <c r="F200" s="141"/>
      <c r="G200" s="141"/>
      <c r="H200" s="25">
        <f t="shared" si="14"/>
        <v>0</v>
      </c>
    </row>
    <row r="201" spans="3:8" ht="15.75" hidden="1" customHeight="1" thickBot="1">
      <c r="C201" s="116" t="s">
        <v>44</v>
      </c>
      <c r="D201" s="141"/>
      <c r="E201" s="141"/>
      <c r="F201" s="141"/>
      <c r="G201" s="141"/>
      <c r="H201" s="25">
        <f t="shared" si="14"/>
        <v>0</v>
      </c>
    </row>
    <row r="202" spans="3:8" ht="15.75" hidden="1" customHeight="1" thickBot="1">
      <c r="C202" s="116" t="s">
        <v>45</v>
      </c>
      <c r="D202" s="141"/>
      <c r="E202" s="141"/>
      <c r="F202" s="141"/>
      <c r="G202" s="141"/>
      <c r="H202" s="25">
        <f t="shared" si="14"/>
        <v>0</v>
      </c>
    </row>
    <row r="203" spans="3:8" ht="15.75" hidden="1" customHeight="1" thickBot="1">
      <c r="C203" s="19" t="s">
        <v>18</v>
      </c>
      <c r="D203" s="26">
        <f>SUM(D196:D202)</f>
        <v>0</v>
      </c>
      <c r="E203" s="26">
        <f>SUM(E196:E202)</f>
        <v>0</v>
      </c>
      <c r="F203" s="26">
        <f>SUM(F196:F202)</f>
        <v>0</v>
      </c>
      <c r="G203" s="26">
        <f>SUM(G196:G202)</f>
        <v>0</v>
      </c>
      <c r="H203" s="25">
        <f t="shared" si="14"/>
        <v>0</v>
      </c>
    </row>
    <row r="204" spans="3:8" s="138" customFormat="1" ht="15.75" hidden="1" customHeight="1">
      <c r="C204" s="27"/>
      <c r="D204" s="28"/>
      <c r="E204" s="28"/>
      <c r="F204" s="28"/>
      <c r="G204" s="28"/>
      <c r="H204" s="29"/>
    </row>
    <row r="205" spans="3:8" ht="15.75" hidden="1" customHeight="1">
      <c r="C205" s="372" t="s">
        <v>48</v>
      </c>
      <c r="D205" s="373"/>
      <c r="E205" s="373"/>
      <c r="F205" s="373"/>
      <c r="G205" s="373"/>
      <c r="H205" s="374"/>
    </row>
    <row r="206" spans="3:8" ht="19.5" hidden="1" customHeight="1" thickBot="1">
      <c r="C206" s="23" t="s">
        <v>49</v>
      </c>
      <c r="D206" s="24">
        <v>0</v>
      </c>
      <c r="E206" s="24">
        <v>0</v>
      </c>
      <c r="F206" s="24">
        <v>0</v>
      </c>
      <c r="G206" s="24">
        <v>0</v>
      </c>
      <c r="H206" s="25">
        <f>SUM(D206:G206)</f>
        <v>0</v>
      </c>
    </row>
    <row r="207" spans="3:8" ht="15.75" hidden="1" customHeight="1" thickBot="1">
      <c r="C207" s="201" t="s">
        <v>39</v>
      </c>
      <c r="D207" s="139"/>
      <c r="E207" s="140"/>
      <c r="F207" s="140"/>
      <c r="G207" s="140"/>
      <c r="H207" s="25">
        <f t="shared" ref="H207:H214" si="15">SUM(D207:G207)</f>
        <v>0</v>
      </c>
    </row>
    <row r="208" spans="3:8" ht="15.75" hidden="1" customHeight="1" thickBot="1">
      <c r="C208" s="116" t="s">
        <v>40</v>
      </c>
      <c r="D208" s="141"/>
      <c r="E208" s="121"/>
      <c r="F208" s="121"/>
      <c r="G208" s="121"/>
      <c r="H208" s="25">
        <f>SUM(D208:G208)</f>
        <v>0</v>
      </c>
    </row>
    <row r="209" spans="3:8" ht="15.75" hidden="1" customHeight="1" thickBot="1">
      <c r="C209" s="116" t="s">
        <v>41</v>
      </c>
      <c r="D209" s="141"/>
      <c r="E209" s="141"/>
      <c r="F209" s="141"/>
      <c r="G209" s="141"/>
      <c r="H209" s="25">
        <f t="shared" si="15"/>
        <v>0</v>
      </c>
    </row>
    <row r="210" spans="3:8" ht="15.75" hidden="1" customHeight="1" thickBot="1">
      <c r="C210" s="202" t="s">
        <v>42</v>
      </c>
      <c r="D210" s="141"/>
      <c r="E210" s="141"/>
      <c r="F210" s="141"/>
      <c r="G210" s="141"/>
      <c r="H210" s="25">
        <f t="shared" si="15"/>
        <v>0</v>
      </c>
    </row>
    <row r="211" spans="3:8" ht="15.75" hidden="1" customHeight="1" thickBot="1">
      <c r="C211" s="116" t="s">
        <v>43</v>
      </c>
      <c r="D211" s="141"/>
      <c r="E211" s="141"/>
      <c r="F211" s="141"/>
      <c r="G211" s="141"/>
      <c r="H211" s="25">
        <f t="shared" si="15"/>
        <v>0</v>
      </c>
    </row>
    <row r="212" spans="3:8" ht="15.75" hidden="1" customHeight="1" thickBot="1">
      <c r="C212" s="116" t="s">
        <v>44</v>
      </c>
      <c r="D212" s="141"/>
      <c r="E212" s="141"/>
      <c r="F212" s="141"/>
      <c r="G212" s="141"/>
      <c r="H212" s="25">
        <f t="shared" si="15"/>
        <v>0</v>
      </c>
    </row>
    <row r="213" spans="3:8" ht="15.75" hidden="1" customHeight="1" thickBot="1">
      <c r="C213" s="116" t="s">
        <v>45</v>
      </c>
      <c r="D213" s="141"/>
      <c r="E213" s="141"/>
      <c r="F213" s="141"/>
      <c r="G213" s="141"/>
      <c r="H213" s="25">
        <f t="shared" si="15"/>
        <v>0</v>
      </c>
    </row>
    <row r="214" spans="3:8" ht="15.75" hidden="1" customHeight="1" thickBot="1">
      <c r="C214" s="19" t="s">
        <v>18</v>
      </c>
      <c r="D214" s="26">
        <f>SUM(D207:D213)</f>
        <v>0</v>
      </c>
      <c r="E214" s="26">
        <f>SUM(E207:E213)</f>
        <v>0</v>
      </c>
      <c r="F214" s="26">
        <f>SUM(F207:F213)</f>
        <v>0</v>
      </c>
      <c r="G214" s="26">
        <f>SUM(G207:G213)</f>
        <v>0</v>
      </c>
      <c r="H214" s="25">
        <f t="shared" si="15"/>
        <v>0</v>
      </c>
    </row>
    <row r="215" spans="3:8" s="138" customFormat="1" ht="15.75" hidden="1" customHeight="1">
      <c r="C215" s="27"/>
      <c r="D215" s="28"/>
      <c r="E215" s="28"/>
      <c r="F215" s="28"/>
      <c r="G215" s="28"/>
      <c r="H215" s="29"/>
    </row>
    <row r="216" spans="3:8" ht="15.75" hidden="1" customHeight="1">
      <c r="C216" s="372" t="s">
        <v>50</v>
      </c>
      <c r="D216" s="373"/>
      <c r="E216" s="373"/>
      <c r="F216" s="373"/>
      <c r="G216" s="373"/>
      <c r="H216" s="374"/>
    </row>
    <row r="217" spans="3:8" ht="22.5" hidden="1" customHeight="1" thickBot="1">
      <c r="C217" s="23" t="s">
        <v>51</v>
      </c>
      <c r="D217" s="24">
        <v>0</v>
      </c>
      <c r="E217" s="24">
        <v>0</v>
      </c>
      <c r="F217" s="24">
        <v>0</v>
      </c>
      <c r="G217" s="24">
        <v>0</v>
      </c>
      <c r="H217" s="25">
        <f>SUM(D217:G217)</f>
        <v>0</v>
      </c>
    </row>
    <row r="218" spans="3:8" ht="15.75" hidden="1" customHeight="1" thickBot="1">
      <c r="C218" s="201" t="s">
        <v>39</v>
      </c>
      <c r="D218" s="139"/>
      <c r="E218" s="140"/>
      <c r="F218" s="140"/>
      <c r="G218" s="140"/>
      <c r="H218" s="25">
        <f t="shared" ref="H218:H225" si="16">SUM(D218:G218)</f>
        <v>0</v>
      </c>
    </row>
    <row r="219" spans="3:8" ht="15.75" hidden="1" customHeight="1" thickBot="1">
      <c r="C219" s="116" t="s">
        <v>40</v>
      </c>
      <c r="D219" s="141"/>
      <c r="E219" s="121"/>
      <c r="F219" s="121"/>
      <c r="G219" s="121"/>
      <c r="H219" s="25">
        <f t="shared" si="16"/>
        <v>0</v>
      </c>
    </row>
    <row r="220" spans="3:8" ht="15.75" hidden="1" customHeight="1" thickBot="1">
      <c r="C220" s="116" t="s">
        <v>41</v>
      </c>
      <c r="D220" s="141"/>
      <c r="E220" s="141"/>
      <c r="F220" s="141"/>
      <c r="G220" s="141"/>
      <c r="H220" s="25">
        <f t="shared" si="16"/>
        <v>0</v>
      </c>
    </row>
    <row r="221" spans="3:8" ht="15.75" hidden="1" customHeight="1" thickBot="1">
      <c r="C221" s="202" t="s">
        <v>42</v>
      </c>
      <c r="D221" s="141"/>
      <c r="E221" s="141"/>
      <c r="F221" s="141"/>
      <c r="G221" s="141"/>
      <c r="H221" s="25">
        <f t="shared" si="16"/>
        <v>0</v>
      </c>
    </row>
    <row r="222" spans="3:8" ht="15.75" hidden="1" customHeight="1" thickBot="1">
      <c r="C222" s="116" t="s">
        <v>43</v>
      </c>
      <c r="D222" s="141"/>
      <c r="E222" s="141"/>
      <c r="F222" s="141"/>
      <c r="G222" s="141"/>
      <c r="H222" s="25">
        <f t="shared" si="16"/>
        <v>0</v>
      </c>
    </row>
    <row r="223" spans="3:8" ht="15.75" hidden="1" customHeight="1" thickBot="1">
      <c r="C223" s="116" t="s">
        <v>44</v>
      </c>
      <c r="D223" s="141"/>
      <c r="E223" s="141"/>
      <c r="F223" s="141"/>
      <c r="G223" s="141"/>
      <c r="H223" s="25">
        <f t="shared" si="16"/>
        <v>0</v>
      </c>
    </row>
    <row r="224" spans="3:8" ht="15.75" hidden="1" customHeight="1" thickBot="1">
      <c r="C224" s="116" t="s">
        <v>45</v>
      </c>
      <c r="D224" s="141"/>
      <c r="E224" s="141"/>
      <c r="F224" s="141"/>
      <c r="G224" s="141"/>
      <c r="H224" s="25">
        <f>SUM(D224:G224)</f>
        <v>0</v>
      </c>
    </row>
    <row r="225" spans="3:8" ht="15.75" hidden="1" customHeight="1" thickBot="1">
      <c r="C225" s="19" t="s">
        <v>18</v>
      </c>
      <c r="D225" s="26">
        <f>SUM(D218:D224)</f>
        <v>0</v>
      </c>
      <c r="E225" s="26">
        <f>SUM(E218:E224)</f>
        <v>0</v>
      </c>
      <c r="F225" s="26">
        <f>SUM(F218:F224)</f>
        <v>0</v>
      </c>
      <c r="G225" s="26">
        <f>SUM(G218:G224)</f>
        <v>0</v>
      </c>
      <c r="H225" s="25">
        <f t="shared" si="16"/>
        <v>0</v>
      </c>
    </row>
    <row r="226" spans="3:8" ht="15.75" hidden="1" customHeight="1"/>
    <row r="227" spans="3:8" ht="15.75" customHeight="1">
      <c r="C227" s="372" t="s">
        <v>52</v>
      </c>
      <c r="D227" s="373"/>
      <c r="E227" s="373"/>
      <c r="F227" s="373"/>
      <c r="G227" s="373"/>
      <c r="H227" s="374"/>
    </row>
    <row r="228" spans="3:8" ht="36" customHeight="1" thickBot="1">
      <c r="C228" s="23" t="s">
        <v>53</v>
      </c>
      <c r="D228" s="24">
        <v>1464938</v>
      </c>
      <c r="E228" s="24"/>
      <c r="F228" s="24"/>
      <c r="G228" s="24"/>
      <c r="H228" s="108">
        <f>SUM(D228:G228)</f>
        <v>1464938</v>
      </c>
    </row>
    <row r="229" spans="3:8" ht="15.75" customHeight="1">
      <c r="C229" s="201" t="s">
        <v>11</v>
      </c>
      <c r="D229" s="139">
        <v>878941</v>
      </c>
      <c r="E229" s="140"/>
      <c r="F229" s="140"/>
      <c r="G229" s="140"/>
      <c r="H229" s="108">
        <f t="shared" ref="H229:H236" si="17">SUM(D229:G229)</f>
        <v>878941</v>
      </c>
    </row>
    <row r="230" spans="3:8" ht="15.75" customHeight="1">
      <c r="C230" s="116" t="s">
        <v>12</v>
      </c>
      <c r="D230" s="141">
        <v>40000</v>
      </c>
      <c r="E230" s="121"/>
      <c r="F230" s="121"/>
      <c r="G230" s="121"/>
      <c r="H230" s="108">
        <f t="shared" si="17"/>
        <v>40000</v>
      </c>
    </row>
    <row r="231" spans="3:8" ht="15.75" customHeight="1">
      <c r="C231" s="116" t="s">
        <v>13</v>
      </c>
      <c r="D231" s="141">
        <v>30000</v>
      </c>
      <c r="E231" s="141"/>
      <c r="F231" s="141"/>
      <c r="G231" s="141"/>
      <c r="H231" s="108">
        <f t="shared" si="17"/>
        <v>30000</v>
      </c>
    </row>
    <row r="232" spans="3:8" ht="15.75" customHeight="1">
      <c r="C232" s="202" t="s">
        <v>14</v>
      </c>
      <c r="D232" s="141">
        <v>150000</v>
      </c>
      <c r="E232" s="141"/>
      <c r="F232" s="210"/>
      <c r="G232" s="137"/>
      <c r="H232" s="108">
        <f t="shared" si="17"/>
        <v>150000</v>
      </c>
    </row>
    <row r="233" spans="3:8" ht="15.75" customHeight="1">
      <c r="C233" s="116" t="s">
        <v>15</v>
      </c>
      <c r="D233" s="141">
        <v>33885</v>
      </c>
      <c r="E233" s="141"/>
      <c r="F233" s="141"/>
      <c r="G233" s="141"/>
      <c r="H233" s="108">
        <f t="shared" si="17"/>
        <v>33885</v>
      </c>
    </row>
    <row r="234" spans="3:8" ht="15.75" customHeight="1">
      <c r="C234" s="116" t="s">
        <v>16</v>
      </c>
      <c r="D234" s="141">
        <v>45000</v>
      </c>
      <c r="E234" s="141"/>
      <c r="F234" s="141"/>
      <c r="G234" s="141"/>
      <c r="H234" s="108">
        <f t="shared" si="17"/>
        <v>45000</v>
      </c>
    </row>
    <row r="235" spans="3:8" ht="15.75" customHeight="1">
      <c r="C235" s="116" t="s">
        <v>17</v>
      </c>
      <c r="D235" s="141">
        <v>284997</v>
      </c>
      <c r="E235" s="141"/>
      <c r="F235" s="211"/>
      <c r="G235" s="141"/>
      <c r="H235" s="108">
        <f t="shared" si="17"/>
        <v>284997</v>
      </c>
    </row>
    <row r="236" spans="3:8" ht="15.75" customHeight="1">
      <c r="C236" s="19" t="s">
        <v>18</v>
      </c>
      <c r="D236" s="26">
        <f>SUM(D229:D235)</f>
        <v>1462823</v>
      </c>
      <c r="E236" s="26"/>
      <c r="F236" s="26"/>
      <c r="G236" s="26"/>
      <c r="H236" s="108">
        <f t="shared" si="17"/>
        <v>1462823</v>
      </c>
    </row>
    <row r="237" spans="3:8" ht="15.75" customHeight="1" thickBot="1"/>
    <row r="238" spans="3:8" ht="19.5" customHeight="1" thickBot="1">
      <c r="C238" s="385" t="s">
        <v>54</v>
      </c>
      <c r="D238" s="386"/>
      <c r="E238" s="386"/>
      <c r="F238" s="386"/>
      <c r="G238" s="386"/>
      <c r="H238" s="387"/>
    </row>
    <row r="239" spans="3:8" ht="42.75" customHeight="1">
      <c r="C239" s="33"/>
      <c r="D239" s="200" t="s">
        <v>55</v>
      </c>
      <c r="E239" s="200" t="s">
        <v>56</v>
      </c>
      <c r="F239" s="200" t="s">
        <v>57</v>
      </c>
      <c r="G239" s="200" t="s">
        <v>58</v>
      </c>
      <c r="H239" s="384" t="s">
        <v>8</v>
      </c>
    </row>
    <row r="240" spans="3:8" ht="19.5" customHeight="1">
      <c r="C240" s="75"/>
      <c r="D240" s="91" t="s">
        <v>71</v>
      </c>
      <c r="E240" s="91"/>
      <c r="F240" s="91"/>
      <c r="G240" s="91"/>
      <c r="H240" s="363"/>
    </row>
    <row r="241" spans="3:14" ht="19.5" customHeight="1">
      <c r="C241" s="10" t="s">
        <v>11</v>
      </c>
      <c r="D241" s="145">
        <f>D229+D151+D140+D129+D117+D106+D95+D84+D73+D28+D17</f>
        <v>1117508</v>
      </c>
      <c r="E241" s="145"/>
      <c r="F241" s="145"/>
      <c r="G241" s="145"/>
      <c r="H241" s="31">
        <f t="shared" ref="H241:H247" si="18">SUM(D241:G241)</f>
        <v>1117508</v>
      </c>
    </row>
    <row r="242" spans="3:14" ht="34.5" customHeight="1">
      <c r="C242" s="10" t="s">
        <v>12</v>
      </c>
      <c r="D242" s="145">
        <f>D230+D152+D141+D130+D118+D107+D96+D85+D74+D29+D18</f>
        <v>151274</v>
      </c>
      <c r="E242" s="145"/>
      <c r="F242" s="145"/>
      <c r="G242" s="145">
        <f>SUM(G62, G118, G174, G219,G208,G197,G186,G163,G152,G141,G130,G107,G96,G85,G74,G51,G40,G29,G18,G230)</f>
        <v>0</v>
      </c>
      <c r="H242" s="31">
        <f t="shared" si="18"/>
        <v>151274</v>
      </c>
    </row>
    <row r="243" spans="3:14" ht="48" customHeight="1">
      <c r="C243" s="10" t="s">
        <v>13</v>
      </c>
      <c r="D243" s="145">
        <f>D231+D153+D131+D119+D108+D97+D86+D75+D30+D19</f>
        <v>49761</v>
      </c>
      <c r="E243" s="145"/>
      <c r="F243" s="145"/>
      <c r="G243" s="145">
        <f>SUM(G63, G119, G175, G220,G209,G198,G187,G164,G153,G142,G131,G108,G97,G86,G75,G52,G41,G30,G19,G231)</f>
        <v>0</v>
      </c>
      <c r="H243" s="31">
        <f t="shared" si="18"/>
        <v>49761</v>
      </c>
    </row>
    <row r="244" spans="3:14" ht="33" customHeight="1">
      <c r="C244" s="203" t="s">
        <v>14</v>
      </c>
      <c r="D244" s="145">
        <f>D232+D154+D143+D132+D120+D109+D98+D87+D76+D31+D20</f>
        <v>476272</v>
      </c>
      <c r="E244" s="145"/>
      <c r="F244" s="145"/>
      <c r="G244" s="145"/>
      <c r="H244" s="31">
        <f t="shared" si="18"/>
        <v>476272</v>
      </c>
    </row>
    <row r="245" spans="3:14" ht="21" customHeight="1">
      <c r="C245" s="10" t="s">
        <v>15</v>
      </c>
      <c r="D245" s="145">
        <f>SUM(D65, D121, D177, D222,D211,D200,D189,D166,D155,D144,D133,D110,D99,D88,D77,D54,D43,D32,D21,D233)</f>
        <v>222640</v>
      </c>
      <c r="E245" s="145"/>
      <c r="F245" s="145"/>
      <c r="G245" s="145"/>
      <c r="H245" s="31">
        <f t="shared" si="18"/>
        <v>222640</v>
      </c>
      <c r="I245" s="125"/>
      <c r="J245" s="125"/>
      <c r="K245" s="125"/>
      <c r="L245" s="125"/>
      <c r="M245" s="125"/>
      <c r="N245" s="146"/>
    </row>
    <row r="246" spans="3:14" ht="39.75" customHeight="1">
      <c r="C246" s="10" t="s">
        <v>16</v>
      </c>
      <c r="D246" s="145">
        <f>D156+D145+D134+D122+D111+D100+D89+D78+D33+D22+D234</f>
        <v>116823</v>
      </c>
      <c r="E246" s="145"/>
      <c r="F246" s="145"/>
      <c r="G246" s="145"/>
      <c r="H246" s="31">
        <f t="shared" si="18"/>
        <v>116823</v>
      </c>
      <c r="I246" s="125"/>
      <c r="J246" s="125"/>
      <c r="K246" s="125"/>
      <c r="L246" s="125"/>
      <c r="M246" s="125"/>
      <c r="N246" s="146"/>
    </row>
    <row r="247" spans="3:14" ht="39.75" customHeight="1">
      <c r="C247" s="10" t="s">
        <v>17</v>
      </c>
      <c r="D247" s="145">
        <f>D235+D157+D146+D135+D123+D112+D101+D90+D79+D34+D23</f>
        <v>482545</v>
      </c>
      <c r="E247" s="145"/>
      <c r="F247" s="145"/>
      <c r="G247" s="145"/>
      <c r="H247" s="31">
        <f t="shared" si="18"/>
        <v>482545</v>
      </c>
      <c r="I247" s="125"/>
      <c r="J247" s="125"/>
      <c r="K247" s="125"/>
      <c r="L247" s="125"/>
      <c r="M247" s="125"/>
      <c r="N247" s="146"/>
    </row>
    <row r="248" spans="3:14" ht="22.5" customHeight="1">
      <c r="C248" s="147" t="s">
        <v>59</v>
      </c>
      <c r="D248" s="148">
        <f>SUM(D241:D247)</f>
        <v>2616823</v>
      </c>
      <c r="E248" s="145"/>
      <c r="F248" s="148">
        <f>SUM(F241:F247)</f>
        <v>0</v>
      </c>
      <c r="G248" s="148"/>
      <c r="H248" s="148">
        <f>SUM(H241:H247)</f>
        <v>2616823</v>
      </c>
      <c r="I248" s="125"/>
      <c r="J248" s="125"/>
      <c r="K248" s="125"/>
      <c r="L248" s="125"/>
      <c r="M248" s="125"/>
      <c r="N248" s="146"/>
    </row>
    <row r="249" spans="3:14" ht="26.25" customHeight="1" thickBot="1">
      <c r="C249" s="149" t="s">
        <v>60</v>
      </c>
      <c r="D249" s="150">
        <f>D248*0.07</f>
        <v>183177.61000000002</v>
      </c>
      <c r="E249" s="145"/>
      <c r="F249" s="150">
        <f>F248*0.07</f>
        <v>0</v>
      </c>
      <c r="G249" s="150">
        <f>G248*0.07</f>
        <v>0</v>
      </c>
      <c r="H249" s="151">
        <f>H248*0.07</f>
        <v>183177.61000000002</v>
      </c>
      <c r="I249" s="14"/>
      <c r="J249" s="14"/>
      <c r="K249" s="14"/>
      <c r="L249" s="14"/>
      <c r="M249" s="152"/>
      <c r="N249" s="138"/>
    </row>
    <row r="250" spans="3:14" ht="23.25" customHeight="1" thickBot="1">
      <c r="C250" s="66" t="s">
        <v>61</v>
      </c>
      <c r="D250" s="67">
        <f>SUM(D248:D249)</f>
        <v>2800000.61</v>
      </c>
      <c r="E250" s="145"/>
      <c r="F250" s="67">
        <f>SUM(F248:F249)</f>
        <v>0</v>
      </c>
      <c r="G250" s="67"/>
      <c r="H250" s="67">
        <f>SUM(H248:H249)</f>
        <v>2800000.61</v>
      </c>
      <c r="I250" s="14"/>
      <c r="J250" s="14"/>
      <c r="K250" s="14"/>
      <c r="L250" s="14"/>
      <c r="M250" s="152"/>
      <c r="N250" s="138"/>
    </row>
    <row r="251" spans="3:14" ht="15.75" customHeight="1">
      <c r="M251" s="20"/>
    </row>
    <row r="252" spans="3:14" ht="15.75" customHeight="1">
      <c r="I252" s="199"/>
      <c r="J252" s="199"/>
      <c r="M252" s="20"/>
    </row>
    <row r="253" spans="3:14" ht="15.75" customHeight="1">
      <c r="H253" s="207"/>
      <c r="I253" s="199"/>
      <c r="J253" s="199"/>
    </row>
    <row r="254" spans="3:14" ht="40.5" customHeight="1">
      <c r="I254" s="199"/>
      <c r="J254" s="199"/>
      <c r="M254" s="204"/>
    </row>
    <row r="255" spans="3:14" ht="24.75" customHeight="1">
      <c r="I255" s="199"/>
      <c r="J255" s="199"/>
      <c r="M255" s="204"/>
    </row>
    <row r="256" spans="3:14" ht="41.25" customHeight="1">
      <c r="I256" s="153"/>
      <c r="J256" s="199"/>
      <c r="M256" s="204"/>
    </row>
    <row r="257" spans="3:15" ht="51.75" customHeight="1">
      <c r="I257" s="153"/>
      <c r="J257" s="199"/>
      <c r="M257" s="204"/>
    </row>
    <row r="258" spans="3:15" ht="42" customHeight="1">
      <c r="I258" s="199"/>
      <c r="J258" s="199"/>
      <c r="M258" s="204"/>
    </row>
    <row r="259" spans="3:15" s="138" customFormat="1" ht="42" customHeight="1">
      <c r="C259" s="137"/>
      <c r="H259" s="137"/>
      <c r="I259" s="137"/>
      <c r="J259" s="199"/>
      <c r="K259" s="137"/>
      <c r="L259" s="137"/>
      <c r="M259" s="204"/>
      <c r="N259" s="137"/>
    </row>
    <row r="260" spans="3:15" s="138" customFormat="1" ht="42" customHeight="1">
      <c r="C260" s="137"/>
      <c r="H260" s="137"/>
      <c r="I260" s="137"/>
      <c r="J260" s="199"/>
      <c r="K260" s="137"/>
      <c r="L260" s="137"/>
      <c r="M260" s="137"/>
      <c r="N260" s="137"/>
    </row>
    <row r="261" spans="3:15" s="138" customFormat="1" ht="63.75" customHeight="1">
      <c r="C261" s="137"/>
      <c r="H261" s="137"/>
      <c r="I261" s="137"/>
      <c r="J261" s="20"/>
      <c r="K261" s="137"/>
      <c r="L261" s="137"/>
      <c r="M261" s="137"/>
      <c r="N261" s="137"/>
    </row>
    <row r="262" spans="3:15" s="138" customFormat="1" ht="42" customHeight="1">
      <c r="C262" s="137"/>
      <c r="H262" s="137"/>
      <c r="I262" s="137"/>
      <c r="J262" s="137"/>
      <c r="K262" s="137"/>
      <c r="L262" s="137"/>
      <c r="M262" s="137"/>
      <c r="N262" s="20"/>
    </row>
    <row r="263" spans="3:15" ht="23.25" customHeight="1"/>
    <row r="264" spans="3:15" ht="27.75" customHeight="1"/>
    <row r="265" spans="3:15" ht="55.5" customHeight="1"/>
    <row r="266" spans="3:15" ht="57.75" customHeight="1"/>
    <row r="267" spans="3:15" ht="21.75" customHeight="1"/>
    <row r="268" spans="3:15" ht="49.5" customHeight="1"/>
    <row r="269" spans="3:15" ht="28.5" customHeight="1"/>
    <row r="270" spans="3:15" ht="28.5" customHeight="1"/>
    <row r="271" spans="3:15" ht="28.5" customHeight="1"/>
    <row r="272" spans="3:15" ht="23.25" customHeight="1">
      <c r="O272" s="20"/>
    </row>
    <row r="273" spans="15:15" ht="43.5" customHeight="1">
      <c r="O273" s="20"/>
    </row>
    <row r="274" spans="15:15" ht="55.5" customHeight="1"/>
    <row r="275" spans="15:15" ht="42.75" customHeight="1">
      <c r="O275" s="20"/>
    </row>
    <row r="276" spans="15:15" ht="21.75" customHeight="1">
      <c r="O276" s="20"/>
    </row>
    <row r="277" spans="15:15" ht="21.75" customHeight="1">
      <c r="O277" s="20"/>
    </row>
    <row r="278" spans="15:15" ht="23.25" customHeight="1"/>
    <row r="279" spans="15:15" ht="23.25" customHeight="1"/>
    <row r="280" spans="15:15" ht="21.75" customHeight="1"/>
    <row r="281" spans="15:15" ht="16.5" customHeight="1"/>
    <row r="282" spans="15:15" ht="29.25" customHeight="1"/>
    <row r="283" spans="15:15" ht="24.75" customHeight="1"/>
    <row r="284" spans="15:15" ht="33" customHeight="1"/>
    <row r="286" spans="15:15" ht="15" customHeight="1"/>
    <row r="287" spans="15:15" ht="25.5" customHeight="1"/>
  </sheetData>
  <sheetProtection insertColumns="0" insertRows="0" deleteRows="0"/>
  <mergeCells count="29">
    <mergeCell ref="H239:H240"/>
    <mergeCell ref="C205:H205"/>
    <mergeCell ref="C216:H216"/>
    <mergeCell ref="C238:H238"/>
    <mergeCell ref="C194:H194"/>
    <mergeCell ref="C160:H160"/>
    <mergeCell ref="C171:H171"/>
    <mergeCell ref="C227:H227"/>
    <mergeCell ref="B182:H182"/>
    <mergeCell ref="C71:H71"/>
    <mergeCell ref="C127:H127"/>
    <mergeCell ref="C138:H138"/>
    <mergeCell ref="C149:H149"/>
    <mergeCell ref="B126:H126"/>
    <mergeCell ref="C115:H115"/>
    <mergeCell ref="C183:H183"/>
    <mergeCell ref="C104:H104"/>
    <mergeCell ref="C82:H82"/>
    <mergeCell ref="C93:H93"/>
    <mergeCell ref="C2:F2"/>
    <mergeCell ref="C10:F10"/>
    <mergeCell ref="B14:H14"/>
    <mergeCell ref="C15:H15"/>
    <mergeCell ref="B70:H70"/>
    <mergeCell ref="H12:H13"/>
    <mergeCell ref="C5:H5"/>
    <mergeCell ref="C26:H26"/>
    <mergeCell ref="C37:H37"/>
    <mergeCell ref="C6:H8"/>
  </mergeCells>
  <conditionalFormatting sqref="H24">
    <cfRule type="cellIs" dxfId="19" priority="31" operator="notEqual">
      <formula>$H$16</formula>
    </cfRule>
  </conditionalFormatting>
  <conditionalFormatting sqref="H35">
    <cfRule type="cellIs" dxfId="18" priority="30" operator="notEqual">
      <formula>$H$27</formula>
    </cfRule>
  </conditionalFormatting>
  <conditionalFormatting sqref="H46">
    <cfRule type="cellIs" dxfId="17" priority="29" operator="notEqual">
      <formula>$H$38</formula>
    </cfRule>
  </conditionalFormatting>
  <conditionalFormatting sqref="H57">
    <cfRule type="cellIs" dxfId="16" priority="28" operator="notEqual">
      <formula>$H$49</formula>
    </cfRule>
  </conditionalFormatting>
  <conditionalFormatting sqref="H68">
    <cfRule type="cellIs" dxfId="15" priority="10" operator="notEqual">
      <formula>$H$60</formula>
    </cfRule>
  </conditionalFormatting>
  <conditionalFormatting sqref="H72 H80">
    <cfRule type="cellIs" dxfId="14" priority="27" operator="notEqual">
      <formula>$H$72</formula>
    </cfRule>
  </conditionalFormatting>
  <conditionalFormatting sqref="H83 H91">
    <cfRule type="cellIs" dxfId="13" priority="26" operator="notEqual">
      <formula>$H$83</formula>
    </cfRule>
  </conditionalFormatting>
  <conditionalFormatting sqref="H102">
    <cfRule type="cellIs" dxfId="12" priority="25" operator="notEqual">
      <formula>$H$94</formula>
    </cfRule>
  </conditionalFormatting>
  <conditionalFormatting sqref="H124">
    <cfRule type="cellIs" dxfId="11" priority="9" operator="notEqual">
      <formula>$H$116</formula>
    </cfRule>
  </conditionalFormatting>
  <conditionalFormatting sqref="H136">
    <cfRule type="cellIs" dxfId="10" priority="23" operator="notEqual">
      <formula>$H$128</formula>
    </cfRule>
  </conditionalFormatting>
  <conditionalFormatting sqref="H169">
    <cfRule type="cellIs" dxfId="9" priority="20" operator="notEqual">
      <formula>$H$161</formula>
    </cfRule>
  </conditionalFormatting>
  <conditionalFormatting sqref="H180">
    <cfRule type="cellIs" dxfId="8" priority="8" operator="notEqual">
      <formula>$H$172</formula>
    </cfRule>
  </conditionalFormatting>
  <conditionalFormatting sqref="H192">
    <cfRule type="cellIs" dxfId="7" priority="19" operator="notEqual">
      <formula>$H$184</formula>
    </cfRule>
  </conditionalFormatting>
  <conditionalFormatting sqref="H203">
    <cfRule type="cellIs" dxfId="6" priority="18" operator="notEqual">
      <formula>$H$195</formula>
    </cfRule>
  </conditionalFormatting>
  <conditionalFormatting sqref="H214">
    <cfRule type="cellIs" dxfId="5" priority="17" operator="notEqual">
      <formula>$H$206</formula>
    </cfRule>
  </conditionalFormatting>
  <conditionalFormatting sqref="H225">
    <cfRule type="cellIs" dxfId="4" priority="16" operator="notEqual">
      <formula>$H$217</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224 C235 C23 C34 C45 C247 C90 C191 C213 C202 C56 C67 C79:D79"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3 C234 C22 C33 C44 C246 C89 C190 C212 C201 C55 C66 C78:D78" xr:uid="{00000000-0002-0000-0100-000001000000}"/>
    <dataValidation allowBlank="1" showInputMessage="1" showErrorMessage="1" prompt="Services contracted by an organization which follow the normal procurement processes." sqref="C221 C232 C20 C31 C42 C244 C87 C188 C210 C199 C53 C64 C76:D76" xr:uid="{00000000-0002-0000-0100-000002000000}"/>
    <dataValidation allowBlank="1" showInputMessage="1" showErrorMessage="1" prompt="Includes staff and non-staff travel paid for by the organization directly related to a project." sqref="C222 C233 C21 C32 C43 C245 C88 C189 C211 C200 C54 C65 C77:D77"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20 C231 C19 C30 C41 C243 C86 C187 C209 C198 C52 C63 C75:D75"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219 C230 C18 C29 C40 C242 C85 C186 C208 C197 C51 C62 C74:D74" xr:uid="{00000000-0002-0000-0100-000005000000}"/>
    <dataValidation allowBlank="1" showInputMessage="1" showErrorMessage="1" prompt="Includes all related staff and temporary staff costs including base salary, post adjustment and all staff entitlements." sqref="C218 C229 C17 C28 C39 C241 C84 C185 C207 C196 C50 C61 C73:D73" xr:uid="{00000000-0002-0000-0100-000006000000}"/>
  </dataValidations>
  <pageMargins left="0.7" right="0.7" top="0.75" bottom="0.75" header="0.3" footer="0.3"/>
  <pageSetup scale="34" fitToHeight="0" orientation="landscape" r:id="rId1"/>
  <rowBreaks count="1" manualBreakCount="1">
    <brk id="8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5"/>
  <sheetViews>
    <sheetView showGridLines="0" workbookViewId="0">
      <selection activeCell="B6" sqref="B6"/>
    </sheetView>
  </sheetViews>
  <sheetFormatPr defaultColWidth="8.77734375" defaultRowHeight="14.4"/>
  <cols>
    <col min="2" max="2" width="73.109375" customWidth="1"/>
  </cols>
  <sheetData>
    <row r="1" spans="2:2" ht="15" thickBot="1"/>
    <row r="2" spans="2:2" ht="15" thickBot="1">
      <c r="B2" s="105" t="s">
        <v>246</v>
      </c>
    </row>
    <row r="3" spans="2:2" ht="28.8">
      <c r="B3" s="106" t="s">
        <v>247</v>
      </c>
    </row>
    <row r="4" spans="2:2">
      <c r="B4" s="106"/>
    </row>
    <row r="5" spans="2:2" ht="43.2">
      <c r="B5" s="106" t="s">
        <v>248</v>
      </c>
    </row>
    <row r="6" spans="2:2">
      <c r="B6" s="106"/>
    </row>
    <row r="7" spans="2:2" ht="57.6">
      <c r="B7" s="106" t="s">
        <v>249</v>
      </c>
    </row>
    <row r="8" spans="2:2">
      <c r="B8" s="106"/>
    </row>
    <row r="9" spans="2:2" ht="57.6">
      <c r="B9" s="106" t="s">
        <v>250</v>
      </c>
    </row>
    <row r="10" spans="2:2">
      <c r="B10" s="106"/>
    </row>
    <row r="11" spans="2:2" ht="28.8">
      <c r="B11" s="106" t="s">
        <v>251</v>
      </c>
    </row>
    <row r="12" spans="2:2">
      <c r="B12" s="106"/>
    </row>
    <row r="13" spans="2:2" ht="57.6">
      <c r="B13" s="106" t="s">
        <v>252</v>
      </c>
    </row>
    <row r="14" spans="2:2">
      <c r="B14" s="106"/>
    </row>
    <row r="15" spans="2:2" ht="43.8" thickBot="1">
      <c r="B15" s="107" t="s">
        <v>253</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election activeCell="B1" sqref="B1"/>
    </sheetView>
  </sheetViews>
  <sheetFormatPr defaultColWidth="8.77734375" defaultRowHeight="14.4"/>
  <cols>
    <col min="2" max="2" width="61.77734375" customWidth="1"/>
    <col min="4" max="4" width="17.77734375" customWidth="1"/>
  </cols>
  <sheetData>
    <row r="1" spans="2:4" ht="15" thickBot="1"/>
    <row r="2" spans="2:4">
      <c r="B2" s="401" t="s">
        <v>254</v>
      </c>
      <c r="C2" s="402"/>
      <c r="D2" s="403"/>
    </row>
    <row r="3" spans="2:4" ht="15" thickBot="1">
      <c r="B3" s="404"/>
      <c r="C3" s="405"/>
      <c r="D3" s="406"/>
    </row>
    <row r="4" spans="2:4" ht="15" thickBot="1"/>
    <row r="5" spans="2:4">
      <c r="B5" s="392" t="s">
        <v>255</v>
      </c>
      <c r="C5" s="393"/>
      <c r="D5" s="394"/>
    </row>
    <row r="6" spans="2:4" ht="15" thickBot="1">
      <c r="B6" s="395"/>
      <c r="C6" s="396"/>
      <c r="D6" s="397"/>
    </row>
    <row r="7" spans="2:4">
      <c r="B7" s="40" t="s">
        <v>256</v>
      </c>
      <c r="C7" s="390">
        <f>#N/A</f>
        <v>400000</v>
      </c>
      <c r="D7" s="391"/>
    </row>
    <row r="8" spans="2:4">
      <c r="B8" s="40" t="s">
        <v>257</v>
      </c>
      <c r="C8" s="388">
        <f>SUM(D10:D14)</f>
        <v>0</v>
      </c>
      <c r="D8" s="389"/>
    </row>
    <row r="9" spans="2:4">
      <c r="B9" s="41" t="s">
        <v>258</v>
      </c>
      <c r="C9" s="42" t="s">
        <v>259</v>
      </c>
      <c r="D9" s="43" t="s">
        <v>260</v>
      </c>
    </row>
    <row r="10" spans="2:4" ht="35.25" customHeight="1">
      <c r="B10" s="59"/>
      <c r="C10" s="45"/>
      <c r="D10" s="46">
        <f>$C$7*C10</f>
        <v>0</v>
      </c>
    </row>
    <row r="11" spans="2:4" ht="35.25" customHeight="1">
      <c r="B11" s="59"/>
      <c r="C11" s="45"/>
      <c r="D11" s="46">
        <f>C7*C11</f>
        <v>0</v>
      </c>
    </row>
    <row r="12" spans="2:4" ht="35.25" customHeight="1">
      <c r="B12" s="60"/>
      <c r="C12" s="45"/>
      <c r="D12" s="46">
        <f>C7*C12</f>
        <v>0</v>
      </c>
    </row>
    <row r="13" spans="2:4" ht="35.25" customHeight="1">
      <c r="B13" s="60"/>
      <c r="C13" s="45"/>
      <c r="D13" s="46">
        <f>C7*C13</f>
        <v>0</v>
      </c>
    </row>
    <row r="14" spans="2:4" ht="35.25" customHeight="1" thickBot="1">
      <c r="B14" s="61"/>
      <c r="C14" s="45"/>
      <c r="D14" s="50">
        <f>C7*C14</f>
        <v>0</v>
      </c>
    </row>
    <row r="15" spans="2:4" ht="15" thickBot="1"/>
    <row r="16" spans="2:4">
      <c r="B16" s="392" t="s">
        <v>261</v>
      </c>
      <c r="C16" s="393"/>
      <c r="D16" s="394"/>
    </row>
    <row r="17" spans="2:4" ht="15" thickBot="1">
      <c r="B17" s="398"/>
      <c r="C17" s="399"/>
      <c r="D17" s="400"/>
    </row>
    <row r="18" spans="2:4">
      <c r="B18" s="40" t="s">
        <v>256</v>
      </c>
      <c r="C18" s="390">
        <f>#N/A</f>
        <v>420000</v>
      </c>
      <c r="D18" s="391"/>
    </row>
    <row r="19" spans="2:4">
      <c r="B19" s="40" t="s">
        <v>257</v>
      </c>
      <c r="C19" s="388">
        <f>SUM(D21:D25)</f>
        <v>0</v>
      </c>
      <c r="D19" s="389"/>
    </row>
    <row r="20" spans="2:4">
      <c r="B20" s="41" t="s">
        <v>258</v>
      </c>
      <c r="C20" s="42" t="s">
        <v>259</v>
      </c>
      <c r="D20" s="43" t="s">
        <v>260</v>
      </c>
    </row>
    <row r="21" spans="2:4" ht="35.25" customHeight="1">
      <c r="B21" s="44"/>
      <c r="C21" s="45"/>
      <c r="D21" s="46">
        <f>$C$18*C21</f>
        <v>0</v>
      </c>
    </row>
    <row r="22" spans="2:4" ht="35.25" customHeight="1">
      <c r="B22" s="47"/>
      <c r="C22" s="45"/>
      <c r="D22" s="46">
        <f>$C$18*C22</f>
        <v>0</v>
      </c>
    </row>
    <row r="23" spans="2:4" ht="35.25" customHeight="1">
      <c r="B23" s="48"/>
      <c r="C23" s="45"/>
      <c r="D23" s="46">
        <f>$C$18*C23</f>
        <v>0</v>
      </c>
    </row>
    <row r="24" spans="2:4" ht="35.25" customHeight="1">
      <c r="B24" s="48"/>
      <c r="C24" s="45"/>
      <c r="D24" s="46">
        <f>$C$18*C24</f>
        <v>0</v>
      </c>
    </row>
    <row r="25" spans="2:4" ht="35.25" customHeight="1" thickBot="1">
      <c r="B25" s="49"/>
      <c r="C25" s="45"/>
      <c r="D25" s="46">
        <f>$C$18*C25</f>
        <v>0</v>
      </c>
    </row>
    <row r="26" spans="2:4" ht="15" thickBot="1"/>
    <row r="27" spans="2:4">
      <c r="B27" s="392" t="s">
        <v>262</v>
      </c>
      <c r="C27" s="393"/>
      <c r="D27" s="394"/>
    </row>
    <row r="28" spans="2:4" ht="15" thickBot="1">
      <c r="B28" s="395"/>
      <c r="C28" s="396"/>
      <c r="D28" s="397"/>
    </row>
    <row r="29" spans="2:4">
      <c r="B29" s="40" t="s">
        <v>256</v>
      </c>
      <c r="C29" s="390">
        <f>#N/A</f>
        <v>418000</v>
      </c>
      <c r="D29" s="391"/>
    </row>
    <row r="30" spans="2:4">
      <c r="B30" s="40" t="s">
        <v>257</v>
      </c>
      <c r="C30" s="388">
        <f>SUM(D32:D36)</f>
        <v>0</v>
      </c>
      <c r="D30" s="389"/>
    </row>
    <row r="31" spans="2:4">
      <c r="B31" s="41" t="s">
        <v>258</v>
      </c>
      <c r="C31" s="42" t="s">
        <v>259</v>
      </c>
      <c r="D31" s="43" t="s">
        <v>260</v>
      </c>
    </row>
    <row r="32" spans="2:4" ht="35.25" customHeight="1">
      <c r="B32" s="44"/>
      <c r="C32" s="45"/>
      <c r="D32" s="46">
        <f>$C$29*C32</f>
        <v>0</v>
      </c>
    </row>
    <row r="33" spans="2:4" ht="35.25" customHeight="1">
      <c r="B33" s="47"/>
      <c r="C33" s="45"/>
      <c r="D33" s="46">
        <f>$C$29*C33</f>
        <v>0</v>
      </c>
    </row>
    <row r="34" spans="2:4" ht="35.25" customHeight="1">
      <c r="B34" s="48"/>
      <c r="C34" s="45"/>
      <c r="D34" s="46">
        <f>$C$29*C34</f>
        <v>0</v>
      </c>
    </row>
    <row r="35" spans="2:4" ht="35.25" customHeight="1">
      <c r="B35" s="48"/>
      <c r="C35" s="45"/>
      <c r="D35" s="46">
        <f>$C$29*C35</f>
        <v>0</v>
      </c>
    </row>
    <row r="36" spans="2:4" ht="35.25" customHeight="1" thickBot="1">
      <c r="B36" s="49"/>
      <c r="C36" s="45"/>
      <c r="D36" s="46">
        <f>$C$29*C36</f>
        <v>0</v>
      </c>
    </row>
    <row r="37" spans="2:4" ht="15" thickBot="1"/>
    <row r="38" spans="2:4">
      <c r="B38" s="392" t="s">
        <v>263</v>
      </c>
      <c r="C38" s="393"/>
      <c r="D38" s="394"/>
    </row>
    <row r="39" spans="2:4" ht="15" thickBot="1">
      <c r="B39" s="395"/>
      <c r="C39" s="396"/>
      <c r="D39" s="397"/>
    </row>
    <row r="40" spans="2:4">
      <c r="B40" s="40" t="s">
        <v>256</v>
      </c>
      <c r="C40" s="390">
        <f>#N/A</f>
        <v>0</v>
      </c>
      <c r="D40" s="391"/>
    </row>
    <row r="41" spans="2:4">
      <c r="B41" s="40" t="s">
        <v>257</v>
      </c>
      <c r="C41" s="388">
        <f>SUM(D43:D47)</f>
        <v>0</v>
      </c>
      <c r="D41" s="389"/>
    </row>
    <row r="42" spans="2:4">
      <c r="B42" s="41" t="s">
        <v>258</v>
      </c>
      <c r="C42" s="42" t="s">
        <v>259</v>
      </c>
      <c r="D42" s="43" t="s">
        <v>260</v>
      </c>
    </row>
    <row r="43" spans="2:4" ht="35.25" customHeight="1">
      <c r="B43" s="44"/>
      <c r="C43" s="45"/>
      <c r="D43" s="46">
        <f>$C$40*C43</f>
        <v>0</v>
      </c>
    </row>
    <row r="44" spans="2:4" ht="35.25" customHeight="1">
      <c r="B44" s="47"/>
      <c r="C44" s="45"/>
      <c r="D44" s="46">
        <f>$C$40*C44</f>
        <v>0</v>
      </c>
    </row>
    <row r="45" spans="2:4" ht="35.25" customHeight="1">
      <c r="B45" s="48"/>
      <c r="C45" s="45"/>
      <c r="D45" s="46">
        <f>$C$40*C45</f>
        <v>0</v>
      </c>
    </row>
    <row r="46" spans="2:4" ht="35.25" customHeight="1">
      <c r="B46" s="48"/>
      <c r="C46" s="45"/>
      <c r="D46" s="46">
        <f>$C$40*C46</f>
        <v>0</v>
      </c>
    </row>
    <row r="47" spans="2:4" ht="35.25" customHeight="1" thickBot="1">
      <c r="B47" s="49"/>
      <c r="C47" s="45"/>
      <c r="D47" s="5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30:D30">
    <cfRule type="cellIs" dxfId="1" priority="2" operator="greaterThan">
      <formula>$C$29</formula>
    </cfRule>
  </conditionalFormatting>
  <conditionalFormatting sqref="C41:D41">
    <cfRule type="cellIs" dxfId="0" priority="1" operator="greaterThan">
      <formula>$C$40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topLeftCell="B16" zoomScale="80" zoomScaleNormal="80" workbookViewId="0">
      <selection activeCell="C22" sqref="C22"/>
    </sheetView>
  </sheetViews>
  <sheetFormatPr defaultColWidth="8.77734375" defaultRowHeight="14.4"/>
  <cols>
    <col min="1" max="1" width="12.44140625" customWidth="1"/>
    <col min="2" max="2" width="20.44140625" customWidth="1"/>
    <col min="3" max="6" width="25.44140625" customWidth="1"/>
    <col min="7" max="7" width="24.44140625" customWidth="1"/>
    <col min="8" max="8" width="18.44140625" customWidth="1"/>
    <col min="9" max="9" width="21.77734375" customWidth="1"/>
    <col min="10" max="11" width="15.77734375" bestFit="1" customWidth="1"/>
    <col min="12" max="12" width="11.109375" bestFit="1" customWidth="1"/>
  </cols>
  <sheetData>
    <row r="1" spans="2:7" ht="15" thickBot="1"/>
    <row r="2" spans="2:7" s="34" customFormat="1" ht="15.6">
      <c r="B2" s="407" t="s">
        <v>264</v>
      </c>
      <c r="C2" s="408"/>
      <c r="D2" s="408"/>
      <c r="E2" s="408"/>
      <c r="F2" s="408"/>
      <c r="G2" s="409"/>
    </row>
    <row r="3" spans="2:7" s="34" customFormat="1" ht="16.2" thickBot="1">
      <c r="B3" s="410"/>
      <c r="C3" s="411"/>
      <c r="D3" s="411"/>
      <c r="E3" s="411"/>
      <c r="F3" s="411"/>
      <c r="G3" s="412"/>
    </row>
    <row r="4" spans="2:7" s="34" customFormat="1" ht="16.2" thickBot="1"/>
    <row r="5" spans="2:7" s="34" customFormat="1" ht="16.2" thickBot="1">
      <c r="B5" s="385" t="s">
        <v>265</v>
      </c>
      <c r="C5" s="386"/>
      <c r="D5" s="386"/>
      <c r="E5" s="386"/>
      <c r="F5" s="386"/>
      <c r="G5" s="387"/>
    </row>
    <row r="6" spans="2:7" s="34" customFormat="1" ht="15.6">
      <c r="B6" s="33"/>
      <c r="C6" s="21" t="s">
        <v>4</v>
      </c>
      <c r="D6" s="21" t="s">
        <v>5</v>
      </c>
      <c r="E6" s="21" t="s">
        <v>6</v>
      </c>
      <c r="F6" s="21" t="s">
        <v>7</v>
      </c>
      <c r="G6" s="384" t="s">
        <v>265</v>
      </c>
    </row>
    <row r="7" spans="2:7" s="34" customFormat="1" ht="15.6">
      <c r="B7" s="33"/>
      <c r="C7" s="91" t="str">
        <f>#N/A</f>
        <v>UNDP</v>
      </c>
      <c r="D7" s="91">
        <f>#N/A</f>
        <v>0</v>
      </c>
      <c r="E7" s="91">
        <f>#N/A</f>
        <v>0</v>
      </c>
      <c r="F7" s="91">
        <f>#N/A</f>
        <v>0</v>
      </c>
      <c r="G7" s="363"/>
    </row>
    <row r="8" spans="2:7" s="34" customFormat="1" ht="31.2">
      <c r="B8" s="7" t="s">
        <v>11</v>
      </c>
      <c r="C8" s="145">
        <f>#N/A</f>
        <v>1070938</v>
      </c>
      <c r="D8" s="145">
        <f>#N/A</f>
        <v>1165928</v>
      </c>
      <c r="E8" s="145">
        <f>#N/A</f>
        <v>0</v>
      </c>
      <c r="F8" s="145">
        <f>#N/A</f>
        <v>0</v>
      </c>
      <c r="G8" s="31">
        <f>SUM(C8:F8)</f>
        <v>2236866</v>
      </c>
    </row>
    <row r="9" spans="2:7" s="34" customFormat="1" ht="46.8">
      <c r="B9" s="7" t="s">
        <v>12</v>
      </c>
      <c r="C9" s="145">
        <f>#N/A</f>
        <v>150000</v>
      </c>
      <c r="D9" s="145">
        <f>#N/A</f>
        <v>150000</v>
      </c>
      <c r="E9" s="145">
        <f>#N/A</f>
        <v>0</v>
      </c>
      <c r="F9" s="145">
        <f>#N/A</f>
        <v>0</v>
      </c>
      <c r="G9" s="32">
        <f t="shared" ref="G9:G15" si="0">SUM(C9:F9)</f>
        <v>300000</v>
      </c>
    </row>
    <row r="10" spans="2:7" s="34" customFormat="1" ht="62.4">
      <c r="B10" s="7" t="s">
        <v>13</v>
      </c>
      <c r="C10" s="145">
        <f>#N/A</f>
        <v>80000</v>
      </c>
      <c r="D10" s="145">
        <f>#N/A</f>
        <v>80000</v>
      </c>
      <c r="E10" s="145">
        <f>#N/A</f>
        <v>0</v>
      </c>
      <c r="F10" s="145">
        <f>#N/A</f>
        <v>0</v>
      </c>
      <c r="G10" s="32">
        <f t="shared" si="0"/>
        <v>160000</v>
      </c>
    </row>
    <row r="11" spans="2:7" s="34" customFormat="1" ht="31.2">
      <c r="B11" s="13" t="s">
        <v>14</v>
      </c>
      <c r="C11" s="145">
        <f>#N/A</f>
        <v>449600</v>
      </c>
      <c r="D11" s="145">
        <f>#N/A</f>
        <v>499600</v>
      </c>
      <c r="E11" s="145">
        <f>#N/A</f>
        <v>0</v>
      </c>
      <c r="F11" s="145">
        <f>#N/A</f>
        <v>0</v>
      </c>
      <c r="G11" s="32">
        <f t="shared" si="0"/>
        <v>949200</v>
      </c>
    </row>
    <row r="12" spans="2:7" s="34" customFormat="1" ht="15.6">
      <c r="B12" s="7" t="s">
        <v>15</v>
      </c>
      <c r="C12" s="145">
        <f>#N/A</f>
        <v>255000</v>
      </c>
      <c r="D12" s="145">
        <f>#N/A</f>
        <v>255000</v>
      </c>
      <c r="E12" s="145">
        <f>#N/A</f>
        <v>0</v>
      </c>
      <c r="F12" s="145">
        <f>#N/A</f>
        <v>0</v>
      </c>
      <c r="G12" s="32">
        <f t="shared" si="0"/>
        <v>510000</v>
      </c>
    </row>
    <row r="13" spans="2:7" s="34" customFormat="1" ht="46.8">
      <c r="B13" s="7" t="s">
        <v>16</v>
      </c>
      <c r="C13" s="145">
        <f>#N/A</f>
        <v>217805.73</v>
      </c>
      <c r="D13" s="145">
        <f>#N/A</f>
        <v>217805.73</v>
      </c>
      <c r="E13" s="145">
        <f>#N/A</f>
        <v>0</v>
      </c>
      <c r="F13" s="145">
        <f>#N/A</f>
        <v>0</v>
      </c>
      <c r="G13" s="32">
        <f t="shared" si="0"/>
        <v>435611.46</v>
      </c>
    </row>
    <row r="14" spans="2:7" s="34" customFormat="1" ht="47.4" thickBot="1">
      <c r="B14" s="79" t="s">
        <v>17</v>
      </c>
      <c r="C14" s="154">
        <f>#N/A</f>
        <v>393478.58</v>
      </c>
      <c r="D14" s="154">
        <f>#N/A</f>
        <v>393488.58</v>
      </c>
      <c r="E14" s="154">
        <f>#N/A</f>
        <v>0</v>
      </c>
      <c r="F14" s="154">
        <f>#N/A</f>
        <v>0</v>
      </c>
      <c r="G14" s="80">
        <f t="shared" si="0"/>
        <v>786967.16</v>
      </c>
    </row>
    <row r="15" spans="2:7" s="34" customFormat="1" ht="30" customHeight="1">
      <c r="B15" s="155" t="s">
        <v>266</v>
      </c>
      <c r="C15" s="156">
        <f>SUM(C8:C14)</f>
        <v>2616822.31</v>
      </c>
      <c r="D15" s="156">
        <f>SUM(D8:D14)</f>
        <v>2761822.31</v>
      </c>
      <c r="E15" s="156">
        <f>SUM(E8:E14)</f>
        <v>0</v>
      </c>
      <c r="F15" s="156">
        <f>SUM(F8:F14)</f>
        <v>0</v>
      </c>
      <c r="G15" s="157">
        <f t="shared" si="0"/>
        <v>5378644.6200000001</v>
      </c>
    </row>
    <row r="16" spans="2:7" s="34" customFormat="1" ht="22.5" customHeight="1">
      <c r="B16" s="147" t="s">
        <v>60</v>
      </c>
      <c r="C16" s="76">
        <f>C15*0.07</f>
        <v>183177.56170000002</v>
      </c>
      <c r="D16" s="76">
        <f>D15*0.07</f>
        <v>193327.56170000002</v>
      </c>
      <c r="E16" s="76">
        <f>E15*0.07</f>
        <v>0</v>
      </c>
      <c r="F16" s="76">
        <f>F15*0.07</f>
        <v>0</v>
      </c>
      <c r="G16" s="81">
        <f>G15*0.07</f>
        <v>376505.12340000004</v>
      </c>
    </row>
    <row r="17" spans="2:8" s="34" customFormat="1" ht="30" customHeight="1" thickBot="1">
      <c r="B17" s="77" t="s">
        <v>8</v>
      </c>
      <c r="C17" s="78">
        <f>C15+C16</f>
        <v>2799999.8717</v>
      </c>
      <c r="D17" s="78">
        <f>D15+D16</f>
        <v>2955149.8717</v>
      </c>
      <c r="E17" s="78">
        <f>E15+E16</f>
        <v>0</v>
      </c>
      <c r="F17" s="78">
        <f>F15+F16</f>
        <v>0</v>
      </c>
      <c r="G17" s="82">
        <f>G15+G16</f>
        <v>5755149.7434</v>
      </c>
    </row>
    <row r="18" spans="2:8" s="34" customFormat="1" ht="16.2" thickBot="1"/>
    <row r="19" spans="2:8" s="34" customFormat="1" ht="16.2" thickBot="1">
      <c r="B19" s="350" t="s">
        <v>235</v>
      </c>
      <c r="C19" s="351"/>
      <c r="D19" s="351"/>
      <c r="E19" s="351"/>
      <c r="F19" s="352"/>
      <c r="G19" s="353"/>
    </row>
    <row r="20" spans="2:8" ht="15.6">
      <c r="B20" s="11"/>
      <c r="C20" s="9" t="s">
        <v>267</v>
      </c>
      <c r="D20" s="9" t="s">
        <v>268</v>
      </c>
      <c r="E20" s="9" t="s">
        <v>269</v>
      </c>
      <c r="F20" s="21" t="s">
        <v>7</v>
      </c>
      <c r="G20" s="12" t="s">
        <v>61</v>
      </c>
      <c r="H20" s="101" t="s">
        <v>236</v>
      </c>
    </row>
    <row r="21" spans="2:8" ht="15.6">
      <c r="B21" s="11"/>
      <c r="C21" s="9" t="str">
        <f>#N/A</f>
        <v>UNDP</v>
      </c>
      <c r="D21" s="9">
        <f>#N/A</f>
        <v>0</v>
      </c>
      <c r="E21" s="9">
        <f>#N/A</f>
        <v>0</v>
      </c>
      <c r="F21" s="9">
        <f>#N/A</f>
        <v>0</v>
      </c>
      <c r="G21" s="12"/>
      <c r="H21" s="102"/>
    </row>
    <row r="22" spans="2:8" ht="23.25" customHeight="1">
      <c r="B22" s="10" t="s">
        <v>237</v>
      </c>
      <c r="C22" s="224">
        <f>#N/A</f>
        <v>1959999.6779999998</v>
      </c>
      <c r="D22" s="224">
        <f>#N/A</f>
        <v>0</v>
      </c>
      <c r="E22" s="224">
        <f>#N/A</f>
        <v>0</v>
      </c>
      <c r="F22" s="224">
        <f>#N/A</f>
        <v>0</v>
      </c>
      <c r="G22" s="225">
        <f>#N/A</f>
        <v>1959999.6779999998</v>
      </c>
      <c r="H22" s="103">
        <f>#N/A</f>
        <v>0.7</v>
      </c>
    </row>
    <row r="23" spans="2:8" ht="24.75" customHeight="1">
      <c r="B23" s="10" t="s">
        <v>238</v>
      </c>
      <c r="C23" s="224">
        <f>#N/A</f>
        <v>839999.86199999996</v>
      </c>
      <c r="D23" s="224">
        <f>#N/A</f>
        <v>0</v>
      </c>
      <c r="E23" s="224">
        <f>#N/A</f>
        <v>0</v>
      </c>
      <c r="F23" s="224">
        <f>#N/A</f>
        <v>0</v>
      </c>
      <c r="G23" s="225">
        <f>#N/A</f>
        <v>839999.86199999996</v>
      </c>
      <c r="H23" s="103">
        <f>#N/A</f>
        <v>0.3</v>
      </c>
    </row>
    <row r="24" spans="2:8" ht="24.75" customHeight="1" thickBot="1">
      <c r="B24" s="10" t="s">
        <v>270</v>
      </c>
      <c r="C24" s="224">
        <f>#N/A</f>
        <v>0</v>
      </c>
      <c r="D24" s="224">
        <f>#N/A</f>
        <v>0</v>
      </c>
      <c r="E24" s="224">
        <f>#N/A</f>
        <v>0</v>
      </c>
      <c r="F24" s="224">
        <f>#N/A</f>
        <v>0</v>
      </c>
      <c r="G24" s="225">
        <f>#N/A</f>
        <v>0</v>
      </c>
      <c r="H24" s="104">
        <f>#N/A</f>
        <v>0</v>
      </c>
    </row>
    <row r="25" spans="2:8" ht="16.2" thickBot="1">
      <c r="B25" s="4" t="s">
        <v>61</v>
      </c>
      <c r="C25" s="226">
        <f>#N/A</f>
        <v>2799999.54</v>
      </c>
      <c r="D25" s="226">
        <f>#N/A</f>
        <v>0</v>
      </c>
      <c r="E25" s="226">
        <f>#N/A</f>
        <v>0</v>
      </c>
      <c r="F25" s="227">
        <f>#N/A</f>
        <v>0</v>
      </c>
      <c r="G25" s="228">
        <f>#N/A</f>
        <v>2799999.54</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defaultColWidth="8.77734375" defaultRowHeight="14.4"/>
  <sheetData>
    <row r="1" spans="1:1">
      <c r="A1" s="71">
        <v>0</v>
      </c>
    </row>
    <row r="2" spans="1:1">
      <c r="A2" s="71">
        <v>0.2</v>
      </c>
    </row>
    <row r="3" spans="1:1">
      <c r="A3" s="71">
        <v>0.4</v>
      </c>
    </row>
    <row r="4" spans="1:1">
      <c r="A4" s="71">
        <v>0.6</v>
      </c>
    </row>
    <row r="5" spans="1:1">
      <c r="A5" s="71">
        <v>0.8</v>
      </c>
    </row>
    <row r="6" spans="1:1">
      <c r="A6" s="7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77734375" defaultRowHeight="14.4"/>
  <sheetData>
    <row r="1" spans="1:2">
      <c r="A1" s="35" t="s">
        <v>271</v>
      </c>
      <c r="B1" s="36" t="s">
        <v>272</v>
      </c>
    </row>
    <row r="2" spans="1:2">
      <c r="A2" s="37" t="s">
        <v>273</v>
      </c>
      <c r="B2" s="38" t="s">
        <v>274</v>
      </c>
    </row>
    <row r="3" spans="1:2">
      <c r="A3" s="37" t="s">
        <v>275</v>
      </c>
      <c r="B3" s="38" t="s">
        <v>276</v>
      </c>
    </row>
    <row r="4" spans="1:2">
      <c r="A4" s="37" t="s">
        <v>277</v>
      </c>
      <c r="B4" s="38" t="s">
        <v>278</v>
      </c>
    </row>
    <row r="5" spans="1:2">
      <c r="A5" s="37" t="s">
        <v>279</v>
      </c>
      <c r="B5" s="38" t="s">
        <v>280</v>
      </c>
    </row>
    <row r="6" spans="1:2">
      <c r="A6" s="37" t="s">
        <v>281</v>
      </c>
      <c r="B6" s="38" t="s">
        <v>282</v>
      </c>
    </row>
    <row r="7" spans="1:2">
      <c r="A7" s="37" t="s">
        <v>283</v>
      </c>
      <c r="B7" s="38" t="s">
        <v>284</v>
      </c>
    </row>
    <row r="8" spans="1:2">
      <c r="A8" s="37" t="s">
        <v>285</v>
      </c>
      <c r="B8" s="38" t="s">
        <v>286</v>
      </c>
    </row>
    <row r="9" spans="1:2">
      <c r="A9" s="37" t="s">
        <v>287</v>
      </c>
      <c r="B9" s="38" t="s">
        <v>288</v>
      </c>
    </row>
    <row r="10" spans="1:2">
      <c r="A10" s="37" t="s">
        <v>289</v>
      </c>
      <c r="B10" s="38" t="s">
        <v>290</v>
      </c>
    </row>
    <row r="11" spans="1:2">
      <c r="A11" s="37" t="s">
        <v>291</v>
      </c>
      <c r="B11" s="38" t="s">
        <v>292</v>
      </c>
    </row>
    <row r="12" spans="1:2">
      <c r="A12" s="37" t="s">
        <v>293</v>
      </c>
      <c r="B12" s="38" t="s">
        <v>294</v>
      </c>
    </row>
    <row r="13" spans="1:2">
      <c r="A13" s="37" t="s">
        <v>295</v>
      </c>
      <c r="B13" s="38" t="s">
        <v>296</v>
      </c>
    </row>
    <row r="14" spans="1:2">
      <c r="A14" s="37" t="s">
        <v>297</v>
      </c>
      <c r="B14" s="38" t="s">
        <v>298</v>
      </c>
    </row>
    <row r="15" spans="1:2">
      <c r="A15" s="37" t="s">
        <v>299</v>
      </c>
      <c r="B15" s="38" t="s">
        <v>300</v>
      </c>
    </row>
    <row r="16" spans="1:2">
      <c r="A16" s="37" t="s">
        <v>301</v>
      </c>
      <c r="B16" s="38" t="s">
        <v>302</v>
      </c>
    </row>
    <row r="17" spans="1:2">
      <c r="A17" s="37" t="s">
        <v>303</v>
      </c>
      <c r="B17" s="38" t="s">
        <v>304</v>
      </c>
    </row>
    <row r="18" spans="1:2">
      <c r="A18" s="37" t="s">
        <v>305</v>
      </c>
      <c r="B18" s="38" t="s">
        <v>306</v>
      </c>
    </row>
    <row r="19" spans="1:2">
      <c r="A19" s="37" t="s">
        <v>307</v>
      </c>
      <c r="B19" s="38" t="s">
        <v>308</v>
      </c>
    </row>
    <row r="20" spans="1:2">
      <c r="A20" s="37" t="s">
        <v>309</v>
      </c>
      <c r="B20" s="38" t="s">
        <v>310</v>
      </c>
    </row>
    <row r="21" spans="1:2">
      <c r="A21" s="37" t="s">
        <v>311</v>
      </c>
      <c r="B21" s="38" t="s">
        <v>312</v>
      </c>
    </row>
    <row r="22" spans="1:2">
      <c r="A22" s="37" t="s">
        <v>313</v>
      </c>
      <c r="B22" s="38" t="s">
        <v>314</v>
      </c>
    </row>
    <row r="23" spans="1:2">
      <c r="A23" s="37" t="s">
        <v>315</v>
      </c>
      <c r="B23" s="38" t="s">
        <v>316</v>
      </c>
    </row>
    <row r="24" spans="1:2">
      <c r="A24" s="37" t="s">
        <v>317</v>
      </c>
      <c r="B24" s="38" t="s">
        <v>318</v>
      </c>
    </row>
    <row r="25" spans="1:2">
      <c r="A25" s="37" t="s">
        <v>319</v>
      </c>
      <c r="B25" s="38" t="s">
        <v>320</v>
      </c>
    </row>
    <row r="26" spans="1:2">
      <c r="A26" s="37" t="s">
        <v>321</v>
      </c>
      <c r="B26" s="38" t="s">
        <v>322</v>
      </c>
    </row>
    <row r="27" spans="1:2">
      <c r="A27" s="37" t="s">
        <v>323</v>
      </c>
      <c r="B27" s="38" t="s">
        <v>324</v>
      </c>
    </row>
    <row r="28" spans="1:2">
      <c r="A28" s="37" t="s">
        <v>325</v>
      </c>
      <c r="B28" s="38" t="s">
        <v>326</v>
      </c>
    </row>
    <row r="29" spans="1:2">
      <c r="A29" s="37" t="s">
        <v>327</v>
      </c>
      <c r="B29" s="38" t="s">
        <v>328</v>
      </c>
    </row>
    <row r="30" spans="1:2">
      <c r="A30" s="37" t="s">
        <v>329</v>
      </c>
      <c r="B30" s="38" t="s">
        <v>330</v>
      </c>
    </row>
    <row r="31" spans="1:2">
      <c r="A31" s="37" t="s">
        <v>331</v>
      </c>
      <c r="B31" s="38" t="s">
        <v>332</v>
      </c>
    </row>
    <row r="32" spans="1:2">
      <c r="A32" s="37" t="s">
        <v>333</v>
      </c>
      <c r="B32" s="38" t="s">
        <v>334</v>
      </c>
    </row>
    <row r="33" spans="1:2">
      <c r="A33" s="37" t="s">
        <v>335</v>
      </c>
      <c r="B33" s="38" t="s">
        <v>336</v>
      </c>
    </row>
    <row r="34" spans="1:2">
      <c r="A34" s="37" t="s">
        <v>337</v>
      </c>
      <c r="B34" s="38" t="s">
        <v>338</v>
      </c>
    </row>
    <row r="35" spans="1:2">
      <c r="A35" s="37" t="s">
        <v>339</v>
      </c>
      <c r="B35" s="38" t="s">
        <v>340</v>
      </c>
    </row>
    <row r="36" spans="1:2">
      <c r="A36" s="37" t="s">
        <v>341</v>
      </c>
      <c r="B36" s="38" t="s">
        <v>342</v>
      </c>
    </row>
    <row r="37" spans="1:2">
      <c r="A37" s="37" t="s">
        <v>343</v>
      </c>
      <c r="B37" s="38" t="s">
        <v>344</v>
      </c>
    </row>
    <row r="38" spans="1:2">
      <c r="A38" s="37" t="s">
        <v>345</v>
      </c>
      <c r="B38" s="38" t="s">
        <v>346</v>
      </c>
    </row>
    <row r="39" spans="1:2">
      <c r="A39" s="37" t="s">
        <v>347</v>
      </c>
      <c r="B39" s="38" t="s">
        <v>348</v>
      </c>
    </row>
    <row r="40" spans="1:2">
      <c r="A40" s="37" t="s">
        <v>349</v>
      </c>
      <c r="B40" s="38" t="s">
        <v>350</v>
      </c>
    </row>
    <row r="41" spans="1:2">
      <c r="A41" s="37" t="s">
        <v>351</v>
      </c>
      <c r="B41" s="38" t="s">
        <v>352</v>
      </c>
    </row>
    <row r="42" spans="1:2">
      <c r="A42" s="37" t="s">
        <v>353</v>
      </c>
      <c r="B42" s="38" t="s">
        <v>354</v>
      </c>
    </row>
    <row r="43" spans="1:2">
      <c r="A43" s="37" t="s">
        <v>355</v>
      </c>
      <c r="B43" s="38" t="s">
        <v>356</v>
      </c>
    </row>
    <row r="44" spans="1:2">
      <c r="A44" s="37" t="s">
        <v>357</v>
      </c>
      <c r="B44" s="38" t="s">
        <v>358</v>
      </c>
    </row>
    <row r="45" spans="1:2">
      <c r="A45" s="37" t="s">
        <v>359</v>
      </c>
      <c r="B45" s="38" t="s">
        <v>360</v>
      </c>
    </row>
    <row r="46" spans="1:2">
      <c r="A46" s="37" t="s">
        <v>361</v>
      </c>
      <c r="B46" s="38" t="s">
        <v>362</v>
      </c>
    </row>
    <row r="47" spans="1:2">
      <c r="A47" s="37" t="s">
        <v>363</v>
      </c>
      <c r="B47" s="38" t="s">
        <v>364</v>
      </c>
    </row>
    <row r="48" spans="1:2">
      <c r="A48" s="37" t="s">
        <v>365</v>
      </c>
      <c r="B48" s="38" t="s">
        <v>366</v>
      </c>
    </row>
    <row r="49" spans="1:2">
      <c r="A49" s="37" t="s">
        <v>367</v>
      </c>
      <c r="B49" s="38" t="s">
        <v>368</v>
      </c>
    </row>
    <row r="50" spans="1:2">
      <c r="A50" s="37" t="s">
        <v>369</v>
      </c>
      <c r="B50" s="38" t="s">
        <v>370</v>
      </c>
    </row>
    <row r="51" spans="1:2">
      <c r="A51" s="37" t="s">
        <v>371</v>
      </c>
      <c r="B51" s="38" t="s">
        <v>372</v>
      </c>
    </row>
    <row r="52" spans="1:2">
      <c r="A52" s="37" t="s">
        <v>373</v>
      </c>
      <c r="B52" s="38" t="s">
        <v>374</v>
      </c>
    </row>
    <row r="53" spans="1:2">
      <c r="A53" s="37" t="s">
        <v>375</v>
      </c>
      <c r="B53" s="38" t="s">
        <v>376</v>
      </c>
    </row>
    <row r="54" spans="1:2">
      <c r="A54" s="37" t="s">
        <v>377</v>
      </c>
      <c r="B54" s="38" t="s">
        <v>378</v>
      </c>
    </row>
    <row r="55" spans="1:2">
      <c r="A55" s="37" t="s">
        <v>379</v>
      </c>
      <c r="B55" s="38" t="s">
        <v>380</v>
      </c>
    </row>
    <row r="56" spans="1:2">
      <c r="A56" s="37" t="s">
        <v>381</v>
      </c>
      <c r="B56" s="38" t="s">
        <v>382</v>
      </c>
    </row>
    <row r="57" spans="1:2">
      <c r="A57" s="37" t="s">
        <v>383</v>
      </c>
      <c r="B57" s="38" t="s">
        <v>384</v>
      </c>
    </row>
    <row r="58" spans="1:2">
      <c r="A58" s="37" t="s">
        <v>385</v>
      </c>
      <c r="B58" s="38" t="s">
        <v>386</v>
      </c>
    </row>
    <row r="59" spans="1:2">
      <c r="A59" s="37" t="s">
        <v>387</v>
      </c>
      <c r="B59" s="38" t="s">
        <v>388</v>
      </c>
    </row>
    <row r="60" spans="1:2">
      <c r="A60" s="37" t="s">
        <v>389</v>
      </c>
      <c r="B60" s="38" t="s">
        <v>390</v>
      </c>
    </row>
    <row r="61" spans="1:2">
      <c r="A61" s="37" t="s">
        <v>391</v>
      </c>
      <c r="B61" s="38" t="s">
        <v>392</v>
      </c>
    </row>
    <row r="62" spans="1:2">
      <c r="A62" s="37" t="s">
        <v>393</v>
      </c>
      <c r="B62" s="38" t="s">
        <v>394</v>
      </c>
    </row>
    <row r="63" spans="1:2">
      <c r="A63" s="37" t="s">
        <v>395</v>
      </c>
      <c r="B63" s="38" t="s">
        <v>396</v>
      </c>
    </row>
    <row r="64" spans="1:2">
      <c r="A64" s="37" t="s">
        <v>397</v>
      </c>
      <c r="B64" s="38" t="s">
        <v>398</v>
      </c>
    </row>
    <row r="65" spans="1:2">
      <c r="A65" s="37" t="s">
        <v>399</v>
      </c>
      <c r="B65" s="38" t="s">
        <v>400</v>
      </c>
    </row>
    <row r="66" spans="1:2">
      <c r="A66" s="37" t="s">
        <v>401</v>
      </c>
      <c r="B66" s="38" t="s">
        <v>402</v>
      </c>
    </row>
    <row r="67" spans="1:2">
      <c r="A67" s="37" t="s">
        <v>403</v>
      </c>
      <c r="B67" s="38" t="s">
        <v>404</v>
      </c>
    </row>
    <row r="68" spans="1:2">
      <c r="A68" s="37" t="s">
        <v>405</v>
      </c>
      <c r="B68" s="38" t="s">
        <v>406</v>
      </c>
    </row>
    <row r="69" spans="1:2">
      <c r="A69" s="37" t="s">
        <v>407</v>
      </c>
      <c r="B69" s="38" t="s">
        <v>408</v>
      </c>
    </row>
    <row r="70" spans="1:2">
      <c r="A70" s="37" t="s">
        <v>409</v>
      </c>
      <c r="B70" s="38" t="s">
        <v>410</v>
      </c>
    </row>
    <row r="71" spans="1:2">
      <c r="A71" s="37" t="s">
        <v>411</v>
      </c>
      <c r="B71" s="38" t="s">
        <v>412</v>
      </c>
    </row>
    <row r="72" spans="1:2">
      <c r="A72" s="37" t="s">
        <v>413</v>
      </c>
      <c r="B72" s="38" t="s">
        <v>414</v>
      </c>
    </row>
    <row r="73" spans="1:2">
      <c r="A73" s="37" t="s">
        <v>415</v>
      </c>
      <c r="B73" s="38" t="s">
        <v>416</v>
      </c>
    </row>
    <row r="74" spans="1:2">
      <c r="A74" s="37" t="s">
        <v>417</v>
      </c>
      <c r="B74" s="38" t="s">
        <v>418</v>
      </c>
    </row>
    <row r="75" spans="1:2">
      <c r="A75" s="37" t="s">
        <v>419</v>
      </c>
      <c r="B75" s="39" t="s">
        <v>420</v>
      </c>
    </row>
    <row r="76" spans="1:2">
      <c r="A76" s="37" t="s">
        <v>421</v>
      </c>
      <c r="B76" s="39" t="s">
        <v>422</v>
      </c>
    </row>
    <row r="77" spans="1:2">
      <c r="A77" s="37" t="s">
        <v>423</v>
      </c>
      <c r="B77" s="39" t="s">
        <v>424</v>
      </c>
    </row>
    <row r="78" spans="1:2">
      <c r="A78" s="37" t="s">
        <v>425</v>
      </c>
      <c r="B78" s="39" t="s">
        <v>426</v>
      </c>
    </row>
    <row r="79" spans="1:2">
      <c r="A79" s="37" t="s">
        <v>427</v>
      </c>
      <c r="B79" s="39" t="s">
        <v>428</v>
      </c>
    </row>
    <row r="80" spans="1:2">
      <c r="A80" s="37" t="s">
        <v>429</v>
      </c>
      <c r="B80" s="39" t="s">
        <v>430</v>
      </c>
    </row>
    <row r="81" spans="1:2">
      <c r="A81" s="37" t="s">
        <v>431</v>
      </c>
      <c r="B81" s="39" t="s">
        <v>432</v>
      </c>
    </row>
    <row r="82" spans="1:2">
      <c r="A82" s="37" t="s">
        <v>433</v>
      </c>
      <c r="B82" s="39" t="s">
        <v>434</v>
      </c>
    </row>
    <row r="83" spans="1:2">
      <c r="A83" s="37" t="s">
        <v>435</v>
      </c>
      <c r="B83" s="39" t="s">
        <v>436</v>
      </c>
    </row>
    <row r="84" spans="1:2">
      <c r="A84" s="37" t="s">
        <v>437</v>
      </c>
      <c r="B84" s="39" t="s">
        <v>438</v>
      </c>
    </row>
    <row r="85" spans="1:2">
      <c r="A85" s="37" t="s">
        <v>439</v>
      </c>
      <c r="B85" s="39" t="s">
        <v>440</v>
      </c>
    </row>
    <row r="86" spans="1:2">
      <c r="A86" s="37" t="s">
        <v>441</v>
      </c>
      <c r="B86" s="39" t="s">
        <v>442</v>
      </c>
    </row>
    <row r="87" spans="1:2">
      <c r="A87" s="37" t="s">
        <v>443</v>
      </c>
      <c r="B87" s="39" t="s">
        <v>444</v>
      </c>
    </row>
    <row r="88" spans="1:2">
      <c r="A88" s="37" t="s">
        <v>445</v>
      </c>
      <c r="B88" s="39" t="s">
        <v>446</v>
      </c>
    </row>
    <row r="89" spans="1:2">
      <c r="A89" s="37" t="s">
        <v>447</v>
      </c>
      <c r="B89" s="39" t="s">
        <v>448</v>
      </c>
    </row>
    <row r="90" spans="1:2">
      <c r="A90" s="37" t="s">
        <v>449</v>
      </c>
      <c r="B90" s="39" t="s">
        <v>450</v>
      </c>
    </row>
    <row r="91" spans="1:2">
      <c r="A91" s="37" t="s">
        <v>451</v>
      </c>
      <c r="B91" s="39" t="s">
        <v>452</v>
      </c>
    </row>
    <row r="92" spans="1:2">
      <c r="A92" s="37" t="s">
        <v>453</v>
      </c>
      <c r="B92" s="39" t="s">
        <v>454</v>
      </c>
    </row>
    <row r="93" spans="1:2">
      <c r="A93" s="37" t="s">
        <v>455</v>
      </c>
      <c r="B93" s="39" t="s">
        <v>456</v>
      </c>
    </row>
    <row r="94" spans="1:2">
      <c r="A94" s="37" t="s">
        <v>457</v>
      </c>
      <c r="B94" s="39" t="s">
        <v>458</v>
      </c>
    </row>
    <row r="95" spans="1:2">
      <c r="A95" s="37" t="s">
        <v>459</v>
      </c>
      <c r="B95" s="39" t="s">
        <v>460</v>
      </c>
    </row>
    <row r="96" spans="1:2">
      <c r="A96" s="37" t="s">
        <v>461</v>
      </c>
      <c r="B96" s="39" t="s">
        <v>462</v>
      </c>
    </row>
    <row r="97" spans="1:2">
      <c r="A97" s="37" t="s">
        <v>463</v>
      </c>
      <c r="B97" s="39" t="s">
        <v>464</v>
      </c>
    </row>
    <row r="98" spans="1:2">
      <c r="A98" s="37" t="s">
        <v>465</v>
      </c>
      <c r="B98" s="39" t="s">
        <v>466</v>
      </c>
    </row>
    <row r="99" spans="1:2">
      <c r="A99" s="37" t="s">
        <v>467</v>
      </c>
      <c r="B99" s="39" t="s">
        <v>468</v>
      </c>
    </row>
    <row r="100" spans="1:2">
      <c r="A100" s="37" t="s">
        <v>469</v>
      </c>
      <c r="B100" s="39" t="s">
        <v>470</v>
      </c>
    </row>
    <row r="101" spans="1:2">
      <c r="A101" s="37" t="s">
        <v>471</v>
      </c>
      <c r="B101" s="39" t="s">
        <v>472</v>
      </c>
    </row>
    <row r="102" spans="1:2">
      <c r="A102" s="37" t="s">
        <v>473</v>
      </c>
      <c r="B102" s="39" t="s">
        <v>474</v>
      </c>
    </row>
    <row r="103" spans="1:2">
      <c r="A103" s="37" t="s">
        <v>475</v>
      </c>
      <c r="B103" s="39" t="s">
        <v>476</v>
      </c>
    </row>
    <row r="104" spans="1:2">
      <c r="A104" s="37" t="s">
        <v>477</v>
      </c>
      <c r="B104" s="39" t="s">
        <v>478</v>
      </c>
    </row>
    <row r="105" spans="1:2">
      <c r="A105" s="37" t="s">
        <v>479</v>
      </c>
      <c r="B105" s="39" t="s">
        <v>480</v>
      </c>
    </row>
    <row r="106" spans="1:2">
      <c r="A106" s="37" t="s">
        <v>481</v>
      </c>
      <c r="B106" s="39" t="s">
        <v>482</v>
      </c>
    </row>
    <row r="107" spans="1:2">
      <c r="A107" s="37" t="s">
        <v>483</v>
      </c>
      <c r="B107" s="39" t="s">
        <v>484</v>
      </c>
    </row>
    <row r="108" spans="1:2">
      <c r="A108" s="37" t="s">
        <v>485</v>
      </c>
      <c r="B108" s="39" t="s">
        <v>486</v>
      </c>
    </row>
    <row r="109" spans="1:2">
      <c r="A109" s="37" t="s">
        <v>487</v>
      </c>
      <c r="B109" s="39" t="s">
        <v>488</v>
      </c>
    </row>
    <row r="110" spans="1:2">
      <c r="A110" s="37" t="s">
        <v>489</v>
      </c>
      <c r="B110" s="39" t="s">
        <v>490</v>
      </c>
    </row>
    <row r="111" spans="1:2">
      <c r="A111" s="37" t="s">
        <v>491</v>
      </c>
      <c r="B111" s="39" t="s">
        <v>492</v>
      </c>
    </row>
    <row r="112" spans="1:2">
      <c r="A112" s="37" t="s">
        <v>493</v>
      </c>
      <c r="B112" s="39" t="s">
        <v>494</v>
      </c>
    </row>
    <row r="113" spans="1:2">
      <c r="A113" s="37" t="s">
        <v>495</v>
      </c>
      <c r="B113" s="39" t="s">
        <v>496</v>
      </c>
    </row>
    <row r="114" spans="1:2">
      <c r="A114" s="37" t="s">
        <v>497</v>
      </c>
      <c r="B114" s="39" t="s">
        <v>498</v>
      </c>
    </row>
    <row r="115" spans="1:2">
      <c r="A115" s="37" t="s">
        <v>499</v>
      </c>
      <c r="B115" s="39" t="s">
        <v>500</v>
      </c>
    </row>
    <row r="116" spans="1:2">
      <c r="A116" s="37" t="s">
        <v>501</v>
      </c>
      <c r="B116" s="39" t="s">
        <v>502</v>
      </c>
    </row>
    <row r="117" spans="1:2">
      <c r="A117" s="37" t="s">
        <v>503</v>
      </c>
      <c r="B117" s="39" t="s">
        <v>504</v>
      </c>
    </row>
    <row r="118" spans="1:2">
      <c r="A118" s="37" t="s">
        <v>505</v>
      </c>
      <c r="B118" s="39" t="s">
        <v>506</v>
      </c>
    </row>
    <row r="119" spans="1:2">
      <c r="A119" s="37" t="s">
        <v>507</v>
      </c>
      <c r="B119" s="39" t="s">
        <v>508</v>
      </c>
    </row>
    <row r="120" spans="1:2">
      <c r="A120" s="37" t="s">
        <v>509</v>
      </c>
      <c r="B120" s="39" t="s">
        <v>510</v>
      </c>
    </row>
    <row r="121" spans="1:2">
      <c r="A121" s="37" t="s">
        <v>511</v>
      </c>
      <c r="B121" s="39" t="s">
        <v>512</v>
      </c>
    </row>
    <row r="122" spans="1:2">
      <c r="A122" s="37" t="s">
        <v>513</v>
      </c>
      <c r="B122" s="39" t="s">
        <v>514</v>
      </c>
    </row>
    <row r="123" spans="1:2">
      <c r="A123" s="37" t="s">
        <v>515</v>
      </c>
      <c r="B123" s="39" t="s">
        <v>516</v>
      </c>
    </row>
    <row r="124" spans="1:2">
      <c r="A124" s="37" t="s">
        <v>517</v>
      </c>
      <c r="B124" s="39" t="s">
        <v>518</v>
      </c>
    </row>
    <row r="125" spans="1:2">
      <c r="A125" s="37" t="s">
        <v>519</v>
      </c>
      <c r="B125" s="39" t="s">
        <v>520</v>
      </c>
    </row>
    <row r="126" spans="1:2">
      <c r="A126" s="37" t="s">
        <v>521</v>
      </c>
      <c r="B126" s="39" t="s">
        <v>522</v>
      </c>
    </row>
    <row r="127" spans="1:2">
      <c r="A127" s="37" t="s">
        <v>523</v>
      </c>
      <c r="B127" s="39" t="s">
        <v>524</v>
      </c>
    </row>
    <row r="128" spans="1:2">
      <c r="A128" s="37" t="s">
        <v>525</v>
      </c>
      <c r="B128" s="39" t="s">
        <v>526</v>
      </c>
    </row>
    <row r="129" spans="1:2">
      <c r="A129" s="37" t="s">
        <v>527</v>
      </c>
      <c r="B129" s="39" t="s">
        <v>528</v>
      </c>
    </row>
    <row r="130" spans="1:2">
      <c r="A130" s="37" t="s">
        <v>529</v>
      </c>
      <c r="B130" s="39" t="s">
        <v>530</v>
      </c>
    </row>
    <row r="131" spans="1:2">
      <c r="A131" s="37" t="s">
        <v>531</v>
      </c>
      <c r="B131" s="39" t="s">
        <v>532</v>
      </c>
    </row>
    <row r="132" spans="1:2">
      <c r="A132" s="37" t="s">
        <v>533</v>
      </c>
      <c r="B132" s="39" t="s">
        <v>534</v>
      </c>
    </row>
    <row r="133" spans="1:2">
      <c r="A133" s="37" t="s">
        <v>535</v>
      </c>
      <c r="B133" s="39" t="s">
        <v>536</v>
      </c>
    </row>
    <row r="134" spans="1:2">
      <c r="A134" s="37" t="s">
        <v>537</v>
      </c>
      <c r="B134" s="39" t="s">
        <v>538</v>
      </c>
    </row>
    <row r="135" spans="1:2">
      <c r="A135" s="37" t="s">
        <v>539</v>
      </c>
      <c r="B135" s="39" t="s">
        <v>540</v>
      </c>
    </row>
    <row r="136" spans="1:2">
      <c r="A136" s="37" t="s">
        <v>541</v>
      </c>
      <c r="B136" s="39" t="s">
        <v>542</v>
      </c>
    </row>
    <row r="137" spans="1:2">
      <c r="A137" s="37" t="s">
        <v>543</v>
      </c>
      <c r="B137" s="39" t="s">
        <v>544</v>
      </c>
    </row>
    <row r="138" spans="1:2">
      <c r="A138" s="37" t="s">
        <v>545</v>
      </c>
      <c r="B138" s="39" t="s">
        <v>546</v>
      </c>
    </row>
    <row r="139" spans="1:2">
      <c r="A139" s="37" t="s">
        <v>547</v>
      </c>
      <c r="B139" s="39" t="s">
        <v>548</v>
      </c>
    </row>
    <row r="140" spans="1:2">
      <c r="A140" s="37" t="s">
        <v>549</v>
      </c>
      <c r="B140" s="39" t="s">
        <v>550</v>
      </c>
    </row>
    <row r="141" spans="1:2">
      <c r="A141" s="37" t="s">
        <v>551</v>
      </c>
      <c r="B141" s="39" t="s">
        <v>552</v>
      </c>
    </row>
    <row r="142" spans="1:2">
      <c r="A142" s="37" t="s">
        <v>553</v>
      </c>
      <c r="B142" s="39" t="s">
        <v>554</v>
      </c>
    </row>
    <row r="143" spans="1:2">
      <c r="A143" s="37" t="s">
        <v>555</v>
      </c>
      <c r="B143" s="39" t="s">
        <v>556</v>
      </c>
    </row>
    <row r="144" spans="1:2">
      <c r="A144" s="37" t="s">
        <v>557</v>
      </c>
      <c r="B144" s="39" t="s">
        <v>558</v>
      </c>
    </row>
    <row r="145" spans="1:2">
      <c r="A145" s="37" t="s">
        <v>559</v>
      </c>
      <c r="B145" s="39" t="s">
        <v>560</v>
      </c>
    </row>
    <row r="146" spans="1:2">
      <c r="A146" s="37" t="s">
        <v>561</v>
      </c>
      <c r="B146" s="39" t="s">
        <v>562</v>
      </c>
    </row>
    <row r="147" spans="1:2">
      <c r="A147" s="37" t="s">
        <v>563</v>
      </c>
      <c r="B147" s="39" t="s">
        <v>564</v>
      </c>
    </row>
    <row r="148" spans="1:2">
      <c r="A148" s="37" t="s">
        <v>565</v>
      </c>
      <c r="B148" s="39" t="s">
        <v>566</v>
      </c>
    </row>
    <row r="149" spans="1:2">
      <c r="A149" s="37" t="s">
        <v>567</v>
      </c>
      <c r="B149" s="39" t="s">
        <v>568</v>
      </c>
    </row>
    <row r="150" spans="1:2">
      <c r="A150" s="37" t="s">
        <v>569</v>
      </c>
      <c r="B150" s="39" t="s">
        <v>570</v>
      </c>
    </row>
    <row r="151" spans="1:2">
      <c r="A151" s="37" t="s">
        <v>571</v>
      </c>
      <c r="B151" s="39" t="s">
        <v>572</v>
      </c>
    </row>
    <row r="152" spans="1:2">
      <c r="A152" s="37" t="s">
        <v>573</v>
      </c>
      <c r="B152" s="39" t="s">
        <v>574</v>
      </c>
    </row>
    <row r="153" spans="1:2">
      <c r="A153" s="37" t="s">
        <v>575</v>
      </c>
      <c r="B153" s="39" t="s">
        <v>576</v>
      </c>
    </row>
    <row r="154" spans="1:2">
      <c r="A154" s="37" t="s">
        <v>577</v>
      </c>
      <c r="B154" s="39" t="s">
        <v>578</v>
      </c>
    </row>
    <row r="155" spans="1:2">
      <c r="A155" s="37" t="s">
        <v>579</v>
      </c>
      <c r="B155" s="39" t="s">
        <v>580</v>
      </c>
    </row>
    <row r="156" spans="1:2">
      <c r="A156" s="37" t="s">
        <v>581</v>
      </c>
      <c r="B156" s="39" t="s">
        <v>582</v>
      </c>
    </row>
    <row r="157" spans="1:2">
      <c r="A157" s="37" t="s">
        <v>583</v>
      </c>
      <c r="B157" s="39" t="s">
        <v>584</v>
      </c>
    </row>
    <row r="158" spans="1:2">
      <c r="A158" s="37" t="s">
        <v>585</v>
      </c>
      <c r="B158" s="39" t="s">
        <v>586</v>
      </c>
    </row>
    <row r="159" spans="1:2">
      <c r="A159" s="37" t="s">
        <v>587</v>
      </c>
      <c r="B159" s="39" t="s">
        <v>588</v>
      </c>
    </row>
    <row r="160" spans="1:2">
      <c r="A160" s="37" t="s">
        <v>589</v>
      </c>
      <c r="B160" s="39" t="s">
        <v>590</v>
      </c>
    </row>
    <row r="161" spans="1:2">
      <c r="A161" s="37" t="s">
        <v>591</v>
      </c>
      <c r="B161" s="39" t="s">
        <v>592</v>
      </c>
    </row>
    <row r="162" spans="1:2">
      <c r="A162" s="37" t="s">
        <v>593</v>
      </c>
      <c r="B162" s="39" t="s">
        <v>594</v>
      </c>
    </row>
    <row r="163" spans="1:2">
      <c r="A163" s="37" t="s">
        <v>595</v>
      </c>
      <c r="B163" s="39" t="s">
        <v>596</v>
      </c>
    </row>
    <row r="164" spans="1:2">
      <c r="A164" s="37" t="s">
        <v>597</v>
      </c>
      <c r="B164" s="39" t="s">
        <v>598</v>
      </c>
    </row>
    <row r="165" spans="1:2">
      <c r="A165" s="37" t="s">
        <v>599</v>
      </c>
      <c r="B165" s="39" t="s">
        <v>600</v>
      </c>
    </row>
    <row r="166" spans="1:2">
      <c r="A166" s="37" t="s">
        <v>601</v>
      </c>
      <c r="B166" s="39" t="s">
        <v>602</v>
      </c>
    </row>
    <row r="167" spans="1:2">
      <c r="A167" s="37" t="s">
        <v>603</v>
      </c>
      <c r="B167" s="39" t="s">
        <v>604</v>
      </c>
    </row>
    <row r="168" spans="1:2">
      <c r="A168" s="37" t="s">
        <v>605</v>
      </c>
      <c r="B168" s="39" t="s">
        <v>606</v>
      </c>
    </row>
    <row r="169" spans="1:2">
      <c r="A169" s="37" t="s">
        <v>607</v>
      </c>
      <c r="B169" s="39" t="s">
        <v>608</v>
      </c>
    </row>
    <row r="170" spans="1:2">
      <c r="A170" s="37" t="s">
        <v>609</v>
      </c>
      <c r="B170" s="39" t="s">
        <v>610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freya.byfield@un.org</UploadedBy>
    <Classification xmlns="b1528a4b-5ccb-40f7-a09e-43427183cd95">External</Classification>
    <FormCode xmlns="b1528a4b-5ccb-40f7-a09e-43427183cd95" xsi:nil="true"/>
    <FundId xmlns="f9695bc1-6109-4dcd-a27a-f8a0370b00e2">6</FundId>
    <ProjectType xmlns="f9695bc1-6109-4dcd-a27a-f8a0370b00e2">PROJECT</ProjectType>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MPTF_00006_00731</ProjectId>
    <FundCode xmlns="f9695bc1-6109-4dcd-a27a-f8a0370b00e2">MPTF_00006</FundCode>
    <Comments xmlns="f9695bc1-6109-4dcd-a27a-f8a0370b00e2" xsi:nil="true"/>
    <Active xmlns="f9695bc1-6109-4dcd-a27a-f8a0370b00e2">Yes</Active>
    <DocumentDate xmlns="b1528a4b-5ccb-40f7-a09e-43427183cd95">2025-06-13T07:00:00+00:00</DocumentDate>
    <Featured xmlns="b1528a4b-5ccb-40f7-a09e-43427183cd95">1</Featured>
    <FormTypeCode xmlns="b1528a4b-5ccb-40f7-a09e-43427183cd95" xsi:nil="true"/>
    <DocModified xmlns="b1528a4b-5ccb-40f7-a09e-43427183cd95">No</DocModified>
  </documentManagement>
</p:properties>
</file>

<file path=customXml/itemProps1.xml><?xml version="1.0" encoding="utf-8"?>
<ds:datastoreItem xmlns:ds="http://schemas.openxmlformats.org/officeDocument/2006/customXml" ds:itemID="{ED0490BE-2270-45FD-B7A4-9693B7A2B260}">
  <ds:schemaRefs>
    <ds:schemaRef ds:uri="http://schemas.microsoft.com/sharepoint/v3/contenttype/forms"/>
  </ds:schemaRefs>
</ds:datastoreItem>
</file>

<file path=customXml/itemProps2.xml><?xml version="1.0" encoding="utf-8"?>
<ds:datastoreItem xmlns:ds="http://schemas.openxmlformats.org/officeDocument/2006/customXml" ds:itemID="{8BFF0B80-D38C-4F8B-B9C1-A3F3A8DDA8B9}"/>
</file>

<file path=customXml/itemProps3.xml><?xml version="1.0" encoding="utf-8"?>
<ds:datastoreItem xmlns:ds="http://schemas.openxmlformats.org/officeDocument/2006/customXml" ds:itemID="{12741E90-07AB-4126-8E16-9AE1CB137734}">
  <ds:schemaRefs>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 ds:uri="cb759e4c-f0d7-4feb-bda3-ed2800574e06"/>
    <ds:schemaRef ds:uri="f9695bc1-6109-4dcd-a27a-f8a0370b00e2"/>
    <ds:schemaRef ds:uri="http://purl.org/dc/terms/"/>
    <ds:schemaRef ds:uri="http://schemas.microsoft.com/office/2006/documentManagement/types"/>
    <ds:schemaRef ds:uri="http://schemas.microsoft.com/office/infopath/2007/PartnerControls"/>
    <ds:schemaRef ds:uri="b1528a4b-5ccb-40f7-a09e-43427183cd95"/>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5)For MPTFO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Secretariat financial report_June 2025.xlsx</dc:title>
  <dc:subject/>
  <dc:creator>Jelena Zelenovic</dc:creator>
  <cp:keywords/>
  <dc:description/>
  <cp:lastModifiedBy>Freya Byfield</cp:lastModifiedBy>
  <cp:revision/>
  <cp:lastPrinted>2020-04-12T16:33:58Z</cp:lastPrinted>
  <dcterms:created xsi:type="dcterms:W3CDTF">2017-11-15T21:17:43Z</dcterms:created>
  <dcterms:modified xsi:type="dcterms:W3CDTF">2025-06-10T13:36:29Z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