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joachim.ouedraogo\Documents\Projet Landja\Rapport mandataire\Rapport semestriel juin25\"/>
    </mc:Choice>
  </mc:AlternateContent>
  <xr:revisionPtr revIDLastSave="0" documentId="13_ncr:1_{581C2F81-BCC1-4468-B308-835F23F660ED}" xr6:coauthVersionLast="47" xr6:coauthVersionMax="47" xr10:uidLastSave="{00000000-0000-0000-0000-000000000000}"/>
  <bookViews>
    <workbookView xWindow="-110" yWindow="-110" windowWidth="19420" windowHeight="10300" firstSheet="1" activeTab="1" xr2:uid="{00000000-000D-0000-FFFF-FFFF00000000}"/>
  </bookViews>
  <sheets>
    <sheet name="RF par produits" sheetId="6" r:id="rId1"/>
    <sheet name="2)UNDG Budget categ par produit" sheetId="4" r:id="rId2"/>
    <sheet name="3) RF-Par catégories budgétaire" sheetId="5" r:id="rId3"/>
  </sheets>
  <externalReferences>
    <externalReference r:id="rId4"/>
    <externalReference r:id="rId5"/>
    <externalReference r:id="rId6"/>
  </externalReferences>
  <definedNames>
    <definedName name="_xlnm._FilterDatabase" localSheetId="0" hidden="1">'RF par produits'!$A$4:$N$4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5" l="1"/>
  <c r="R70" i="4"/>
  <c r="E17" i="5" l="1"/>
  <c r="G17" i="5"/>
  <c r="I66" i="6" l="1"/>
  <c r="I67" i="6"/>
  <c r="S218" i="4"/>
  <c r="T218" i="4"/>
  <c r="S217" i="4"/>
  <c r="T217" i="4"/>
  <c r="U210" i="4"/>
  <c r="U211" i="4"/>
  <c r="U212" i="4"/>
  <c r="U214" i="4"/>
  <c r="U209" i="4"/>
  <c r="T209" i="4"/>
  <c r="I61" i="6" l="1"/>
  <c r="I42" i="6"/>
  <c r="I33" i="6"/>
  <c r="I34" i="6"/>
  <c r="I9" i="6"/>
  <c r="U203" i="4"/>
  <c r="U197" i="4"/>
  <c r="U75" i="4"/>
  <c r="U76" i="4"/>
  <c r="U77" i="4"/>
  <c r="U78" i="4"/>
  <c r="U79" i="4"/>
  <c r="U80" i="4"/>
  <c r="U74" i="4"/>
  <c r="U64" i="4"/>
  <c r="U65" i="4"/>
  <c r="U66" i="4"/>
  <c r="U67" i="4"/>
  <c r="U68" i="4"/>
  <c r="U69" i="4"/>
  <c r="U63" i="4"/>
  <c r="U30" i="4"/>
  <c r="U31" i="4"/>
  <c r="U32" i="4"/>
  <c r="U33" i="4"/>
  <c r="U34" i="4"/>
  <c r="U35" i="4"/>
  <c r="U29" i="4"/>
  <c r="U19" i="4"/>
  <c r="U20" i="4"/>
  <c r="U21" i="4"/>
  <c r="U22" i="4"/>
  <c r="U23" i="4"/>
  <c r="U24" i="4"/>
  <c r="U18" i="4"/>
  <c r="U201" i="4"/>
  <c r="F8" i="5"/>
  <c r="F9" i="5"/>
  <c r="F10" i="5"/>
  <c r="F11" i="5"/>
  <c r="F12" i="5"/>
  <c r="F13" i="5"/>
  <c r="F7" i="5"/>
  <c r="D8" i="5"/>
  <c r="D9" i="5"/>
  <c r="D10" i="5"/>
  <c r="D11" i="5"/>
  <c r="D12" i="5"/>
  <c r="D13" i="5"/>
  <c r="D7" i="5"/>
  <c r="B8" i="5"/>
  <c r="B9" i="5"/>
  <c r="B10" i="5"/>
  <c r="B11" i="5"/>
  <c r="B12" i="5"/>
  <c r="B13" i="5"/>
  <c r="B7" i="5"/>
  <c r="D217" i="4"/>
  <c r="D216" i="4"/>
  <c r="D215" i="4"/>
  <c r="D210" i="4"/>
  <c r="D211" i="4"/>
  <c r="D212" i="4"/>
  <c r="D213" i="4"/>
  <c r="D214" i="4"/>
  <c r="D209" i="4"/>
  <c r="R209" i="4"/>
  <c r="R17" i="4"/>
  <c r="S17" i="4"/>
  <c r="T17" i="4"/>
  <c r="C77" i="6"/>
  <c r="C78" i="6" s="1"/>
  <c r="C46" i="6"/>
  <c r="C12" i="6"/>
  <c r="T210" i="4"/>
  <c r="G8" i="5" s="1"/>
  <c r="T211" i="4"/>
  <c r="G9" i="5" s="1"/>
  <c r="T212" i="4"/>
  <c r="G10" i="5" s="1"/>
  <c r="T213" i="4"/>
  <c r="G11" i="5" s="1"/>
  <c r="T214" i="4"/>
  <c r="G12" i="5" s="1"/>
  <c r="T215" i="4"/>
  <c r="G13" i="5" s="1"/>
  <c r="G7" i="5"/>
  <c r="T196" i="4"/>
  <c r="E204" i="4"/>
  <c r="F204" i="4"/>
  <c r="D204" i="4"/>
  <c r="F196" i="4"/>
  <c r="G204" i="4" l="1"/>
  <c r="G14" i="5"/>
  <c r="G15" i="5" s="1"/>
  <c r="U198" i="4"/>
  <c r="U199" i="4"/>
  <c r="U200" i="4"/>
  <c r="U202" i="4"/>
  <c r="U131" i="4"/>
  <c r="U132" i="4"/>
  <c r="U133" i="4"/>
  <c r="U134" i="4"/>
  <c r="U135" i="4"/>
  <c r="U136" i="4"/>
  <c r="S210" i="4"/>
  <c r="E8" i="5" s="1"/>
  <c r="S211" i="4"/>
  <c r="E9" i="5" s="1"/>
  <c r="S212" i="4"/>
  <c r="E10" i="5" s="1"/>
  <c r="S213" i="4"/>
  <c r="E11" i="5" s="1"/>
  <c r="S214" i="4"/>
  <c r="E12" i="5" s="1"/>
  <c r="S215" i="4"/>
  <c r="E13" i="5" s="1"/>
  <c r="S209" i="4"/>
  <c r="E7" i="5" s="1"/>
  <c r="S196" i="4"/>
  <c r="U196" i="4" l="1"/>
  <c r="U62" i="4"/>
  <c r="S216" i="4"/>
  <c r="R210" i="4"/>
  <c r="R211" i="4"/>
  <c r="R212" i="4"/>
  <c r="R213" i="4"/>
  <c r="U213" i="4" s="1"/>
  <c r="R214" i="4"/>
  <c r="R215" i="4"/>
  <c r="U215" i="4" s="1"/>
  <c r="R196" i="4"/>
  <c r="R73" i="4"/>
  <c r="R216" i="4" l="1"/>
  <c r="C13" i="5"/>
  <c r="I13" i="5" s="1"/>
  <c r="C9" i="5"/>
  <c r="I9" i="5" s="1"/>
  <c r="C12" i="5"/>
  <c r="I12" i="5" s="1"/>
  <c r="C8" i="5"/>
  <c r="I8" i="5" s="1"/>
  <c r="C11" i="5"/>
  <c r="I11" i="5" s="1"/>
  <c r="C7" i="5"/>
  <c r="I7" i="5" s="1"/>
  <c r="C10" i="5"/>
  <c r="I10" i="5" s="1"/>
  <c r="I70" i="6"/>
  <c r="R217" i="4" l="1"/>
  <c r="U217" i="4" s="1"/>
  <c r="U216" i="4"/>
  <c r="K57" i="6"/>
  <c r="R218" i="4" l="1"/>
  <c r="U218" i="4"/>
  <c r="F8" i="6"/>
  <c r="U219" i="4" l="1"/>
  <c r="U220" i="4"/>
  <c r="C86" i="6"/>
  <c r="C83" i="6"/>
  <c r="E76" i="6"/>
  <c r="D76" i="6"/>
  <c r="C76" i="6"/>
  <c r="M70" i="6"/>
  <c r="K70" i="6"/>
  <c r="J70" i="6"/>
  <c r="E70" i="6"/>
  <c r="D70" i="6"/>
  <c r="C70" i="6"/>
  <c r="L69" i="6"/>
  <c r="F69" i="6"/>
  <c r="L68" i="6"/>
  <c r="F68" i="6"/>
  <c r="L67" i="6"/>
  <c r="F67" i="6"/>
  <c r="L66" i="6"/>
  <c r="F66" i="6"/>
  <c r="M63" i="6"/>
  <c r="L63" i="6"/>
  <c r="K63" i="6"/>
  <c r="J63" i="6"/>
  <c r="I63" i="6"/>
  <c r="G63" i="6"/>
  <c r="F63" i="6"/>
  <c r="E63" i="6"/>
  <c r="D63" i="6"/>
  <c r="C63" i="6"/>
  <c r="M57" i="6"/>
  <c r="L57" i="6"/>
  <c r="J57" i="6"/>
  <c r="I57" i="6"/>
  <c r="E57" i="6"/>
  <c r="D57" i="6"/>
  <c r="C57" i="6"/>
  <c r="F56" i="6"/>
  <c r="F55" i="6"/>
  <c r="G57" i="6" s="1"/>
  <c r="M52" i="6"/>
  <c r="L52" i="6"/>
  <c r="K52" i="6"/>
  <c r="J52" i="6"/>
  <c r="I52" i="6"/>
  <c r="E52" i="6"/>
  <c r="D52" i="6"/>
  <c r="C52" i="6"/>
  <c r="F51" i="6"/>
  <c r="F50" i="6"/>
  <c r="F49" i="6"/>
  <c r="G52" i="6" s="1"/>
  <c r="M46" i="6"/>
  <c r="L46" i="6"/>
  <c r="K46" i="6"/>
  <c r="J46" i="6"/>
  <c r="I46" i="6"/>
  <c r="E46" i="6"/>
  <c r="D46" i="6"/>
  <c r="F44" i="6"/>
  <c r="F43" i="6"/>
  <c r="F42" i="6"/>
  <c r="F41" i="6"/>
  <c r="F40" i="6"/>
  <c r="M38" i="6"/>
  <c r="K38" i="6"/>
  <c r="J38" i="6"/>
  <c r="I38" i="6"/>
  <c r="E38" i="6"/>
  <c r="D38" i="6"/>
  <c r="C38" i="6"/>
  <c r="L37" i="6"/>
  <c r="L38" i="6" s="1"/>
  <c r="F36" i="6"/>
  <c r="F35" i="6"/>
  <c r="F34" i="6"/>
  <c r="F33" i="6"/>
  <c r="F32" i="6"/>
  <c r="M27" i="6"/>
  <c r="K27" i="6"/>
  <c r="J27" i="6"/>
  <c r="I27" i="6"/>
  <c r="E27" i="6"/>
  <c r="D27" i="6"/>
  <c r="C27" i="6"/>
  <c r="F26" i="6"/>
  <c r="F25" i="6"/>
  <c r="F24" i="6"/>
  <c r="G27" i="6" s="1"/>
  <c r="M22" i="6"/>
  <c r="L22" i="6"/>
  <c r="K22" i="6"/>
  <c r="J22" i="6"/>
  <c r="I22" i="6"/>
  <c r="E22" i="6"/>
  <c r="D22" i="6"/>
  <c r="C22" i="6"/>
  <c r="F21" i="6"/>
  <c r="F20" i="6"/>
  <c r="F19" i="6"/>
  <c r="F18" i="6"/>
  <c r="F17" i="6"/>
  <c r="F16" i="6"/>
  <c r="F15" i="6"/>
  <c r="F14" i="6"/>
  <c r="M12" i="6"/>
  <c r="K12" i="6"/>
  <c r="J12" i="6"/>
  <c r="I12" i="6"/>
  <c r="E12" i="6"/>
  <c r="D12" i="6"/>
  <c r="F11" i="6"/>
  <c r="F10" i="6"/>
  <c r="L9" i="6"/>
  <c r="F9" i="6"/>
  <c r="G12" i="6" s="1"/>
  <c r="L8" i="6"/>
  <c r="L12" i="6" s="1"/>
  <c r="K5" i="6"/>
  <c r="K76" i="6" s="1"/>
  <c r="J5" i="6"/>
  <c r="J76" i="6" s="1"/>
  <c r="I77" i="6" l="1"/>
  <c r="G70" i="6"/>
  <c r="F57" i="6"/>
  <c r="F52" i="6"/>
  <c r="F46" i="6"/>
  <c r="G46" i="6"/>
  <c r="G38" i="6"/>
  <c r="G22" i="6"/>
  <c r="D77" i="6"/>
  <c r="J77" i="6"/>
  <c r="J78" i="6" s="1"/>
  <c r="K77" i="6"/>
  <c r="K78" i="6" s="1"/>
  <c r="E77" i="6"/>
  <c r="E78" i="6" s="1"/>
  <c r="E79" i="6" s="1"/>
  <c r="F27" i="6"/>
  <c r="F22" i="6"/>
  <c r="F70" i="6"/>
  <c r="F38" i="6"/>
  <c r="L70" i="6"/>
  <c r="F12" i="6"/>
  <c r="I78" i="6" l="1"/>
  <c r="I79" i="6" s="1"/>
  <c r="K79" i="6"/>
  <c r="J79" i="6"/>
  <c r="L77" i="6"/>
  <c r="F77" i="6"/>
  <c r="F78" i="6" s="1"/>
  <c r="F79" i="6" s="1"/>
  <c r="D78" i="6"/>
  <c r="D79" i="6" s="1"/>
  <c r="C79" i="6"/>
  <c r="L78" i="6" l="1"/>
  <c r="L79" i="6"/>
  <c r="C87" i="6"/>
  <c r="C84" i="6"/>
  <c r="H11" i="5" l="1"/>
  <c r="F5" i="5"/>
  <c r="D5" i="5"/>
  <c r="B5" i="5"/>
  <c r="J218" i="4"/>
  <c r="P217" i="4"/>
  <c r="M217" i="4"/>
  <c r="M218" i="4" s="1"/>
  <c r="W215" i="4"/>
  <c r="Q215" i="4"/>
  <c r="F215" i="4"/>
  <c r="E215" i="4"/>
  <c r="W214" i="4"/>
  <c r="Q214" i="4"/>
  <c r="F214" i="4"/>
  <c r="E214" i="4"/>
  <c r="W213" i="4"/>
  <c r="Q213" i="4"/>
  <c r="F213" i="4"/>
  <c r="E213" i="4"/>
  <c r="W212" i="4"/>
  <c r="Q212" i="4"/>
  <c r="F212" i="4"/>
  <c r="E212" i="4"/>
  <c r="W211" i="4"/>
  <c r="Q211" i="4"/>
  <c r="F211" i="4"/>
  <c r="E211" i="4"/>
  <c r="W210" i="4"/>
  <c r="Q210" i="4"/>
  <c r="F210" i="4"/>
  <c r="E210" i="4"/>
  <c r="Q209" i="4"/>
  <c r="F209" i="4"/>
  <c r="E209" i="4"/>
  <c r="T204" i="4"/>
  <c r="S204" i="4"/>
  <c r="R204" i="4"/>
  <c r="P204" i="4"/>
  <c r="O204" i="4"/>
  <c r="O196" i="4" s="1"/>
  <c r="N204" i="4"/>
  <c r="N196" i="4" s="1"/>
  <c r="M204" i="4"/>
  <c r="M196" i="4" s="1"/>
  <c r="L204" i="4"/>
  <c r="L196" i="4" s="1"/>
  <c r="K204" i="4"/>
  <c r="K196" i="4" s="1"/>
  <c r="J204" i="4"/>
  <c r="J196" i="4" s="1"/>
  <c r="I204" i="4"/>
  <c r="I196" i="4" s="1"/>
  <c r="H204" i="4"/>
  <c r="H196" i="4" s="1"/>
  <c r="Q203" i="4"/>
  <c r="G203" i="4"/>
  <c r="Q202" i="4"/>
  <c r="G202" i="4"/>
  <c r="Q201" i="4"/>
  <c r="G201" i="4"/>
  <c r="Q200" i="4"/>
  <c r="G200" i="4"/>
  <c r="Q199" i="4"/>
  <c r="G199" i="4"/>
  <c r="Q198" i="4"/>
  <c r="G198" i="4"/>
  <c r="Q197" i="4"/>
  <c r="G197" i="4"/>
  <c r="E196" i="4"/>
  <c r="D196" i="4"/>
  <c r="G196" i="4" s="1"/>
  <c r="F193" i="4"/>
  <c r="E193" i="4"/>
  <c r="D193" i="4"/>
  <c r="G192" i="4"/>
  <c r="G191" i="4"/>
  <c r="G190" i="4"/>
  <c r="G189" i="4"/>
  <c r="G188" i="4"/>
  <c r="G187" i="4"/>
  <c r="G186" i="4"/>
  <c r="F185" i="4"/>
  <c r="E185" i="4"/>
  <c r="D185" i="4"/>
  <c r="F182" i="4"/>
  <c r="E182" i="4"/>
  <c r="D182" i="4"/>
  <c r="G181" i="4"/>
  <c r="G180" i="4"/>
  <c r="G179" i="4"/>
  <c r="G178" i="4"/>
  <c r="G177" i="4"/>
  <c r="G176" i="4"/>
  <c r="G175" i="4"/>
  <c r="F174" i="4"/>
  <c r="E174" i="4"/>
  <c r="D174" i="4"/>
  <c r="F171" i="4"/>
  <c r="E171" i="4"/>
  <c r="D171" i="4"/>
  <c r="G170" i="4"/>
  <c r="G169" i="4"/>
  <c r="G168" i="4"/>
  <c r="G167" i="4"/>
  <c r="G166" i="4"/>
  <c r="G165" i="4"/>
  <c r="G164" i="4"/>
  <c r="F163" i="4"/>
  <c r="E163" i="4"/>
  <c r="D163" i="4"/>
  <c r="F160" i="4"/>
  <c r="G160" i="4" s="1"/>
  <c r="E160" i="4"/>
  <c r="D160" i="4"/>
  <c r="G159" i="4"/>
  <c r="G158" i="4"/>
  <c r="G157" i="4"/>
  <c r="G156" i="4"/>
  <c r="G155" i="4"/>
  <c r="G154" i="4"/>
  <c r="G153" i="4"/>
  <c r="F152" i="4"/>
  <c r="E152" i="4"/>
  <c r="D152" i="4"/>
  <c r="F148" i="4"/>
  <c r="E148" i="4"/>
  <c r="D148" i="4"/>
  <c r="G147" i="4"/>
  <c r="G146" i="4"/>
  <c r="G145" i="4"/>
  <c r="G144" i="4"/>
  <c r="G143" i="4"/>
  <c r="G142" i="4"/>
  <c r="G141" i="4"/>
  <c r="F140" i="4"/>
  <c r="E140" i="4"/>
  <c r="D140" i="4"/>
  <c r="T137" i="4"/>
  <c r="T129" i="4" s="1"/>
  <c r="S137" i="4"/>
  <c r="S129" i="4" s="1"/>
  <c r="R137" i="4"/>
  <c r="R129" i="4" s="1"/>
  <c r="P137" i="4"/>
  <c r="M137" i="4"/>
  <c r="J137" i="4"/>
  <c r="J129" i="4" s="1"/>
  <c r="I137" i="4"/>
  <c r="I129" i="4" s="1"/>
  <c r="H137" i="4"/>
  <c r="F137" i="4"/>
  <c r="F129" i="4" s="1"/>
  <c r="E137" i="4"/>
  <c r="E129" i="4" s="1"/>
  <c r="D137" i="4"/>
  <c r="D129" i="4" s="1"/>
  <c r="Q136" i="4"/>
  <c r="G136" i="4"/>
  <c r="Q135" i="4"/>
  <c r="G135" i="4"/>
  <c r="Q134" i="4"/>
  <c r="G134" i="4"/>
  <c r="Q133" i="4"/>
  <c r="G133" i="4"/>
  <c r="Q132" i="4"/>
  <c r="G132" i="4"/>
  <c r="Q131" i="4"/>
  <c r="G131" i="4"/>
  <c r="U130" i="4"/>
  <c r="U129" i="4" s="1"/>
  <c r="Q130" i="4"/>
  <c r="G130" i="4"/>
  <c r="P129" i="4"/>
  <c r="M129" i="4"/>
  <c r="H129" i="4"/>
  <c r="T126" i="4"/>
  <c r="S126" i="4"/>
  <c r="R126" i="4"/>
  <c r="P126" i="4"/>
  <c r="M126" i="4"/>
  <c r="J126" i="4"/>
  <c r="J118" i="4" s="1"/>
  <c r="I126" i="4"/>
  <c r="H126" i="4"/>
  <c r="H118" i="4" s="1"/>
  <c r="F126" i="4"/>
  <c r="F118" i="4" s="1"/>
  <c r="E126" i="4"/>
  <c r="E118" i="4" s="1"/>
  <c r="D126" i="4"/>
  <c r="D118" i="4" s="1"/>
  <c r="U125" i="4"/>
  <c r="Q125" i="4"/>
  <c r="G125" i="4"/>
  <c r="U124" i="4"/>
  <c r="Q124" i="4"/>
  <c r="G124" i="4"/>
  <c r="U123" i="4"/>
  <c r="Q123" i="4"/>
  <c r="G123" i="4"/>
  <c r="U122" i="4"/>
  <c r="Q122" i="4"/>
  <c r="G122" i="4"/>
  <c r="U121" i="4"/>
  <c r="Q121" i="4"/>
  <c r="G121" i="4"/>
  <c r="U120" i="4"/>
  <c r="Q120" i="4"/>
  <c r="G120" i="4"/>
  <c r="U119" i="4"/>
  <c r="Q119" i="4"/>
  <c r="G119" i="4"/>
  <c r="P118" i="4"/>
  <c r="M118" i="4"/>
  <c r="I118" i="4"/>
  <c r="T115" i="4"/>
  <c r="S115" i="4"/>
  <c r="R115" i="4"/>
  <c r="P115" i="4"/>
  <c r="M115" i="4"/>
  <c r="J115" i="4"/>
  <c r="J107" i="4" s="1"/>
  <c r="I115" i="4"/>
  <c r="I107" i="4" s="1"/>
  <c r="H115" i="4"/>
  <c r="H107" i="4" s="1"/>
  <c r="F115" i="4"/>
  <c r="F107" i="4" s="1"/>
  <c r="E115" i="4"/>
  <c r="E107" i="4" s="1"/>
  <c r="D115" i="4"/>
  <c r="U114" i="4"/>
  <c r="Q114" i="4"/>
  <c r="G114" i="4"/>
  <c r="U113" i="4"/>
  <c r="Q113" i="4"/>
  <c r="G113" i="4"/>
  <c r="U112" i="4"/>
  <c r="Q112" i="4"/>
  <c r="G112" i="4"/>
  <c r="U111" i="4"/>
  <c r="Q111" i="4"/>
  <c r="G111" i="4"/>
  <c r="U110" i="4"/>
  <c r="Q110" i="4"/>
  <c r="G110" i="4"/>
  <c r="U109" i="4"/>
  <c r="Q109" i="4"/>
  <c r="G109" i="4"/>
  <c r="U108" i="4"/>
  <c r="Q108" i="4"/>
  <c r="G108" i="4"/>
  <c r="P107" i="4"/>
  <c r="M107" i="4"/>
  <c r="F103" i="4"/>
  <c r="E103" i="4"/>
  <c r="D103" i="4"/>
  <c r="G102" i="4"/>
  <c r="G101" i="4"/>
  <c r="G100" i="4"/>
  <c r="G99" i="4"/>
  <c r="G98" i="4"/>
  <c r="G97" i="4"/>
  <c r="G96" i="4"/>
  <c r="F95" i="4"/>
  <c r="E95" i="4"/>
  <c r="D95" i="4"/>
  <c r="F92" i="4"/>
  <c r="E92" i="4"/>
  <c r="D92" i="4"/>
  <c r="G91" i="4"/>
  <c r="G90" i="4"/>
  <c r="G89" i="4"/>
  <c r="G88" i="4"/>
  <c r="G87" i="4"/>
  <c r="G86" i="4"/>
  <c r="G85" i="4"/>
  <c r="F84" i="4"/>
  <c r="E84" i="4"/>
  <c r="D84" i="4"/>
  <c r="T81" i="4"/>
  <c r="S81" i="4"/>
  <c r="R81" i="4"/>
  <c r="P81" i="4"/>
  <c r="O81" i="4"/>
  <c r="O73" i="4" s="1"/>
  <c r="N81" i="4"/>
  <c r="N73" i="4" s="1"/>
  <c r="M81" i="4"/>
  <c r="J81" i="4"/>
  <c r="I81" i="4"/>
  <c r="H81" i="4"/>
  <c r="F81" i="4"/>
  <c r="F73" i="4" s="1"/>
  <c r="E81" i="4"/>
  <c r="E73" i="4" s="1"/>
  <c r="D81" i="4"/>
  <c r="Q80" i="4"/>
  <c r="G80" i="4"/>
  <c r="Q79" i="4"/>
  <c r="G79" i="4"/>
  <c r="Q78" i="4"/>
  <c r="G78" i="4"/>
  <c r="Q77" i="4"/>
  <c r="G77" i="4"/>
  <c r="Q76" i="4"/>
  <c r="G76" i="4"/>
  <c r="Q75" i="4"/>
  <c r="G75" i="4"/>
  <c r="Q74" i="4"/>
  <c r="G74" i="4"/>
  <c r="M73" i="4"/>
  <c r="T70" i="4"/>
  <c r="T62" i="4" s="1"/>
  <c r="S70" i="4"/>
  <c r="S62" i="4" s="1"/>
  <c r="R62" i="4"/>
  <c r="P70" i="4"/>
  <c r="M70" i="4"/>
  <c r="J70" i="4"/>
  <c r="J62" i="4" s="1"/>
  <c r="I70" i="4"/>
  <c r="H70" i="4"/>
  <c r="F70" i="4"/>
  <c r="F62" i="4" s="1"/>
  <c r="E70" i="4"/>
  <c r="E62" i="4" s="1"/>
  <c r="D70" i="4"/>
  <c r="Q69" i="4"/>
  <c r="G69" i="4"/>
  <c r="Q68" i="4"/>
  <c r="G68" i="4"/>
  <c r="Q67" i="4"/>
  <c r="G67" i="4"/>
  <c r="Q66" i="4"/>
  <c r="G66" i="4"/>
  <c r="Q65" i="4"/>
  <c r="G65" i="4"/>
  <c r="Q64" i="4"/>
  <c r="G64" i="4"/>
  <c r="Q63" i="4"/>
  <c r="G63" i="4"/>
  <c r="P62" i="4"/>
  <c r="M62" i="4"/>
  <c r="I62" i="4"/>
  <c r="H62" i="4"/>
  <c r="F58" i="4"/>
  <c r="E58" i="4"/>
  <c r="D58" i="4"/>
  <c r="G57" i="4"/>
  <c r="G56" i="4"/>
  <c r="G55" i="4"/>
  <c r="G54" i="4"/>
  <c r="G53" i="4"/>
  <c r="G52" i="4"/>
  <c r="G51" i="4"/>
  <c r="F50" i="4"/>
  <c r="E50" i="4"/>
  <c r="F47" i="4"/>
  <c r="E47" i="4"/>
  <c r="D47" i="4"/>
  <c r="G46" i="4"/>
  <c r="G45" i="4"/>
  <c r="G44" i="4"/>
  <c r="G43" i="4"/>
  <c r="G42" i="4"/>
  <c r="G41" i="4"/>
  <c r="G40" i="4"/>
  <c r="E39" i="4"/>
  <c r="D39" i="4"/>
  <c r="T36" i="4"/>
  <c r="T28" i="4" s="1"/>
  <c r="S36" i="4"/>
  <c r="S28" i="4" s="1"/>
  <c r="R36" i="4"/>
  <c r="P36" i="4"/>
  <c r="M36" i="4"/>
  <c r="M28" i="4" s="1"/>
  <c r="L36" i="4"/>
  <c r="L28" i="4" s="1"/>
  <c r="K36" i="4"/>
  <c r="J36" i="4"/>
  <c r="F36" i="4"/>
  <c r="E36" i="4"/>
  <c r="E28" i="4" s="1"/>
  <c r="D36" i="4"/>
  <c r="Q35" i="4"/>
  <c r="G35" i="4"/>
  <c r="Q34" i="4"/>
  <c r="G34" i="4"/>
  <c r="Q33" i="4"/>
  <c r="G33" i="4"/>
  <c r="Q32" i="4"/>
  <c r="G32" i="4"/>
  <c r="Q31" i="4"/>
  <c r="G31" i="4"/>
  <c r="Q30" i="4"/>
  <c r="G30" i="4"/>
  <c r="Q29" i="4"/>
  <c r="G29" i="4"/>
  <c r="P28" i="4"/>
  <c r="K28" i="4"/>
  <c r="F28" i="4"/>
  <c r="T25" i="4"/>
  <c r="S25" i="4"/>
  <c r="R25" i="4"/>
  <c r="P25" i="4"/>
  <c r="M25" i="4"/>
  <c r="M17" i="4" s="1"/>
  <c r="L25" i="4"/>
  <c r="L17" i="4" s="1"/>
  <c r="K25" i="4"/>
  <c r="K17" i="4" s="1"/>
  <c r="J25" i="4"/>
  <c r="J17" i="4" s="1"/>
  <c r="F25" i="4"/>
  <c r="F17" i="4" s="1"/>
  <c r="E25" i="4"/>
  <c r="E17" i="4" s="1"/>
  <c r="D25" i="4"/>
  <c r="Q24" i="4"/>
  <c r="G24" i="4"/>
  <c r="Q23" i="4"/>
  <c r="G23" i="4"/>
  <c r="Q22" i="4"/>
  <c r="G22" i="4"/>
  <c r="Q21" i="4"/>
  <c r="G21" i="4"/>
  <c r="Q20" i="4"/>
  <c r="G20" i="4"/>
  <c r="Q19" i="4"/>
  <c r="G19" i="4"/>
  <c r="Q18" i="4"/>
  <c r="G18" i="4"/>
  <c r="P17" i="4"/>
  <c r="F14" i="4"/>
  <c r="F208" i="4" s="1"/>
  <c r="T208" i="4" s="1"/>
  <c r="E14" i="4"/>
  <c r="M14" i="4" s="1"/>
  <c r="S14" i="4" s="1"/>
  <c r="D14" i="4"/>
  <c r="D208" i="4" s="1"/>
  <c r="R208" i="4" s="1"/>
  <c r="T216" i="4" l="1"/>
  <c r="G103" i="4"/>
  <c r="G215" i="4"/>
  <c r="Q81" i="4"/>
  <c r="G92" i="4"/>
  <c r="Q137" i="4"/>
  <c r="U107" i="4"/>
  <c r="R28" i="4"/>
  <c r="U25" i="4" s="1"/>
  <c r="U17" i="4" s="1"/>
  <c r="U36" i="4"/>
  <c r="U28" i="4" s="1"/>
  <c r="Q126" i="4"/>
  <c r="Q216" i="4"/>
  <c r="U73" i="4"/>
  <c r="G70" i="4"/>
  <c r="Q115" i="4"/>
  <c r="U118" i="4"/>
  <c r="G209" i="4"/>
  <c r="G210" i="4"/>
  <c r="G214" i="4"/>
  <c r="H13" i="5"/>
  <c r="G211" i="4"/>
  <c r="G118" i="4"/>
  <c r="G212" i="4"/>
  <c r="G115" i="4"/>
  <c r="F216" i="4"/>
  <c r="F217" i="4" s="1"/>
  <c r="Q129" i="4"/>
  <c r="G81" i="4"/>
  <c r="G148" i="4"/>
  <c r="G182" i="4"/>
  <c r="Q25" i="4"/>
  <c r="Q17" i="4" s="1"/>
  <c r="G36" i="4"/>
  <c r="G58" i="4"/>
  <c r="U137" i="4"/>
  <c r="G129" i="4"/>
  <c r="G171" i="4"/>
  <c r="G185" i="4"/>
  <c r="U204" i="4"/>
  <c r="D73" i="4"/>
  <c r="G73" i="4" s="1"/>
  <c r="G152" i="4"/>
  <c r="G193" i="4"/>
  <c r="Q204" i="4"/>
  <c r="Q196" i="4" s="1"/>
  <c r="U70" i="4"/>
  <c r="U81" i="4"/>
  <c r="Q36" i="4"/>
  <c r="D62" i="4"/>
  <c r="G62" i="4" s="1"/>
  <c r="J73" i="4"/>
  <c r="Q73" i="4" s="1"/>
  <c r="G140" i="4"/>
  <c r="E216" i="4"/>
  <c r="E217" i="4" s="1"/>
  <c r="G213" i="4"/>
  <c r="Q217" i="4"/>
  <c r="G25" i="4"/>
  <c r="G47" i="4"/>
  <c r="Q62" i="4"/>
  <c r="F14" i="5"/>
  <c r="F15" i="5" s="1"/>
  <c r="U126" i="4"/>
  <c r="U115" i="4"/>
  <c r="Q107" i="4"/>
  <c r="P14" i="4"/>
  <c r="T14" i="4" s="1"/>
  <c r="B14" i="5"/>
  <c r="G174" i="4"/>
  <c r="H12" i="5"/>
  <c r="C14" i="5"/>
  <c r="C15" i="5" s="1"/>
  <c r="G163" i="4"/>
  <c r="Q28" i="4"/>
  <c r="Q118" i="4"/>
  <c r="D14" i="5"/>
  <c r="E14" i="5"/>
  <c r="H9" i="5"/>
  <c r="H7" i="5"/>
  <c r="H10" i="5"/>
  <c r="G84" i="4"/>
  <c r="G95" i="4"/>
  <c r="H8" i="5"/>
  <c r="G126" i="4"/>
  <c r="E208" i="4"/>
  <c r="S208" i="4" s="1"/>
  <c r="J14" i="4"/>
  <c r="R14" i="4" s="1"/>
  <c r="W209" i="4"/>
  <c r="G137" i="4"/>
  <c r="P218" i="4"/>
  <c r="Q218" i="4" s="1"/>
  <c r="D17" i="4"/>
  <c r="G17" i="4" s="1"/>
  <c r="D28" i="4"/>
  <c r="G28" i="4" s="1"/>
  <c r="Q70" i="4"/>
  <c r="D107" i="4"/>
  <c r="G107" i="4" s="1"/>
  <c r="E15" i="5" l="1"/>
  <c r="E16" i="5" s="1"/>
  <c r="F16" i="5"/>
  <c r="D15" i="5"/>
  <c r="D16" i="5" s="1"/>
  <c r="B15" i="5"/>
  <c r="H15" i="5" s="1"/>
  <c r="E218" i="4"/>
  <c r="F218" i="4"/>
  <c r="I14" i="5"/>
  <c r="C16" i="5"/>
  <c r="C17" i="5" s="1"/>
  <c r="H14" i="5"/>
  <c r="G216" i="4"/>
  <c r="D218" i="4"/>
  <c r="I15" i="5" l="1"/>
  <c r="B16" i="5"/>
  <c r="H16" i="5" s="1"/>
  <c r="G16" i="5"/>
  <c r="I16" i="5" s="1"/>
  <c r="G217" i="4"/>
  <c r="G218" i="4" s="1"/>
  <c r="G50" i="4" l="1"/>
  <c r="D50" i="4"/>
</calcChain>
</file>

<file path=xl/sharedStrings.xml><?xml version="1.0" encoding="utf-8"?>
<sst xmlns="http://schemas.openxmlformats.org/spreadsheetml/2006/main" count="387" uniqueCount="180">
  <si>
    <t>Tableau 1 - RAPPORT FINANCIER du projet PBF par résultat, produit et activité</t>
  </si>
  <si>
    <t>Nombre de resultat/ produit</t>
  </si>
  <si>
    <t>Formulation du resultat/ produit/activite</t>
  </si>
  <si>
    <t>Organisation recipiendiaire 1 (budget en USD)</t>
  </si>
  <si>
    <t>Organisation recipiendiaire 2 (budget en USD)</t>
  </si>
  <si>
    <t>Organisation recipiendiaire 3 (budget en USD)</t>
  </si>
  <si>
    <t>Total</t>
  </si>
  <si>
    <t xml:space="preserve">Pourcentage du budget pour chaque produit ou activite reserve pour action directe sur égalité des sexes et autonomisation des femmes (GEWE) (cas echeant) </t>
  </si>
  <si>
    <t>Notes quelconque le cas echeant (.e.g sur types des entrants ou justification du budget)</t>
  </si>
  <si>
    <t>Niveau de depense/ engagement actuel en USD (a remplir au moment des rapports de projet)</t>
  </si>
  <si>
    <t>Niveau de depense/ engagement actuel en USD (a remplir au moment des rapports de projet) 
MSIS TATAO</t>
  </si>
  <si>
    <t xml:space="preserve">Niveau de depense TOTAL/ engagement actuel en USD (a remplir au moment des rapports de projet) </t>
  </si>
  <si>
    <t xml:space="preserve">Pourcentage des  dépenses pour chaque produit ou activite reserve pour action directe sur égalité des sexes et autonomisation des femmes (GEWE) (cas echeant) </t>
  </si>
  <si>
    <t>PNUD</t>
  </si>
  <si>
    <t>OHCHR</t>
  </si>
  <si>
    <t>MSIS TATAO</t>
  </si>
  <si>
    <t xml:space="preserve">RESULTAT 1: </t>
  </si>
  <si>
    <t xml:space="preserve">Les acteurs (OSCs, membres des Comités Exécutifs des Dina, autorités administratives et judiciaires) exercent leurs rôles en conformité avec la législation en vigueur, les normes et standards internationaux de l’État de droit et des droits humains </t>
  </si>
  <si>
    <t>Produit 1.1:</t>
  </si>
  <si>
    <t>Le cadre juridique et institutionnel actuel, les pratiques des Dina sont documentés en vue d’une mise en conformité avec la législation, les normes et standards en vigueur</t>
  </si>
  <si>
    <t>Activite 1.1.1:</t>
  </si>
  <si>
    <t xml:space="preserve">Réaliser une combinaison d’études incluant :
· un audit juridique des textes (incluant les Dina homologués et les conventions appliquées et non homologuées) en vigueur (au regard des normes et standards internationaux sur l’État de droit et les Droits humains) intégrant une analyse sur les perspectives femmes/jeunes/minorités
· une étude anthropo-sociologique des pratiques actuelles des Dina qui produisent des recommandations, intégrant les perspectives femmes/jeunes/minorités, pour assurer le respect par les différents acteurs des Dina du cadre juridique et institutionnel et des normes et standards internationaux de l’État de droit et des droit humains 
·   une baseline des indicateurs de progrès du projet </t>
  </si>
  <si>
    <t>Activite 1.1.2:</t>
  </si>
  <si>
    <t>Réaliser des concertations (au même moment que l’activité 1.1.1) inclusives, et participatives entre les OSCs (avec l’intégration et l’implication des femmes/jeunes/minorités en tant qu’acteurs des OSCs et non uniquement en tant que justiciables), les comités d’exécution des Dina, avec une active participation des femmes, des jeunes et des minorités, et des acteurs étatiques en vue d’une légitimation/d’une application, ayant l’adhésion de tous les acteurs, des Dina 
· Identifier de manière inclusive les acteurs clés et les facteurs de réussite pour leur application
· Délimiter les champs d’intervention de chaque acteur au niveau territorial et ensuite national
· Délimiter les champs d’intégration de la participation active des femmes/jeunes/minorités dans l’application des Dina</t>
  </si>
  <si>
    <t>Activite 1.1.3:</t>
  </si>
  <si>
    <t>Activite 1.1.4:</t>
  </si>
  <si>
    <t>Produit total</t>
  </si>
  <si>
    <t>Produit 1.2:</t>
  </si>
  <si>
    <t xml:space="preserve">Les Dina sont rendus plus inclusifs et légitimes et disposent de capacités renforcées à prévenir et gérer les conflits locaux de façon pacifique </t>
  </si>
  <si>
    <t>Activite 1.2.1</t>
  </si>
  <si>
    <t>Élaborer et développer un plan d’action, une stratégie de communication et de méthode d’interaction entre les acteurs issus des recommandations de la combinaison d’études et des résultats des concertations de l’activité 1 du Produit 1.2 avec une priorisation concertée avec les parties prenantes, en intégrant les perspectives femmes/jeunes/minorités</t>
  </si>
  <si>
    <t>Activite 1.2.2</t>
  </si>
  <si>
    <t>Mettre en œuvre le point le plus prioritaire identifié dans le plan d’action selon les ressources disponibles (révision de Dina les plus controversés en ne dépassant pas 3 Dina comme cible pilote), en intégrant les perspectives femmes/jeunes/minorités</t>
  </si>
  <si>
    <t>Activite 1.2.3</t>
  </si>
  <si>
    <t>Mettre en œuvre la stratégie de communication et la méthode d’interaction entre les acteurs avec une approche respectant les perspectives femmes/jeunes/minorités</t>
  </si>
  <si>
    <t>Activite 1.2.4</t>
  </si>
  <si>
    <t>Développer et vulgariser des outils de travail (les Dina, registres de saisine, de convocation, de délibération, de procès-verbaux) inclusifs et de méthode d’interaction entre le Comité d’exécution de Dina et les juridictions territorialement compétentes, en assurant leur appropriation et application effective</t>
  </si>
  <si>
    <t>Activite 1.2.5</t>
  </si>
  <si>
    <t xml:space="preserve">Renforcer les capacités des acteurs non étatiques sur le cadre juridique et institutionnel en conformité avec la législation, les normes et standards en vigueur (sensibilisation, information, vulgarisation, formation) sur la base des résultats de la combinaison d’études, mais également sur les outils de travail inclusifs et la méthode d’interaction entre les acteurs (Activité 1.2.4), en assurant une participation active des femmes/jeunes/minorités </t>
  </si>
  <si>
    <t>Activite 1.2.6</t>
  </si>
  <si>
    <t>Activite 1.2.7</t>
  </si>
  <si>
    <t>Activite 1.2.8</t>
  </si>
  <si>
    <t>Produit 1.3:</t>
  </si>
  <si>
    <t>Activite 1.3.1</t>
  </si>
  <si>
    <t>Activite 1.3.2</t>
  </si>
  <si>
    <t>Activite 1.3.3</t>
  </si>
  <si>
    <t xml:space="preserve">RESULTAT 2: </t>
  </si>
  <si>
    <t>Le rapprochement des mécanismes de justice traditionnelle et formelle est effectif pour l'amélioration de l'accès à la justice notamment des populations vulnérables</t>
  </si>
  <si>
    <t>Produit 2.1</t>
  </si>
  <si>
    <t>Les acteurs au niveau des tribunaux, les autorités administratives locales (régions, district, communes) et les communautés disposent d’un mécanisme de collaboration opérationnel dans le processus d’élaboration, d’homologation et d’application des Dina, y compris les Dina sectoriels, dans le respect de la législation en vigueur</t>
  </si>
  <si>
    <t>Activite 2.1.1</t>
  </si>
  <si>
    <t>Sensibiliser les communautés, en assurant la représentation des femmes/jeunes/minorités, et les Comités d’exécution de Dina sur l’intérêt d’intégrer dans les Dina seulement les dispositions juridiques conformes à la législation en vigueur et aux principes et normes des droits humains</t>
  </si>
  <si>
    <t>Activite 2.1.2</t>
  </si>
  <si>
    <t>Renforcer les capacités des autorités juridiques concernées par le processus d’homologation des Dina afin de réduire leurs résistances en valorisant les profils féminins/jeunes/minoritaires</t>
  </si>
  <si>
    <t>Activite 2.1.3</t>
  </si>
  <si>
    <t>Engager une concertation entre les acteurs au niveau des tribunaux, les autorités administratives locales et les communautés, en assurant la participation active des femmes/jeunes/minorités, pour assurer l'efficacité du mécanisme et conscientiser sur l'importance de la collaboration</t>
  </si>
  <si>
    <t>Activite 2.1.4</t>
  </si>
  <si>
    <t>Définir, dans le cadre d’un accord formel, un espace de collaboration, intégrant les femmes/les jeunes/les minorités visant à résoudre tous les dysfonctionnements dans l’application des Dina et qui portent atteinte aux droits des justiciables</t>
  </si>
  <si>
    <t>Activite 2.1.5</t>
  </si>
  <si>
    <t>Accompagner et mobiliser, sur la base de cible pilote, toutes les parties prenantes en vue de la mise en œuvre de ce mécanisme de collaboration</t>
  </si>
  <si>
    <t>Produit 2.2</t>
  </si>
  <si>
    <t>L’exécution des décisions régulièrement prises et exécutées par les Comités Exécutifs de Dina est effective et sécurisée à la fois par les autorités judiciaires et administratives conformément à la législation en vigueur et aux normes et standards internationaux des droits humains</t>
  </si>
  <si>
    <t>Activite 2.2.1</t>
  </si>
  <si>
    <t xml:space="preserve">Engager une concertation entre les acteurs au niveau des tribunaux, les autorités administratives locales, les Comités Exécutifs des Dina et définir un mécanisme de suivi inclusif visant à assurer l’exécution effective des décisions régulièrement prises par lesdits comités  </t>
  </si>
  <si>
    <t>Activite' 2.2.2</t>
  </si>
  <si>
    <t>Élaborer et éditer des outils matérialisant la collaboration entre les parties prenantes en matière de suivi d’exécution des décisions</t>
  </si>
  <si>
    <t>Activite 2.2.3</t>
  </si>
  <si>
    <t>Renforcer les capacités des parties prenantes sur les règles et mécanismes d'exécution des Dina et le suivi de celle-ci</t>
  </si>
  <si>
    <t>Activite 2.2.4</t>
  </si>
  <si>
    <t>Activite 2.2.5</t>
  </si>
  <si>
    <t xml:space="preserve">RESULTAT 3: </t>
  </si>
  <si>
    <t xml:space="preserve">La confiance des communautés à l’égard des Dina et du système de justice formel et les droits des justiciables dont les populations vulnérables sont renforcés grâce à l’opérationnalisation au niveau des collectivités d’un mécanisme de contrôle citoyen (CC) de ces systèmes de justice </t>
  </si>
  <si>
    <t>Produit 3.1</t>
  </si>
  <si>
    <t>Les principes, les mécanismes, les modalités et les outils de contrôle citoyen du Dina et de la justice formelle sont définis et adoptés par les acteurs étatiques et non étatiques, parties prenantes</t>
  </si>
  <si>
    <t>Activite 3.1.1</t>
  </si>
  <si>
    <t>Conduire une étude au niveau national et des régions d’intervention pour définir et mener une réflexion commune sur le mécanisme et outils de contrôle citoyen les mieux appropriés à mettre en œuvre : la méthodologie et outils de contrôle citoyen, la mobilisation des parties prenantes et la pérennisation du mécanisme. Cette étude comprendra une capitalisation des mécanismes et outils de contrôle-citoyen développés et mis en œuvre par les réseaux des jeunes auprès des Dina et des services fournis par les forces de l’ordre dans le cadre du projet OBS-Mada financé par PBF</t>
  </si>
  <si>
    <t>Activite 3.1.2</t>
  </si>
  <si>
    <t>Restituer et valider de manière inclusive et participative les résultats des résultats de l’étude en intégrant les recommandations de l’atelier de restitution en vue de leur mise en œuvre</t>
  </si>
  <si>
    <t>Activite 3.1.3</t>
  </si>
  <si>
    <t>Produit 3.2:</t>
  </si>
  <si>
    <t>Les mécanismes du contrôle citoyen des systèmes de justice traditionnels et formels sont opérationnels et pérennes</t>
  </si>
  <si>
    <t>Activite 3.2.1</t>
  </si>
  <si>
    <t>Elaborer un plan de campagnes de sensibilisation et d’éducation sur la base des résultats du Produit 3.1, le mettre en oeuvre et renforcer les capacités des parties prenantes des mécanismes de contrôle citoyen des Dina et de la justice formelle</t>
  </si>
  <si>
    <t>Activite 3.2.2</t>
  </si>
  <si>
    <t>Opérationnaliser le dispositif de suivi à base communautaire et de collecte de feed-back au niveau des fokontany d’intervention</t>
  </si>
  <si>
    <t>Produit 3.3</t>
  </si>
  <si>
    <t>Les capacités/l’expertise des acteurs étatiques et non étatiques dans le processus de recours en cas d’abus sont renforcées pour un engagement harmonisé de ces acteurs</t>
  </si>
  <si>
    <t>Activite 3.3.1</t>
  </si>
  <si>
    <t>Renforcer les Observatoires des droits humains pour constituer un mécanisme d’alerte précoce de conflits à travers le monitoring et le reporting sur le respect des droits humains dans l’application des systèmes de justice</t>
  </si>
  <si>
    <t>Activite 3.3.2</t>
  </si>
  <si>
    <t>Renforcer les capacités des Comités de paix et des groupements des femmes en tant que mécanisme de prévention et de gestion des conflits afférents à l’application des systèmes de justice</t>
  </si>
  <si>
    <t>Activite 3.3.3</t>
  </si>
  <si>
    <t xml:space="preserve">Renforcer le mécanisme de dénonciation et de protection en cas d’atteinte aux ou de violation des droits humains </t>
  </si>
  <si>
    <t>Cout de personnel du projet si pas inclus dans les activites ci-dessus</t>
  </si>
  <si>
    <t>Voir liste complète dans le document de projet</t>
  </si>
  <si>
    <t>Couts operationnels si pas inclus dans les activites ci-dessus</t>
  </si>
  <si>
    <t>Bureau commun de Betroka, carburant, fournitures de bureau, communication…</t>
  </si>
  <si>
    <t>Budget de suivi</t>
  </si>
  <si>
    <t xml:space="preserve">Enquête de perception, missions de suivi trimestrielles et visites du comité de pilotage, réunion du comité technique du projet, évaluation finale </t>
  </si>
  <si>
    <t>Budget pour l'évaluation finale indépendante</t>
  </si>
  <si>
    <t>Coûts supplémentaires total</t>
  </si>
  <si>
    <t>Totaux</t>
  </si>
  <si>
    <t>Organisation recipiendiaire 1</t>
  </si>
  <si>
    <t>Organisation recipiendiaire 2</t>
  </si>
  <si>
    <t>Organisation recipiendiaire 3</t>
  </si>
  <si>
    <t>Sous-budget total du projet</t>
  </si>
  <si>
    <t>Coûts indirects (7%):</t>
  </si>
  <si>
    <t>$ alloué à GEWE</t>
  </si>
  <si>
    <t>% alloué à GEWE</t>
  </si>
  <si>
    <t>$ alloué à S&amp;E</t>
  </si>
  <si>
    <t>% alloué à S&amp;E</t>
  </si>
  <si>
    <r>
      <t xml:space="preserve">Note: Le PBF n'accepte pas les projets avec moins de 5% pour le S&amp;E et moins 15% pour le GEWE. Ces chiffres apparaîtront </t>
    </r>
    <r>
      <rPr>
        <sz val="11"/>
        <color rgb="FFFF0000"/>
        <rFont val="DM Sans"/>
      </rPr>
      <t>en</t>
    </r>
    <r>
      <rPr>
        <sz val="11"/>
        <color theme="1"/>
        <rFont val="DM Sans"/>
      </rPr>
      <t xml:space="preserve"> </t>
    </r>
    <r>
      <rPr>
        <sz val="11"/>
        <color rgb="FFFF0000"/>
        <rFont val="DM Sans"/>
      </rPr>
      <t>rouge</t>
    </r>
    <r>
      <rPr>
        <sz val="11"/>
        <color theme="1"/>
        <rFont val="DM Sans"/>
      </rPr>
      <t xml:space="preserve"> si ce seuil minimum n'est pas atteint.</t>
    </r>
  </si>
  <si>
    <t>Annexe D - Revision budétaire du projet PBF</t>
  </si>
  <si>
    <t>Instructions:</t>
  </si>
  <si>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DM Sans"/>
      </rPr>
      <t xml:space="preserve"> en rouge</t>
    </r>
    <r>
      <rPr>
        <b/>
        <sz val="16"/>
        <color theme="1"/>
        <rFont val="DM Sans"/>
      </rPr>
      <t>.</t>
    </r>
  </si>
  <si>
    <t>Tableau 2 - Répartition des produits par catégories de budget de l’ONU</t>
  </si>
  <si>
    <t>BUDGET INITIAL</t>
  </si>
  <si>
    <t xml:space="preserve">BUDGET </t>
  </si>
  <si>
    <t xml:space="preserve">DEPENSES </t>
  </si>
  <si>
    <t>Total revisé</t>
  </si>
  <si>
    <t xml:space="preserve">TOTAL DEPENSES  et ENGAGEMENTS </t>
  </si>
  <si>
    <t>En plus</t>
  </si>
  <si>
    <t>En moins</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</si>
  <si>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</si>
  <si>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</si>
  <si>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</si>
  <si>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</si>
  <si>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</si>
  <si>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</si>
  <si>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</si>
  <si>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</si>
  <si>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</si>
  <si>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</si>
  <si>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</si>
  <si>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</si>
  <si>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</si>
  <si>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</si>
  <si>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</si>
  <si>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</si>
  <si>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</si>
  <si>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</si>
  <si>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</si>
  <si>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</si>
  <si>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Produit 2.3</t>
  </si>
  <si>
    <t>Total pour produit 2.3 (du tableau 1)</t>
  </si>
  <si>
    <t>Produit 2.4</t>
  </si>
  <si>
    <t>Total pour produit 2.4 (du tableau 1)</t>
  </si>
  <si>
    <t>RESULTAT 3</t>
  </si>
  <si>
    <t>Total pour produit 3.1 (du tableau 1)</t>
  </si>
  <si>
    <t>Produit 3.2</t>
  </si>
  <si>
    <t>Total pour produit 3.2 (du tableau 1)</t>
  </si>
  <si>
    <t>Total pour produit 3.3 (du tableau 1)</t>
  </si>
  <si>
    <t>Produit 3.4</t>
  </si>
  <si>
    <t>Total pour produit 3.4 (du tableau 1)</t>
  </si>
  <si>
    <t>RESULTAT 4</t>
  </si>
  <si>
    <t>Produit 4.1</t>
  </si>
  <si>
    <t>Total pour produit 4.1 (du tableau 1)</t>
  </si>
  <si>
    <t>Produit 4.2</t>
  </si>
  <si>
    <t>Total pour produit 4.2 (du tableau 1)</t>
  </si>
  <si>
    <t>Produit 4.3</t>
  </si>
  <si>
    <t>Total pour produit 4.3 (du tableau 1)</t>
  </si>
  <si>
    <t>Produit 4.4</t>
  </si>
  <si>
    <t>Total pour produit 4.4 (du tableau 1)</t>
  </si>
  <si>
    <t xml:space="preserve">Coûts supplémentaires </t>
  </si>
  <si>
    <t>Total des coûts supplémentaires (du tableau 1)</t>
  </si>
  <si>
    <t>Organisation recipiendiaire 1:
PNUD</t>
  </si>
  <si>
    <t xml:space="preserve">Organisation recipiendiaire 2
OHCHR
</t>
  </si>
  <si>
    <t xml:space="preserve">Organisation recipiendiaire 3
MSIS TATAO
</t>
  </si>
  <si>
    <t>Totaux revisés</t>
  </si>
  <si>
    <t>TOTAL DEPENSES  et ENGAGEMENTS</t>
  </si>
  <si>
    <t>TOTAL</t>
  </si>
  <si>
    <t>Tableau 1 - Budget de projet GOUDMADA par categorie de cout de l'ONU</t>
  </si>
  <si>
    <t>CATEGORIES</t>
  </si>
  <si>
    <t xml:space="preserve"> TOTAL PROJET</t>
  </si>
  <si>
    <t>Budget</t>
  </si>
  <si>
    <t>Dépense</t>
  </si>
  <si>
    <t>Sous-total</t>
  </si>
  <si>
    <t xml:space="preserve">8. Coûts indirects*  </t>
  </si>
  <si>
    <t xml:space="preserve"> - </t>
  </si>
  <si>
    <t>TAUX D'EXECUTION SUR BUDGET 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</si>
</sst>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4" formatCode="_-* #,##0.00\ &quot;€&quot;_-;\-* #,##0.00\ &quot;€&quot;_-;_-* &quot;-&quot;??\ &quot;€&quot;_-;_-@_-"/>
    <numFmt numFmtId="43" formatCode="_-* #,##0.00_-;\-* #,##0.00_-;_-* &quot;-&quot;??_-;_-@_-"/>
    <numFmt numFmtId="164" formatCode="_-* #,##0.00\ _€_-;\-* #,##0.00\ _€_-;_-* &quot;-&quot;??\ _€_-;_-@_-"/>
    <numFmt numFmtId="165" formatCode="_(&quot;$&quot;* #,##0.00_);_(&quot;$&quot;* \(#,##0.00\);_(&quot;$&quot;* &quot;-&quot;??_);_(@_)"/>
    <numFmt numFmtId="166" formatCode="_(* #,##0.00_);_(* \(#,##0.00\);_(* &quot;-&quot;??_);_(@_)"/>
    <numFmt numFmtId="167" formatCode="#,##0.00_ ;\-#,##0.00\ "/>
    <numFmt numFmtId="168" formatCode="_-* #,##0.00\ _A_r_-;\-* #,##0.00\ _A_r_-;_-* &quot;-&quot;??\ _A_r_-;_-@_-"/>
    <numFmt numFmtId="169" formatCode="_-* #,##0.00_-;\-* #,##0.00_-;_-* &quot;-&quot;_-;_-@_-"/>
    <numFmt numFmtId="170" formatCode="_(&quot;$&quot;* #,##0_);_(&quot;$&quot;* \(#,##0\);_(&quot;$&quot;* &quot;-&quot;??_);_(@_)"/>
    <numFmt numFmtId="171" formatCode="_(* #,##0_);_(* \(#,##0\);_(* &quot;-&quot;??_);_(@_)"/>
    <numFmt numFmtId="172" formatCode="0.0%"/>
  </numFmts>
  <fonts count="24" x14ac:knownFonts="1">
    <font>
      <sz val="11"/>
      <color theme="1"/>
      <name val="Calibri"/>
      <family val="2"/>
      <scheme val="minor"/>
    </font>
    <font>
      <sz val="11"/>
      <color theme="1"/>
      <name val="Calibri"/>
      <family val="2"/>
      <scheme val="minor"/>
    </font>
    <font>
      <b/>
      <sz val="20"/>
      <color theme="1"/>
      <name val="DM Sans"/>
    </font>
    <font>
      <sz val="11"/>
      <color theme="1"/>
      <name val="DM Sans"/>
    </font>
    <font>
      <b/>
      <sz val="12"/>
      <color theme="1"/>
      <name val="DM Sans"/>
    </font>
    <font>
      <sz val="11"/>
      <name val="DM Sans"/>
    </font>
    <font>
      <b/>
      <sz val="11"/>
      <color rgb="FF000000"/>
      <name val="DM Sans"/>
    </font>
    <font>
      <sz val="11"/>
      <color rgb="FF000000"/>
      <name val="DM Sans"/>
    </font>
    <font>
      <sz val="12"/>
      <color theme="1"/>
      <name val="DM Sans"/>
    </font>
    <font>
      <b/>
      <sz val="12"/>
      <color rgb="FF000000"/>
      <name val="DM Sans"/>
    </font>
    <font>
      <sz val="12"/>
      <color rgb="FF000000"/>
      <name val="DM Sans"/>
    </font>
    <font>
      <sz val="12"/>
      <name val="DM Sans"/>
    </font>
    <font>
      <sz val="11"/>
      <color rgb="FFFF0000"/>
      <name val="DM Sans"/>
    </font>
    <font>
      <b/>
      <sz val="36"/>
      <color rgb="FF00B0F0"/>
      <name val="DM Sans"/>
    </font>
    <font>
      <b/>
      <sz val="36"/>
      <color theme="1"/>
      <name val="DM Sans"/>
    </font>
    <font>
      <b/>
      <sz val="28"/>
      <color theme="1"/>
      <name val="DM Sans"/>
    </font>
    <font>
      <b/>
      <sz val="16"/>
      <color theme="1"/>
      <name val="DM Sans"/>
    </font>
    <font>
      <b/>
      <sz val="16"/>
      <color rgb="FFFF0000"/>
      <name val="DM Sans"/>
    </font>
    <font>
      <sz val="12"/>
      <color rgb="FFFF0000"/>
      <name val="DM Sans"/>
    </font>
    <font>
      <b/>
      <sz val="12"/>
      <name val="DM Sans"/>
    </font>
    <font>
      <b/>
      <sz val="12"/>
      <color rgb="FFFF0000"/>
      <name val="DM Sans"/>
    </font>
    <font>
      <sz val="11"/>
      <color theme="0"/>
      <name val="DM Sans"/>
    </font>
    <font>
      <b/>
      <i/>
      <sz val="12"/>
      <color theme="1"/>
      <name val="DM Sans"/>
    </font>
    <font>
      <b/>
      <sz val="11"/>
      <color theme="1"/>
      <name val="DM Sans"/>
    </font>
  </fonts>
  <fills count="2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E7E6E6"/>
        <bgColor rgb="FF000000"/>
      </patternFill>
    </fill>
    <fill>
      <patternFill patternType="solid">
        <fgColor rgb="FFFFFFFF"/>
        <bgColor rgb="FF000000"/>
      </patternFill>
    </fill>
    <fill>
      <patternFill patternType="solid">
        <fgColor rgb="FFD9D9D9"/>
        <bgColor rgb="FF000000"/>
      </patternFill>
    </fill>
    <fill>
      <patternFill patternType="solid">
        <fgColor rgb="FFF2F2F2"/>
        <bgColor rgb="FF000000"/>
      </patternFill>
    </fill>
    <fill>
      <patternFill patternType="solid">
        <fgColor rgb="FFD0CECE"/>
        <bgColor rgb="FF000000"/>
      </patternFill>
    </fill>
    <fill>
      <patternFill patternType="solid">
        <fgColor rgb="FFFFD966"/>
        <bgColor rgb="FF000000"/>
      </patternFill>
    </fill>
    <fill>
      <patternFill patternType="solid">
        <fgColor rgb="FFFFFF00"/>
        <bgColor indexed="64"/>
      </patternFill>
    </fill>
    <fill>
      <patternFill patternType="solid">
        <fgColor theme="2" tint="-9.9978637043366805E-2"/>
        <bgColor indexed="64"/>
      </patternFill>
    </fill>
    <fill>
      <patternFill patternType="solid">
        <fgColor rgb="FFB3B3B3"/>
        <bgColor indexed="64"/>
      </patternFill>
    </fill>
    <fill>
      <patternFill patternType="solid">
        <fgColor rgb="FFBFBFBF"/>
        <bgColor indexed="64"/>
      </patternFill>
    </fill>
    <fill>
      <patternFill patternType="solid">
        <fgColor rgb="FFD9D9D9"/>
        <bgColor indexed="64"/>
      </patternFill>
    </fill>
    <fill>
      <patternFill patternType="solid">
        <fgColor rgb="FF00B0F0"/>
        <bgColor indexed="64"/>
      </patternFill>
    </fill>
    <fill>
      <patternFill patternType="solid">
        <fgColor theme="7" tint="0.79998168889431442"/>
        <bgColor indexed="64"/>
      </patternFill>
    </fill>
    <fill>
      <patternFill patternType="solid">
        <fgColor theme="5" tint="0.79998168889431442"/>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medium">
        <color indexed="64"/>
      </left>
      <right/>
      <top/>
      <bottom/>
      <diagonal/>
    </border>
    <border>
      <left/>
      <right style="thick">
        <color indexed="64"/>
      </right>
      <top/>
      <bottom/>
      <diagonal/>
    </border>
    <border>
      <left style="medium">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166"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290">
    <xf numFmtId="0" fontId="0" fillId="0" borderId="0" xfId="0"/>
    <xf numFmtId="0" fontId="3" fillId="0" borderId="0" xfId="0" applyFont="1" applyAlignment="1">
      <alignmen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vertical="center" wrapText="1"/>
    </xf>
    <xf numFmtId="0" fontId="3" fillId="3" borderId="0" xfId="0" applyFont="1" applyFill="1" applyAlignment="1">
      <alignment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xf>
    <xf numFmtId="0" fontId="4" fillId="4"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xf>
    <xf numFmtId="0" fontId="4" fillId="3" borderId="8" xfId="0" applyFont="1" applyFill="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4" borderId="8"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3" fillId="5" borderId="8" xfId="0" applyFont="1" applyFill="1" applyBorder="1" applyAlignment="1">
      <alignment vertical="center" wrapText="1"/>
    </xf>
    <xf numFmtId="0" fontId="3" fillId="0" borderId="9" xfId="0" applyFont="1" applyBorder="1" applyAlignment="1">
      <alignment vertical="center" wrapText="1"/>
    </xf>
    <xf numFmtId="0" fontId="9" fillId="7" borderId="8" xfId="0" applyFont="1" applyFill="1" applyBorder="1" applyAlignment="1">
      <alignment vertical="center" wrapText="1"/>
    </xf>
    <xf numFmtId="0" fontId="10" fillId="7" borderId="8" xfId="0" applyFont="1" applyFill="1" applyBorder="1" applyAlignment="1">
      <alignment vertical="center" wrapText="1"/>
    </xf>
    <xf numFmtId="0" fontId="10" fillId="0" borderId="8" xfId="0" applyFont="1" applyBorder="1" applyAlignment="1" applyProtection="1">
      <alignment horizontal="left" vertical="top" wrapText="1"/>
      <protection locked="0"/>
    </xf>
    <xf numFmtId="165" fontId="10" fillId="0" borderId="8" xfId="3" applyFont="1" applyFill="1" applyBorder="1" applyAlignment="1" applyProtection="1">
      <alignment horizontal="center" vertical="center" wrapText="1"/>
      <protection locked="0"/>
    </xf>
    <xf numFmtId="165" fontId="10" fillId="9" borderId="8" xfId="3" applyFont="1" applyFill="1" applyBorder="1" applyAlignment="1" applyProtection="1">
      <alignment horizontal="center" vertical="center" wrapText="1"/>
    </xf>
    <xf numFmtId="9" fontId="10" fillId="0" borderId="8" xfId="4" applyFont="1" applyFill="1" applyBorder="1" applyAlignment="1" applyProtection="1">
      <alignment horizontal="center" vertical="center" wrapText="1"/>
      <protection locked="0"/>
    </xf>
    <xf numFmtId="49" fontId="10" fillId="0" borderId="8" xfId="3" applyNumberFormat="1" applyFont="1" applyFill="1" applyBorder="1" applyAlignment="1" applyProtection="1">
      <alignment horizontal="left" vertical="top" wrapText="1"/>
      <protection locked="0"/>
    </xf>
    <xf numFmtId="0" fontId="3" fillId="0" borderId="8" xfId="0" applyFont="1" applyBorder="1"/>
    <xf numFmtId="0" fontId="11" fillId="0" borderId="0" xfId="0" applyFont="1" applyAlignment="1" applyProtection="1">
      <alignment wrapText="1"/>
      <protection locked="0"/>
    </xf>
    <xf numFmtId="49" fontId="10" fillId="0" borderId="8" xfId="3" applyNumberFormat="1" applyFont="1" applyFill="1" applyBorder="1" applyAlignment="1" applyProtection="1">
      <alignment horizontal="left" wrapText="1"/>
      <protection locked="0"/>
    </xf>
    <xf numFmtId="0" fontId="3" fillId="0" borderId="0" xfId="0" applyFont="1" applyAlignment="1">
      <alignment wrapText="1"/>
    </xf>
    <xf numFmtId="0" fontId="9" fillId="9" borderId="8" xfId="0" applyFont="1" applyFill="1" applyBorder="1" applyAlignment="1">
      <alignment vertical="center" wrapText="1"/>
    </xf>
    <xf numFmtId="165" fontId="9" fillId="9" borderId="8" xfId="3" applyFont="1" applyFill="1" applyBorder="1" applyAlignment="1" applyProtection="1">
      <alignment horizontal="center" vertical="center" wrapText="1"/>
    </xf>
    <xf numFmtId="0" fontId="11" fillId="0" borderId="8" xfId="0" applyFont="1" applyBorder="1" applyAlignment="1" applyProtection="1">
      <alignment horizontal="left" vertical="top" wrapText="1"/>
      <protection locked="0"/>
    </xf>
    <xf numFmtId="165" fontId="10" fillId="0" borderId="10" xfId="3" applyFont="1" applyFill="1" applyBorder="1" applyAlignment="1" applyProtection="1">
      <alignment horizontal="center" vertical="center" wrapText="1"/>
      <protection locked="0"/>
    </xf>
    <xf numFmtId="165" fontId="10" fillId="9" borderId="10" xfId="3" applyFont="1" applyFill="1" applyBorder="1" applyAlignment="1" applyProtection="1">
      <alignment horizontal="center" vertical="center" wrapText="1"/>
    </xf>
    <xf numFmtId="9" fontId="10" fillId="0" borderId="10" xfId="4" applyFont="1" applyFill="1" applyBorder="1" applyAlignment="1" applyProtection="1">
      <alignment horizontal="center" vertical="center" wrapText="1"/>
      <protection locked="0"/>
    </xf>
    <xf numFmtId="49" fontId="10" fillId="0" borderId="10" xfId="3" applyNumberFormat="1" applyFont="1" applyFill="1" applyBorder="1" applyAlignment="1" applyProtection="1">
      <alignment horizontal="left" vertical="top" wrapText="1"/>
      <protection locked="0"/>
    </xf>
    <xf numFmtId="165" fontId="10" fillId="3" borderId="10" xfId="3" applyFont="1" applyFill="1" applyBorder="1" applyAlignment="1" applyProtection="1">
      <alignment horizontal="center" vertical="center" wrapText="1"/>
      <protection locked="0"/>
    </xf>
    <xf numFmtId="165" fontId="10" fillId="3" borderId="8" xfId="3" applyFont="1" applyFill="1" applyBorder="1" applyAlignment="1" applyProtection="1">
      <alignment horizontal="center" vertical="center" wrapText="1"/>
      <protection locked="0"/>
    </xf>
    <xf numFmtId="0" fontId="10" fillId="8" borderId="8" xfId="0" applyFont="1" applyFill="1" applyBorder="1" applyAlignment="1" applyProtection="1">
      <alignment horizontal="left" vertical="top" wrapText="1"/>
      <protection locked="0"/>
    </xf>
    <xf numFmtId="165" fontId="10" fillId="8" borderId="8" xfId="3" applyFont="1" applyFill="1" applyBorder="1" applyAlignment="1" applyProtection="1">
      <alignment horizontal="center" vertical="center" wrapText="1"/>
      <protection locked="0"/>
    </xf>
    <xf numFmtId="49" fontId="10" fillId="8" borderId="8" xfId="3" applyNumberFormat="1" applyFont="1" applyFill="1" applyBorder="1" applyAlignment="1" applyProtection="1">
      <alignment horizontal="left" wrapText="1"/>
      <protection locked="0"/>
    </xf>
    <xf numFmtId="9" fontId="10" fillId="8" borderId="8" xfId="4" applyFont="1" applyFill="1" applyBorder="1" applyAlignment="1" applyProtection="1">
      <alignment horizontal="center" vertical="center" wrapText="1"/>
      <protection locked="0"/>
    </xf>
    <xf numFmtId="165" fontId="9" fillId="9" borderId="11" xfId="3" applyFont="1" applyFill="1" applyBorder="1" applyAlignment="1" applyProtection="1">
      <alignment horizontal="center" vertical="center" wrapText="1"/>
    </xf>
    <xf numFmtId="0" fontId="9" fillId="9" borderId="12" xfId="0" applyFont="1" applyFill="1" applyBorder="1" applyAlignment="1">
      <alignment vertical="center" wrapText="1"/>
    </xf>
    <xf numFmtId="165" fontId="9" fillId="9" borderId="13" xfId="3" applyFont="1" applyFill="1" applyBorder="1" applyAlignment="1" applyProtection="1">
      <alignment horizontal="center" vertical="center" wrapText="1"/>
    </xf>
    <xf numFmtId="165" fontId="9" fillId="9" borderId="14" xfId="3" applyFont="1" applyFill="1" applyBorder="1" applyAlignment="1" applyProtection="1">
      <alignment horizontal="center" vertical="center" wrapText="1"/>
    </xf>
    <xf numFmtId="165" fontId="10" fillId="9" borderId="15" xfId="3" applyFont="1" applyFill="1" applyBorder="1" applyAlignment="1" applyProtection="1">
      <alignment horizontal="center" vertical="center" wrapText="1"/>
    </xf>
    <xf numFmtId="0" fontId="10" fillId="0" borderId="10" xfId="0" applyFont="1" applyBorder="1" applyAlignment="1" applyProtection="1">
      <alignment horizontal="left" vertical="top" wrapText="1"/>
      <protection locked="0"/>
    </xf>
    <xf numFmtId="0" fontId="9" fillId="9" borderId="16" xfId="0" applyFont="1" applyFill="1" applyBorder="1" applyAlignment="1">
      <alignment vertical="center" wrapText="1"/>
    </xf>
    <xf numFmtId="165" fontId="10" fillId="9" borderId="13" xfId="3" applyFont="1" applyFill="1" applyBorder="1" applyAlignment="1" applyProtection="1">
      <alignment horizontal="center" vertical="center" wrapText="1"/>
    </xf>
    <xf numFmtId="0" fontId="11" fillId="0" borderId="8" xfId="0" applyFont="1" applyBorder="1" applyAlignment="1" applyProtection="1">
      <alignment horizontal="left" vertical="center" wrapText="1"/>
      <protection locked="0"/>
    </xf>
    <xf numFmtId="0" fontId="10" fillId="7" borderId="0" xfId="0" applyFont="1" applyFill="1" applyAlignment="1">
      <alignment vertical="center" wrapText="1"/>
    </xf>
    <xf numFmtId="165" fontId="10" fillId="0" borderId="11" xfId="3" applyFont="1" applyFill="1" applyBorder="1" applyAlignment="1" applyProtection="1">
      <alignment horizontal="center" vertical="center" wrapText="1"/>
      <protection locked="0"/>
    </xf>
    <xf numFmtId="0" fontId="9" fillId="10" borderId="8" xfId="0" applyFont="1" applyFill="1" applyBorder="1" applyAlignment="1">
      <alignment vertical="center" wrapText="1"/>
    </xf>
    <xf numFmtId="49" fontId="10" fillId="0" borderId="10" xfId="3" applyNumberFormat="1" applyFont="1" applyFill="1" applyBorder="1" applyAlignment="1" applyProtection="1">
      <alignment horizontal="left" wrapText="1"/>
      <protection locked="0"/>
    </xf>
    <xf numFmtId="0" fontId="9" fillId="8" borderId="0" xfId="0" applyFont="1" applyFill="1" applyAlignment="1">
      <alignment vertical="center" wrapText="1"/>
    </xf>
    <xf numFmtId="0" fontId="10" fillId="8" borderId="0" xfId="0" applyFont="1" applyFill="1" applyAlignment="1" applyProtection="1">
      <alignment vertical="center" wrapText="1"/>
      <protection locked="0"/>
    </xf>
    <xf numFmtId="165" fontId="10" fillId="8" borderId="0" xfId="3" applyFont="1" applyFill="1" applyBorder="1" applyAlignment="1" applyProtection="1">
      <alignment vertical="center" wrapText="1"/>
      <protection locked="0"/>
    </xf>
    <xf numFmtId="0" fontId="10" fillId="8" borderId="8" xfId="0" applyFont="1" applyFill="1" applyBorder="1" applyAlignment="1" applyProtection="1">
      <alignment vertical="center" wrapText="1"/>
      <protection locked="0"/>
    </xf>
    <xf numFmtId="165" fontId="10" fillId="0" borderId="8" xfId="3" applyFont="1" applyFill="1" applyBorder="1" applyAlignment="1" applyProtection="1">
      <alignment vertical="center" wrapText="1"/>
      <protection locked="0"/>
    </xf>
    <xf numFmtId="165" fontId="10" fillId="9" borderId="8" xfId="3" applyFont="1" applyFill="1" applyBorder="1" applyAlignment="1" applyProtection="1">
      <alignment vertical="center" wrapText="1"/>
    </xf>
    <xf numFmtId="9" fontId="10" fillId="0" borderId="8" xfId="4" applyFont="1" applyFill="1" applyBorder="1" applyAlignment="1" applyProtection="1">
      <alignment vertical="center" wrapText="1"/>
      <protection locked="0"/>
    </xf>
    <xf numFmtId="49" fontId="10" fillId="0" borderId="8" xfId="0" applyNumberFormat="1" applyFont="1" applyBorder="1" applyAlignment="1" applyProtection="1">
      <alignment horizontal="left" wrapText="1"/>
      <protection locked="0"/>
    </xf>
    <xf numFmtId="0" fontId="10" fillId="8" borderId="15" xfId="0" applyFont="1" applyFill="1" applyBorder="1" applyAlignment="1" applyProtection="1">
      <alignment vertical="center" wrapText="1"/>
      <protection locked="0"/>
    </xf>
    <xf numFmtId="0" fontId="9" fillId="9" borderId="10" xfId="0" applyFont="1" applyFill="1" applyBorder="1" applyAlignment="1">
      <alignment vertical="center" wrapText="1"/>
    </xf>
    <xf numFmtId="0" fontId="9" fillId="11" borderId="8" xfId="0" applyFont="1" applyFill="1" applyBorder="1" applyAlignment="1" applyProtection="1">
      <alignment vertical="center" wrapText="1"/>
      <protection locked="0"/>
    </xf>
    <xf numFmtId="165" fontId="9" fillId="11" borderId="8" xfId="3" applyFont="1" applyFill="1" applyBorder="1" applyAlignment="1" applyProtection="1">
      <alignment vertical="center" wrapText="1"/>
    </xf>
    <xf numFmtId="0" fontId="9" fillId="8" borderId="0" xfId="0" applyFont="1" applyFill="1" applyAlignment="1" applyProtection="1">
      <alignment vertical="center" wrapText="1"/>
      <protection locked="0"/>
    </xf>
    <xf numFmtId="0" fontId="9" fillId="9" borderId="8" xfId="3" applyNumberFormat="1" applyFont="1" applyFill="1" applyBorder="1" applyAlignment="1" applyProtection="1">
      <alignment horizontal="center" vertical="center" wrapText="1"/>
    </xf>
    <xf numFmtId="0" fontId="10" fillId="8" borderId="0" xfId="0" applyFont="1" applyFill="1" applyAlignment="1">
      <alignment vertical="center" wrapText="1"/>
    </xf>
    <xf numFmtId="165" fontId="10" fillId="9" borderId="8" xfId="0" applyNumberFormat="1" applyFont="1" applyFill="1" applyBorder="1" applyAlignment="1">
      <alignment vertical="center" wrapText="1"/>
    </xf>
    <xf numFmtId="0" fontId="10" fillId="0" borderId="0" xfId="0" applyFont="1" applyAlignment="1" applyProtection="1">
      <alignment vertical="center" wrapText="1"/>
      <protection locked="0"/>
    </xf>
    <xf numFmtId="0" fontId="10" fillId="0" borderId="0" xfId="0" applyFont="1" applyAlignment="1">
      <alignment vertical="center" wrapText="1"/>
    </xf>
    <xf numFmtId="0" fontId="9" fillId="0" borderId="0" xfId="0" applyFont="1" applyAlignment="1" applyProtection="1">
      <alignment vertical="center" wrapText="1"/>
      <protection locked="0"/>
    </xf>
    <xf numFmtId="165" fontId="9" fillId="8" borderId="0" xfId="0" applyNumberFormat="1" applyFont="1" applyFill="1" applyAlignment="1">
      <alignment vertical="center" wrapText="1"/>
    </xf>
    <xf numFmtId="0" fontId="9" fillId="0" borderId="0" xfId="0" applyFont="1" applyAlignment="1">
      <alignment vertical="center" wrapText="1"/>
    </xf>
    <xf numFmtId="165" fontId="9" fillId="0" borderId="0" xfId="0" applyNumberFormat="1" applyFont="1" applyAlignment="1">
      <alignment vertical="center" wrapText="1"/>
    </xf>
    <xf numFmtId="0" fontId="6" fillId="9" borderId="4" xfId="0" applyFont="1" applyFill="1" applyBorder="1" applyAlignment="1">
      <alignment horizontal="left" vertical="center" wrapText="1"/>
    </xf>
    <xf numFmtId="165" fontId="9" fillId="9" borderId="6" xfId="0" applyNumberFormat="1" applyFont="1" applyFill="1" applyBorder="1" applyAlignment="1">
      <alignment vertical="center" wrapText="1"/>
    </xf>
    <xf numFmtId="0" fontId="6" fillId="9" borderId="7" xfId="0" applyFont="1" applyFill="1" applyBorder="1" applyAlignment="1">
      <alignment horizontal="left" vertical="center" wrapText="1"/>
    </xf>
    <xf numFmtId="9" fontId="9" fillId="9" borderId="9" xfId="4" applyFont="1" applyFill="1" applyBorder="1" applyAlignment="1" applyProtection="1">
      <alignment wrapText="1"/>
    </xf>
    <xf numFmtId="9" fontId="9" fillId="8" borderId="0" xfId="4" applyFont="1" applyFill="1" applyBorder="1" applyAlignment="1">
      <alignment wrapText="1"/>
    </xf>
    <xf numFmtId="0" fontId="6" fillId="8" borderId="0" xfId="0" applyFont="1" applyFill="1" applyAlignment="1">
      <alignment horizontal="center" vertical="center" wrapText="1"/>
    </xf>
    <xf numFmtId="165" fontId="9" fillId="9" borderId="9" xfId="4" applyNumberFormat="1" applyFont="1" applyFill="1" applyBorder="1" applyAlignment="1" applyProtection="1">
      <alignment wrapText="1"/>
    </xf>
    <xf numFmtId="165" fontId="9" fillId="8" borderId="0" xfId="4" applyNumberFormat="1" applyFont="1" applyFill="1" applyBorder="1" applyAlignment="1">
      <alignment wrapText="1"/>
    </xf>
    <xf numFmtId="0" fontId="3" fillId="8" borderId="0" xfId="0" applyFont="1" applyFill="1" applyAlignment="1">
      <alignment horizontal="center" vertical="center" wrapText="1"/>
    </xf>
    <xf numFmtId="0" fontId="8" fillId="0" borderId="0" xfId="0" applyFont="1" applyAlignment="1">
      <alignment wrapText="1"/>
    </xf>
    <xf numFmtId="3" fontId="8" fillId="3" borderId="0" xfId="0" applyNumberFormat="1" applyFont="1" applyFill="1" applyAlignment="1">
      <alignment horizontal="right" wrapText="1"/>
    </xf>
    <xf numFmtId="3" fontId="8" fillId="0" borderId="0" xfId="0" applyNumberFormat="1" applyFont="1" applyAlignment="1">
      <alignment horizontal="right" wrapText="1"/>
    </xf>
    <xf numFmtId="3" fontId="14" fillId="0" borderId="0" xfId="0" applyNumberFormat="1" applyFont="1" applyAlignment="1">
      <alignment horizontal="right" wrapText="1"/>
    </xf>
    <xf numFmtId="0" fontId="14" fillId="0" borderId="0" xfId="0" applyFont="1" applyAlignment="1">
      <alignment wrapText="1"/>
    </xf>
    <xf numFmtId="0" fontId="4" fillId="0" borderId="0" xfId="0" applyFont="1" applyAlignment="1">
      <alignment wrapText="1"/>
    </xf>
    <xf numFmtId="3" fontId="3" fillId="0" borderId="0" xfId="0" applyNumberFormat="1" applyFont="1" applyAlignment="1">
      <alignment horizontal="right" wrapText="1"/>
    </xf>
    <xf numFmtId="0" fontId="15" fillId="0" borderId="0" xfId="0" applyFont="1" applyAlignment="1">
      <alignment horizontal="left" wrapText="1"/>
    </xf>
    <xf numFmtId="0" fontId="16" fillId="0" borderId="0" xfId="0" applyFont="1" applyAlignment="1">
      <alignment horizontal="left" vertical="center" wrapText="1"/>
    </xf>
    <xf numFmtId="164" fontId="3" fillId="0" borderId="0" xfId="0" applyNumberFormat="1" applyFont="1"/>
    <xf numFmtId="0" fontId="4" fillId="3" borderId="0" xfId="0" applyFont="1" applyFill="1" applyAlignment="1">
      <alignment horizontal="left" wrapText="1"/>
    </xf>
    <xf numFmtId="3" fontId="4" fillId="3" borderId="0" xfId="0" applyNumberFormat="1" applyFont="1" applyFill="1" applyAlignment="1">
      <alignment horizontal="right" wrapText="1"/>
    </xf>
    <xf numFmtId="0" fontId="8" fillId="3" borderId="0" xfId="0" applyFont="1" applyFill="1" applyAlignment="1">
      <alignment wrapText="1"/>
    </xf>
    <xf numFmtId="0" fontId="2" fillId="3" borderId="0" xfId="0" applyFont="1" applyFill="1" applyAlignment="1">
      <alignment horizontal="left" wrapText="1"/>
    </xf>
    <xf numFmtId="3" fontId="2" fillId="3" borderId="0" xfId="0" applyNumberFormat="1" applyFont="1" applyFill="1" applyAlignment="1">
      <alignment horizontal="right" wrapText="1"/>
    </xf>
    <xf numFmtId="0" fontId="3" fillId="3" borderId="0" xfId="0" applyFont="1" applyFill="1"/>
    <xf numFmtId="3" fontId="4" fillId="13" borderId="8" xfId="6" applyNumberFormat="1"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8" xfId="6" applyNumberFormat="1" applyFont="1" applyFill="1" applyBorder="1" applyAlignment="1">
      <alignment horizontal="center" vertical="center" wrapText="1"/>
    </xf>
    <xf numFmtId="0" fontId="8" fillId="0" borderId="8" xfId="0" applyFont="1" applyBorder="1" applyAlignment="1">
      <alignment horizontal="left" wrapText="1"/>
    </xf>
    <xf numFmtId="0" fontId="4" fillId="4" borderId="32" xfId="0" applyFont="1" applyFill="1" applyBorder="1" applyAlignment="1">
      <alignment horizontal="left" wrapText="1"/>
    </xf>
    <xf numFmtId="3" fontId="4" fillId="4" borderId="32" xfId="0" applyNumberFormat="1" applyFont="1" applyFill="1" applyBorder="1" applyAlignment="1">
      <alignment horizontal="right" wrapText="1"/>
    </xf>
    <xf numFmtId="0" fontId="8" fillId="4" borderId="10" xfId="0" applyFont="1" applyFill="1" applyBorder="1" applyAlignment="1">
      <alignment vertical="center" wrapText="1"/>
    </xf>
    <xf numFmtId="3" fontId="8" fillId="0" borderId="10" xfId="0" applyNumberFormat="1" applyFont="1" applyBorder="1" applyAlignment="1" applyProtection="1">
      <alignment horizontal="right" wrapText="1"/>
      <protection locked="0"/>
    </xf>
    <xf numFmtId="3" fontId="8" fillId="3" borderId="10" xfId="6" applyNumberFormat="1" applyFont="1" applyFill="1" applyBorder="1" applyAlignment="1" applyProtection="1">
      <alignment horizontal="right" vertical="center" wrapText="1"/>
      <protection locked="0"/>
    </xf>
    <xf numFmtId="3" fontId="4" fillId="4" borderId="10" xfId="0" applyNumberFormat="1" applyFont="1" applyFill="1" applyBorder="1" applyAlignment="1">
      <alignment horizontal="right" wrapText="1"/>
    </xf>
    <xf numFmtId="0" fontId="8" fillId="4" borderId="8" xfId="0" applyFont="1" applyFill="1" applyBorder="1" applyAlignment="1">
      <alignment vertical="center" wrapText="1"/>
    </xf>
    <xf numFmtId="3" fontId="8" fillId="0" borderId="8" xfId="0" applyNumberFormat="1" applyFont="1" applyBorder="1" applyAlignment="1" applyProtection="1">
      <alignment horizontal="right" wrapText="1"/>
      <protection locked="0"/>
    </xf>
    <xf numFmtId="3" fontId="8" fillId="3" borderId="8" xfId="6" applyNumberFormat="1" applyFont="1" applyFill="1" applyBorder="1" applyAlignment="1" applyProtection="1">
      <alignment horizontal="right" vertical="center" wrapText="1"/>
      <protection locked="0"/>
    </xf>
    <xf numFmtId="3" fontId="4" fillId="4" borderId="8" xfId="0" applyNumberFormat="1" applyFont="1" applyFill="1" applyBorder="1" applyAlignment="1">
      <alignment horizontal="right" wrapText="1"/>
    </xf>
    <xf numFmtId="165" fontId="4" fillId="0" borderId="8" xfId="0" applyNumberFormat="1" applyFont="1" applyBorder="1" applyAlignment="1">
      <alignment wrapText="1"/>
    </xf>
    <xf numFmtId="165" fontId="8" fillId="0" borderId="8" xfId="0" applyNumberFormat="1" applyFont="1" applyBorder="1" applyAlignment="1" applyProtection="1">
      <alignment wrapText="1"/>
      <protection locked="0"/>
    </xf>
    <xf numFmtId="165" fontId="18" fillId="0" borderId="8" xfId="6" applyNumberFormat="1" applyFont="1" applyFill="1" applyBorder="1" applyAlignment="1" applyProtection="1">
      <alignment horizontal="center" vertical="center" wrapText="1"/>
      <protection locked="0"/>
    </xf>
    <xf numFmtId="165" fontId="8" fillId="0" borderId="8" xfId="6" applyNumberFormat="1" applyFont="1" applyFill="1" applyBorder="1" applyAlignment="1" applyProtection="1">
      <alignment horizontal="center" vertical="center" wrapText="1"/>
      <protection locked="0"/>
    </xf>
    <xf numFmtId="165" fontId="18" fillId="0" borderId="8" xfId="0" applyNumberFormat="1" applyFont="1" applyBorder="1" applyAlignment="1" applyProtection="1">
      <alignment wrapText="1"/>
      <protection locked="0"/>
    </xf>
    <xf numFmtId="0" fontId="8" fillId="4" borderId="8" xfId="0" applyFont="1" applyFill="1" applyBorder="1" applyAlignment="1" applyProtection="1">
      <alignment vertical="center" wrapText="1"/>
      <protection locked="0"/>
    </xf>
    <xf numFmtId="44" fontId="4" fillId="14" borderId="8" xfId="6" applyFont="1" applyFill="1" applyBorder="1" applyAlignment="1">
      <alignment wrapText="1"/>
    </xf>
    <xf numFmtId="3" fontId="4" fillId="14" borderId="8" xfId="6" applyNumberFormat="1" applyFont="1" applyFill="1" applyBorder="1" applyAlignment="1">
      <alignment horizontal="right" wrapText="1"/>
    </xf>
    <xf numFmtId="165" fontId="4" fillId="0" borderId="8" xfId="6" applyNumberFormat="1" applyFont="1" applyFill="1" applyBorder="1" applyAlignment="1">
      <alignment wrapText="1"/>
    </xf>
    <xf numFmtId="165" fontId="19" fillId="0" borderId="8" xfId="6" applyNumberFormat="1" applyFont="1" applyFill="1" applyBorder="1" applyAlignment="1">
      <alignment wrapText="1"/>
    </xf>
    <xf numFmtId="44" fontId="4" fillId="3" borderId="12" xfId="6" applyFont="1" applyFill="1" applyBorder="1" applyAlignment="1">
      <alignment wrapText="1"/>
    </xf>
    <xf numFmtId="3" fontId="4" fillId="3" borderId="14" xfId="6" applyNumberFormat="1" applyFont="1" applyFill="1" applyBorder="1" applyAlignment="1">
      <alignment horizontal="right" wrapText="1"/>
    </xf>
    <xf numFmtId="3" fontId="4" fillId="3" borderId="14" xfId="0" applyNumberFormat="1" applyFont="1" applyFill="1" applyBorder="1" applyAlignment="1">
      <alignment horizontal="right" wrapText="1"/>
    </xf>
    <xf numFmtId="165" fontId="4" fillId="0" borderId="0" xfId="0" applyNumberFormat="1" applyFont="1" applyAlignment="1">
      <alignment wrapText="1"/>
    </xf>
    <xf numFmtId="0" fontId="3" fillId="0" borderId="8" xfId="0" applyFont="1" applyBorder="1" applyAlignment="1">
      <alignment wrapText="1"/>
    </xf>
    <xf numFmtId="0" fontId="4" fillId="4" borderId="19" xfId="0" applyFont="1" applyFill="1" applyBorder="1" applyAlignment="1">
      <alignment horizontal="left" wrapText="1"/>
    </xf>
    <xf numFmtId="3" fontId="4" fillId="4" borderId="19" xfId="0" applyNumberFormat="1" applyFont="1" applyFill="1" applyBorder="1" applyAlignment="1">
      <alignment horizontal="right" wrapText="1"/>
    </xf>
    <xf numFmtId="3" fontId="4" fillId="3" borderId="15" xfId="0" applyNumberFormat="1" applyFont="1" applyFill="1" applyBorder="1" applyAlignment="1">
      <alignment horizontal="right" wrapText="1"/>
    </xf>
    <xf numFmtId="44" fontId="4" fillId="14" borderId="11" xfId="6" applyFont="1" applyFill="1" applyBorder="1" applyAlignment="1">
      <alignment wrapText="1"/>
    </xf>
    <xf numFmtId="3" fontId="4" fillId="14" borderId="11" xfId="6" applyNumberFormat="1" applyFont="1" applyFill="1" applyBorder="1" applyAlignment="1">
      <alignment horizontal="right" wrapText="1"/>
    </xf>
    <xf numFmtId="3" fontId="4" fillId="4" borderId="11" xfId="0" applyNumberFormat="1" applyFont="1" applyFill="1" applyBorder="1" applyAlignment="1">
      <alignment horizontal="right" wrapText="1"/>
    </xf>
    <xf numFmtId="0" fontId="8" fillId="0" borderId="12" xfId="0" applyFont="1" applyBorder="1" applyAlignment="1">
      <alignment wrapText="1"/>
    </xf>
    <xf numFmtId="3" fontId="8" fillId="3" borderId="14" xfId="0" applyNumberFormat="1" applyFont="1" applyFill="1" applyBorder="1" applyAlignment="1">
      <alignment horizontal="right" wrapText="1"/>
    </xf>
    <xf numFmtId="3" fontId="8" fillId="0" borderId="15" xfId="0" applyNumberFormat="1" applyFont="1" applyBorder="1" applyAlignment="1">
      <alignment horizontal="right" wrapText="1"/>
    </xf>
    <xf numFmtId="44" fontId="4" fillId="3" borderId="13" xfId="6" applyFont="1" applyFill="1" applyBorder="1" applyAlignment="1">
      <alignment wrapText="1"/>
    </xf>
    <xf numFmtId="3" fontId="4" fillId="3" borderId="13" xfId="6" applyNumberFormat="1" applyFont="1" applyFill="1" applyBorder="1" applyAlignment="1">
      <alignment horizontal="right" wrapText="1"/>
    </xf>
    <xf numFmtId="3" fontId="4" fillId="3" borderId="31" xfId="0" applyNumberFormat="1" applyFont="1" applyFill="1" applyBorder="1" applyAlignment="1">
      <alignment horizontal="right" wrapText="1"/>
    </xf>
    <xf numFmtId="0" fontId="8" fillId="0" borderId="8" xfId="0" applyFont="1" applyBorder="1" applyAlignment="1">
      <alignment wrapText="1"/>
    </xf>
    <xf numFmtId="165" fontId="8" fillId="0" borderId="8" xfId="0" applyNumberFormat="1" applyFont="1" applyBorder="1" applyAlignment="1">
      <alignment wrapText="1"/>
    </xf>
    <xf numFmtId="165" fontId="19" fillId="0" borderId="8" xfId="0" applyNumberFormat="1" applyFont="1" applyBorder="1" applyAlignment="1">
      <alignment wrapText="1"/>
    </xf>
    <xf numFmtId="44" fontId="4" fillId="3" borderId="16" xfId="6" applyFont="1" applyFill="1" applyBorder="1" applyAlignment="1">
      <alignment wrapText="1"/>
    </xf>
    <xf numFmtId="165" fontId="20" fillId="0" borderId="8" xfId="6" applyNumberFormat="1" applyFont="1" applyFill="1" applyBorder="1" applyAlignment="1">
      <alignment wrapText="1"/>
    </xf>
    <xf numFmtId="0" fontId="4" fillId="0" borderId="0" xfId="0" applyFont="1" applyAlignment="1">
      <alignment horizontal="left" wrapText="1"/>
    </xf>
    <xf numFmtId="3" fontId="3" fillId="0" borderId="0" xfId="0" applyNumberFormat="1" applyFont="1" applyAlignment="1">
      <alignment horizontal="right"/>
    </xf>
    <xf numFmtId="0" fontId="4" fillId="4" borderId="12" xfId="0" applyFont="1" applyFill="1" applyBorder="1" applyAlignment="1">
      <alignment wrapText="1"/>
    </xf>
    <xf numFmtId="3" fontId="4" fillId="4" borderId="14" xfId="0" applyNumberFormat="1" applyFont="1" applyFill="1" applyBorder="1" applyAlignment="1">
      <alignment horizontal="right" wrapText="1"/>
    </xf>
    <xf numFmtId="3" fontId="4" fillId="4" borderId="15" xfId="0" applyNumberFormat="1" applyFont="1" applyFill="1" applyBorder="1" applyAlignment="1">
      <alignment horizontal="right" wrapText="1"/>
    </xf>
    <xf numFmtId="3" fontId="4" fillId="4" borderId="8" xfId="6" applyNumberFormat="1" applyFont="1" applyFill="1" applyBorder="1" applyAlignment="1">
      <alignment horizontal="right" vertical="center" wrapText="1"/>
    </xf>
    <xf numFmtId="165" fontId="4" fillId="0" borderId="8" xfId="0" applyNumberFormat="1" applyFont="1" applyBorder="1" applyAlignment="1">
      <alignment horizontal="center" wrapText="1"/>
    </xf>
    <xf numFmtId="3" fontId="4" fillId="0" borderId="8" xfId="0" applyNumberFormat="1" applyFont="1" applyBorder="1" applyAlignment="1">
      <alignment horizontal="center" vertical="center" wrapText="1"/>
    </xf>
    <xf numFmtId="167" fontId="21" fillId="0" borderId="0" xfId="0" applyNumberFormat="1" applyFont="1"/>
    <xf numFmtId="168" fontId="21" fillId="0" borderId="0" xfId="0" applyNumberFormat="1" applyFont="1"/>
    <xf numFmtId="168" fontId="21" fillId="3" borderId="0" xfId="0" applyNumberFormat="1" applyFont="1" applyFill="1"/>
    <xf numFmtId="3" fontId="8" fillId="4" borderId="8" xfId="0" applyNumberFormat="1" applyFont="1" applyFill="1" applyBorder="1" applyAlignment="1">
      <alignment horizontal="right" wrapText="1"/>
    </xf>
    <xf numFmtId="3" fontId="8" fillId="4" borderId="8" xfId="6" applyNumberFormat="1" applyFont="1" applyFill="1" applyBorder="1" applyAlignment="1">
      <alignment horizontal="right" wrapText="1"/>
    </xf>
    <xf numFmtId="165" fontId="22" fillId="0" borderId="8" xfId="6" applyNumberFormat="1" applyFont="1" applyFill="1" applyBorder="1" applyAlignment="1">
      <alignment wrapText="1"/>
    </xf>
    <xf numFmtId="0" fontId="21" fillId="0" borderId="0" xfId="0" applyFont="1"/>
    <xf numFmtId="165" fontId="3" fillId="0" borderId="0" xfId="0" applyNumberFormat="1" applyFont="1"/>
    <xf numFmtId="0" fontId="23" fillId="0" borderId="0" xfId="0" applyFont="1"/>
    <xf numFmtId="9" fontId="3" fillId="0" borderId="0" xfId="4" applyFont="1"/>
    <xf numFmtId="166" fontId="23" fillId="0" borderId="0" xfId="1" applyFont="1"/>
    <xf numFmtId="166" fontId="3" fillId="0" borderId="0" xfId="1" applyFont="1"/>
    <xf numFmtId="43" fontId="5" fillId="5" borderId="5" xfId="2" applyFont="1" applyFill="1" applyBorder="1" applyAlignment="1">
      <alignment horizontal="center" vertical="center" wrapText="1"/>
    </xf>
    <xf numFmtId="0" fontId="6" fillId="5" borderId="5" xfId="0" applyFont="1" applyFill="1" applyBorder="1" applyAlignment="1">
      <alignment horizontal="center" vertical="center" wrapText="1"/>
    </xf>
    <xf numFmtId="0" fontId="7" fillId="0" borderId="6" xfId="0" applyFont="1" applyBorder="1" applyAlignment="1">
      <alignment horizontal="center" vertical="center" wrapText="1"/>
    </xf>
    <xf numFmtId="166" fontId="23" fillId="16" borderId="8" xfId="1" applyFont="1" applyFill="1" applyBorder="1" applyAlignment="1">
      <alignment horizontal="center" vertical="center" wrapText="1"/>
    </xf>
    <xf numFmtId="166" fontId="23" fillId="15" borderId="8" xfId="1" applyFont="1" applyFill="1" applyBorder="1" applyAlignment="1">
      <alignment horizontal="center" vertical="center" wrapText="1"/>
    </xf>
    <xf numFmtId="0" fontId="3" fillId="0" borderId="8" xfId="0" applyFont="1" applyBorder="1" applyAlignment="1">
      <alignment vertical="center" wrapText="1"/>
    </xf>
    <xf numFmtId="0" fontId="23" fillId="17" borderId="8" xfId="0" applyFont="1" applyFill="1" applyBorder="1" applyAlignment="1">
      <alignment vertical="center" wrapText="1"/>
    </xf>
    <xf numFmtId="0" fontId="4" fillId="4" borderId="8" xfId="0" applyFont="1" applyFill="1" applyBorder="1" applyAlignment="1">
      <alignment wrapText="1"/>
    </xf>
    <xf numFmtId="0" fontId="4" fillId="4" borderId="8" xfId="0" applyFont="1" applyFill="1" applyBorder="1" applyAlignment="1">
      <alignment horizontal="center" wrapText="1"/>
    </xf>
    <xf numFmtId="0" fontId="4" fillId="4" borderId="8" xfId="0" applyFont="1" applyFill="1" applyBorder="1" applyAlignment="1">
      <alignment vertical="center" wrapText="1"/>
    </xf>
    <xf numFmtId="0" fontId="4" fillId="4" borderId="8" xfId="0" applyFont="1" applyFill="1" applyBorder="1" applyAlignment="1" applyProtection="1">
      <alignment vertical="center" wrapText="1"/>
      <protection locked="0"/>
    </xf>
    <xf numFmtId="165" fontId="22" fillId="0" borderId="8" xfId="0" applyNumberFormat="1" applyFont="1" applyBorder="1" applyAlignment="1">
      <alignment wrapText="1"/>
    </xf>
    <xf numFmtId="169" fontId="8" fillId="3" borderId="8" xfId="8" applyNumberFormat="1" applyFont="1" applyFill="1" applyBorder="1" applyAlignment="1" applyProtection="1">
      <alignment horizontal="right" vertical="center" wrapText="1"/>
      <protection locked="0"/>
    </xf>
    <xf numFmtId="3" fontId="4" fillId="14" borderId="8" xfId="0" applyNumberFormat="1" applyFont="1" applyFill="1" applyBorder="1" applyAlignment="1">
      <alignment horizontal="right" wrapText="1"/>
    </xf>
    <xf numFmtId="165" fontId="4" fillId="14" borderId="8" xfId="6" applyNumberFormat="1" applyFont="1" applyFill="1" applyBorder="1" applyAlignment="1">
      <alignment wrapText="1"/>
    </xf>
    <xf numFmtId="169" fontId="8" fillId="0" borderId="8" xfId="8" applyNumberFormat="1" applyFont="1" applyBorder="1" applyAlignment="1" applyProtection="1">
      <alignment horizontal="right" wrapText="1"/>
      <protection locked="0"/>
    </xf>
    <xf numFmtId="0" fontId="4" fillId="4" borderId="8" xfId="0" applyFont="1" applyFill="1" applyBorder="1" applyAlignment="1">
      <alignment horizontal="left" wrapText="1"/>
    </xf>
    <xf numFmtId="170" fontId="10" fillId="9" borderId="8" xfId="0" applyNumberFormat="1" applyFont="1" applyFill="1" applyBorder="1" applyAlignment="1">
      <alignment vertical="center" wrapText="1"/>
    </xf>
    <xf numFmtId="165" fontId="9" fillId="9" borderId="8" xfId="3" applyFont="1" applyFill="1" applyBorder="1" applyAlignment="1" applyProtection="1">
      <alignment vertical="center" wrapText="1"/>
    </xf>
    <xf numFmtId="165" fontId="9" fillId="9" borderId="8" xfId="0" applyNumberFormat="1" applyFont="1" applyFill="1" applyBorder="1" applyAlignment="1">
      <alignment vertical="center" wrapText="1"/>
    </xf>
    <xf numFmtId="0" fontId="10" fillId="9" borderId="8" xfId="0" applyFont="1" applyFill="1" applyBorder="1" applyAlignment="1">
      <alignment vertical="center" wrapText="1"/>
    </xf>
    <xf numFmtId="170" fontId="9" fillId="9" borderId="8" xfId="3" applyNumberFormat="1" applyFont="1" applyFill="1" applyBorder="1" applyAlignment="1" applyProtection="1">
      <alignment vertical="center" wrapText="1"/>
    </xf>
    <xf numFmtId="171" fontId="3" fillId="0" borderId="8" xfId="1" applyNumberFormat="1" applyFont="1" applyFill="1" applyBorder="1" applyAlignment="1">
      <alignment horizontal="right" vertical="center"/>
    </xf>
    <xf numFmtId="171" fontId="23" fillId="17" borderId="8" xfId="1" applyNumberFormat="1" applyFont="1" applyFill="1" applyBorder="1" applyAlignment="1">
      <alignment horizontal="center" vertical="center" wrapText="1"/>
    </xf>
    <xf numFmtId="171" fontId="3" fillId="0" borderId="8" xfId="1" applyNumberFormat="1" applyFont="1" applyBorder="1" applyAlignment="1">
      <alignment horizontal="center" vertical="center" wrapText="1"/>
    </xf>
    <xf numFmtId="171" fontId="3" fillId="0" borderId="8" xfId="1" applyNumberFormat="1" applyFont="1" applyBorder="1" applyAlignment="1">
      <alignment horizontal="right" vertical="center"/>
    </xf>
    <xf numFmtId="171" fontId="23" fillId="18" borderId="8" xfId="1" applyNumberFormat="1" applyFont="1" applyFill="1" applyBorder="1" applyAlignment="1">
      <alignment horizontal="right" vertical="center"/>
    </xf>
    <xf numFmtId="168" fontId="3" fillId="0" borderId="0" xfId="0" applyNumberFormat="1" applyFont="1" applyAlignment="1">
      <alignment wrapText="1"/>
    </xf>
    <xf numFmtId="165" fontId="8" fillId="5" borderId="8" xfId="0" applyNumberFormat="1" applyFont="1" applyFill="1" applyBorder="1" applyAlignment="1">
      <alignment wrapText="1"/>
    </xf>
    <xf numFmtId="165" fontId="8" fillId="19" borderId="8" xfId="0" applyNumberFormat="1" applyFont="1" applyFill="1" applyBorder="1" applyAlignment="1">
      <alignment wrapText="1"/>
    </xf>
    <xf numFmtId="165" fontId="8" fillId="20" borderId="33" xfId="0" applyNumberFormat="1" applyFont="1" applyFill="1" applyBorder="1" applyAlignment="1">
      <alignment wrapText="1"/>
    </xf>
    <xf numFmtId="165" fontId="4" fillId="20" borderId="10" xfId="0" applyNumberFormat="1" applyFont="1" applyFill="1" applyBorder="1" applyAlignment="1">
      <alignment wrapText="1"/>
    </xf>
    <xf numFmtId="165" fontId="4" fillId="5" borderId="8" xfId="0" applyNumberFormat="1" applyFont="1" applyFill="1" applyBorder="1" applyAlignment="1">
      <alignment wrapText="1"/>
    </xf>
    <xf numFmtId="165" fontId="18" fillId="0" borderId="8" xfId="0" applyNumberFormat="1" applyFont="1" applyBorder="1" applyAlignment="1">
      <alignment wrapText="1"/>
    </xf>
    <xf numFmtId="165" fontId="8" fillId="14" borderId="8" xfId="0" applyNumberFormat="1" applyFont="1" applyFill="1" applyBorder="1" applyAlignment="1">
      <alignment wrapText="1"/>
    </xf>
    <xf numFmtId="165" fontId="4" fillId="14" borderId="8" xfId="0" applyNumberFormat="1" applyFont="1" applyFill="1" applyBorder="1" applyAlignment="1">
      <alignment wrapText="1"/>
    </xf>
    <xf numFmtId="3" fontId="3" fillId="0" borderId="8" xfId="0" applyNumberFormat="1" applyFont="1" applyBorder="1" applyAlignment="1">
      <alignment horizontal="right"/>
    </xf>
    <xf numFmtId="165" fontId="8" fillId="4" borderId="8" xfId="0" applyNumberFormat="1" applyFont="1" applyFill="1" applyBorder="1" applyAlignment="1">
      <alignment wrapText="1"/>
    </xf>
    <xf numFmtId="165" fontId="4" fillId="4" borderId="8" xfId="0" applyNumberFormat="1" applyFont="1" applyFill="1" applyBorder="1" applyAlignment="1">
      <alignment wrapText="1"/>
    </xf>
    <xf numFmtId="165" fontId="8" fillId="0" borderId="10" xfId="0" applyNumberFormat="1" applyFont="1" applyBorder="1" applyAlignment="1">
      <alignment wrapText="1"/>
    </xf>
    <xf numFmtId="165" fontId="8" fillId="0" borderId="33" xfId="0" applyNumberFormat="1" applyFont="1" applyBorder="1" applyAlignment="1">
      <alignment wrapText="1"/>
    </xf>
    <xf numFmtId="165" fontId="8" fillId="0" borderId="17" xfId="0" applyNumberFormat="1" applyFont="1" applyBorder="1" applyAlignment="1">
      <alignment wrapText="1"/>
    </xf>
    <xf numFmtId="172" fontId="3" fillId="0" borderId="0" xfId="10" applyNumberFormat="1" applyFont="1"/>
    <xf numFmtId="166" fontId="3" fillId="0" borderId="8" xfId="1" applyFont="1" applyBorder="1" applyAlignment="1">
      <alignment horizontal="right" vertical="center"/>
    </xf>
    <xf numFmtId="166" fontId="23" fillId="17" borderId="8" xfId="1" applyFont="1" applyFill="1" applyBorder="1" applyAlignment="1">
      <alignment horizontal="center" vertical="center" wrapText="1"/>
    </xf>
    <xf numFmtId="166" fontId="3" fillId="0" borderId="8" xfId="1" applyFont="1" applyBorder="1" applyAlignment="1">
      <alignment horizontal="center" vertical="center" wrapText="1"/>
    </xf>
    <xf numFmtId="166" fontId="23" fillId="4" borderId="8" xfId="1" applyFont="1" applyFill="1" applyBorder="1" applyAlignment="1">
      <alignment horizontal="center" vertical="center" wrapText="1"/>
    </xf>
    <xf numFmtId="166" fontId="23" fillId="18" borderId="8" xfId="1" applyFont="1" applyFill="1" applyBorder="1" applyAlignment="1">
      <alignment horizontal="right" vertical="center"/>
    </xf>
    <xf numFmtId="9" fontId="3" fillId="0" borderId="0" xfId="10" applyFont="1"/>
    <xf numFmtId="0" fontId="23" fillId="0" borderId="8" xfId="0" applyFont="1" applyBorder="1"/>
    <xf numFmtId="166" fontId="23" fillId="0" borderId="8" xfId="1" applyFont="1" applyBorder="1"/>
    <xf numFmtId="9" fontId="23" fillId="0" borderId="8" xfId="10" applyFont="1" applyBorder="1"/>
    <xf numFmtId="9" fontId="23" fillId="18" borderId="8" xfId="10" applyFont="1" applyFill="1" applyBorder="1"/>
    <xf numFmtId="0" fontId="10" fillId="8" borderId="8" xfId="0" applyFont="1" applyFill="1" applyBorder="1" applyAlignment="1" applyProtection="1">
      <alignment horizontal="left" vertical="top" wrapText="1"/>
      <protection locked="0"/>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49" fontId="9" fillId="8" borderId="8" xfId="0" applyNumberFormat="1" applyFont="1" applyFill="1" applyBorder="1" applyAlignment="1" applyProtection="1">
      <alignment horizontal="left" vertical="top" wrapText="1"/>
      <protection locked="0"/>
    </xf>
    <xf numFmtId="49" fontId="10" fillId="8" borderId="8" xfId="0" applyNumberFormat="1" applyFont="1" applyFill="1" applyBorder="1" applyAlignment="1" applyProtection="1">
      <alignment horizontal="left" vertical="top" wrapText="1"/>
      <protection locked="0"/>
    </xf>
    <xf numFmtId="0" fontId="9" fillId="8" borderId="12" xfId="0" applyFont="1" applyFill="1" applyBorder="1" applyAlignment="1" applyProtection="1">
      <alignment horizontal="left" vertical="top" wrapText="1"/>
      <protection locked="0"/>
    </xf>
    <xf numFmtId="0" fontId="9" fillId="8" borderId="14" xfId="0" applyFont="1" applyFill="1" applyBorder="1" applyAlignment="1" applyProtection="1">
      <alignment horizontal="left" vertical="top" wrapText="1"/>
      <protection locked="0"/>
    </xf>
    <xf numFmtId="0" fontId="9" fillId="8" borderId="15" xfId="0" applyFont="1" applyFill="1" applyBorder="1" applyAlignment="1" applyProtection="1">
      <alignment horizontal="left" vertical="top" wrapText="1"/>
      <protection locked="0"/>
    </xf>
    <xf numFmtId="0" fontId="8" fillId="3" borderId="8" xfId="0" applyFont="1" applyFill="1" applyBorder="1" applyAlignment="1" applyProtection="1">
      <alignment horizontal="left" vertical="top" wrapText="1"/>
      <protection locked="0"/>
    </xf>
    <xf numFmtId="165" fontId="8" fillId="3" borderId="8" xfId="5" applyFont="1" applyFill="1" applyBorder="1" applyAlignment="1" applyProtection="1">
      <alignment horizontal="left" vertical="top" wrapText="1"/>
      <protection locked="0"/>
    </xf>
    <xf numFmtId="0" fontId="9" fillId="8" borderId="8" xfId="0" applyFont="1" applyFill="1" applyBorder="1" applyAlignment="1" applyProtection="1">
      <alignment horizontal="left" vertical="top" wrapText="1"/>
      <protection locked="0"/>
    </xf>
    <xf numFmtId="0" fontId="10" fillId="8" borderId="16" xfId="0" applyFont="1" applyFill="1" applyBorder="1" applyAlignment="1" applyProtection="1">
      <alignment horizontal="left" vertical="top" wrapText="1"/>
      <protection locked="0"/>
    </xf>
    <xf numFmtId="0" fontId="10" fillId="8" borderId="13" xfId="0" applyFont="1" applyFill="1" applyBorder="1" applyAlignment="1" applyProtection="1">
      <alignment horizontal="left" vertical="top" wrapText="1"/>
      <protection locked="0"/>
    </xf>
    <xf numFmtId="0" fontId="9" fillId="11" borderId="8" xfId="0" applyFont="1" applyFill="1" applyBorder="1" applyAlignment="1">
      <alignment horizontal="center" vertical="center" wrapText="1"/>
    </xf>
    <xf numFmtId="0" fontId="10" fillId="9" borderId="8" xfId="0" applyFont="1" applyFill="1" applyBorder="1" applyAlignment="1">
      <alignment horizontal="center" vertical="center" wrapText="1"/>
    </xf>
    <xf numFmtId="165" fontId="9" fillId="9" borderId="8" xfId="3" applyFont="1" applyFill="1" applyBorder="1" applyAlignment="1" applyProtection="1">
      <alignment horizontal="center" vertical="center" wrapText="1"/>
    </xf>
    <xf numFmtId="0" fontId="9" fillId="0" borderId="0" xfId="0" applyFont="1" applyAlignment="1">
      <alignment horizontal="center" vertical="center" wrapText="1"/>
    </xf>
    <xf numFmtId="0" fontId="6" fillId="9" borderId="21" xfId="0" applyFont="1" applyFill="1" applyBorder="1" applyAlignment="1">
      <alignment horizontal="center" vertical="center" wrapText="1"/>
    </xf>
    <xf numFmtId="0" fontId="6" fillId="9" borderId="22" xfId="0" applyFont="1" applyFill="1" applyBorder="1" applyAlignment="1">
      <alignment horizontal="center" vertical="center" wrapText="1"/>
    </xf>
    <xf numFmtId="0" fontId="3" fillId="12" borderId="18" xfId="0" applyFont="1" applyFill="1" applyBorder="1" applyAlignment="1">
      <alignment horizontal="center" vertical="center" wrapText="1"/>
    </xf>
    <xf numFmtId="0" fontId="3" fillId="12" borderId="20" xfId="0" applyFont="1" applyFill="1" applyBorder="1" applyAlignment="1">
      <alignment horizontal="center" vertical="center" wrapText="1"/>
    </xf>
    <xf numFmtId="0" fontId="13" fillId="0" borderId="0" xfId="0" applyFont="1" applyAlignment="1">
      <alignment horizontal="left" vertical="top" wrapText="1"/>
    </xf>
    <xf numFmtId="0" fontId="15" fillId="2" borderId="23" xfId="0" applyFont="1" applyFill="1" applyBorder="1" applyAlignment="1">
      <alignment horizontal="left" wrapText="1"/>
    </xf>
    <xf numFmtId="0" fontId="15" fillId="2" borderId="24" xfId="0" applyFont="1" applyFill="1" applyBorder="1" applyAlignment="1">
      <alignment horizontal="left" wrapText="1"/>
    </xf>
    <xf numFmtId="0" fontId="15" fillId="2" borderId="25" xfId="0" applyFont="1" applyFill="1" applyBorder="1" applyAlignment="1">
      <alignment horizontal="left" wrapText="1"/>
    </xf>
    <xf numFmtId="0" fontId="16" fillId="2" borderId="26"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27"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29" xfId="0" applyFont="1" applyFill="1" applyBorder="1" applyAlignment="1">
      <alignment horizontal="left" vertical="center" wrapText="1"/>
    </xf>
    <xf numFmtId="0" fontId="16" fillId="2" borderId="30" xfId="0" applyFont="1" applyFill="1" applyBorder="1" applyAlignment="1">
      <alignment horizontal="left" vertical="center"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3" fontId="4" fillId="13" borderId="12" xfId="0" applyNumberFormat="1" applyFont="1" applyFill="1" applyBorder="1" applyAlignment="1">
      <alignment horizontal="center" wrapText="1"/>
    </xf>
    <xf numFmtId="3" fontId="4" fillId="13" borderId="14" xfId="0" applyNumberFormat="1" applyFont="1" applyFill="1" applyBorder="1" applyAlignment="1">
      <alignment horizontal="center" wrapText="1"/>
    </xf>
    <xf numFmtId="3" fontId="4" fillId="13" borderId="15" xfId="0" applyNumberFormat="1" applyFont="1" applyFill="1" applyBorder="1" applyAlignment="1">
      <alignment horizontal="center" wrapText="1"/>
    </xf>
    <xf numFmtId="0" fontId="4" fillId="4" borderId="8" xfId="0" applyFont="1" applyFill="1" applyBorder="1" applyAlignment="1">
      <alignment horizontal="left" wrapText="1"/>
    </xf>
    <xf numFmtId="0" fontId="4" fillId="0" borderId="8" xfId="0" applyFont="1" applyBorder="1" applyAlignment="1">
      <alignment horizontal="center" wrapText="1"/>
    </xf>
    <xf numFmtId="3" fontId="4" fillId="13" borderId="11" xfId="0" applyNumberFormat="1" applyFont="1" applyFill="1" applyBorder="1" applyAlignment="1">
      <alignment horizontal="center" vertical="center" wrapText="1"/>
    </xf>
    <xf numFmtId="3" fontId="4" fillId="13" borderId="10" xfId="0" applyNumberFormat="1" applyFont="1" applyFill="1" applyBorder="1" applyAlignment="1">
      <alignment horizontal="center" vertical="center" wrapText="1"/>
    </xf>
    <xf numFmtId="44" fontId="4" fillId="0" borderId="16" xfId="6" applyFont="1" applyFill="1" applyBorder="1" applyAlignment="1">
      <alignment horizontal="center" vertical="center" wrapText="1"/>
    </xf>
    <xf numFmtId="44" fontId="4" fillId="0" borderId="13" xfId="6" applyFont="1" applyFill="1" applyBorder="1" applyAlignment="1">
      <alignment horizontal="center" vertical="center" wrapText="1"/>
    </xf>
    <xf numFmtId="44" fontId="4" fillId="0" borderId="31" xfId="6" applyFont="1" applyFill="1" applyBorder="1" applyAlignment="1">
      <alignment horizontal="center" vertical="center" wrapText="1"/>
    </xf>
    <xf numFmtId="44" fontId="4" fillId="0" borderId="12" xfId="6" applyFont="1" applyFill="1" applyBorder="1" applyAlignment="1">
      <alignment horizontal="center" vertical="center" wrapText="1"/>
    </xf>
    <xf numFmtId="44" fontId="4" fillId="0" borderId="14" xfId="6" applyFont="1" applyFill="1" applyBorder="1" applyAlignment="1">
      <alignment horizontal="center" vertical="center" wrapText="1"/>
    </xf>
    <xf numFmtId="44" fontId="4" fillId="0" borderId="15" xfId="6"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165" fontId="4" fillId="0" borderId="11" xfId="0" applyNumberFormat="1" applyFont="1" applyBorder="1" applyAlignment="1">
      <alignment horizontal="center" vertical="center" wrapText="1"/>
    </xf>
    <xf numFmtId="165" fontId="4" fillId="0" borderId="10" xfId="0" applyNumberFormat="1" applyFont="1" applyBorder="1" applyAlignment="1">
      <alignment horizontal="center" vertical="center" wrapText="1"/>
    </xf>
    <xf numFmtId="0" fontId="4" fillId="0" borderId="12" xfId="0" applyFont="1" applyBorder="1" applyAlignment="1">
      <alignment horizontal="center" wrapText="1"/>
    </xf>
    <xf numFmtId="0" fontId="4" fillId="0" borderId="14" xfId="0" applyFont="1" applyBorder="1" applyAlignment="1">
      <alignment horizontal="center" wrapText="1"/>
    </xf>
    <xf numFmtId="0" fontId="4" fillId="0" borderId="15" xfId="0" applyFont="1" applyBorder="1" applyAlignment="1">
      <alignment horizontal="center" wrapText="1"/>
    </xf>
    <xf numFmtId="0" fontId="4" fillId="4" borderId="12" xfId="0" applyFont="1" applyFill="1" applyBorder="1" applyAlignment="1">
      <alignment horizontal="left" wrapText="1"/>
    </xf>
    <xf numFmtId="0" fontId="4" fillId="4" borderId="14" xfId="0" applyFont="1" applyFill="1" applyBorder="1" applyAlignment="1">
      <alignment horizontal="left" wrapText="1"/>
    </xf>
    <xf numFmtId="0" fontId="4" fillId="4" borderId="15" xfId="0" applyFont="1" applyFill="1" applyBorder="1" applyAlignment="1">
      <alignment horizontal="left" wrapText="1"/>
    </xf>
    <xf numFmtId="0" fontId="4" fillId="4" borderId="33" xfId="0" applyFont="1" applyFill="1" applyBorder="1" applyAlignment="1">
      <alignment horizontal="left" wrapText="1"/>
    </xf>
    <xf numFmtId="0" fontId="4" fillId="4" borderId="34" xfId="0" applyFont="1" applyFill="1" applyBorder="1" applyAlignment="1">
      <alignment horizontal="left" wrapText="1"/>
    </xf>
    <xf numFmtId="0" fontId="4" fillId="4" borderId="35" xfId="0" applyFont="1" applyFill="1" applyBorder="1" applyAlignment="1">
      <alignment horizontal="left" wrapText="1"/>
    </xf>
    <xf numFmtId="165" fontId="4" fillId="0" borderId="8" xfId="0" applyNumberFormat="1" applyFont="1" applyBorder="1" applyAlignment="1">
      <alignment horizontal="center" vertical="center" wrapText="1"/>
    </xf>
    <xf numFmtId="3" fontId="4" fillId="13" borderId="8" xfId="0" applyNumberFormat="1" applyFont="1" applyFill="1" applyBorder="1" applyAlignment="1">
      <alignment horizontal="center" vertical="center" wrapText="1"/>
    </xf>
    <xf numFmtId="0" fontId="4" fillId="0" borderId="8" xfId="0" applyFont="1" applyBorder="1" applyAlignment="1">
      <alignment horizontal="center" vertical="center" wrapText="1"/>
    </xf>
    <xf numFmtId="3" fontId="4" fillId="4" borderId="8" xfId="0" applyNumberFormat="1" applyFont="1" applyFill="1" applyBorder="1" applyAlignment="1">
      <alignment horizontal="right" vertical="center" wrapText="1"/>
    </xf>
    <xf numFmtId="44" fontId="4" fillId="0" borderId="8" xfId="6" applyFont="1" applyFill="1" applyBorder="1" applyAlignment="1">
      <alignment horizontal="center" vertical="center" wrapText="1"/>
    </xf>
    <xf numFmtId="0" fontId="23" fillId="15" borderId="8" xfId="0" applyFont="1" applyFill="1" applyBorder="1" applyAlignment="1">
      <alignment horizontal="center" vertical="center" wrapText="1"/>
    </xf>
    <xf numFmtId="166" fontId="23" fillId="15" borderId="8" xfId="1" applyFont="1" applyFill="1" applyBorder="1" applyAlignment="1">
      <alignment horizontal="center" vertical="center" wrapText="1"/>
    </xf>
  </cellXfs>
  <cellStyles count="11">
    <cellStyle name="Currency 2" xfId="6" xr:uid="{00000000-0005-0000-0000-000000000000}"/>
    <cellStyle name="Currency 3" xfId="5" xr:uid="{00000000-0005-0000-0000-000001000000}"/>
    <cellStyle name="Milliers" xfId="1" builtinId="3"/>
    <cellStyle name="Milliers [0]" xfId="8" builtinId="6"/>
    <cellStyle name="Milliers 2" xfId="2" xr:uid="{00000000-0005-0000-0000-000003000000}"/>
    <cellStyle name="Milliers 2 2" xfId="7" xr:uid="{00000000-0005-0000-0000-000004000000}"/>
    <cellStyle name="Milliers 3" xfId="9" xr:uid="{B8C7E969-C3BF-4D81-A945-DF450A16CB10}"/>
    <cellStyle name="Monétaire 2" xfId="3" xr:uid="{00000000-0005-0000-0000-000005000000}"/>
    <cellStyle name="Normal" xfId="0" builtinId="0"/>
    <cellStyle name="Pourcentage" xfId="10" builtinId="5"/>
    <cellStyle name="Pourcentage 2" xfId="4" xr:uid="{00000000-0005-0000-0000-00000700000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arentsoa.rakotoariv\Downloads\Draft%20du%20rapport%20financier\PTR%20-%20LANDJA%2019.05.25.xls" TargetMode="External"/><Relationship Id="rId1" Type="http://schemas.openxmlformats.org/officeDocument/2006/relationships/externalLinkPath" Target="/Users/harentsoa.rakotoariv/Downloads/Draft%20du%20rapport%20financier/PTR%20-%20LANDJA%2019.05.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driamialitiana.raz/Downloads/LANDJA/Analyse%20LANDJA/Rapport%20OHCHR%20-%202024%2005%2030%20-%20Rapport%20financier%20SB-02506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alaina.pascal.rakot/AppData/Local/Microsoft/Windows/INetCache/Content.Outlook/64KN21U5/PNUD_Budget%20prodoc%20phase%202%20Sud_revu_280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euil1"/>
      <sheetName val="Feuil2"/>
      <sheetName val="Database"/>
      <sheetName val="TCD"/>
      <sheetName val="XDO_METADATA"/>
    </sheetNames>
    <sheetDataSet>
      <sheetData sheetId="0" refreshError="1"/>
      <sheetData sheetId="1" refreshError="1"/>
      <sheetData sheetId="2" refreshError="1"/>
      <sheetData sheetId="3">
        <row r="23">
          <cell r="C23">
            <v>21284.799999999996</v>
          </cell>
        </row>
        <row r="24">
          <cell r="C24">
            <v>13735.28</v>
          </cell>
        </row>
        <row r="25">
          <cell r="C25">
            <v>25373.969999999994</v>
          </cell>
        </row>
        <row r="26">
          <cell r="C26">
            <v>71456.14</v>
          </cell>
        </row>
        <row r="27">
          <cell r="C27">
            <v>19361.479999999989</v>
          </cell>
        </row>
        <row r="28">
          <cell r="C28">
            <v>36287.270000000004</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F par produits"/>
      <sheetName val="2)UNDG Budget categ par produit"/>
      <sheetName val="3) RF-Par catégories budgétaire"/>
    </sheetNames>
    <sheetDataSet>
      <sheetData sheetId="0" refreshError="1">
        <row r="5">
          <cell r="C5" t="str">
            <v>PNUD</v>
          </cell>
          <cell r="D5" t="str">
            <v>OHCHR</v>
          </cell>
          <cell r="E5" t="str">
            <v>MSIS TATAO</v>
          </cell>
        </row>
      </sheetData>
      <sheetData sheetId="1" refreshError="1">
        <row r="208">
          <cell r="D208" t="str">
            <v>PNUD</v>
          </cell>
          <cell r="E208" t="str">
            <v>OHCHR</v>
          </cell>
          <cell r="F208" t="str">
            <v>MSIS TATAO</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Tableau budgétaire 1"/>
      <sheetName val="2) Tableau budgétaire 2"/>
      <sheetName val="3) Notes d'explication"/>
      <sheetName val="4) Pour utilisation par PBSO"/>
      <sheetName val="5) Pour utilisation par MPTFO"/>
      <sheetName val="Dropdowns"/>
      <sheetName val="Sheet2"/>
    </sheetNames>
    <sheetDataSet>
      <sheetData sheetId="0">
        <row r="13">
          <cell r="D13" t="str">
            <v xml:space="preserve">PNUD </v>
          </cell>
        </row>
        <row r="24">
          <cell r="J24">
            <v>0</v>
          </cell>
        </row>
        <row r="34">
          <cell r="J34">
            <v>0</v>
          </cell>
        </row>
        <row r="44">
          <cell r="D44">
            <v>0</v>
          </cell>
          <cell r="E44">
            <v>0</v>
          </cell>
        </row>
        <row r="54">
          <cell r="D54">
            <v>0</v>
          </cell>
          <cell r="E54">
            <v>0</v>
          </cell>
          <cell r="F54">
            <v>0</v>
          </cell>
        </row>
        <row r="66">
          <cell r="I66">
            <v>0</v>
          </cell>
          <cell r="J66">
            <v>0</v>
          </cell>
        </row>
        <row r="76">
          <cell r="I76">
            <v>0</v>
          </cell>
        </row>
        <row r="86">
          <cell r="D86">
            <v>0</v>
          </cell>
          <cell r="E86">
            <v>0</v>
          </cell>
          <cell r="F86">
            <v>0</v>
          </cell>
        </row>
        <row r="96">
          <cell r="D96">
            <v>0</v>
          </cell>
          <cell r="E96">
            <v>0</v>
          </cell>
          <cell r="F96">
            <v>0</v>
          </cell>
        </row>
        <row r="108">
          <cell r="I108">
            <v>0</v>
          </cell>
          <cell r="J108">
            <v>0</v>
          </cell>
        </row>
        <row r="118">
          <cell r="I118">
            <v>0</v>
          </cell>
          <cell r="J118">
            <v>0</v>
          </cell>
        </row>
        <row r="128">
          <cell r="I128">
            <v>0</v>
          </cell>
          <cell r="J128">
            <v>0</v>
          </cell>
        </row>
        <row r="138">
          <cell r="D138">
            <v>0</v>
          </cell>
          <cell r="E138">
            <v>0</v>
          </cell>
          <cell r="F138">
            <v>0</v>
          </cell>
        </row>
        <row r="150">
          <cell r="D150">
            <v>0</v>
          </cell>
          <cell r="E150">
            <v>0</v>
          </cell>
          <cell r="F150">
            <v>0</v>
          </cell>
        </row>
        <row r="160">
          <cell r="D160">
            <v>0</v>
          </cell>
          <cell r="E160">
            <v>0</v>
          </cell>
          <cell r="F160">
            <v>0</v>
          </cell>
        </row>
        <row r="170">
          <cell r="D170">
            <v>0</v>
          </cell>
          <cell r="E170">
            <v>0</v>
          </cell>
          <cell r="F170">
            <v>0</v>
          </cell>
        </row>
        <row r="180">
          <cell r="D180">
            <v>0</v>
          </cell>
          <cell r="E180">
            <v>0</v>
          </cell>
          <cell r="F180">
            <v>0</v>
          </cell>
        </row>
        <row r="187">
          <cell r="D187">
            <v>381800</v>
          </cell>
          <cell r="E187">
            <v>313495</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3"/>
  <sheetViews>
    <sheetView topLeftCell="D65" zoomScale="68" zoomScaleNormal="68" workbookViewId="0">
      <selection activeCell="I61" sqref="I61"/>
    </sheetView>
  </sheetViews>
  <sheetFormatPr baseColWidth="10" defaultColWidth="11.453125" defaultRowHeight="15" x14ac:dyDescent="0.4"/>
  <cols>
    <col min="1" max="1" width="30.81640625" style="2" customWidth="1"/>
    <col min="2" max="2" width="78.81640625" style="2" customWidth="1"/>
    <col min="3" max="7" width="27" style="2" customWidth="1"/>
    <col min="8" max="8" width="24.453125" style="2" customWidth="1"/>
    <col min="9" max="9" width="35.6328125" style="2" customWidth="1"/>
    <col min="10" max="10" width="38.26953125" style="2" customWidth="1"/>
    <col min="11" max="11" width="34.1796875" style="2" customWidth="1"/>
    <col min="12" max="12" width="29.453125" style="2" customWidth="1"/>
    <col min="13" max="13" width="41.81640625" style="2" customWidth="1"/>
    <col min="14" max="14" width="34.453125" style="2" customWidth="1"/>
    <col min="15" max="16384" width="11.453125" style="2"/>
  </cols>
  <sheetData>
    <row r="1" spans="1:14" ht="27" thickBot="1" x14ac:dyDescent="0.45">
      <c r="A1" s="223" t="s">
        <v>0</v>
      </c>
      <c r="B1" s="224"/>
      <c r="C1" s="224"/>
      <c r="D1" s="224"/>
      <c r="E1" s="224"/>
      <c r="F1" s="224"/>
      <c r="G1" s="225"/>
      <c r="H1" s="1"/>
      <c r="I1" s="1"/>
      <c r="J1" s="1"/>
      <c r="K1" s="1"/>
      <c r="L1" s="1"/>
      <c r="M1" s="1"/>
      <c r="N1" s="1"/>
    </row>
    <row r="2" spans="1:14" x14ac:dyDescent="0.4">
      <c r="A2" s="1"/>
      <c r="B2" s="3"/>
      <c r="C2" s="1"/>
      <c r="D2" s="1"/>
      <c r="E2" s="1"/>
      <c r="F2" s="1"/>
      <c r="G2" s="1"/>
      <c r="H2" s="1"/>
      <c r="I2" s="1"/>
      <c r="J2" s="1"/>
      <c r="K2" s="1"/>
      <c r="L2" s="1"/>
      <c r="M2" s="1"/>
      <c r="N2" s="1"/>
    </row>
    <row r="3" spans="1:14" ht="15.5" thickBot="1" x14ac:dyDescent="0.45">
      <c r="A3" s="1"/>
      <c r="B3" s="3"/>
      <c r="C3" s="4"/>
      <c r="D3" s="4"/>
      <c r="E3" s="4"/>
      <c r="F3" s="4"/>
      <c r="G3" s="1"/>
      <c r="H3" s="5"/>
      <c r="I3" s="5"/>
      <c r="J3" s="1"/>
      <c r="K3" s="1"/>
      <c r="L3" s="1"/>
      <c r="M3" s="1"/>
      <c r="N3" s="1"/>
    </row>
    <row r="4" spans="1:14" ht="147" customHeight="1" x14ac:dyDescent="0.4">
      <c r="A4" s="6" t="s">
        <v>1</v>
      </c>
      <c r="B4" s="7" t="s">
        <v>2</v>
      </c>
      <c r="C4" s="8" t="s">
        <v>3</v>
      </c>
      <c r="D4" s="8" t="s">
        <v>4</v>
      </c>
      <c r="E4" s="8" t="s">
        <v>5</v>
      </c>
      <c r="F4" s="8" t="s">
        <v>6</v>
      </c>
      <c r="G4" s="8" t="s">
        <v>7</v>
      </c>
      <c r="H4" s="9" t="s">
        <v>8</v>
      </c>
      <c r="I4" s="169" t="s">
        <v>9</v>
      </c>
      <c r="J4" s="169" t="s">
        <v>9</v>
      </c>
      <c r="K4" s="169" t="s">
        <v>10</v>
      </c>
      <c r="L4" s="170" t="s">
        <v>11</v>
      </c>
      <c r="M4" s="10" t="s">
        <v>12</v>
      </c>
      <c r="N4" s="171" t="s">
        <v>8</v>
      </c>
    </row>
    <row r="5" spans="1:14" ht="16" x14ac:dyDescent="0.4">
      <c r="A5" s="11"/>
      <c r="B5" s="12"/>
      <c r="C5" s="13" t="s">
        <v>13</v>
      </c>
      <c r="D5" s="14" t="s">
        <v>14</v>
      </c>
      <c r="E5" s="13" t="s">
        <v>15</v>
      </c>
      <c r="F5" s="15"/>
      <c r="G5" s="16"/>
      <c r="H5" s="16"/>
      <c r="I5" s="13" t="s">
        <v>13</v>
      </c>
      <c r="J5" s="14" t="str">
        <f>+D5</f>
        <v>OHCHR</v>
      </c>
      <c r="K5" s="13" t="str">
        <f>+E5</f>
        <v>MSIS TATAO</v>
      </c>
      <c r="L5" s="17"/>
      <c r="M5" s="13"/>
      <c r="N5" s="18"/>
    </row>
    <row r="6" spans="1:14" ht="15.75" customHeight="1" x14ac:dyDescent="0.4">
      <c r="A6" s="19" t="s">
        <v>16</v>
      </c>
      <c r="B6" s="226" t="s">
        <v>17</v>
      </c>
      <c r="C6" s="226"/>
      <c r="D6" s="226"/>
      <c r="E6" s="226"/>
      <c r="F6" s="226"/>
      <c r="G6" s="226"/>
      <c r="H6" s="226"/>
      <c r="I6" s="226"/>
      <c r="J6" s="226"/>
      <c r="K6" s="226"/>
      <c r="L6" s="226"/>
      <c r="M6" s="226"/>
      <c r="N6" s="226"/>
    </row>
    <row r="7" spans="1:14" ht="15.75" customHeight="1" x14ac:dyDescent="0.4">
      <c r="A7" s="19" t="s">
        <v>18</v>
      </c>
      <c r="B7" s="227" t="s">
        <v>19</v>
      </c>
      <c r="C7" s="227"/>
      <c r="D7" s="227"/>
      <c r="E7" s="227"/>
      <c r="F7" s="227"/>
      <c r="G7" s="227"/>
      <c r="H7" s="227"/>
      <c r="I7" s="227"/>
      <c r="J7" s="227"/>
      <c r="K7" s="227"/>
      <c r="L7" s="227"/>
      <c r="M7" s="227"/>
      <c r="N7" s="227"/>
    </row>
    <row r="8" spans="1:14" ht="183" customHeight="1" x14ac:dyDescent="0.4">
      <c r="A8" s="20" t="s">
        <v>20</v>
      </c>
      <c r="B8" s="21" t="s">
        <v>21</v>
      </c>
      <c r="C8" s="33"/>
      <c r="D8" s="33">
        <v>60000</v>
      </c>
      <c r="E8" s="33"/>
      <c r="F8" s="23">
        <f>SUM(C8:E8)</f>
        <v>60000</v>
      </c>
      <c r="G8" s="24">
        <v>0.25</v>
      </c>
      <c r="H8" s="25"/>
      <c r="I8" s="22"/>
      <c r="J8" s="22">
        <v>36486.83</v>
      </c>
      <c r="K8" s="22"/>
      <c r="L8" s="23">
        <f>I8+J8+K8</f>
        <v>36486.83</v>
      </c>
      <c r="M8" s="24"/>
      <c r="N8" s="26"/>
    </row>
    <row r="9" spans="1:14" ht="228.65" customHeight="1" x14ac:dyDescent="0.4">
      <c r="A9" s="20" t="s">
        <v>22</v>
      </c>
      <c r="B9" s="27" t="s">
        <v>23</v>
      </c>
      <c r="C9" s="33">
        <v>10000</v>
      </c>
      <c r="D9" s="33">
        <v>30000</v>
      </c>
      <c r="E9" s="33"/>
      <c r="F9" s="23">
        <f>SUM(C9:E9)</f>
        <v>40000</v>
      </c>
      <c r="G9" s="24">
        <v>0.35</v>
      </c>
      <c r="H9" s="25"/>
      <c r="I9" s="22">
        <f>'2)UNDG Budget categ par produit'!R25</f>
        <v>3104.44</v>
      </c>
      <c r="J9" s="22">
        <v>10417.93</v>
      </c>
      <c r="K9" s="22"/>
      <c r="L9" s="23">
        <f>I9+J9+K9</f>
        <v>13522.37</v>
      </c>
      <c r="M9" s="24"/>
      <c r="N9" s="26"/>
    </row>
    <row r="10" spans="1:14" ht="16" hidden="1" x14ac:dyDescent="0.4">
      <c r="A10" s="20" t="s">
        <v>24</v>
      </c>
      <c r="B10" s="21"/>
      <c r="C10" s="22"/>
      <c r="D10" s="22"/>
      <c r="E10" s="22"/>
      <c r="F10" s="23">
        <f>SUM(C10:E10)</f>
        <v>0</v>
      </c>
      <c r="G10" s="24"/>
      <c r="H10" s="25"/>
      <c r="I10" s="22"/>
      <c r="J10" s="22"/>
      <c r="K10" s="22"/>
      <c r="L10" s="23"/>
      <c r="M10" s="24">
        <v>0.25</v>
      </c>
      <c r="N10" s="26"/>
    </row>
    <row r="11" spans="1:14" ht="16" hidden="1" x14ac:dyDescent="0.4">
      <c r="A11" s="20" t="s">
        <v>25</v>
      </c>
      <c r="B11" s="21"/>
      <c r="C11" s="22"/>
      <c r="D11" s="22"/>
      <c r="E11" s="22"/>
      <c r="F11" s="23">
        <f>SUM(C11:E11)</f>
        <v>0</v>
      </c>
      <c r="G11" s="24"/>
      <c r="H11" s="28"/>
      <c r="I11" s="22"/>
      <c r="J11" s="22"/>
      <c r="K11" s="22"/>
      <c r="L11" s="23"/>
      <c r="M11" s="24">
        <v>0.3</v>
      </c>
      <c r="N11" s="26"/>
    </row>
    <row r="12" spans="1:14" ht="16" x14ac:dyDescent="0.4">
      <c r="A12" s="29"/>
      <c r="B12" s="30" t="s">
        <v>26</v>
      </c>
      <c r="C12" s="31">
        <f>SUM(C8:C11)</f>
        <v>10000</v>
      </c>
      <c r="D12" s="31">
        <f>SUM(D8:D11)</f>
        <v>90000</v>
      </c>
      <c r="E12" s="31">
        <f>SUM(E8:E11)</f>
        <v>0</v>
      </c>
      <c r="F12" s="31">
        <f>SUM(F8:F11)</f>
        <v>100000</v>
      </c>
      <c r="G12" s="31">
        <f>(G8*F8)+(G9*F9)+(G11*F11)+(F10*G10)</f>
        <v>29000</v>
      </c>
      <c r="H12" s="31"/>
      <c r="I12" s="31">
        <f>SUM(I8:I11)</f>
        <v>3104.44</v>
      </c>
      <c r="J12" s="31">
        <f>SUM(J8:J11)</f>
        <v>46904.76</v>
      </c>
      <c r="K12" s="31">
        <f>SUM(K8:K11)</f>
        <v>0</v>
      </c>
      <c r="L12" s="31">
        <f>SUM(L8:L11)</f>
        <v>50009.200000000004</v>
      </c>
      <c r="M12" s="31">
        <f>SUM(M8:M11)</f>
        <v>0.55000000000000004</v>
      </c>
      <c r="N12" s="31"/>
    </row>
    <row r="13" spans="1:14" ht="15.75" customHeight="1" x14ac:dyDescent="0.4">
      <c r="A13" s="19" t="s">
        <v>27</v>
      </c>
      <c r="B13" s="222" t="s">
        <v>28</v>
      </c>
      <c r="C13" s="222"/>
      <c r="D13" s="222"/>
      <c r="E13" s="222"/>
      <c r="F13" s="222"/>
      <c r="G13" s="222"/>
      <c r="H13" s="222"/>
      <c r="I13" s="222"/>
      <c r="J13" s="222"/>
      <c r="K13" s="222"/>
      <c r="L13" s="222"/>
      <c r="M13" s="222"/>
      <c r="N13" s="222"/>
    </row>
    <row r="14" spans="1:14" ht="105.5" customHeight="1" x14ac:dyDescent="0.4">
      <c r="A14" s="20" t="s">
        <v>29</v>
      </c>
      <c r="B14" s="32" t="s">
        <v>30</v>
      </c>
      <c r="C14" s="33">
        <v>10000</v>
      </c>
      <c r="D14" s="33">
        <v>20000</v>
      </c>
      <c r="E14" s="33"/>
      <c r="F14" s="34">
        <f>SUM(C14:E14)</f>
        <v>30000</v>
      </c>
      <c r="G14" s="35">
        <v>0.35</v>
      </c>
      <c r="H14" s="36"/>
      <c r="I14" s="33"/>
      <c r="J14" s="37">
        <v>0</v>
      </c>
      <c r="K14" s="33"/>
      <c r="L14" s="23"/>
      <c r="M14" s="35"/>
      <c r="N14" s="26"/>
    </row>
    <row r="15" spans="1:14" ht="64" x14ac:dyDescent="0.4">
      <c r="A15" s="20" t="s">
        <v>31</v>
      </c>
      <c r="B15" s="21" t="s">
        <v>32</v>
      </c>
      <c r="C15" s="33">
        <v>20000</v>
      </c>
      <c r="D15" s="33">
        <v>30000</v>
      </c>
      <c r="E15" s="33"/>
      <c r="F15" s="23">
        <f t="shared" ref="F15:F21" si="0">SUM(C15:E15)</f>
        <v>50000</v>
      </c>
      <c r="G15" s="24">
        <v>0.35</v>
      </c>
      <c r="H15" s="25"/>
      <c r="I15" s="22"/>
      <c r="J15" s="38">
        <v>0</v>
      </c>
      <c r="K15" s="22"/>
      <c r="L15" s="23"/>
      <c r="M15" s="35"/>
      <c r="N15" s="26"/>
    </row>
    <row r="16" spans="1:14" ht="48" x14ac:dyDescent="0.4">
      <c r="A16" s="20" t="s">
        <v>33</v>
      </c>
      <c r="B16" s="21" t="s">
        <v>34</v>
      </c>
      <c r="C16" s="33">
        <v>20000</v>
      </c>
      <c r="D16" s="33">
        <v>15000</v>
      </c>
      <c r="E16" s="33"/>
      <c r="F16" s="23">
        <f t="shared" si="0"/>
        <v>35000</v>
      </c>
      <c r="G16" s="24">
        <v>0.4</v>
      </c>
      <c r="H16" s="25"/>
      <c r="I16" s="22"/>
      <c r="J16" s="38">
        <v>0</v>
      </c>
      <c r="K16" s="22"/>
      <c r="L16" s="23"/>
      <c r="M16" s="35"/>
      <c r="N16" s="26"/>
    </row>
    <row r="17" spans="1:14" ht="80" x14ac:dyDescent="0.4">
      <c r="A17" s="20" t="s">
        <v>35</v>
      </c>
      <c r="B17" s="21" t="s">
        <v>36</v>
      </c>
      <c r="C17" s="33">
        <v>10000</v>
      </c>
      <c r="D17" s="33">
        <v>25000</v>
      </c>
      <c r="E17" s="33"/>
      <c r="F17" s="23">
        <f t="shared" si="0"/>
        <v>35000</v>
      </c>
      <c r="G17" s="24">
        <v>0.4</v>
      </c>
      <c r="H17" s="28"/>
      <c r="I17" s="22"/>
      <c r="J17" s="38">
        <v>0</v>
      </c>
      <c r="K17" s="22"/>
      <c r="L17" s="23"/>
      <c r="M17" s="35"/>
      <c r="N17" s="26"/>
    </row>
    <row r="18" spans="1:14" ht="96" x14ac:dyDescent="0.4">
      <c r="A18" s="20" t="s">
        <v>37</v>
      </c>
      <c r="B18" s="21" t="s">
        <v>38</v>
      </c>
      <c r="C18" s="33">
        <v>50000</v>
      </c>
      <c r="D18" s="33">
        <v>90000</v>
      </c>
      <c r="E18" s="33"/>
      <c r="F18" s="23">
        <f t="shared" si="0"/>
        <v>140000</v>
      </c>
      <c r="G18" s="24">
        <v>0.4</v>
      </c>
      <c r="H18" s="28"/>
      <c r="I18" s="22">
        <v>28433.269999999997</v>
      </c>
      <c r="J18" s="22">
        <v>14035.009999999998</v>
      </c>
      <c r="K18" s="22"/>
      <c r="L18" s="23"/>
      <c r="M18" s="35"/>
      <c r="N18" s="26"/>
    </row>
    <row r="19" spans="1:14" ht="16" hidden="1" x14ac:dyDescent="0.4">
      <c r="A19" s="20" t="s">
        <v>39</v>
      </c>
      <c r="B19" s="21"/>
      <c r="C19" s="22"/>
      <c r="D19" s="22"/>
      <c r="E19" s="22"/>
      <c r="F19" s="23">
        <f t="shared" si="0"/>
        <v>0</v>
      </c>
      <c r="G19" s="24"/>
      <c r="H19" s="28"/>
      <c r="I19" s="22"/>
      <c r="J19" s="22"/>
      <c r="K19" s="22"/>
      <c r="L19" s="23"/>
      <c r="M19" s="22"/>
      <c r="N19" s="26"/>
    </row>
    <row r="20" spans="1:14" ht="16" hidden="1" x14ac:dyDescent="0.4">
      <c r="A20" s="20" t="s">
        <v>40</v>
      </c>
      <c r="B20" s="39"/>
      <c r="C20" s="40"/>
      <c r="D20" s="40"/>
      <c r="E20" s="40"/>
      <c r="F20" s="23">
        <f t="shared" si="0"/>
        <v>0</v>
      </c>
      <c r="G20" s="24"/>
      <c r="H20" s="41"/>
      <c r="I20" s="40"/>
      <c r="J20" s="40"/>
      <c r="K20" s="40"/>
      <c r="L20" s="23"/>
      <c r="M20" s="40"/>
      <c r="N20" s="26"/>
    </row>
    <row r="21" spans="1:14" ht="16" hidden="1" x14ac:dyDescent="0.4">
      <c r="A21" s="20" t="s">
        <v>41</v>
      </c>
      <c r="B21" s="39"/>
      <c r="C21" s="40"/>
      <c r="D21" s="40"/>
      <c r="E21" s="40"/>
      <c r="F21" s="23">
        <f t="shared" si="0"/>
        <v>0</v>
      </c>
      <c r="G21" s="42"/>
      <c r="H21" s="41"/>
      <c r="I21" s="40"/>
      <c r="J21" s="40"/>
      <c r="K21" s="40"/>
      <c r="L21" s="23"/>
      <c r="M21" s="40"/>
      <c r="N21" s="26"/>
    </row>
    <row r="22" spans="1:14" ht="16" x14ac:dyDescent="0.4">
      <c r="A22" s="29"/>
      <c r="B22" s="30" t="s">
        <v>26</v>
      </c>
      <c r="C22" s="43">
        <f>SUM(C14:C21)</f>
        <v>110000</v>
      </c>
      <c r="D22" s="43">
        <f>SUM(D14:D21)</f>
        <v>180000</v>
      </c>
      <c r="E22" s="43">
        <f>SUM(E14:E21)</f>
        <v>0</v>
      </c>
      <c r="F22" s="43">
        <f>SUM(F14:F21)</f>
        <v>290000</v>
      </c>
      <c r="G22" s="31">
        <f>(G14*F14)+(G15*F15)+(G16*F16)+(G17*F17)+(G18*F18)+(G19*F19)+(G20*F20)+(G21*F21)</f>
        <v>112000</v>
      </c>
      <c r="H22" s="31"/>
      <c r="I22" s="31">
        <f>SUM(I14:I21)</f>
        <v>28433.269999999997</v>
      </c>
      <c r="J22" s="31">
        <f>SUM(J14:J21)</f>
        <v>14035.009999999998</v>
      </c>
      <c r="K22" s="31">
        <f>SUM(K14:K21)</f>
        <v>0</v>
      </c>
      <c r="L22" s="31">
        <f>SUM(L14:L21)</f>
        <v>0</v>
      </c>
      <c r="M22" s="31">
        <f>SUM(M14:M21)</f>
        <v>0</v>
      </c>
      <c r="N22" s="23"/>
    </row>
    <row r="23" spans="1:14" ht="15.75" hidden="1" customHeight="1" x14ac:dyDescent="0.4">
      <c r="A23" s="19" t="s">
        <v>42</v>
      </c>
      <c r="B23" s="222"/>
      <c r="C23" s="222"/>
      <c r="D23" s="222"/>
      <c r="E23" s="222"/>
      <c r="F23" s="222"/>
      <c r="G23" s="222"/>
      <c r="H23" s="222"/>
      <c r="I23" s="222"/>
      <c r="J23" s="222"/>
      <c r="K23" s="222"/>
      <c r="L23" s="222"/>
      <c r="M23" s="222"/>
      <c r="N23" s="222"/>
    </row>
    <row r="24" spans="1:14" ht="16" hidden="1" x14ac:dyDescent="0.4">
      <c r="A24" s="20" t="s">
        <v>43</v>
      </c>
      <c r="B24" s="21"/>
      <c r="C24" s="22"/>
      <c r="D24" s="22"/>
      <c r="E24" s="22"/>
      <c r="F24" s="23">
        <f>SUM(C24:E24)</f>
        <v>0</v>
      </c>
      <c r="G24" s="24"/>
      <c r="H24" s="28"/>
      <c r="I24" s="22"/>
      <c r="J24" s="22"/>
      <c r="K24" s="22"/>
      <c r="L24" s="23"/>
      <c r="M24" s="24"/>
      <c r="N24" s="26"/>
    </row>
    <row r="25" spans="1:14" ht="16" hidden="1" x14ac:dyDescent="0.4">
      <c r="A25" s="20" t="s">
        <v>44</v>
      </c>
      <c r="B25" s="21"/>
      <c r="C25" s="22"/>
      <c r="D25" s="22"/>
      <c r="E25" s="22"/>
      <c r="F25" s="23">
        <f>SUM(C25:E25)</f>
        <v>0</v>
      </c>
      <c r="G25" s="24"/>
      <c r="H25" s="28"/>
      <c r="I25" s="22"/>
      <c r="J25" s="22"/>
      <c r="K25" s="22"/>
      <c r="L25" s="23"/>
      <c r="M25" s="24"/>
      <c r="N25" s="26"/>
    </row>
    <row r="26" spans="1:14" ht="16" hidden="1" x14ac:dyDescent="0.4">
      <c r="A26" s="20" t="s">
        <v>45</v>
      </c>
      <c r="B26" s="21"/>
      <c r="C26" s="22"/>
      <c r="D26" s="22"/>
      <c r="E26" s="22"/>
      <c r="F26" s="23">
        <f>SUM(C26:E26)</f>
        <v>0</v>
      </c>
      <c r="G26" s="24"/>
      <c r="H26" s="28"/>
      <c r="I26" s="22"/>
      <c r="J26" s="22"/>
      <c r="K26" s="22"/>
      <c r="L26" s="23"/>
      <c r="M26" s="24"/>
      <c r="N26" s="26"/>
    </row>
    <row r="27" spans="1:14" ht="16" hidden="1" x14ac:dyDescent="0.4">
      <c r="A27" s="29"/>
      <c r="B27" s="30" t="s">
        <v>26</v>
      </c>
      <c r="C27" s="43">
        <f>SUM(C24:C26)</f>
        <v>0</v>
      </c>
      <c r="D27" s="43">
        <f>SUM(D24:D26)</f>
        <v>0</v>
      </c>
      <c r="E27" s="43">
        <f>SUM(E24:E26)</f>
        <v>0</v>
      </c>
      <c r="F27" s="43">
        <f>SUM(F24:F26)</f>
        <v>0</v>
      </c>
      <c r="G27" s="31">
        <f>(G24*F24)+(G25*F25)+(G26*F26)</f>
        <v>0</v>
      </c>
      <c r="H27" s="31"/>
      <c r="I27" s="31">
        <f>SUM(I24:I26)</f>
        <v>0</v>
      </c>
      <c r="J27" s="31">
        <f>SUM(J24:J26)</f>
        <v>0</v>
      </c>
      <c r="K27" s="31">
        <f>SUM(K24:K26)</f>
        <v>0</v>
      </c>
      <c r="L27" s="31"/>
      <c r="M27" s="31">
        <f>SUM(M24:M26)</f>
        <v>0</v>
      </c>
      <c r="N27" s="23"/>
    </row>
    <row r="28" spans="1:14" ht="16" hidden="1" x14ac:dyDescent="0.4">
      <c r="A28" s="29"/>
      <c r="B28" s="44"/>
      <c r="C28" s="45"/>
      <c r="D28" s="45"/>
      <c r="E28" s="45"/>
      <c r="F28" s="45"/>
      <c r="G28" s="46"/>
      <c r="H28" s="46"/>
      <c r="I28" s="46"/>
      <c r="J28" s="46"/>
      <c r="K28" s="46"/>
      <c r="L28" s="46"/>
      <c r="M28" s="46"/>
      <c r="N28" s="47"/>
    </row>
    <row r="29" spans="1:14" ht="16" hidden="1" x14ac:dyDescent="0.4">
      <c r="A29" s="29"/>
      <c r="B29" s="44"/>
      <c r="C29" s="45"/>
      <c r="D29" s="45"/>
      <c r="E29" s="45"/>
      <c r="F29" s="45"/>
      <c r="G29" s="46"/>
      <c r="H29" s="46"/>
      <c r="I29" s="46"/>
      <c r="J29" s="46"/>
      <c r="K29" s="46"/>
      <c r="L29" s="46"/>
      <c r="M29" s="46"/>
      <c r="N29" s="47"/>
    </row>
    <row r="30" spans="1:14" ht="15.75" customHeight="1" x14ac:dyDescent="0.4">
      <c r="A30" s="30" t="s">
        <v>46</v>
      </c>
      <c r="B30" s="228" t="s">
        <v>47</v>
      </c>
      <c r="C30" s="229"/>
      <c r="D30" s="229"/>
      <c r="E30" s="229"/>
      <c r="F30" s="229"/>
      <c r="G30" s="229"/>
      <c r="H30" s="229"/>
      <c r="I30" s="229"/>
      <c r="J30" s="229"/>
      <c r="K30" s="229"/>
      <c r="L30" s="229"/>
      <c r="M30" s="229"/>
      <c r="N30" s="230"/>
    </row>
    <row r="31" spans="1:14" ht="15.75" customHeight="1" x14ac:dyDescent="0.4">
      <c r="A31" s="19" t="s">
        <v>48</v>
      </c>
      <c r="B31" s="222" t="s">
        <v>49</v>
      </c>
      <c r="C31" s="222"/>
      <c r="D31" s="222"/>
      <c r="E31" s="222"/>
      <c r="F31" s="222"/>
      <c r="G31" s="222"/>
      <c r="H31" s="222"/>
      <c r="I31" s="222"/>
      <c r="J31" s="222"/>
      <c r="K31" s="222"/>
      <c r="L31" s="222"/>
      <c r="M31" s="222"/>
      <c r="N31" s="222"/>
    </row>
    <row r="32" spans="1:14" ht="64" x14ac:dyDescent="0.4">
      <c r="A32" s="20" t="s">
        <v>50</v>
      </c>
      <c r="B32" s="48" t="s">
        <v>51</v>
      </c>
      <c r="C32" s="33">
        <v>90000</v>
      </c>
      <c r="D32" s="33">
        <v>30000</v>
      </c>
      <c r="E32" s="33"/>
      <c r="F32" s="34">
        <f>SUM(C32:E32)</f>
        <v>120000</v>
      </c>
      <c r="G32" s="35">
        <v>0.4</v>
      </c>
      <c r="H32" s="36"/>
      <c r="I32" s="33"/>
      <c r="J32" s="33">
        <v>0</v>
      </c>
      <c r="K32" s="33"/>
      <c r="L32" s="23"/>
      <c r="M32" s="35"/>
      <c r="N32" s="26"/>
    </row>
    <row r="33" spans="1:14" ht="48" x14ac:dyDescent="0.4">
      <c r="A33" s="20" t="s">
        <v>52</v>
      </c>
      <c r="B33" s="21" t="s">
        <v>53</v>
      </c>
      <c r="C33" s="33">
        <v>80000</v>
      </c>
      <c r="D33" s="33">
        <v>20000</v>
      </c>
      <c r="E33" s="33"/>
      <c r="F33" s="23">
        <f>SUM(C33:E33)</f>
        <v>100000</v>
      </c>
      <c r="G33" s="24">
        <v>0.3</v>
      </c>
      <c r="H33" s="25"/>
      <c r="I33" s="33">
        <f>SUM('2)UNDG Budget categ par produit'!R63:R68)</f>
        <v>57461.83</v>
      </c>
      <c r="J33" s="22">
        <v>0</v>
      </c>
      <c r="K33" s="22"/>
      <c r="L33" s="23"/>
      <c r="M33" s="24"/>
      <c r="N33" s="26"/>
    </row>
    <row r="34" spans="1:14" ht="64" x14ac:dyDescent="0.4">
      <c r="A34" s="20" t="s">
        <v>54</v>
      </c>
      <c r="B34" s="21" t="s">
        <v>55</v>
      </c>
      <c r="C34" s="33">
        <v>85000</v>
      </c>
      <c r="D34" s="33">
        <v>20000</v>
      </c>
      <c r="E34" s="33"/>
      <c r="F34" s="23">
        <f>SUM(C34:E34)</f>
        <v>105000</v>
      </c>
      <c r="G34" s="24">
        <v>0.4</v>
      </c>
      <c r="H34" s="25"/>
      <c r="I34" s="33">
        <f>'2)UNDG Budget categ par produit'!R69</f>
        <v>20000</v>
      </c>
      <c r="J34" s="22">
        <v>0</v>
      </c>
      <c r="K34" s="22"/>
      <c r="L34" s="23"/>
      <c r="M34" s="24"/>
      <c r="N34" s="26"/>
    </row>
    <row r="35" spans="1:14" ht="64" x14ac:dyDescent="0.4">
      <c r="A35" s="20" t="s">
        <v>56</v>
      </c>
      <c r="B35" s="21" t="s">
        <v>57</v>
      </c>
      <c r="C35" s="33">
        <v>100000</v>
      </c>
      <c r="D35" s="33">
        <v>5000</v>
      </c>
      <c r="E35" s="33"/>
      <c r="F35" s="23">
        <f>SUM(C35:E35)</f>
        <v>105000</v>
      </c>
      <c r="G35" s="24">
        <v>0.4</v>
      </c>
      <c r="H35" s="25"/>
      <c r="I35" s="33"/>
      <c r="J35" s="22">
        <v>0</v>
      </c>
      <c r="K35" s="22"/>
      <c r="L35" s="23"/>
      <c r="M35" s="24"/>
      <c r="N35" s="26"/>
    </row>
    <row r="36" spans="1:14" ht="32" x14ac:dyDescent="0.4">
      <c r="A36" s="20" t="s">
        <v>58</v>
      </c>
      <c r="B36" s="21" t="s">
        <v>59</v>
      </c>
      <c r="C36" s="33">
        <v>50000</v>
      </c>
      <c r="D36" s="33">
        <v>5000</v>
      </c>
      <c r="E36" s="33"/>
      <c r="F36" s="23">
        <f>SUM(C36:E36)</f>
        <v>55000</v>
      </c>
      <c r="G36" s="24">
        <v>0.4</v>
      </c>
      <c r="H36" s="25"/>
      <c r="I36" s="33"/>
      <c r="J36" s="22">
        <v>0</v>
      </c>
      <c r="K36" s="22"/>
      <c r="L36" s="23"/>
      <c r="M36" s="24"/>
      <c r="N36" s="26"/>
    </row>
    <row r="37" spans="1:14" ht="16" hidden="1" x14ac:dyDescent="0.4">
      <c r="A37" s="20"/>
      <c r="B37" s="21"/>
      <c r="C37" s="22"/>
      <c r="D37" s="22"/>
      <c r="E37" s="22"/>
      <c r="F37" s="23"/>
      <c r="G37" s="24"/>
      <c r="H37" s="28"/>
      <c r="I37" s="22"/>
      <c r="J37" s="22"/>
      <c r="K37" s="22"/>
      <c r="L37" s="23">
        <f>SUM(I37:K37)</f>
        <v>0</v>
      </c>
      <c r="M37" s="22"/>
      <c r="N37" s="26"/>
    </row>
    <row r="38" spans="1:14" ht="16" x14ac:dyDescent="0.4">
      <c r="A38" s="29"/>
      <c r="B38" s="30" t="s">
        <v>26</v>
      </c>
      <c r="C38" s="31">
        <f>SUM(C32:C37)</f>
        <v>405000</v>
      </c>
      <c r="D38" s="31">
        <f>SUM(D32:D37)</f>
        <v>80000</v>
      </c>
      <c r="E38" s="31">
        <f>SUM(E32:E37)</f>
        <v>0</v>
      </c>
      <c r="F38" s="43">
        <f>SUM(F32:F37)</f>
        <v>485000</v>
      </c>
      <c r="G38" s="31">
        <f>(G32*F32)+(G33*F33)+(F34*G34)+(F35*G35)+(F36*G36)+(G37*F37)</f>
        <v>184000</v>
      </c>
      <c r="H38" s="31"/>
      <c r="I38" s="31">
        <f>SUM(I32:I37)</f>
        <v>77461.83</v>
      </c>
      <c r="J38" s="31">
        <f>SUM(J32:J37)</f>
        <v>0</v>
      </c>
      <c r="K38" s="31">
        <f>SUM(K32:K37)</f>
        <v>0</v>
      </c>
      <c r="L38" s="31">
        <f>SUM(L32:L37)</f>
        <v>0</v>
      </c>
      <c r="M38" s="31">
        <f>SUM(M32:M37)</f>
        <v>0</v>
      </c>
      <c r="N38" s="23"/>
    </row>
    <row r="39" spans="1:14" ht="15.65" customHeight="1" x14ac:dyDescent="0.4">
      <c r="A39" s="19" t="s">
        <v>60</v>
      </c>
      <c r="B39" s="231" t="s">
        <v>61</v>
      </c>
      <c r="C39" s="231"/>
      <c r="D39" s="231"/>
      <c r="E39" s="231"/>
      <c r="F39" s="231"/>
      <c r="G39" s="231"/>
      <c r="H39" s="232"/>
      <c r="I39" s="232"/>
      <c r="J39" s="231"/>
    </row>
    <row r="40" spans="1:14" ht="64" x14ac:dyDescent="0.4">
      <c r="A40" s="20" t="s">
        <v>62</v>
      </c>
      <c r="B40" s="21" t="s">
        <v>63</v>
      </c>
      <c r="C40" s="33">
        <v>249000</v>
      </c>
      <c r="D40" s="33" t="s">
        <v>178</v>
      </c>
      <c r="E40" s="33"/>
      <c r="F40" s="23">
        <f>SUM(C40:E40)</f>
        <v>249000</v>
      </c>
      <c r="G40" s="24">
        <v>0.4</v>
      </c>
      <c r="H40" s="25"/>
      <c r="I40" s="22"/>
      <c r="J40" s="22">
        <v>0</v>
      </c>
      <c r="K40" s="22"/>
      <c r="L40" s="23"/>
      <c r="M40" s="24"/>
      <c r="N40" s="26"/>
    </row>
    <row r="41" spans="1:14" ht="32" x14ac:dyDescent="0.4">
      <c r="A41" s="20" t="s">
        <v>64</v>
      </c>
      <c r="B41" s="21" t="s">
        <v>65</v>
      </c>
      <c r="C41" s="33">
        <v>80000</v>
      </c>
      <c r="D41" s="33">
        <v>10000</v>
      </c>
      <c r="E41" s="33"/>
      <c r="F41" s="23">
        <f>SUM(C41:E41)</f>
        <v>90000</v>
      </c>
      <c r="G41" s="24">
        <v>0.4</v>
      </c>
      <c r="H41" s="25"/>
      <c r="I41" s="22"/>
      <c r="J41" s="22">
        <v>0</v>
      </c>
      <c r="K41" s="22"/>
      <c r="L41" s="23"/>
      <c r="M41" s="24"/>
      <c r="N41" s="26"/>
    </row>
    <row r="42" spans="1:14" ht="36.75" customHeight="1" x14ac:dyDescent="0.4">
      <c r="A42" s="20" t="s">
        <v>66</v>
      </c>
      <c r="B42" s="21" t="s">
        <v>67</v>
      </c>
      <c r="C42" s="33">
        <v>260000</v>
      </c>
      <c r="D42" s="33">
        <v>10000</v>
      </c>
      <c r="E42" s="33"/>
      <c r="F42" s="23">
        <f>SUM(C42:E42)</f>
        <v>270000</v>
      </c>
      <c r="G42" s="24"/>
      <c r="H42" s="28"/>
      <c r="I42" s="22">
        <f>'2)UNDG Budget categ par produit'!R81</f>
        <v>17202.14</v>
      </c>
      <c r="J42" s="22">
        <v>0</v>
      </c>
      <c r="K42" s="22"/>
      <c r="L42" s="23"/>
      <c r="M42" s="24"/>
      <c r="N42" s="26"/>
    </row>
    <row r="43" spans="1:14" ht="36.75" hidden="1" customHeight="1" x14ac:dyDescent="0.4">
      <c r="A43" s="20" t="s">
        <v>68</v>
      </c>
      <c r="B43" s="21"/>
      <c r="C43" s="22"/>
      <c r="D43" s="22"/>
      <c r="E43" s="22"/>
      <c r="F43" s="23">
        <f>SUM(C43:E43)</f>
        <v>0</v>
      </c>
      <c r="G43" s="24"/>
      <c r="H43" s="28"/>
      <c r="I43" s="22"/>
      <c r="J43" s="22"/>
      <c r="K43" s="22"/>
      <c r="L43" s="23"/>
      <c r="M43" s="24">
        <v>0.1</v>
      </c>
      <c r="N43" s="26"/>
    </row>
    <row r="44" spans="1:14" ht="36.75" hidden="1" customHeight="1" x14ac:dyDescent="0.4">
      <c r="A44" s="20" t="s">
        <v>69</v>
      </c>
      <c r="B44" s="21"/>
      <c r="C44" s="22"/>
      <c r="D44" s="22"/>
      <c r="E44" s="22"/>
      <c r="F44" s="23">
        <f>SUM(C44:E44)</f>
        <v>0</v>
      </c>
      <c r="G44" s="24"/>
      <c r="H44" s="28"/>
      <c r="I44" s="22"/>
      <c r="J44" s="22"/>
      <c r="K44" s="22"/>
      <c r="L44" s="23"/>
      <c r="M44" s="24">
        <v>0.1</v>
      </c>
      <c r="N44" s="26"/>
    </row>
    <row r="45" spans="1:14" ht="16" hidden="1" x14ac:dyDescent="0.4">
      <c r="A45" s="20"/>
      <c r="B45" s="39"/>
      <c r="C45" s="40"/>
      <c r="D45" s="40"/>
      <c r="E45" s="40"/>
      <c r="F45" s="23"/>
      <c r="G45" s="42"/>
      <c r="H45" s="41"/>
      <c r="I45" s="40"/>
      <c r="J45" s="40"/>
      <c r="K45" s="40"/>
      <c r="L45" s="23"/>
      <c r="M45" s="40"/>
      <c r="N45" s="26"/>
    </row>
    <row r="46" spans="1:14" ht="22.5" customHeight="1" x14ac:dyDescent="0.4">
      <c r="A46" s="29"/>
      <c r="B46" s="30" t="s">
        <v>26</v>
      </c>
      <c r="C46" s="43">
        <f>SUM(C40:C45)</f>
        <v>589000</v>
      </c>
      <c r="D46" s="43">
        <f>SUM(D40:D45)</f>
        <v>20000</v>
      </c>
      <c r="E46" s="43">
        <f>SUM(E40:E45)</f>
        <v>0</v>
      </c>
      <c r="F46" s="43">
        <f>SUM(F40:F45)</f>
        <v>609000</v>
      </c>
      <c r="G46" s="31">
        <f>(G40*F40)+(G41*F41)+(G42*F42)+(G45*F45)+(F43*G43)+(F44*G44)</f>
        <v>135600</v>
      </c>
      <c r="H46" s="31"/>
      <c r="I46" s="31">
        <f>SUM(I40:I45)</f>
        <v>17202.14</v>
      </c>
      <c r="J46" s="31">
        <f>SUM(J40:J45)</f>
        <v>0</v>
      </c>
      <c r="K46" s="31">
        <f>SUM(K40:K45)</f>
        <v>0</v>
      </c>
      <c r="L46" s="31">
        <f>SUM(L40:L45)</f>
        <v>0</v>
      </c>
      <c r="M46" s="31">
        <f>SUM(M40:M45)</f>
        <v>0.2</v>
      </c>
      <c r="N46" s="23"/>
    </row>
    <row r="47" spans="1:14" ht="15.75" customHeight="1" x14ac:dyDescent="0.4">
      <c r="A47" s="30" t="s">
        <v>70</v>
      </c>
      <c r="B47" s="233" t="s">
        <v>71</v>
      </c>
      <c r="C47" s="233"/>
      <c r="D47" s="233"/>
      <c r="E47" s="233"/>
      <c r="F47" s="233"/>
      <c r="G47" s="233"/>
      <c r="H47" s="233"/>
      <c r="I47" s="233"/>
      <c r="J47" s="233"/>
      <c r="K47" s="233"/>
      <c r="L47" s="233"/>
      <c r="M47" s="233"/>
      <c r="N47" s="233"/>
    </row>
    <row r="48" spans="1:14" ht="15.75" customHeight="1" x14ac:dyDescent="0.4">
      <c r="A48" s="19" t="s">
        <v>72</v>
      </c>
      <c r="B48" s="222" t="s">
        <v>73</v>
      </c>
      <c r="C48" s="222"/>
      <c r="D48" s="222"/>
      <c r="E48" s="222"/>
      <c r="F48" s="222"/>
      <c r="G48" s="222"/>
      <c r="H48" s="222"/>
      <c r="I48" s="222"/>
      <c r="J48" s="222"/>
      <c r="K48" s="222"/>
      <c r="L48" s="222"/>
      <c r="M48" s="222"/>
      <c r="N48" s="222"/>
    </row>
    <row r="49" spans="1:14" ht="141.65" customHeight="1" x14ac:dyDescent="0.4">
      <c r="A49" s="20" t="s">
        <v>74</v>
      </c>
      <c r="B49" s="48" t="s">
        <v>75</v>
      </c>
      <c r="C49" s="33"/>
      <c r="D49" s="33"/>
      <c r="E49" s="33">
        <v>25000</v>
      </c>
      <c r="F49" s="34">
        <f>SUM(C49:E49)</f>
        <v>25000</v>
      </c>
      <c r="G49" s="35">
        <v>0.4</v>
      </c>
      <c r="H49" s="36"/>
      <c r="I49" s="33"/>
      <c r="J49" s="33">
        <v>0</v>
      </c>
      <c r="K49" s="60">
        <v>25353.184584245078</v>
      </c>
      <c r="L49" s="23"/>
      <c r="M49" s="35"/>
      <c r="N49" s="26"/>
    </row>
    <row r="50" spans="1:14" ht="68.5" customHeight="1" x14ac:dyDescent="0.4">
      <c r="A50" s="20" t="s">
        <v>76</v>
      </c>
      <c r="B50" s="21" t="s">
        <v>77</v>
      </c>
      <c r="C50" s="22"/>
      <c r="D50" s="22"/>
      <c r="E50" s="22">
        <v>10000</v>
      </c>
      <c r="F50" s="23">
        <f>SUM(C50:E50)</f>
        <v>10000</v>
      </c>
      <c r="G50" s="24">
        <v>0.4</v>
      </c>
      <c r="H50" s="25"/>
      <c r="I50" s="22"/>
      <c r="J50" s="22">
        <v>0</v>
      </c>
      <c r="K50" s="60">
        <v>451.24726477024075</v>
      </c>
      <c r="L50" s="23"/>
      <c r="M50" s="24"/>
      <c r="N50" s="26"/>
    </row>
    <row r="51" spans="1:14" ht="16" hidden="1" x14ac:dyDescent="0.4">
      <c r="A51" s="20" t="s">
        <v>78</v>
      </c>
      <c r="B51" s="21"/>
      <c r="C51" s="22"/>
      <c r="D51" s="22"/>
      <c r="E51" s="22"/>
      <c r="F51" s="23">
        <f>SUM(C51:E51)</f>
        <v>0</v>
      </c>
      <c r="G51" s="24"/>
      <c r="H51" s="28"/>
      <c r="I51" s="22"/>
      <c r="J51" s="22"/>
      <c r="K51" s="22"/>
      <c r="L51" s="23"/>
      <c r="M51" s="24">
        <v>0.2</v>
      </c>
      <c r="N51" s="26"/>
    </row>
    <row r="52" spans="1:14" ht="16" x14ac:dyDescent="0.4">
      <c r="A52" s="29"/>
      <c r="B52" s="30" t="s">
        <v>26</v>
      </c>
      <c r="C52" s="31">
        <f>SUM(C49:C51)</f>
        <v>0</v>
      </c>
      <c r="D52" s="31">
        <f>SUM(D49:D51)</f>
        <v>0</v>
      </c>
      <c r="E52" s="31">
        <f>SUM(E49:E51)</f>
        <v>35000</v>
      </c>
      <c r="F52" s="43">
        <f>SUM(F49:F51)</f>
        <v>35000</v>
      </c>
      <c r="G52" s="31">
        <f>(G49*F49)+(G50*F50)+(G51*F51)</f>
        <v>14000</v>
      </c>
      <c r="H52" s="31"/>
      <c r="I52" s="31">
        <f>SUM(I49:I51)</f>
        <v>0</v>
      </c>
      <c r="J52" s="31">
        <f>SUM(J49:J51)</f>
        <v>0</v>
      </c>
      <c r="K52" s="31">
        <f>SUM(K49:K51)</f>
        <v>25804.43184901532</v>
      </c>
      <c r="L52" s="31">
        <f>SUM(L49:L51)</f>
        <v>0</v>
      </c>
      <c r="M52" s="31">
        <f>SUM(M49:M51)</f>
        <v>0.2</v>
      </c>
      <c r="N52" s="23"/>
    </row>
    <row r="53" spans="1:14" ht="16" hidden="1" x14ac:dyDescent="0.4">
      <c r="A53" s="29"/>
      <c r="B53" s="49"/>
      <c r="C53" s="45"/>
      <c r="D53" s="45"/>
      <c r="E53" s="45"/>
      <c r="F53" s="45"/>
      <c r="G53" s="45"/>
      <c r="H53" s="45"/>
      <c r="I53" s="45"/>
      <c r="J53" s="45"/>
      <c r="K53" s="45"/>
      <c r="L53" s="45"/>
      <c r="M53" s="45"/>
      <c r="N53" s="50"/>
    </row>
    <row r="54" spans="1:14" ht="15.75" customHeight="1" x14ac:dyDescent="0.4">
      <c r="A54" s="19" t="s">
        <v>79</v>
      </c>
      <c r="B54" s="234" t="s">
        <v>80</v>
      </c>
      <c r="C54" s="235"/>
      <c r="D54" s="235"/>
      <c r="E54" s="235"/>
      <c r="F54" s="235"/>
      <c r="G54" s="235"/>
      <c r="H54" s="235"/>
      <c r="I54" s="235"/>
      <c r="J54" s="235"/>
      <c r="K54" s="235"/>
      <c r="L54" s="235"/>
      <c r="M54" s="235"/>
      <c r="N54" s="235"/>
    </row>
    <row r="55" spans="1:14" ht="72" customHeight="1" x14ac:dyDescent="0.4">
      <c r="A55" s="20" t="s">
        <v>81</v>
      </c>
      <c r="B55" s="51" t="s">
        <v>82</v>
      </c>
      <c r="C55" s="22"/>
      <c r="D55" s="22"/>
      <c r="E55" s="22">
        <v>75600</v>
      </c>
      <c r="F55" s="23">
        <f>SUM(C55:E55)</f>
        <v>75600</v>
      </c>
      <c r="G55" s="24"/>
      <c r="H55" s="28"/>
      <c r="I55" s="22"/>
      <c r="J55" s="22">
        <v>0</v>
      </c>
      <c r="K55" s="60">
        <v>16444.715290412485</v>
      </c>
      <c r="L55" s="23"/>
      <c r="M55" s="24"/>
      <c r="N55" s="26"/>
    </row>
    <row r="56" spans="1:14" ht="72" customHeight="1" x14ac:dyDescent="0.4">
      <c r="A56" s="52" t="s">
        <v>83</v>
      </c>
      <c r="B56" s="21" t="s">
        <v>84</v>
      </c>
      <c r="C56" s="53"/>
      <c r="D56" s="53"/>
      <c r="E56" s="53">
        <v>240000</v>
      </c>
      <c r="F56" s="23">
        <f>SUM(C56:E56)</f>
        <v>240000</v>
      </c>
      <c r="G56" s="24"/>
      <c r="H56" s="28"/>
      <c r="I56" s="22"/>
      <c r="J56" s="22">
        <v>0</v>
      </c>
      <c r="K56" s="60">
        <v>49179.042652294564</v>
      </c>
      <c r="L56" s="23"/>
      <c r="M56" s="24"/>
      <c r="N56" s="26"/>
    </row>
    <row r="57" spans="1:14" ht="16" x14ac:dyDescent="0.4">
      <c r="A57" s="29"/>
      <c r="B57" s="30" t="s">
        <v>26</v>
      </c>
      <c r="C57" s="43">
        <f>SUM(C55:C56)</f>
        <v>0</v>
      </c>
      <c r="D57" s="43">
        <f>SUM(D55:D56)</f>
        <v>0</v>
      </c>
      <c r="E57" s="43">
        <f>SUM(E55:E56)</f>
        <v>315600</v>
      </c>
      <c r="F57" s="43">
        <f>SUM(F55:F56)</f>
        <v>315600</v>
      </c>
      <c r="G57" s="31">
        <f>(G55*F55)+(F56*G56)</f>
        <v>0</v>
      </c>
      <c r="H57" s="31"/>
      <c r="I57" s="31">
        <f>SUM(I55:I55)</f>
        <v>0</v>
      </c>
      <c r="J57" s="31">
        <f>SUM(J55:J55)</f>
        <v>0</v>
      </c>
      <c r="K57" s="31">
        <f>SUM(K55:K56)</f>
        <v>65623.757942707045</v>
      </c>
      <c r="L57" s="31">
        <f>SUM(L55:L55)</f>
        <v>0</v>
      </c>
      <c r="M57" s="31">
        <f>SUM(M55:M55)</f>
        <v>0</v>
      </c>
      <c r="N57" s="23"/>
    </row>
    <row r="58" spans="1:14" ht="16" x14ac:dyDescent="0.4">
      <c r="A58" s="29"/>
      <c r="B58" s="30"/>
      <c r="C58" s="43"/>
      <c r="D58" s="43"/>
      <c r="E58" s="43"/>
      <c r="F58" s="43"/>
      <c r="G58" s="31"/>
      <c r="H58" s="31"/>
      <c r="I58" s="31"/>
      <c r="J58" s="31"/>
      <c r="K58" s="31"/>
      <c r="L58" s="31"/>
      <c r="M58" s="31"/>
      <c r="N58" s="23"/>
    </row>
    <row r="59" spans="1:14" ht="15.65" customHeight="1" x14ac:dyDescent="0.4">
      <c r="A59" s="54" t="s">
        <v>85</v>
      </c>
      <c r="B59" s="222" t="s">
        <v>86</v>
      </c>
      <c r="C59" s="222"/>
      <c r="D59" s="222"/>
      <c r="E59" s="222"/>
      <c r="F59" s="222"/>
      <c r="G59" s="222"/>
      <c r="H59" s="222"/>
      <c r="I59" s="222"/>
      <c r="J59" s="222"/>
      <c r="K59" s="222"/>
      <c r="L59" s="222"/>
      <c r="M59" s="222"/>
      <c r="N59" s="222"/>
    </row>
    <row r="60" spans="1:14" ht="64" x14ac:dyDescent="0.4">
      <c r="A60" s="20" t="s">
        <v>87</v>
      </c>
      <c r="B60" s="48" t="s">
        <v>88</v>
      </c>
      <c r="C60" s="33"/>
      <c r="D60" s="33">
        <v>121000</v>
      </c>
      <c r="E60" s="33"/>
      <c r="F60" s="34"/>
      <c r="G60" s="35"/>
      <c r="H60" s="55"/>
      <c r="I60" s="22"/>
      <c r="J60" s="22">
        <v>12823.899999999998</v>
      </c>
      <c r="K60" s="33"/>
      <c r="L60" s="23"/>
      <c r="M60" s="33"/>
      <c r="N60" s="26"/>
    </row>
    <row r="61" spans="1:14" ht="48" x14ac:dyDescent="0.4">
      <c r="A61" s="20" t="s">
        <v>89</v>
      </c>
      <c r="B61" s="21" t="s">
        <v>90</v>
      </c>
      <c r="C61" s="22">
        <v>5000</v>
      </c>
      <c r="D61" s="22">
        <v>57000</v>
      </c>
      <c r="E61" s="22"/>
      <c r="F61" s="23"/>
      <c r="G61" s="24"/>
      <c r="H61" s="25"/>
      <c r="I61" s="22">
        <f>'2)UNDG Budget categ par produit'!R137</f>
        <v>1792.72</v>
      </c>
      <c r="J61" s="22">
        <v>0</v>
      </c>
      <c r="K61" s="22"/>
      <c r="L61" s="23"/>
      <c r="M61" s="24"/>
      <c r="N61" s="26"/>
    </row>
    <row r="62" spans="1:14" ht="32" x14ac:dyDescent="0.4">
      <c r="A62" s="20" t="s">
        <v>91</v>
      </c>
      <c r="B62" s="21" t="s">
        <v>92</v>
      </c>
      <c r="C62" s="22">
        <v>15000</v>
      </c>
      <c r="D62" s="22">
        <v>57000</v>
      </c>
      <c r="E62" s="22"/>
      <c r="F62" s="23"/>
      <c r="G62" s="24"/>
      <c r="H62" s="28"/>
      <c r="I62" s="22"/>
      <c r="J62" s="22">
        <v>0</v>
      </c>
      <c r="K62" s="22"/>
      <c r="L62" s="23"/>
      <c r="M62" s="22"/>
      <c r="N62" s="26"/>
    </row>
    <row r="63" spans="1:14" ht="16" x14ac:dyDescent="0.4">
      <c r="A63" s="29"/>
      <c r="B63" s="30" t="s">
        <v>26</v>
      </c>
      <c r="C63" s="31">
        <f>SUM(C60:C62)</f>
        <v>20000</v>
      </c>
      <c r="D63" s="31">
        <f>SUM(D60:D62)</f>
        <v>235000</v>
      </c>
      <c r="E63" s="31">
        <f>SUM(E60:E62)</f>
        <v>0</v>
      </c>
      <c r="F63" s="31">
        <f>SUM(F60:F62)</f>
        <v>0</v>
      </c>
      <c r="G63" s="31">
        <f>(G60*F60)+(G61*F61)+(G62*F62)</f>
        <v>0</v>
      </c>
      <c r="H63" s="31"/>
      <c r="I63" s="31">
        <f>SUM(I60:I62)</f>
        <v>1792.72</v>
      </c>
      <c r="J63" s="31">
        <f>SUM(J60:J62)</f>
        <v>12823.899999999998</v>
      </c>
      <c r="K63" s="31">
        <f>SUM(K60:K62)</f>
        <v>0</v>
      </c>
      <c r="L63" s="31">
        <f>SUM(L60:L62)</f>
        <v>0</v>
      </c>
      <c r="M63" s="31">
        <f>SUM(M60:M62)</f>
        <v>0</v>
      </c>
      <c r="N63" s="23"/>
    </row>
    <row r="64" spans="1:14" ht="16" x14ac:dyDescent="0.4">
      <c r="A64" s="56"/>
      <c r="B64" s="57"/>
      <c r="C64" s="58"/>
      <c r="D64" s="58"/>
      <c r="E64" s="58"/>
      <c r="F64" s="58"/>
      <c r="G64" s="58"/>
      <c r="H64" s="57"/>
    </row>
    <row r="65" spans="1:13" ht="16" x14ac:dyDescent="0.4">
      <c r="A65" s="56"/>
      <c r="B65" s="57"/>
      <c r="C65" s="58"/>
      <c r="D65" s="58"/>
      <c r="E65" s="58"/>
      <c r="F65" s="58"/>
      <c r="G65" s="58"/>
      <c r="H65" s="57"/>
    </row>
    <row r="66" spans="1:13" ht="48" x14ac:dyDescent="0.4">
      <c r="A66" s="30" t="s">
        <v>93</v>
      </c>
      <c r="B66" s="59" t="s">
        <v>94</v>
      </c>
      <c r="C66" s="60">
        <v>60000</v>
      </c>
      <c r="D66" s="60">
        <v>458089</v>
      </c>
      <c r="E66" s="60">
        <v>50000</v>
      </c>
      <c r="F66" s="61">
        <f>SUM(C66:E66)</f>
        <v>568089</v>
      </c>
      <c r="G66" s="62">
        <v>0.2</v>
      </c>
      <c r="H66" s="63"/>
      <c r="I66" s="60">
        <f>C66</f>
        <v>60000</v>
      </c>
      <c r="J66" s="60">
        <v>302346.58</v>
      </c>
      <c r="K66" s="60">
        <v>35027.445562363238</v>
      </c>
      <c r="L66" s="61">
        <f>I66+J66+K66</f>
        <v>397374.02556236327</v>
      </c>
      <c r="M66" s="62"/>
    </row>
    <row r="67" spans="1:13" ht="48" x14ac:dyDescent="0.4">
      <c r="A67" s="30" t="s">
        <v>95</v>
      </c>
      <c r="B67" s="59" t="s">
        <v>96</v>
      </c>
      <c r="C67" s="60">
        <v>244785</v>
      </c>
      <c r="D67" s="60">
        <v>230320</v>
      </c>
      <c r="E67" s="60">
        <v>48690</v>
      </c>
      <c r="F67" s="61">
        <f>SUM(C67:E67)</f>
        <v>523795</v>
      </c>
      <c r="G67" s="62">
        <v>0.25</v>
      </c>
      <c r="H67" s="63"/>
      <c r="I67" s="60">
        <f>+SUM([1]TCD!$C$23:$C$28)-I66</f>
        <v>127498.94</v>
      </c>
      <c r="J67" s="60">
        <v>108372.07</v>
      </c>
      <c r="K67" s="60">
        <v>30478.956453332336</v>
      </c>
      <c r="L67" s="61">
        <f>I67+J67+K67</f>
        <v>266349.96645333234</v>
      </c>
      <c r="M67" s="26"/>
    </row>
    <row r="68" spans="1:13" ht="62.15" customHeight="1" x14ac:dyDescent="0.4">
      <c r="A68" s="30" t="s">
        <v>97</v>
      </c>
      <c r="B68" s="64" t="s">
        <v>98</v>
      </c>
      <c r="C68" s="60">
        <v>90000</v>
      </c>
      <c r="D68" s="60">
        <v>20000</v>
      </c>
      <c r="E68" s="60">
        <v>18000</v>
      </c>
      <c r="F68" s="61">
        <f>SUM(C68:E68)</f>
        <v>128000</v>
      </c>
      <c r="G68" s="62">
        <v>0.3</v>
      </c>
      <c r="H68" s="63"/>
      <c r="I68" s="60"/>
      <c r="J68" s="60">
        <v>1178.3900000000001</v>
      </c>
      <c r="K68" s="60">
        <v>8427.165743544856</v>
      </c>
      <c r="L68" s="61">
        <f>I68+J68+K68</f>
        <v>9605.5557435448554</v>
      </c>
      <c r="M68" s="26"/>
    </row>
    <row r="69" spans="1:13" ht="32" x14ac:dyDescent="0.4">
      <c r="A69" s="65" t="s">
        <v>99</v>
      </c>
      <c r="B69" s="59"/>
      <c r="C69" s="60">
        <v>60000</v>
      </c>
      <c r="D69" s="60"/>
      <c r="E69" s="60"/>
      <c r="F69" s="61">
        <f>SUM(C69:E69)</f>
        <v>60000</v>
      </c>
      <c r="G69" s="62">
        <v>0.3</v>
      </c>
      <c r="H69" s="63"/>
      <c r="I69" s="60"/>
      <c r="J69" s="60"/>
      <c r="K69" s="60"/>
      <c r="L69" s="61">
        <f>I69+J69+K69</f>
        <v>0</v>
      </c>
      <c r="M69" s="26"/>
    </row>
    <row r="70" spans="1:13" ht="16" x14ac:dyDescent="0.4">
      <c r="A70" s="56"/>
      <c r="B70" s="66" t="s">
        <v>100</v>
      </c>
      <c r="C70" s="67">
        <f>SUM(C66:C69)</f>
        <v>454785</v>
      </c>
      <c r="D70" s="67">
        <f>SUM(D66:D69)</f>
        <v>708409</v>
      </c>
      <c r="E70" s="67">
        <f>SUM(E66:E69)</f>
        <v>116690</v>
      </c>
      <c r="F70" s="67">
        <f>SUM(F66:F69)</f>
        <v>1279884</v>
      </c>
      <c r="G70" s="31">
        <f>(G66*F66)+(G67*F67)+(G68*F68)+(G69*F69)</f>
        <v>300966.55</v>
      </c>
      <c r="H70" s="31"/>
      <c r="I70" s="67">
        <f>SUM(I66:I69)</f>
        <v>187498.94</v>
      </c>
      <c r="J70" s="67">
        <f>SUM(J66:J69)</f>
        <v>411897.04000000004</v>
      </c>
      <c r="K70" s="67">
        <f>SUM(K66:K69)</f>
        <v>73933.567759240424</v>
      </c>
      <c r="L70" s="67">
        <f>SUM(L66:L69)</f>
        <v>673329.54775924049</v>
      </c>
      <c r="M70" s="67">
        <f>SUM(M66:M69)</f>
        <v>0</v>
      </c>
    </row>
    <row r="71" spans="1:13" ht="16" x14ac:dyDescent="0.4">
      <c r="A71" s="56"/>
      <c r="B71" s="57"/>
      <c r="C71" s="58"/>
      <c r="D71" s="58"/>
      <c r="E71" s="58"/>
      <c r="F71" s="58"/>
      <c r="G71" s="58"/>
      <c r="H71" s="57"/>
    </row>
    <row r="72" spans="1:13" ht="16" x14ac:dyDescent="0.4">
      <c r="A72" s="56"/>
      <c r="B72" s="57"/>
      <c r="C72" s="58"/>
      <c r="D72" s="58"/>
      <c r="E72" s="58"/>
      <c r="F72" s="58"/>
      <c r="G72" s="58"/>
      <c r="H72" s="57"/>
    </row>
    <row r="73" spans="1:13" ht="16" x14ac:dyDescent="0.4">
      <c r="A73" s="56"/>
      <c r="B73" s="57"/>
      <c r="C73" s="58"/>
      <c r="D73" s="58"/>
      <c r="E73" s="58"/>
      <c r="F73" s="58"/>
      <c r="G73" s="58"/>
      <c r="H73" s="57"/>
    </row>
    <row r="74" spans="1:13" ht="16" x14ac:dyDescent="0.4">
      <c r="A74" s="56"/>
      <c r="B74" s="236" t="s">
        <v>101</v>
      </c>
      <c r="C74" s="236"/>
      <c r="D74" s="236"/>
      <c r="E74" s="236"/>
      <c r="F74" s="236"/>
      <c r="G74" s="68"/>
      <c r="H74" s="68"/>
      <c r="I74" s="236" t="s">
        <v>101</v>
      </c>
      <c r="J74" s="236"/>
      <c r="K74" s="236"/>
      <c r="L74" s="236"/>
    </row>
    <row r="75" spans="1:13" ht="32" x14ac:dyDescent="0.4">
      <c r="A75" s="56"/>
      <c r="B75" s="237"/>
      <c r="C75" s="31" t="s">
        <v>102</v>
      </c>
      <c r="D75" s="31" t="s">
        <v>103</v>
      </c>
      <c r="E75" s="31" t="s">
        <v>104</v>
      </c>
      <c r="F75" s="238" t="s">
        <v>6</v>
      </c>
      <c r="G75" s="57"/>
      <c r="H75" s="68"/>
      <c r="I75" s="31" t="s">
        <v>102</v>
      </c>
      <c r="J75" s="31" t="s">
        <v>103</v>
      </c>
      <c r="K75" s="31" t="s">
        <v>104</v>
      </c>
      <c r="L75" s="31" t="s">
        <v>6</v>
      </c>
    </row>
    <row r="76" spans="1:13" ht="16" x14ac:dyDescent="0.4">
      <c r="A76" s="56"/>
      <c r="B76" s="237"/>
      <c r="C76" s="69" t="str">
        <f>C5</f>
        <v>PNUD</v>
      </c>
      <c r="D76" s="69" t="str">
        <f>D5</f>
        <v>OHCHR</v>
      </c>
      <c r="E76" s="69" t="str">
        <f>+E5</f>
        <v>MSIS TATAO</v>
      </c>
      <c r="F76" s="238"/>
      <c r="G76" s="57"/>
      <c r="H76" s="68"/>
      <c r="I76" s="69" t="s">
        <v>13</v>
      </c>
      <c r="J76" s="69" t="str">
        <f>+J5</f>
        <v>OHCHR</v>
      </c>
      <c r="K76" s="69" t="str">
        <f>+K5</f>
        <v>MSIS TATAO</v>
      </c>
      <c r="L76" s="31"/>
    </row>
    <row r="77" spans="1:13" ht="16" x14ac:dyDescent="0.4">
      <c r="A77" s="70"/>
      <c r="B77" s="189" t="s">
        <v>105</v>
      </c>
      <c r="C77" s="186">
        <f>SUM(C12,C22,C27,,C38,C46,,C52,C57,C63,,C66,C67,C68,C69)</f>
        <v>1588785</v>
      </c>
      <c r="D77" s="186">
        <f>SUM(D12,D22,D27,,D38,D46,,D52,D57,D63,D66,D67,D68,D69)</f>
        <v>1313409</v>
      </c>
      <c r="E77" s="186">
        <f>SUM(E12,E22,E27,,E38,E46,E52,E57,E63,E66,E67,E68,E69)</f>
        <v>467290</v>
      </c>
      <c r="F77" s="186">
        <f>SUM(C77:E77)</f>
        <v>3369484</v>
      </c>
      <c r="G77" s="57"/>
      <c r="H77" s="70"/>
      <c r="I77" s="71">
        <f>I12+I22+I38+I46+I52+I57+I63+I70</f>
        <v>315493.33999999997</v>
      </c>
      <c r="J77" s="71">
        <f>J12+J22+J38+J46+J52+J57+J63+J70</f>
        <v>485660.71</v>
      </c>
      <c r="K77" s="71">
        <f>K12+K22+K38+K46+K52+K57+K63+K70</f>
        <v>165361.75755096279</v>
      </c>
      <c r="L77" s="71">
        <f>SUM(I77:K77)</f>
        <v>966515.80755096278</v>
      </c>
    </row>
    <row r="78" spans="1:13" ht="16" x14ac:dyDescent="0.4">
      <c r="A78" s="72"/>
      <c r="B78" s="189" t="s">
        <v>106</v>
      </c>
      <c r="C78" s="186">
        <f>C77*0.07</f>
        <v>111214.95000000001</v>
      </c>
      <c r="D78" s="186">
        <f>D77*0.07</f>
        <v>91938.63</v>
      </c>
      <c r="E78" s="186">
        <f>E77*0.07</f>
        <v>32710.300000000003</v>
      </c>
      <c r="F78" s="186">
        <f>F77*0.07</f>
        <v>235863.88000000003</v>
      </c>
      <c r="G78" s="72"/>
      <c r="H78" s="73"/>
      <c r="I78" s="71">
        <f>+I77*7%</f>
        <v>22084.533800000001</v>
      </c>
      <c r="J78" s="71">
        <f>+J77*7%</f>
        <v>33996.249700000008</v>
      </c>
      <c r="K78" s="71">
        <f>+K77*7%</f>
        <v>11575.323028567396</v>
      </c>
      <c r="L78" s="71">
        <f>SUM(I78:K78)</f>
        <v>67656.106528567398</v>
      </c>
    </row>
    <row r="79" spans="1:13" ht="16" x14ac:dyDescent="0.4">
      <c r="A79" s="72"/>
      <c r="B79" s="30" t="s">
        <v>6</v>
      </c>
      <c r="C79" s="190">
        <f>SUM(C77:C78)</f>
        <v>1699999.95</v>
      </c>
      <c r="D79" s="190">
        <f>SUM(D77:D78)</f>
        <v>1405347.63</v>
      </c>
      <c r="E79" s="190">
        <f>SUM(E77:E78)</f>
        <v>500000.3</v>
      </c>
      <c r="F79" s="190">
        <f>SUM(F77:F78)</f>
        <v>3605347.88</v>
      </c>
      <c r="G79" s="72"/>
      <c r="H79" s="73"/>
      <c r="I79" s="187">
        <f>SUM(I77:I78)</f>
        <v>337577.87379999994</v>
      </c>
      <c r="J79" s="187">
        <f>SUM(J77:J78)</f>
        <v>519656.95970000001</v>
      </c>
      <c r="K79" s="187">
        <f>SUM(K77:K78)</f>
        <v>176937.08057953019</v>
      </c>
      <c r="L79" s="188">
        <f>SUM(I79:K79)</f>
        <v>1034171.9140795302</v>
      </c>
    </row>
    <row r="80" spans="1:13" ht="16" x14ac:dyDescent="0.4">
      <c r="A80" s="72"/>
      <c r="B80" s="29"/>
      <c r="C80" s="29"/>
      <c r="D80" s="29"/>
      <c r="E80" s="29"/>
      <c r="F80" s="29"/>
      <c r="G80" s="29"/>
      <c r="H80" s="74"/>
    </row>
    <row r="81" spans="1:8" ht="16" x14ac:dyDescent="0.4">
      <c r="A81" s="57"/>
      <c r="B81" s="56"/>
      <c r="C81" s="75"/>
      <c r="D81" s="75"/>
      <c r="E81" s="75"/>
      <c r="F81" s="75"/>
      <c r="G81" s="75"/>
      <c r="H81" s="68"/>
    </row>
    <row r="82" spans="1:8" ht="16" x14ac:dyDescent="0.4">
      <c r="A82" s="239"/>
      <c r="B82" s="76"/>
      <c r="C82" s="77"/>
      <c r="D82" s="77"/>
      <c r="E82" s="77"/>
      <c r="F82" s="77"/>
      <c r="G82" s="77"/>
      <c r="H82" s="29"/>
    </row>
    <row r="83" spans="1:8" ht="16" hidden="1" x14ac:dyDescent="0.4">
      <c r="A83" s="239"/>
      <c r="B83" s="78" t="s">
        <v>107</v>
      </c>
      <c r="C83" s="79" t="e">
        <f>SUM(G12,G22,G27,#REF!,G38,G46,#REF!,#REF!,G52,G57,G63,#REF!,#REF!,#REF!,#REF!,#REF!,G70)*1.07</f>
        <v>#REF!</v>
      </c>
      <c r="D83" s="75"/>
      <c r="E83" s="75"/>
      <c r="F83" s="75"/>
      <c r="G83" s="77"/>
      <c r="H83" s="29"/>
    </row>
    <row r="84" spans="1:8" ht="16" hidden="1" x14ac:dyDescent="0.4">
      <c r="A84" s="239"/>
      <c r="B84" s="80" t="s">
        <v>108</v>
      </c>
      <c r="C84" s="81" t="e">
        <f>C83/F79</f>
        <v>#REF!</v>
      </c>
      <c r="D84" s="82"/>
      <c r="E84" s="82"/>
      <c r="F84" s="82"/>
      <c r="G84" s="29"/>
      <c r="H84" s="29"/>
    </row>
    <row r="85" spans="1:8" hidden="1" x14ac:dyDescent="0.4">
      <c r="A85" s="239"/>
      <c r="B85" s="240"/>
      <c r="C85" s="241"/>
      <c r="D85" s="83"/>
      <c r="E85" s="83"/>
      <c r="F85" s="83"/>
      <c r="G85" s="29"/>
      <c r="H85" s="29"/>
    </row>
    <row r="86" spans="1:8" ht="16" hidden="1" x14ac:dyDescent="0.4">
      <c r="A86" s="239"/>
      <c r="B86" s="80" t="s">
        <v>109</v>
      </c>
      <c r="C86" s="84">
        <f>SUM(C68:E69)</f>
        <v>188000</v>
      </c>
      <c r="D86" s="85"/>
      <c r="E86" s="85"/>
      <c r="F86" s="85"/>
      <c r="G86" s="29"/>
      <c r="H86" s="29"/>
    </row>
    <row r="87" spans="1:8" ht="16" hidden="1" x14ac:dyDescent="0.4">
      <c r="A87" s="239"/>
      <c r="B87" s="80" t="s">
        <v>110</v>
      </c>
      <c r="C87" s="81">
        <f>C86/F79</f>
        <v>5.2144760022436447E-2</v>
      </c>
      <c r="D87" s="85"/>
      <c r="E87" s="85"/>
      <c r="F87" s="85"/>
      <c r="G87" s="29"/>
      <c r="H87" s="29"/>
    </row>
    <row r="88" spans="1:8" ht="15.5" hidden="1" thickBot="1" x14ac:dyDescent="0.45">
      <c r="A88" s="239"/>
      <c r="B88" s="242" t="s">
        <v>111</v>
      </c>
      <c r="C88" s="243"/>
      <c r="D88" s="86"/>
      <c r="E88" s="86"/>
      <c r="F88" s="86"/>
      <c r="G88" s="29"/>
      <c r="H88" s="29"/>
    </row>
    <row r="89" spans="1:8" hidden="1" x14ac:dyDescent="0.4">
      <c r="A89" s="239"/>
      <c r="B89" s="29"/>
      <c r="C89" s="29"/>
      <c r="D89" s="29"/>
      <c r="E89" s="29"/>
      <c r="F89" s="29"/>
      <c r="G89" s="29"/>
      <c r="H89" s="29"/>
    </row>
    <row r="90" spans="1:8" hidden="1" x14ac:dyDescent="0.4">
      <c r="A90" s="239"/>
      <c r="B90" s="29"/>
      <c r="C90" s="29"/>
      <c r="D90" s="29"/>
      <c r="E90" s="29"/>
      <c r="F90" s="29"/>
      <c r="G90" s="29"/>
      <c r="H90" s="29"/>
    </row>
    <row r="91" spans="1:8" hidden="1" x14ac:dyDescent="0.4">
      <c r="A91" s="239"/>
      <c r="B91" s="29"/>
      <c r="C91" s="29"/>
      <c r="D91" s="29"/>
      <c r="E91" s="29"/>
      <c r="F91" s="29"/>
      <c r="G91" s="29"/>
      <c r="H91" s="29"/>
    </row>
    <row r="92" spans="1:8" x14ac:dyDescent="0.4">
      <c r="A92" s="239"/>
      <c r="B92" s="29"/>
      <c r="C92" s="29"/>
      <c r="D92" s="29"/>
      <c r="E92" s="29"/>
      <c r="F92" s="29"/>
      <c r="G92" s="29"/>
      <c r="H92" s="29"/>
    </row>
    <row r="93" spans="1:8" x14ac:dyDescent="0.4">
      <c r="A93" s="239"/>
      <c r="B93" s="29"/>
      <c r="C93" s="29"/>
      <c r="D93" s="29"/>
      <c r="E93" s="29"/>
      <c r="F93" s="29"/>
      <c r="G93" s="29"/>
      <c r="H93" s="29"/>
    </row>
  </sheetData>
  <autoFilter ref="A4:N4" xr:uid="{00000000-0009-0000-0000-000000000000}"/>
  <mergeCells count="19">
    <mergeCell ref="B74:F74"/>
    <mergeCell ref="I74:L74"/>
    <mergeCell ref="B75:B76"/>
    <mergeCell ref="F75:F76"/>
    <mergeCell ref="A82:A93"/>
    <mergeCell ref="B85:C85"/>
    <mergeCell ref="B88:C88"/>
    <mergeCell ref="B59:N59"/>
    <mergeCell ref="A1:G1"/>
    <mergeCell ref="B6:N6"/>
    <mergeCell ref="B7:N7"/>
    <mergeCell ref="B13:N13"/>
    <mergeCell ref="B23:N23"/>
    <mergeCell ref="B30:N30"/>
    <mergeCell ref="B31:N31"/>
    <mergeCell ref="B39:J39"/>
    <mergeCell ref="B47:N47"/>
    <mergeCell ref="B48:N48"/>
    <mergeCell ref="B54:N54"/>
  </mergeCells>
  <conditionalFormatting sqref="C84">
    <cfRule type="cellIs" dxfId="20" priority="2" operator="lessThan">
      <formula>0.15</formula>
    </cfRule>
  </conditionalFormatting>
  <conditionalFormatting sqref="C87">
    <cfRule type="cellIs" dxfId="19" priority="1" operator="lessThan">
      <formula>0.05</formula>
    </cfRule>
  </conditionalFormatting>
  <dataValidations count="7">
    <dataValidation allowBlank="1" showInputMessage="1" showErrorMessage="1" prompt="% Towards Gender Equality and Women's Empowerment Must be Higher than 15%_x000a_" sqref="C84:F84" xr:uid="{00000000-0002-0000-0000-000000000000}"/>
    <dataValidation allowBlank="1" showInputMessage="1" showErrorMessage="1" prompt="M&amp;E Budget Cannot be Less than 5%_x000a_" sqref="C87:F87" xr:uid="{00000000-0002-0000-0000-000001000000}"/>
    <dataValidation allowBlank="1" showInputMessage="1" showErrorMessage="1" prompt="Insert *text* description of Outcome here" sqref="B47 B6 B30" xr:uid="{00000000-0002-0000-0000-000002000000}"/>
    <dataValidation allowBlank="1" showInputMessage="1" showErrorMessage="1" prompt="Insert *text* description of Output here" sqref="B7 B13 B23 B31 B59 B48 B54 B39" xr:uid="{00000000-0002-0000-0000-000003000000}"/>
    <dataValidation allowBlank="1" showInputMessage="1" showErrorMessage="1" prompt="Insert *text* description of Activity here" sqref="B8 B60 B24 B32 B40 B49 B14 B55:B56" xr:uid="{00000000-0002-0000-0000-000004000000}"/>
    <dataValidation allowBlank="1" showErrorMessage="1" prompt="% Towards Gender Equality and Women's Empowerment Must be Higher than 15%_x000a_" sqref="C86:F86" xr:uid="{00000000-0002-0000-0000-000005000000}"/>
    <dataValidation allowBlank="1" showInputMessage="1" showErrorMessage="1" prompt="Insert name of recipient agency here _x000a_" sqref="C5:F5 I5:K5 M5" xr:uid="{00000000-0002-0000-0000-000006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222"/>
  <sheetViews>
    <sheetView tabSelected="1" topLeftCell="P10" zoomScale="82" zoomScaleNormal="82" workbookViewId="0">
      <selection activeCell="U220" sqref="U220"/>
    </sheetView>
  </sheetViews>
  <sheetFormatPr baseColWidth="10" defaultColWidth="8.81640625" defaultRowHeight="15" x14ac:dyDescent="0.4"/>
  <cols>
    <col min="1" max="1" width="8" style="2" hidden="1" customWidth="1"/>
    <col min="2" max="2" width="14.54296875" style="2" customWidth="1"/>
    <col min="3" max="3" width="77.81640625" style="2" bestFit="1" customWidth="1"/>
    <col min="4" max="4" width="32" style="150" customWidth="1"/>
    <col min="5" max="5" width="32.54296875" style="150" customWidth="1"/>
    <col min="6" max="6" width="32.81640625" style="150" customWidth="1"/>
    <col min="7" max="7" width="12.1796875" style="150" customWidth="1"/>
    <col min="8" max="8" width="9.1796875" style="2" customWidth="1"/>
    <col min="9" max="9" width="11.1796875" style="2" customWidth="1"/>
    <col min="10" max="10" width="15.08984375" style="2" customWidth="1"/>
    <col min="11" max="11" width="9.54296875" style="2" customWidth="1"/>
    <col min="12" max="12" width="11.81640625" style="2" customWidth="1"/>
    <col min="13" max="13" width="15.453125" style="2" customWidth="1"/>
    <col min="14" max="14" width="9.54296875" style="2" customWidth="1"/>
    <col min="15" max="15" width="11.81640625" style="2" customWidth="1"/>
    <col min="16" max="16" width="17" style="2" customWidth="1"/>
    <col min="17" max="17" width="17.1796875" style="2" customWidth="1"/>
    <col min="18" max="18" width="32" style="29" bestFit="1" customWidth="1"/>
    <col min="19" max="19" width="32.54296875" style="29" customWidth="1"/>
    <col min="20" max="20" width="32.81640625" style="29" bestFit="1" customWidth="1"/>
    <col min="21" max="21" width="42.1796875" style="2" bestFit="1" customWidth="1"/>
    <col min="22" max="22" width="33.453125" style="2" customWidth="1"/>
    <col min="23" max="23" width="30.54296875" style="2" customWidth="1"/>
    <col min="24" max="16384" width="8.81640625" style="2"/>
  </cols>
  <sheetData>
    <row r="1" spans="1:21" ht="16" x14ac:dyDescent="0.4">
      <c r="A1" s="87"/>
      <c r="B1" s="87"/>
      <c r="C1" s="87"/>
      <c r="D1" s="88"/>
      <c r="E1" s="88"/>
      <c r="F1" s="88"/>
      <c r="G1" s="89"/>
      <c r="H1" s="87"/>
      <c r="I1" s="87"/>
    </row>
    <row r="2" spans="1:21" ht="47.5" x14ac:dyDescent="1.1499999999999999">
      <c r="A2" s="87"/>
      <c r="B2" s="87"/>
      <c r="C2" s="244" t="s">
        <v>112</v>
      </c>
      <c r="D2" s="244"/>
      <c r="E2" s="244"/>
      <c r="F2" s="244"/>
      <c r="G2" s="90"/>
      <c r="H2" s="91"/>
      <c r="I2" s="91"/>
    </row>
    <row r="3" spans="1:21" ht="16" x14ac:dyDescent="0.4">
      <c r="A3" s="87"/>
      <c r="B3" s="87"/>
      <c r="C3" s="92"/>
      <c r="D3" s="93"/>
      <c r="E3" s="93"/>
      <c r="F3" s="93"/>
      <c r="G3" s="93"/>
      <c r="H3" s="29"/>
      <c r="I3" s="29"/>
    </row>
    <row r="4" spans="1:21" ht="16.5" thickBot="1" x14ac:dyDescent="0.45">
      <c r="A4" s="87"/>
      <c r="B4" s="87"/>
      <c r="C4" s="92"/>
      <c r="D4" s="93"/>
      <c r="E4" s="93"/>
      <c r="F4" s="93"/>
      <c r="G4" s="93"/>
      <c r="H4" s="29"/>
      <c r="I4" s="29"/>
    </row>
    <row r="5" spans="1:21" ht="37" x14ac:dyDescent="0.9">
      <c r="A5" s="87"/>
      <c r="B5" s="87"/>
      <c r="C5" s="245" t="s">
        <v>113</v>
      </c>
      <c r="D5" s="246"/>
      <c r="E5" s="246"/>
      <c r="F5" s="246"/>
      <c r="G5" s="247"/>
      <c r="H5" s="94"/>
      <c r="I5" s="94"/>
    </row>
    <row r="6" spans="1:21" ht="21.5" x14ac:dyDescent="0.4">
      <c r="A6" s="87"/>
      <c r="B6" s="87"/>
      <c r="C6" s="248" t="s">
        <v>114</v>
      </c>
      <c r="D6" s="249"/>
      <c r="E6" s="249"/>
      <c r="F6" s="249"/>
      <c r="G6" s="250"/>
      <c r="H6" s="95"/>
      <c r="I6" s="95"/>
    </row>
    <row r="7" spans="1:21" ht="21.5" x14ac:dyDescent="0.4">
      <c r="A7" s="87"/>
      <c r="B7" s="87"/>
      <c r="C7" s="248"/>
      <c r="D7" s="249"/>
      <c r="E7" s="249"/>
      <c r="F7" s="249"/>
      <c r="G7" s="250"/>
      <c r="H7" s="95"/>
      <c r="I7" s="95"/>
    </row>
    <row r="8" spans="1:21" ht="22" thickBot="1" x14ac:dyDescent="0.45">
      <c r="A8" s="87"/>
      <c r="B8" s="87"/>
      <c r="C8" s="251"/>
      <c r="D8" s="252"/>
      <c r="E8" s="252"/>
      <c r="F8" s="252"/>
      <c r="G8" s="253"/>
      <c r="H8" s="95"/>
      <c r="I8" s="95"/>
      <c r="K8" s="96"/>
    </row>
    <row r="9" spans="1:21" ht="16.5" thickBot="1" x14ac:dyDescent="0.45">
      <c r="A9" s="87"/>
      <c r="B9" s="87"/>
      <c r="C9" s="97"/>
      <c r="D9" s="98"/>
      <c r="E9" s="98"/>
      <c r="F9" s="98"/>
      <c r="G9" s="89"/>
      <c r="H9" s="87"/>
      <c r="I9" s="87"/>
    </row>
    <row r="10" spans="1:21" ht="27" thickBot="1" x14ac:dyDescent="0.7">
      <c r="A10" s="87"/>
      <c r="B10" s="87"/>
      <c r="C10" s="254" t="s">
        <v>115</v>
      </c>
      <c r="D10" s="255"/>
      <c r="E10" s="255"/>
      <c r="F10" s="256"/>
      <c r="G10" s="89"/>
      <c r="H10" s="87"/>
      <c r="I10" s="87"/>
    </row>
    <row r="11" spans="1:21" s="102" customFormat="1" ht="26.5" x14ac:dyDescent="0.65">
      <c r="A11" s="99"/>
      <c r="B11" s="99"/>
      <c r="C11" s="100"/>
      <c r="D11" s="101"/>
      <c r="E11" s="101"/>
      <c r="F11" s="101"/>
      <c r="G11" s="88"/>
      <c r="H11" s="87"/>
      <c r="I11" s="87"/>
      <c r="J11" s="2"/>
      <c r="K11" s="2"/>
      <c r="L11" s="2"/>
      <c r="M11" s="2"/>
      <c r="N11" s="2"/>
      <c r="O11" s="2"/>
      <c r="P11" s="2"/>
      <c r="Q11" s="2"/>
      <c r="R11" s="29"/>
      <c r="S11" s="29"/>
      <c r="T11" s="29"/>
      <c r="U11" s="96"/>
    </row>
    <row r="12" spans="1:21" ht="16" x14ac:dyDescent="0.4">
      <c r="A12" s="87"/>
      <c r="B12" s="87"/>
      <c r="C12" s="97"/>
      <c r="D12" s="257" t="s">
        <v>116</v>
      </c>
      <c r="E12" s="258"/>
      <c r="F12" s="258"/>
      <c r="G12" s="259"/>
      <c r="H12" s="274" t="s">
        <v>117</v>
      </c>
      <c r="I12" s="275"/>
      <c r="J12" s="275"/>
      <c r="K12" s="275"/>
      <c r="L12" s="275"/>
      <c r="M12" s="275"/>
      <c r="N12" s="275"/>
      <c r="O12" s="275"/>
      <c r="P12" s="275"/>
      <c r="Q12" s="276"/>
      <c r="R12" s="261" t="s">
        <v>118</v>
      </c>
      <c r="S12" s="261"/>
      <c r="T12" s="261"/>
      <c r="U12" s="261"/>
    </row>
    <row r="13" spans="1:21" ht="54" customHeight="1" x14ac:dyDescent="0.4">
      <c r="A13" s="87"/>
      <c r="B13" s="87"/>
      <c r="C13" s="97"/>
      <c r="D13" s="103" t="s">
        <v>102</v>
      </c>
      <c r="E13" s="103" t="s">
        <v>103</v>
      </c>
      <c r="F13" s="103" t="s">
        <v>104</v>
      </c>
      <c r="G13" s="262" t="s">
        <v>6</v>
      </c>
      <c r="H13" s="264" t="s">
        <v>102</v>
      </c>
      <c r="I13" s="265"/>
      <c r="J13" s="266"/>
      <c r="K13" s="267" t="s">
        <v>103</v>
      </c>
      <c r="L13" s="268"/>
      <c r="M13" s="269"/>
      <c r="N13" s="267" t="s">
        <v>104</v>
      </c>
      <c r="O13" s="268"/>
      <c r="P13" s="269"/>
      <c r="Q13" s="270" t="s">
        <v>119</v>
      </c>
      <c r="R13" s="104" t="s">
        <v>102</v>
      </c>
      <c r="S13" s="105" t="s">
        <v>103</v>
      </c>
      <c r="T13" s="105" t="s">
        <v>104</v>
      </c>
      <c r="U13" s="272" t="s">
        <v>120</v>
      </c>
    </row>
    <row r="14" spans="1:21" ht="16" x14ac:dyDescent="0.4">
      <c r="A14" s="87"/>
      <c r="B14" s="87"/>
      <c r="C14" s="97"/>
      <c r="D14" s="103" t="str">
        <f>+'[2]RF par produits'!C5</f>
        <v>PNUD</v>
      </c>
      <c r="E14" s="103" t="str">
        <f>+'[2]RF par produits'!D5</f>
        <v>OHCHR</v>
      </c>
      <c r="F14" s="103" t="str">
        <f>+'[2]RF par produits'!E5</f>
        <v>MSIS TATAO</v>
      </c>
      <c r="G14" s="263"/>
      <c r="H14" s="104" t="s">
        <v>121</v>
      </c>
      <c r="I14" s="104" t="s">
        <v>122</v>
      </c>
      <c r="J14" s="105" t="str">
        <f>+D14</f>
        <v>PNUD</v>
      </c>
      <c r="K14" s="105" t="s">
        <v>121</v>
      </c>
      <c r="L14" s="105" t="s">
        <v>122</v>
      </c>
      <c r="M14" s="105" t="str">
        <f>+E14</f>
        <v>OHCHR</v>
      </c>
      <c r="N14" s="105" t="s">
        <v>121</v>
      </c>
      <c r="O14" s="105" t="s">
        <v>122</v>
      </c>
      <c r="P14" s="105" t="str">
        <f>+F14</f>
        <v>MSIS TATAO</v>
      </c>
      <c r="Q14" s="271"/>
      <c r="R14" s="104" t="str">
        <f>+J14</f>
        <v>PNUD</v>
      </c>
      <c r="S14" s="105" t="str">
        <f>+M14</f>
        <v>OHCHR</v>
      </c>
      <c r="T14" s="105" t="str">
        <f>+P14</f>
        <v>MSIS TATAO</v>
      </c>
      <c r="U14" s="273"/>
    </row>
    <row r="15" spans="1:21" ht="20.25" customHeight="1" x14ac:dyDescent="0.4">
      <c r="A15" s="87"/>
      <c r="B15" s="260" t="s">
        <v>123</v>
      </c>
      <c r="C15" s="260"/>
      <c r="D15" s="260"/>
      <c r="E15" s="260"/>
      <c r="F15" s="260"/>
      <c r="G15" s="260"/>
      <c r="H15" s="260"/>
      <c r="I15" s="260"/>
      <c r="J15" s="260"/>
      <c r="K15" s="260"/>
      <c r="L15" s="260"/>
      <c r="M15" s="260"/>
      <c r="N15" s="260"/>
      <c r="O15" s="260"/>
      <c r="P15" s="260"/>
      <c r="Q15" s="260"/>
      <c r="R15" s="260"/>
      <c r="S15" s="260"/>
      <c r="T15" s="260"/>
      <c r="U15" s="260"/>
    </row>
    <row r="16" spans="1:21" ht="20.25" customHeight="1" x14ac:dyDescent="0.4">
      <c r="A16" s="87"/>
      <c r="B16" s="106"/>
      <c r="C16" s="260" t="s">
        <v>124</v>
      </c>
      <c r="D16" s="260"/>
      <c r="E16" s="260"/>
      <c r="F16" s="260"/>
      <c r="G16" s="260"/>
      <c r="H16" s="260"/>
      <c r="I16" s="260"/>
      <c r="J16" s="260"/>
      <c r="K16" s="260"/>
      <c r="L16" s="260"/>
      <c r="M16" s="260"/>
      <c r="N16" s="260"/>
      <c r="O16" s="260"/>
      <c r="P16" s="260"/>
      <c r="Q16" s="260"/>
      <c r="R16" s="260"/>
      <c r="S16" s="260"/>
      <c r="T16" s="260"/>
      <c r="U16" s="260"/>
    </row>
    <row r="17" spans="1:21" ht="20.25" customHeight="1" x14ac:dyDescent="0.4">
      <c r="A17" s="87"/>
      <c r="B17" s="87"/>
      <c r="C17" s="185" t="s">
        <v>125</v>
      </c>
      <c r="D17" s="116">
        <f>D25</f>
        <v>10000</v>
      </c>
      <c r="E17" s="116">
        <f>E25</f>
        <v>90000</v>
      </c>
      <c r="F17" s="116">
        <f>F25</f>
        <v>0</v>
      </c>
      <c r="G17" s="116">
        <f t="shared" ref="G17:G25" si="0">SUM(D17:F17)</f>
        <v>100000</v>
      </c>
      <c r="H17" s="117"/>
      <c r="I17" s="117"/>
      <c r="J17" s="155">
        <f>+J25</f>
        <v>0</v>
      </c>
      <c r="K17" s="155">
        <f>+K25</f>
        <v>0</v>
      </c>
      <c r="L17" s="155">
        <f>+L25</f>
        <v>0</v>
      </c>
      <c r="M17" s="155">
        <f>M25</f>
        <v>0</v>
      </c>
      <c r="N17" s="155"/>
      <c r="O17" s="155"/>
      <c r="P17" s="155">
        <f>'[3]1) Tableau budgétaire 1'!J24</f>
        <v>0</v>
      </c>
      <c r="Q17" s="117">
        <f>Q25</f>
        <v>0</v>
      </c>
      <c r="R17" s="197">
        <f>+SUM(R18:R24)</f>
        <v>3104.44</v>
      </c>
      <c r="S17" s="197">
        <f>+SUM(S18:S24)</f>
        <v>46904.759999999995</v>
      </c>
      <c r="T17" s="197">
        <f>+SUM(T18:T24)</f>
        <v>0</v>
      </c>
      <c r="U17" s="201">
        <f>+U25</f>
        <v>50009.2</v>
      </c>
    </row>
    <row r="18" spans="1:21" ht="20.25" customHeight="1" x14ac:dyDescent="0.4">
      <c r="A18" s="87"/>
      <c r="B18" s="87"/>
      <c r="C18" s="113" t="s">
        <v>126</v>
      </c>
      <c r="D18" s="114"/>
      <c r="E18" s="115"/>
      <c r="F18" s="115"/>
      <c r="G18" s="116">
        <f t="shared" si="0"/>
        <v>0</v>
      </c>
      <c r="H18" s="117"/>
      <c r="I18" s="117"/>
      <c r="J18" s="118"/>
      <c r="K18" s="118"/>
      <c r="L18" s="118"/>
      <c r="M18" s="119"/>
      <c r="N18" s="119"/>
      <c r="O18" s="119"/>
      <c r="P18" s="120"/>
      <c r="Q18" s="117">
        <f t="shared" ref="Q18:Q24" si="1">J18+M18+P18</f>
        <v>0</v>
      </c>
      <c r="R18" s="181"/>
      <c r="S18" s="181">
        <v>0</v>
      </c>
      <c r="T18" s="145"/>
      <c r="U18" s="117">
        <f>+R18+S18+T18</f>
        <v>0</v>
      </c>
    </row>
    <row r="19" spans="1:21" ht="20.25" customHeight="1" x14ac:dyDescent="0.4">
      <c r="A19" s="87"/>
      <c r="B19" s="87"/>
      <c r="C19" s="113" t="s">
        <v>127</v>
      </c>
      <c r="D19" s="114">
        <v>1000</v>
      </c>
      <c r="E19" s="115">
        <v>2500</v>
      </c>
      <c r="F19" s="115"/>
      <c r="G19" s="116">
        <f t="shared" si="0"/>
        <v>3500</v>
      </c>
      <c r="H19" s="117"/>
      <c r="I19" s="117"/>
      <c r="J19" s="118"/>
      <c r="K19" s="118"/>
      <c r="L19" s="118"/>
      <c r="M19" s="119"/>
      <c r="N19" s="119"/>
      <c r="O19" s="119"/>
      <c r="P19" s="120"/>
      <c r="Q19" s="117">
        <f t="shared" si="1"/>
        <v>0</v>
      </c>
      <c r="R19" s="181"/>
      <c r="S19" s="181">
        <v>570.95000000000005</v>
      </c>
      <c r="T19" s="145"/>
      <c r="U19" s="117">
        <f t="shared" ref="U19:U24" si="2">+R19+S19+T19</f>
        <v>570.95000000000005</v>
      </c>
    </row>
    <row r="20" spans="1:21" ht="20.25" customHeight="1" x14ac:dyDescent="0.4">
      <c r="A20" s="87"/>
      <c r="B20" s="87"/>
      <c r="C20" s="113" t="s">
        <v>128</v>
      </c>
      <c r="D20" s="114">
        <v>2000</v>
      </c>
      <c r="E20" s="114"/>
      <c r="F20" s="114"/>
      <c r="G20" s="116">
        <f t="shared" si="0"/>
        <v>2000</v>
      </c>
      <c r="H20" s="117"/>
      <c r="I20" s="117"/>
      <c r="J20" s="118"/>
      <c r="K20" s="118"/>
      <c r="L20" s="118"/>
      <c r="M20" s="119"/>
      <c r="N20" s="121"/>
      <c r="O20" s="121"/>
      <c r="P20" s="118"/>
      <c r="Q20" s="117">
        <f t="shared" si="1"/>
        <v>0</v>
      </c>
      <c r="R20" s="181"/>
      <c r="S20" s="181">
        <v>0</v>
      </c>
      <c r="T20" s="145"/>
      <c r="U20" s="117">
        <f t="shared" si="2"/>
        <v>0</v>
      </c>
    </row>
    <row r="21" spans="1:21" ht="20.25" customHeight="1" x14ac:dyDescent="0.4">
      <c r="A21" s="87"/>
      <c r="B21" s="87"/>
      <c r="C21" s="122" t="s">
        <v>129</v>
      </c>
      <c r="D21" s="114">
        <v>3000</v>
      </c>
      <c r="E21" s="114">
        <v>50000</v>
      </c>
      <c r="F21" s="114"/>
      <c r="G21" s="116">
        <f t="shared" si="0"/>
        <v>53000</v>
      </c>
      <c r="H21" s="117"/>
      <c r="I21" s="117"/>
      <c r="J21" s="118"/>
      <c r="K21" s="118"/>
      <c r="L21" s="118"/>
      <c r="M21" s="119"/>
      <c r="N21" s="121"/>
      <c r="O21" s="121"/>
      <c r="P21" s="118"/>
      <c r="Q21" s="117">
        <f t="shared" si="1"/>
        <v>0</v>
      </c>
      <c r="R21" s="181"/>
      <c r="S21" s="181">
        <v>33228.89</v>
      </c>
      <c r="T21" s="145"/>
      <c r="U21" s="117">
        <f t="shared" si="2"/>
        <v>33228.89</v>
      </c>
    </row>
    <row r="22" spans="1:21" ht="20.25" customHeight="1" x14ac:dyDescent="0.4">
      <c r="A22" s="87"/>
      <c r="B22" s="87"/>
      <c r="C22" s="113" t="s">
        <v>130</v>
      </c>
      <c r="D22" s="114">
        <v>3000</v>
      </c>
      <c r="E22" s="114">
        <v>27500</v>
      </c>
      <c r="F22" s="114"/>
      <c r="G22" s="116">
        <f t="shared" si="0"/>
        <v>30500</v>
      </c>
      <c r="H22" s="117"/>
      <c r="I22" s="117"/>
      <c r="J22" s="118"/>
      <c r="K22" s="118"/>
      <c r="L22" s="118"/>
      <c r="M22" s="119"/>
      <c r="N22" s="121"/>
      <c r="O22" s="121"/>
      <c r="P22" s="118"/>
      <c r="Q22" s="117">
        <f t="shared" si="1"/>
        <v>0</v>
      </c>
      <c r="R22" s="181">
        <v>3104.4</v>
      </c>
      <c r="S22" s="181">
        <v>8753.48</v>
      </c>
      <c r="T22" s="145"/>
      <c r="U22" s="117">
        <f t="shared" si="2"/>
        <v>11857.88</v>
      </c>
    </row>
    <row r="23" spans="1:21" ht="20.25" customHeight="1" x14ac:dyDescent="0.4">
      <c r="A23" s="87"/>
      <c r="B23" s="87"/>
      <c r="C23" s="113" t="s">
        <v>131</v>
      </c>
      <c r="D23" s="114"/>
      <c r="E23" s="114"/>
      <c r="F23" s="114"/>
      <c r="G23" s="116">
        <f t="shared" si="0"/>
        <v>0</v>
      </c>
      <c r="H23" s="117"/>
      <c r="I23" s="117"/>
      <c r="J23" s="118"/>
      <c r="K23" s="118"/>
      <c r="L23" s="118"/>
      <c r="M23" s="119"/>
      <c r="N23" s="121"/>
      <c r="O23" s="121"/>
      <c r="P23" s="118"/>
      <c r="Q23" s="117">
        <f t="shared" si="1"/>
        <v>0</v>
      </c>
      <c r="R23" s="181"/>
      <c r="S23" s="181">
        <v>0</v>
      </c>
      <c r="T23" s="145"/>
      <c r="U23" s="117">
        <f t="shared" si="2"/>
        <v>0</v>
      </c>
    </row>
    <row r="24" spans="1:21" ht="20.25" customHeight="1" x14ac:dyDescent="0.4">
      <c r="A24" s="87"/>
      <c r="B24" s="87"/>
      <c r="C24" s="113" t="s">
        <v>132</v>
      </c>
      <c r="D24" s="114">
        <v>1000</v>
      </c>
      <c r="E24" s="114">
        <v>10000</v>
      </c>
      <c r="F24" s="114"/>
      <c r="G24" s="116">
        <f t="shared" si="0"/>
        <v>11000</v>
      </c>
      <c r="H24" s="117"/>
      <c r="I24" s="117"/>
      <c r="J24" s="118"/>
      <c r="K24" s="118"/>
      <c r="L24" s="118"/>
      <c r="M24" s="119"/>
      <c r="N24" s="121"/>
      <c r="O24" s="121"/>
      <c r="P24" s="118"/>
      <c r="Q24" s="117">
        <f t="shared" si="1"/>
        <v>0</v>
      </c>
      <c r="R24" s="181">
        <v>0.04</v>
      </c>
      <c r="S24" s="181">
        <v>4351.4400000000005</v>
      </c>
      <c r="T24" s="145"/>
      <c r="U24" s="117">
        <f t="shared" si="2"/>
        <v>4351.4800000000005</v>
      </c>
    </row>
    <row r="25" spans="1:21" ht="20.25" customHeight="1" x14ac:dyDescent="0.4">
      <c r="A25" s="87"/>
      <c r="B25" s="87"/>
      <c r="C25" s="123" t="s">
        <v>133</v>
      </c>
      <c r="D25" s="124">
        <f>SUM(D18:D24)</f>
        <v>10000</v>
      </c>
      <c r="E25" s="124">
        <f>SUM(E18:E24)</f>
        <v>90000</v>
      </c>
      <c r="F25" s="124">
        <f>SUM(F18:F24)</f>
        <v>0</v>
      </c>
      <c r="G25" s="116">
        <f t="shared" si="0"/>
        <v>100000</v>
      </c>
      <c r="H25" s="125"/>
      <c r="I25" s="125"/>
      <c r="J25" s="125">
        <f>SUM(J18:J24)</f>
        <v>0</v>
      </c>
      <c r="K25" s="126">
        <f>SUM(K18:K24)</f>
        <v>0</v>
      </c>
      <c r="L25" s="126">
        <f>SUM(L18:L24)</f>
        <v>0</v>
      </c>
      <c r="M25" s="125">
        <f>SUM(M18:M24)</f>
        <v>0</v>
      </c>
      <c r="N25" s="125"/>
      <c r="O25" s="125"/>
      <c r="P25" s="125">
        <f>SUM(P18:P24)</f>
        <v>0</v>
      </c>
      <c r="Q25" s="117">
        <f>SUM(Q18:Q24)</f>
        <v>0</v>
      </c>
      <c r="R25" s="206">
        <f>SUM(R20:R24)</f>
        <v>3104.44</v>
      </c>
      <c r="S25" s="206">
        <f>SUM(S18:S24)</f>
        <v>46904.759999999995</v>
      </c>
      <c r="T25" s="206">
        <f>SUM(T18:T24)</f>
        <v>0</v>
      </c>
      <c r="U25" s="207">
        <f>SUM(U18:U24)</f>
        <v>50009.2</v>
      </c>
    </row>
    <row r="26" spans="1:21" ht="20.25" customHeight="1" x14ac:dyDescent="0.4">
      <c r="A26" s="99"/>
      <c r="B26" s="99"/>
      <c r="C26" s="127"/>
      <c r="D26" s="128"/>
      <c r="E26" s="128"/>
      <c r="F26" s="128"/>
      <c r="G26" s="129"/>
      <c r="H26" s="130"/>
      <c r="I26" s="130"/>
      <c r="P26" s="96"/>
      <c r="R26" s="131"/>
      <c r="S26" s="131"/>
      <c r="T26" s="131"/>
      <c r="U26" s="26"/>
    </row>
    <row r="27" spans="1:21" ht="20.25" customHeight="1" x14ac:dyDescent="0.4">
      <c r="A27" s="87"/>
      <c r="B27" s="87"/>
      <c r="C27" s="260" t="s">
        <v>134</v>
      </c>
      <c r="D27" s="260"/>
      <c r="E27" s="260"/>
      <c r="F27" s="260"/>
      <c r="G27" s="260"/>
      <c r="H27" s="260"/>
      <c r="I27" s="260"/>
      <c r="J27" s="260"/>
      <c r="K27" s="260"/>
      <c r="L27" s="260"/>
      <c r="M27" s="260"/>
      <c r="N27" s="260"/>
      <c r="O27" s="260"/>
      <c r="P27" s="260"/>
      <c r="Q27" s="260"/>
      <c r="R27" s="260"/>
      <c r="S27" s="260"/>
      <c r="T27" s="260"/>
      <c r="U27" s="260"/>
    </row>
    <row r="28" spans="1:21" ht="20.25" customHeight="1" x14ac:dyDescent="0.4">
      <c r="A28" s="87"/>
      <c r="B28" s="87"/>
      <c r="C28" s="185" t="s">
        <v>135</v>
      </c>
      <c r="D28" s="116">
        <f>D36</f>
        <v>110000</v>
      </c>
      <c r="E28" s="116">
        <f>E36</f>
        <v>180000</v>
      </c>
      <c r="F28" s="116">
        <f>F36</f>
        <v>0</v>
      </c>
      <c r="G28" s="116">
        <f t="shared" ref="G28:G36" si="3">SUM(D28:F28)</f>
        <v>290000</v>
      </c>
      <c r="H28" s="117"/>
      <c r="I28" s="117"/>
      <c r="J28" s="155">
        <v>0</v>
      </c>
      <c r="K28" s="155">
        <f>K36</f>
        <v>0</v>
      </c>
      <c r="L28" s="155">
        <f>L36</f>
        <v>0</v>
      </c>
      <c r="M28" s="155">
        <f>M36</f>
        <v>0</v>
      </c>
      <c r="N28" s="155"/>
      <c r="O28" s="155"/>
      <c r="P28" s="155">
        <f>'[3]1) Tableau budgétaire 1'!J34</f>
        <v>0</v>
      </c>
      <c r="Q28" s="117">
        <f>SUM(J28:P28)</f>
        <v>0</v>
      </c>
      <c r="R28" s="197">
        <f>+R36</f>
        <v>28433.269999999997</v>
      </c>
      <c r="S28" s="197">
        <f>+S36</f>
        <v>14035.009999999998</v>
      </c>
      <c r="T28" s="197">
        <f>+T36</f>
        <v>0</v>
      </c>
      <c r="U28" s="201">
        <f>+U36</f>
        <v>42468.279999999992</v>
      </c>
    </row>
    <row r="29" spans="1:21" ht="20.25" customHeight="1" x14ac:dyDescent="0.4">
      <c r="A29" s="87"/>
      <c r="B29" s="87"/>
      <c r="C29" s="113" t="s">
        <v>126</v>
      </c>
      <c r="D29" s="114"/>
      <c r="E29" s="115"/>
      <c r="F29" s="115"/>
      <c r="G29" s="116">
        <f>SUM(D29:F29)</f>
        <v>0</v>
      </c>
      <c r="H29" s="117"/>
      <c r="I29" s="117"/>
      <c r="J29" s="118"/>
      <c r="K29" s="118"/>
      <c r="L29" s="118"/>
      <c r="M29" s="119"/>
      <c r="N29" s="119"/>
      <c r="O29" s="119"/>
      <c r="P29" s="120"/>
      <c r="Q29" s="117">
        <f t="shared" ref="Q29:Q36" si="4">+J29+M29+P29</f>
        <v>0</v>
      </c>
      <c r="R29" s="181"/>
      <c r="S29" s="208">
        <v>0</v>
      </c>
      <c r="T29" s="145"/>
      <c r="U29" s="117">
        <f>+SUM(R29:T29)</f>
        <v>0</v>
      </c>
    </row>
    <row r="30" spans="1:21" ht="20.25" customHeight="1" x14ac:dyDescent="0.4">
      <c r="A30" s="87"/>
      <c r="B30" s="87"/>
      <c r="C30" s="113" t="s">
        <v>127</v>
      </c>
      <c r="D30" s="114">
        <v>10000</v>
      </c>
      <c r="E30" s="115">
        <v>4000</v>
      </c>
      <c r="F30" s="115"/>
      <c r="G30" s="116">
        <f t="shared" si="3"/>
        <v>14000</v>
      </c>
      <c r="H30" s="117"/>
      <c r="I30" s="117"/>
      <c r="J30" s="118"/>
      <c r="K30" s="118"/>
      <c r="L30" s="118"/>
      <c r="M30" s="119"/>
      <c r="N30" s="119"/>
      <c r="O30" s="119"/>
      <c r="P30" s="120"/>
      <c r="Q30" s="117">
        <f t="shared" si="4"/>
        <v>0</v>
      </c>
      <c r="R30" s="181"/>
      <c r="S30" s="208">
        <v>594.17000000000007</v>
      </c>
      <c r="T30" s="145"/>
      <c r="U30" s="117">
        <f t="shared" ref="U30:U35" si="5">+SUM(R30:T30)</f>
        <v>594.17000000000007</v>
      </c>
    </row>
    <row r="31" spans="1:21" ht="20.25" customHeight="1" x14ac:dyDescent="0.4">
      <c r="A31" s="87"/>
      <c r="B31" s="87"/>
      <c r="C31" s="113" t="s">
        <v>128</v>
      </c>
      <c r="D31" s="114">
        <v>40000</v>
      </c>
      <c r="E31" s="114"/>
      <c r="F31" s="114"/>
      <c r="G31" s="116">
        <f t="shared" si="3"/>
        <v>40000</v>
      </c>
      <c r="H31" s="117"/>
      <c r="I31" s="117"/>
      <c r="J31" s="118"/>
      <c r="K31" s="118"/>
      <c r="L31" s="118"/>
      <c r="M31" s="119"/>
      <c r="N31" s="121"/>
      <c r="O31" s="121"/>
      <c r="P31" s="118"/>
      <c r="Q31" s="117">
        <f t="shared" si="4"/>
        <v>0</v>
      </c>
      <c r="R31" s="181"/>
      <c r="S31" s="208">
        <v>0</v>
      </c>
      <c r="T31" s="145"/>
      <c r="U31" s="117">
        <f t="shared" si="5"/>
        <v>0</v>
      </c>
    </row>
    <row r="32" spans="1:21" ht="20.25" customHeight="1" x14ac:dyDescent="0.4">
      <c r="A32" s="87"/>
      <c r="B32" s="87"/>
      <c r="C32" s="122" t="s">
        <v>129</v>
      </c>
      <c r="D32" s="114">
        <v>40000</v>
      </c>
      <c r="E32" s="114">
        <v>30000</v>
      </c>
      <c r="F32" s="114"/>
      <c r="G32" s="116">
        <f t="shared" si="3"/>
        <v>70000</v>
      </c>
      <c r="H32" s="117"/>
      <c r="I32" s="117"/>
      <c r="J32" s="118"/>
      <c r="K32" s="118"/>
      <c r="L32" s="118"/>
      <c r="M32" s="119"/>
      <c r="N32" s="121"/>
      <c r="O32" s="121"/>
      <c r="P32" s="118"/>
      <c r="Q32" s="117">
        <f t="shared" si="4"/>
        <v>0</v>
      </c>
      <c r="R32" s="181">
        <v>28433.269999999997</v>
      </c>
      <c r="S32" s="208">
        <v>0</v>
      </c>
      <c r="T32" s="145"/>
      <c r="U32" s="117">
        <f t="shared" si="5"/>
        <v>28433.269999999997</v>
      </c>
    </row>
    <row r="33" spans="1:21" ht="20.25" customHeight="1" x14ac:dyDescent="0.4">
      <c r="A33" s="87"/>
      <c r="B33" s="87"/>
      <c r="C33" s="113" t="s">
        <v>130</v>
      </c>
      <c r="D33" s="114">
        <v>10000</v>
      </c>
      <c r="E33" s="114">
        <v>90000</v>
      </c>
      <c r="F33" s="114"/>
      <c r="G33" s="116">
        <f t="shared" si="3"/>
        <v>100000</v>
      </c>
      <c r="H33" s="117"/>
      <c r="I33" s="117"/>
      <c r="J33" s="118"/>
      <c r="K33" s="118"/>
      <c r="L33" s="118"/>
      <c r="M33" s="119"/>
      <c r="N33" s="121"/>
      <c r="O33" s="121"/>
      <c r="P33" s="118"/>
      <c r="Q33" s="117">
        <f t="shared" si="4"/>
        <v>0</v>
      </c>
      <c r="R33" s="181"/>
      <c r="S33" s="208">
        <v>7714.7799999999988</v>
      </c>
      <c r="T33" s="145"/>
      <c r="U33" s="117">
        <f t="shared" si="5"/>
        <v>7714.7799999999988</v>
      </c>
    </row>
    <row r="34" spans="1:21" ht="20.25" customHeight="1" x14ac:dyDescent="0.4">
      <c r="A34" s="87"/>
      <c r="B34" s="87"/>
      <c r="C34" s="113" t="s">
        <v>131</v>
      </c>
      <c r="D34" s="114"/>
      <c r="E34" s="114"/>
      <c r="F34" s="114"/>
      <c r="G34" s="116">
        <f t="shared" si="3"/>
        <v>0</v>
      </c>
      <c r="H34" s="117"/>
      <c r="I34" s="117"/>
      <c r="J34" s="118"/>
      <c r="K34" s="118"/>
      <c r="L34" s="118"/>
      <c r="M34" s="119"/>
      <c r="N34" s="121"/>
      <c r="O34" s="121"/>
      <c r="P34" s="118"/>
      <c r="Q34" s="117">
        <f t="shared" si="4"/>
        <v>0</v>
      </c>
      <c r="R34" s="181"/>
      <c r="S34" s="208">
        <v>0</v>
      </c>
      <c r="T34" s="145"/>
      <c r="U34" s="117">
        <f t="shared" si="5"/>
        <v>0</v>
      </c>
    </row>
    <row r="35" spans="1:21" ht="20.25" customHeight="1" x14ac:dyDescent="0.4">
      <c r="A35" s="87"/>
      <c r="B35" s="87"/>
      <c r="C35" s="113" t="s">
        <v>132</v>
      </c>
      <c r="D35" s="114">
        <v>10000</v>
      </c>
      <c r="E35" s="114">
        <v>56000</v>
      </c>
      <c r="F35" s="114"/>
      <c r="G35" s="116">
        <f t="shared" si="3"/>
        <v>66000</v>
      </c>
      <c r="H35" s="117"/>
      <c r="I35" s="117"/>
      <c r="J35" s="118"/>
      <c r="K35" s="118"/>
      <c r="L35" s="118"/>
      <c r="M35" s="119"/>
      <c r="N35" s="121"/>
      <c r="O35" s="121"/>
      <c r="P35" s="118"/>
      <c r="Q35" s="117">
        <f t="shared" si="4"/>
        <v>0</v>
      </c>
      <c r="R35" s="181"/>
      <c r="S35" s="208">
        <v>5726.0599999999995</v>
      </c>
      <c r="T35" s="145"/>
      <c r="U35" s="117">
        <f t="shared" si="5"/>
        <v>5726.0599999999995</v>
      </c>
    </row>
    <row r="36" spans="1:21" ht="20.25" customHeight="1" x14ac:dyDescent="0.4">
      <c r="A36" s="87"/>
      <c r="B36" s="87"/>
      <c r="C36" s="123" t="s">
        <v>133</v>
      </c>
      <c r="D36" s="124">
        <f>SUM(D29:D35)</f>
        <v>110000</v>
      </c>
      <c r="E36" s="124">
        <f>SUM(E29:E35)</f>
        <v>180000</v>
      </c>
      <c r="F36" s="124">
        <f>SUM(F29:F35)</f>
        <v>0</v>
      </c>
      <c r="G36" s="182">
        <f t="shared" si="3"/>
        <v>290000</v>
      </c>
      <c r="H36" s="183"/>
      <c r="I36" s="183"/>
      <c r="J36" s="183">
        <f>SUM(J29:J35)</f>
        <v>0</v>
      </c>
      <c r="K36" s="183">
        <f>SUM(K29:K35)</f>
        <v>0</v>
      </c>
      <c r="L36" s="183">
        <f>SUM(L29:L35)</f>
        <v>0</v>
      </c>
      <c r="M36" s="183">
        <f>SUM(M29:M35)</f>
        <v>0</v>
      </c>
      <c r="N36" s="183"/>
      <c r="O36" s="183"/>
      <c r="P36" s="183">
        <f>SUM(P29:P35)</f>
        <v>0</v>
      </c>
      <c r="Q36" s="204">
        <f t="shared" si="4"/>
        <v>0</v>
      </c>
      <c r="R36" s="203">
        <f>SUM(R31:R35)</f>
        <v>28433.269999999997</v>
      </c>
      <c r="S36" s="203">
        <f>SUM(S29:S35)</f>
        <v>14035.009999999998</v>
      </c>
      <c r="T36" s="203">
        <f>SUM(T29:T35)</f>
        <v>0</v>
      </c>
      <c r="U36" s="204">
        <f>SUM(U29:U35)</f>
        <v>42468.279999999992</v>
      </c>
    </row>
    <row r="37" spans="1:21" ht="20.25" customHeight="1" x14ac:dyDescent="0.4">
      <c r="A37" s="99"/>
      <c r="B37" s="99"/>
      <c r="C37" s="127"/>
      <c r="D37" s="128"/>
      <c r="E37" s="128"/>
      <c r="F37" s="128"/>
      <c r="G37" s="134"/>
      <c r="H37" s="130"/>
      <c r="I37" s="130"/>
      <c r="R37" s="131"/>
      <c r="S37" s="131"/>
      <c r="T37" s="131"/>
      <c r="U37" s="26"/>
    </row>
    <row r="38" spans="1:21" ht="20.25" hidden="1" customHeight="1" x14ac:dyDescent="0.4">
      <c r="A38" s="87"/>
      <c r="B38" s="87"/>
      <c r="C38" s="277" t="s">
        <v>136</v>
      </c>
      <c r="D38" s="278"/>
      <c r="E38" s="278"/>
      <c r="F38" s="278"/>
      <c r="G38" s="278"/>
      <c r="H38" s="278"/>
      <c r="I38" s="278"/>
      <c r="J38" s="278"/>
      <c r="K38" s="278"/>
      <c r="L38" s="278"/>
      <c r="M38" s="278"/>
      <c r="N38" s="278"/>
      <c r="O38" s="278"/>
      <c r="P38" s="278"/>
      <c r="Q38" s="278"/>
      <c r="R38" s="278"/>
      <c r="S38" s="278"/>
      <c r="T38" s="278"/>
      <c r="U38" s="279"/>
    </row>
    <row r="39" spans="1:21" ht="20.25" hidden="1" customHeight="1" thickBot="1" x14ac:dyDescent="0.45">
      <c r="A39" s="87"/>
      <c r="B39" s="87"/>
      <c r="C39" s="132" t="s">
        <v>137</v>
      </c>
      <c r="D39" s="133">
        <f>'[3]1) Tableau budgétaire 1'!D44</f>
        <v>0</v>
      </c>
      <c r="E39" s="133">
        <f>'[3]1) Tableau budgétaire 1'!E44</f>
        <v>0</v>
      </c>
      <c r="F39" s="133"/>
      <c r="G39" s="133"/>
      <c r="R39" s="2"/>
      <c r="S39" s="2"/>
      <c r="T39" s="2"/>
    </row>
    <row r="40" spans="1:21" ht="20.25" hidden="1" customHeight="1" x14ac:dyDescent="0.4">
      <c r="A40" s="87"/>
      <c r="B40" s="87"/>
      <c r="C40" s="109" t="s">
        <v>126</v>
      </c>
      <c r="D40" s="110"/>
      <c r="E40" s="111"/>
      <c r="F40" s="115"/>
      <c r="G40" s="112">
        <f t="shared" ref="G40:G47" si="6">SUM(D40:F40)</f>
        <v>0</v>
      </c>
      <c r="R40" s="2"/>
      <c r="S40" s="2"/>
      <c r="T40" s="2"/>
    </row>
    <row r="41" spans="1:21" ht="20.25" hidden="1" customHeight="1" x14ac:dyDescent="0.4">
      <c r="A41" s="99"/>
      <c r="B41" s="99"/>
      <c r="C41" s="113" t="s">
        <v>127</v>
      </c>
      <c r="D41" s="114"/>
      <c r="E41" s="115"/>
      <c r="F41" s="114"/>
      <c r="G41" s="116">
        <f t="shared" si="6"/>
        <v>0</v>
      </c>
      <c r="R41" s="2"/>
      <c r="S41" s="2"/>
      <c r="T41" s="2"/>
    </row>
    <row r="42" spans="1:21" ht="20.25" hidden="1" customHeight="1" x14ac:dyDescent="0.4">
      <c r="A42" s="99"/>
      <c r="B42" s="99"/>
      <c r="C42" s="113" t="s">
        <v>128</v>
      </c>
      <c r="D42" s="114"/>
      <c r="E42" s="114"/>
      <c r="F42" s="114"/>
      <c r="G42" s="116">
        <f t="shared" si="6"/>
        <v>0</v>
      </c>
      <c r="R42" s="2"/>
      <c r="S42" s="2"/>
      <c r="T42" s="2"/>
    </row>
    <row r="43" spans="1:21" ht="20.25" hidden="1" customHeight="1" x14ac:dyDescent="0.4">
      <c r="A43" s="99"/>
      <c r="B43" s="99"/>
      <c r="C43" s="122" t="s">
        <v>129</v>
      </c>
      <c r="D43" s="114">
        <v>0</v>
      </c>
      <c r="E43" s="114"/>
      <c r="F43" s="114"/>
      <c r="G43" s="116">
        <f t="shared" si="6"/>
        <v>0</v>
      </c>
      <c r="R43" s="2"/>
      <c r="S43" s="2"/>
      <c r="T43" s="2"/>
    </row>
    <row r="44" spans="1:21" ht="20.25" hidden="1" customHeight="1" x14ac:dyDescent="0.4">
      <c r="A44" s="87"/>
      <c r="B44" s="87"/>
      <c r="C44" s="113" t="s">
        <v>130</v>
      </c>
      <c r="D44" s="114">
        <v>0</v>
      </c>
      <c r="E44" s="114"/>
      <c r="F44" s="114"/>
      <c r="G44" s="116">
        <f t="shared" si="6"/>
        <v>0</v>
      </c>
      <c r="R44" s="2"/>
      <c r="S44" s="2"/>
      <c r="T44" s="2"/>
    </row>
    <row r="45" spans="1:21" ht="20.25" hidden="1" customHeight="1" x14ac:dyDescent="0.4">
      <c r="A45" s="87"/>
      <c r="B45" s="87"/>
      <c r="C45" s="113" t="s">
        <v>131</v>
      </c>
      <c r="D45" s="114"/>
      <c r="E45" s="114"/>
      <c r="F45" s="114"/>
      <c r="G45" s="116">
        <f t="shared" si="6"/>
        <v>0</v>
      </c>
      <c r="R45" s="2"/>
      <c r="S45" s="2"/>
      <c r="T45" s="2"/>
    </row>
    <row r="46" spans="1:21" ht="20.25" hidden="1" customHeight="1" x14ac:dyDescent="0.4">
      <c r="A46" s="87"/>
      <c r="B46" s="87"/>
      <c r="C46" s="113" t="s">
        <v>132</v>
      </c>
      <c r="D46" s="114"/>
      <c r="E46" s="114"/>
      <c r="F46" s="114"/>
      <c r="G46" s="116">
        <f t="shared" si="6"/>
        <v>0</v>
      </c>
      <c r="R46" s="2"/>
      <c r="S46" s="2"/>
      <c r="T46" s="2"/>
    </row>
    <row r="47" spans="1:21" ht="20.25" hidden="1" customHeight="1" x14ac:dyDescent="0.4">
      <c r="A47" s="87"/>
      <c r="B47" s="87"/>
      <c r="C47" s="135" t="s">
        <v>133</v>
      </c>
      <c r="D47" s="136">
        <f>SUM(D40:D46)</f>
        <v>0</v>
      </c>
      <c r="E47" s="136">
        <f>SUM(E40:E46)</f>
        <v>0</v>
      </c>
      <c r="F47" s="136">
        <f>SUM(F40:F46)</f>
        <v>0</v>
      </c>
      <c r="G47" s="137">
        <f t="shared" si="6"/>
        <v>0</v>
      </c>
      <c r="R47" s="2"/>
      <c r="S47" s="2"/>
      <c r="T47" s="2"/>
    </row>
    <row r="48" spans="1:21" ht="20.25" hidden="1" customHeight="1" x14ac:dyDescent="0.4">
      <c r="A48" s="87"/>
      <c r="B48" s="87"/>
      <c r="C48" s="138"/>
      <c r="D48" s="139"/>
      <c r="E48" s="139"/>
      <c r="F48" s="139"/>
      <c r="G48" s="140"/>
      <c r="R48" s="2"/>
      <c r="S48" s="2"/>
      <c r="T48" s="2"/>
    </row>
    <row r="49" spans="1:21" ht="20.25" hidden="1" customHeight="1" x14ac:dyDescent="0.4">
      <c r="A49" s="99"/>
      <c r="B49" s="99"/>
      <c r="C49" s="280" t="s">
        <v>138</v>
      </c>
      <c r="D49" s="281"/>
      <c r="E49" s="281"/>
      <c r="F49" s="281"/>
      <c r="G49" s="282"/>
      <c r="R49" s="2"/>
      <c r="S49" s="2"/>
      <c r="T49" s="2"/>
    </row>
    <row r="50" spans="1:21" ht="20.25" hidden="1" customHeight="1" thickBot="1" x14ac:dyDescent="0.45">
      <c r="A50" s="87"/>
      <c r="B50" s="87"/>
      <c r="C50" s="132" t="s">
        <v>139</v>
      </c>
      <c r="D50" s="133" t="b">
        <f ca="1">D50='[3]1) Tableau budgétaire 1'!D54</f>
        <v>1</v>
      </c>
      <c r="E50" s="133">
        <f>'[3]1) Tableau budgétaire 1'!E54</f>
        <v>0</v>
      </c>
      <c r="F50" s="133">
        <f>'[3]1) Tableau budgétaire 1'!F54</f>
        <v>0</v>
      </c>
      <c r="G50" s="133">
        <f t="shared" ref="G50:G58" ca="1" si="7">SUM(D50:F50)</f>
        <v>0</v>
      </c>
      <c r="H50" s="130"/>
      <c r="I50" s="130"/>
    </row>
    <row r="51" spans="1:21" ht="20.25" hidden="1" customHeight="1" x14ac:dyDescent="0.4">
      <c r="A51" s="87"/>
      <c r="B51" s="87"/>
      <c r="C51" s="109" t="s">
        <v>126</v>
      </c>
      <c r="D51" s="110"/>
      <c r="E51" s="111"/>
      <c r="F51" s="111"/>
      <c r="G51" s="112">
        <f t="shared" si="7"/>
        <v>0</v>
      </c>
      <c r="H51" s="130"/>
      <c r="I51" s="130"/>
    </row>
    <row r="52" spans="1:21" ht="20.25" hidden="1" customHeight="1" x14ac:dyDescent="0.4">
      <c r="A52" s="87"/>
      <c r="B52" s="87"/>
      <c r="C52" s="113" t="s">
        <v>127</v>
      </c>
      <c r="D52" s="114"/>
      <c r="E52" s="115"/>
      <c r="F52" s="115"/>
      <c r="G52" s="116">
        <f t="shared" si="7"/>
        <v>0</v>
      </c>
      <c r="H52" s="130"/>
      <c r="I52" s="130"/>
    </row>
    <row r="53" spans="1:21" ht="20.25" hidden="1" customHeight="1" x14ac:dyDescent="0.4">
      <c r="A53" s="87"/>
      <c r="B53" s="87"/>
      <c r="C53" s="113" t="s">
        <v>128</v>
      </c>
      <c r="D53" s="114"/>
      <c r="E53" s="114"/>
      <c r="F53" s="114"/>
      <c r="G53" s="116">
        <f t="shared" si="7"/>
        <v>0</v>
      </c>
      <c r="H53" s="130"/>
      <c r="I53" s="130"/>
    </row>
    <row r="54" spans="1:21" ht="20.25" hidden="1" customHeight="1" x14ac:dyDescent="0.4">
      <c r="A54" s="99"/>
      <c r="B54" s="99"/>
      <c r="C54" s="122" t="s">
        <v>129</v>
      </c>
      <c r="D54" s="114"/>
      <c r="E54" s="114"/>
      <c r="F54" s="114"/>
      <c r="G54" s="116">
        <f t="shared" si="7"/>
        <v>0</v>
      </c>
      <c r="H54" s="130"/>
      <c r="I54" s="130"/>
    </row>
    <row r="55" spans="1:21" ht="20.25" hidden="1" customHeight="1" x14ac:dyDescent="0.4">
      <c r="A55" s="87"/>
      <c r="B55" s="87"/>
      <c r="C55" s="113" t="s">
        <v>130</v>
      </c>
      <c r="D55" s="114"/>
      <c r="E55" s="114"/>
      <c r="F55" s="114"/>
      <c r="G55" s="116">
        <f t="shared" si="7"/>
        <v>0</v>
      </c>
      <c r="H55" s="130"/>
      <c r="I55" s="130"/>
    </row>
    <row r="56" spans="1:21" ht="20.25" hidden="1" customHeight="1" x14ac:dyDescent="0.4">
      <c r="A56" s="87"/>
      <c r="B56" s="87"/>
      <c r="C56" s="113" t="s">
        <v>131</v>
      </c>
      <c r="D56" s="114"/>
      <c r="E56" s="114"/>
      <c r="F56" s="114"/>
      <c r="G56" s="116">
        <f t="shared" si="7"/>
        <v>0</v>
      </c>
      <c r="H56" s="130"/>
      <c r="I56" s="130"/>
    </row>
    <row r="57" spans="1:21" ht="20.25" hidden="1" customHeight="1" x14ac:dyDescent="0.4">
      <c r="A57" s="87"/>
      <c r="B57" s="87"/>
      <c r="C57" s="113" t="s">
        <v>132</v>
      </c>
      <c r="D57" s="114"/>
      <c r="E57" s="114"/>
      <c r="F57" s="114"/>
      <c r="G57" s="116">
        <f t="shared" si="7"/>
        <v>0</v>
      </c>
      <c r="H57" s="130"/>
      <c r="I57" s="130"/>
    </row>
    <row r="58" spans="1:21" ht="20.25" hidden="1" customHeight="1" x14ac:dyDescent="0.4">
      <c r="A58" s="87"/>
      <c r="B58" s="87"/>
      <c r="C58" s="123" t="s">
        <v>133</v>
      </c>
      <c r="D58" s="124">
        <f>SUM(D51:D57)</f>
        <v>0</v>
      </c>
      <c r="E58" s="124">
        <f>SUM(E51:E57)</f>
        <v>0</v>
      </c>
      <c r="F58" s="124">
        <f>SUM(F51:F57)</f>
        <v>0</v>
      </c>
      <c r="G58" s="116">
        <f t="shared" si="7"/>
        <v>0</v>
      </c>
      <c r="H58" s="130"/>
      <c r="I58" s="130"/>
    </row>
    <row r="59" spans="1:21" ht="20.25" customHeight="1" x14ac:dyDescent="0.4">
      <c r="A59" s="99"/>
      <c r="B59" s="99"/>
      <c r="C59" s="141"/>
      <c r="D59" s="142"/>
      <c r="E59" s="142"/>
      <c r="F59" s="142"/>
      <c r="G59" s="143"/>
      <c r="H59" s="130"/>
      <c r="I59" s="130"/>
    </row>
    <row r="60" spans="1:21" ht="20.25" customHeight="1" x14ac:dyDescent="0.4">
      <c r="A60" s="87"/>
      <c r="B60" s="260" t="s">
        <v>140</v>
      </c>
      <c r="C60" s="260"/>
      <c r="D60" s="260"/>
      <c r="E60" s="260"/>
      <c r="F60" s="260"/>
      <c r="G60" s="260"/>
      <c r="H60" s="260"/>
      <c r="I60" s="260"/>
      <c r="J60" s="260"/>
      <c r="K60" s="260"/>
      <c r="L60" s="260"/>
      <c r="M60" s="260"/>
      <c r="N60" s="260"/>
      <c r="O60" s="260"/>
      <c r="P60" s="260"/>
      <c r="Q60" s="260"/>
      <c r="R60" s="260"/>
      <c r="S60" s="260"/>
      <c r="T60" s="260"/>
      <c r="U60" s="260"/>
    </row>
    <row r="61" spans="1:21" ht="20.25" customHeight="1" x14ac:dyDescent="0.4">
      <c r="A61" s="87"/>
      <c r="B61" s="144"/>
      <c r="C61" s="260" t="s">
        <v>48</v>
      </c>
      <c r="D61" s="260"/>
      <c r="E61" s="260"/>
      <c r="F61" s="260"/>
      <c r="G61" s="260"/>
      <c r="H61" s="260"/>
      <c r="I61" s="260"/>
      <c r="J61" s="260"/>
      <c r="K61" s="260"/>
      <c r="L61" s="260"/>
      <c r="M61" s="260"/>
      <c r="N61" s="260"/>
      <c r="O61" s="260"/>
      <c r="P61" s="260"/>
      <c r="Q61" s="260"/>
      <c r="R61" s="260"/>
      <c r="S61" s="260"/>
      <c r="T61" s="260"/>
      <c r="U61" s="260"/>
    </row>
    <row r="62" spans="1:21" ht="20.25" customHeight="1" x14ac:dyDescent="0.4">
      <c r="A62" s="87"/>
      <c r="B62" s="87"/>
      <c r="C62" s="185" t="s">
        <v>141</v>
      </c>
      <c r="D62" s="116">
        <f>D70</f>
        <v>405000</v>
      </c>
      <c r="E62" s="116">
        <f>E70</f>
        <v>80000</v>
      </c>
      <c r="F62" s="116">
        <f>F70</f>
        <v>0</v>
      </c>
      <c r="G62" s="116">
        <f t="shared" ref="G62:G70" si="8">SUM(D62:F62)</f>
        <v>485000</v>
      </c>
      <c r="H62" s="117">
        <f>+H70</f>
        <v>0</v>
      </c>
      <c r="I62" s="117">
        <f>+I70</f>
        <v>0</v>
      </c>
      <c r="J62" s="155">
        <f>+J70</f>
        <v>0</v>
      </c>
      <c r="K62" s="155"/>
      <c r="L62" s="155"/>
      <c r="M62" s="155">
        <f>'[3]1) Tableau budgétaire 1'!I66</f>
        <v>0</v>
      </c>
      <c r="N62" s="155"/>
      <c r="O62" s="155"/>
      <c r="P62" s="155">
        <f>'[3]1) Tableau budgétaire 1'!J66</f>
        <v>0</v>
      </c>
      <c r="Q62" s="117">
        <f>SUM(J62:P62)</f>
        <v>0</v>
      </c>
      <c r="R62" s="197">
        <f>+R70</f>
        <v>77461.83</v>
      </c>
      <c r="S62" s="197">
        <f>+S70</f>
        <v>0</v>
      </c>
      <c r="T62" s="197">
        <f>+T70</f>
        <v>0</v>
      </c>
      <c r="U62" s="201">
        <f>+SUM(U63:U69)</f>
        <v>77461.83</v>
      </c>
    </row>
    <row r="63" spans="1:21" ht="20.25" customHeight="1" x14ac:dyDescent="0.4">
      <c r="A63" s="87"/>
      <c r="B63" s="87"/>
      <c r="C63" s="113" t="s">
        <v>126</v>
      </c>
      <c r="D63" s="114"/>
      <c r="E63" s="115"/>
      <c r="F63" s="115"/>
      <c r="G63" s="116">
        <f t="shared" si="8"/>
        <v>0</v>
      </c>
      <c r="H63" s="145"/>
      <c r="I63" s="145"/>
      <c r="J63" s="118"/>
      <c r="K63" s="118"/>
      <c r="L63" s="118"/>
      <c r="M63" s="120"/>
      <c r="N63" s="120"/>
      <c r="O63" s="120"/>
      <c r="P63" s="120"/>
      <c r="Q63" s="117">
        <f t="shared" ref="Q63:Q70" si="9">+J63+M63+P63</f>
        <v>0</v>
      </c>
      <c r="R63" s="181"/>
      <c r="S63" s="208">
        <v>0</v>
      </c>
      <c r="T63" s="145"/>
      <c r="U63" s="117">
        <f>SUM(R63:T63)</f>
        <v>0</v>
      </c>
    </row>
    <row r="64" spans="1:21" ht="20.25" customHeight="1" x14ac:dyDescent="0.4">
      <c r="A64" s="87"/>
      <c r="B64" s="87"/>
      <c r="C64" s="113" t="s">
        <v>127</v>
      </c>
      <c r="D64" s="114">
        <v>5000</v>
      </c>
      <c r="E64" s="115">
        <v>2500</v>
      </c>
      <c r="F64" s="115"/>
      <c r="G64" s="116">
        <f t="shared" si="8"/>
        <v>7500</v>
      </c>
      <c r="H64" s="145"/>
      <c r="I64" s="145"/>
      <c r="J64" s="118"/>
      <c r="K64" s="118"/>
      <c r="L64" s="118"/>
      <c r="M64" s="120"/>
      <c r="N64" s="120"/>
      <c r="O64" s="120"/>
      <c r="P64" s="120"/>
      <c r="Q64" s="117">
        <f t="shared" si="9"/>
        <v>0</v>
      </c>
      <c r="R64" s="181"/>
      <c r="S64" s="208">
        <v>0</v>
      </c>
      <c r="T64" s="145"/>
      <c r="U64" s="117">
        <f t="shared" ref="U64:U69" si="10">SUM(R64:T64)</f>
        <v>0</v>
      </c>
    </row>
    <row r="65" spans="1:21" ht="20.25" customHeight="1" x14ac:dyDescent="0.4">
      <c r="A65" s="87"/>
      <c r="B65" s="87"/>
      <c r="C65" s="113" t="s">
        <v>128</v>
      </c>
      <c r="D65" s="114">
        <v>70000</v>
      </c>
      <c r="E65" s="114"/>
      <c r="F65" s="114"/>
      <c r="G65" s="116">
        <f t="shared" si="8"/>
        <v>70000</v>
      </c>
      <c r="H65" s="145"/>
      <c r="I65" s="145"/>
      <c r="J65" s="118"/>
      <c r="K65" s="118"/>
      <c r="L65" s="118"/>
      <c r="M65" s="118"/>
      <c r="N65" s="118"/>
      <c r="O65" s="118"/>
      <c r="P65" s="118"/>
      <c r="Q65" s="117">
        <f t="shared" si="9"/>
        <v>0</v>
      </c>
      <c r="R65" s="181">
        <v>29238.769999999997</v>
      </c>
      <c r="S65" s="208">
        <v>0</v>
      </c>
      <c r="T65" s="145"/>
      <c r="U65" s="117">
        <f t="shared" si="10"/>
        <v>29238.769999999997</v>
      </c>
    </row>
    <row r="66" spans="1:21" ht="20.25" customHeight="1" x14ac:dyDescent="0.4">
      <c r="A66" s="87"/>
      <c r="B66" s="87"/>
      <c r="C66" s="122" t="s">
        <v>129</v>
      </c>
      <c r="D66" s="114">
        <v>60000</v>
      </c>
      <c r="E66" s="114">
        <v>2500</v>
      </c>
      <c r="F66" s="114"/>
      <c r="G66" s="116">
        <f t="shared" si="8"/>
        <v>62500</v>
      </c>
      <c r="H66" s="145"/>
      <c r="I66" s="145"/>
      <c r="J66" s="118"/>
      <c r="K66" s="118"/>
      <c r="L66" s="118"/>
      <c r="M66" s="118"/>
      <c r="N66" s="118"/>
      <c r="O66" s="118"/>
      <c r="P66" s="118"/>
      <c r="Q66" s="117">
        <f t="shared" si="9"/>
        <v>0</v>
      </c>
      <c r="R66" s="181">
        <v>2872.06</v>
      </c>
      <c r="S66" s="208">
        <v>0</v>
      </c>
      <c r="T66" s="145"/>
      <c r="U66" s="117">
        <f t="shared" si="10"/>
        <v>2872.06</v>
      </c>
    </row>
    <row r="67" spans="1:21" ht="20.25" customHeight="1" x14ac:dyDescent="0.4">
      <c r="A67" s="87"/>
      <c r="B67" s="87"/>
      <c r="C67" s="113" t="s">
        <v>130</v>
      </c>
      <c r="D67" s="114">
        <v>20000</v>
      </c>
      <c r="E67" s="114">
        <v>45000</v>
      </c>
      <c r="F67" s="114"/>
      <c r="G67" s="116">
        <f t="shared" si="8"/>
        <v>65000</v>
      </c>
      <c r="H67" s="145"/>
      <c r="I67" s="145"/>
      <c r="J67" s="118"/>
      <c r="K67" s="118"/>
      <c r="L67" s="118"/>
      <c r="M67" s="118"/>
      <c r="N67" s="118"/>
      <c r="O67" s="118"/>
      <c r="P67" s="118"/>
      <c r="Q67" s="117">
        <f t="shared" si="9"/>
        <v>0</v>
      </c>
      <c r="R67" s="181">
        <v>20000</v>
      </c>
      <c r="S67" s="208">
        <v>0</v>
      </c>
      <c r="T67" s="145"/>
      <c r="U67" s="117">
        <f t="shared" si="10"/>
        <v>20000</v>
      </c>
    </row>
    <row r="68" spans="1:21" ht="20" customHeight="1" x14ac:dyDescent="0.4">
      <c r="A68" s="99"/>
      <c r="B68" s="87"/>
      <c r="C68" s="113" t="s">
        <v>131</v>
      </c>
      <c r="D68" s="114">
        <v>230000</v>
      </c>
      <c r="E68" s="114"/>
      <c r="F68" s="114"/>
      <c r="G68" s="116">
        <f t="shared" si="8"/>
        <v>230000</v>
      </c>
      <c r="H68" s="145"/>
      <c r="I68" s="145"/>
      <c r="J68" s="118"/>
      <c r="K68" s="118"/>
      <c r="L68" s="118"/>
      <c r="M68" s="118"/>
      <c r="N68" s="118"/>
      <c r="O68" s="118"/>
      <c r="P68" s="118"/>
      <c r="Q68" s="117">
        <f t="shared" si="9"/>
        <v>0</v>
      </c>
      <c r="R68" s="181">
        <v>5351</v>
      </c>
      <c r="S68" s="208">
        <v>0</v>
      </c>
      <c r="T68" s="145"/>
      <c r="U68" s="117">
        <f t="shared" si="10"/>
        <v>5351</v>
      </c>
    </row>
    <row r="69" spans="1:21" ht="20.25" customHeight="1" x14ac:dyDescent="0.4">
      <c r="A69" s="99"/>
      <c r="B69" s="87"/>
      <c r="C69" s="113" t="s">
        <v>132</v>
      </c>
      <c r="D69" s="114">
        <v>20000</v>
      </c>
      <c r="E69" s="114">
        <v>30000</v>
      </c>
      <c r="F69" s="114"/>
      <c r="G69" s="116">
        <f t="shared" si="8"/>
        <v>50000</v>
      </c>
      <c r="H69" s="145"/>
      <c r="I69" s="145"/>
      <c r="J69" s="118"/>
      <c r="K69" s="118"/>
      <c r="L69" s="118"/>
      <c r="M69" s="118"/>
      <c r="N69" s="118"/>
      <c r="O69" s="118"/>
      <c r="P69" s="118"/>
      <c r="Q69" s="117">
        <f t="shared" si="9"/>
        <v>0</v>
      </c>
      <c r="R69" s="181">
        <v>20000</v>
      </c>
      <c r="S69" s="208">
        <v>0</v>
      </c>
      <c r="T69" s="145"/>
      <c r="U69" s="117">
        <f t="shared" si="10"/>
        <v>20000</v>
      </c>
    </row>
    <row r="70" spans="1:21" ht="20.25" customHeight="1" x14ac:dyDescent="0.4">
      <c r="A70" s="87"/>
      <c r="B70" s="87"/>
      <c r="C70" s="123" t="s">
        <v>133</v>
      </c>
      <c r="D70" s="124">
        <f>SUM(D63:D69)</f>
        <v>405000</v>
      </c>
      <c r="E70" s="124">
        <f>SUM(E63:E69)</f>
        <v>80000</v>
      </c>
      <c r="F70" s="124">
        <f>SUM(F63:F69)</f>
        <v>0</v>
      </c>
      <c r="G70" s="116">
        <f t="shared" si="8"/>
        <v>485000</v>
      </c>
      <c r="H70" s="146">
        <f>SUM(H63:H69)</f>
        <v>0</v>
      </c>
      <c r="I70" s="146">
        <f>SUM(I63:I69)</f>
        <v>0</v>
      </c>
      <c r="J70" s="125">
        <f>SUM(J63:J69)</f>
        <v>0</v>
      </c>
      <c r="K70" s="125"/>
      <c r="L70" s="125"/>
      <c r="M70" s="125">
        <f>SUM(M63:M69)</f>
        <v>0</v>
      </c>
      <c r="N70" s="125"/>
      <c r="O70" s="125"/>
      <c r="P70" s="125">
        <f>SUM(P63:P69)</f>
        <v>0</v>
      </c>
      <c r="Q70" s="117">
        <f t="shared" si="9"/>
        <v>0</v>
      </c>
      <c r="R70" s="203">
        <f>SUM(R63:R69)</f>
        <v>77461.83</v>
      </c>
      <c r="S70" s="203">
        <f>SUM(S63:S69)</f>
        <v>0</v>
      </c>
      <c r="T70" s="203">
        <f>SUM(T63:T69)</f>
        <v>0</v>
      </c>
      <c r="U70" s="204">
        <f>SUM(U63:U69)</f>
        <v>77461.83</v>
      </c>
    </row>
    <row r="71" spans="1:21" ht="20.25" customHeight="1" x14ac:dyDescent="0.4">
      <c r="A71" s="99"/>
      <c r="B71" s="99"/>
      <c r="C71" s="147"/>
      <c r="D71" s="142"/>
      <c r="E71" s="142"/>
      <c r="F71" s="142"/>
      <c r="G71" s="143"/>
      <c r="H71" s="130"/>
      <c r="I71" s="130"/>
    </row>
    <row r="72" spans="1:21" ht="20.25" customHeight="1" x14ac:dyDescent="0.4">
      <c r="A72" s="87"/>
      <c r="B72" s="99"/>
      <c r="C72" s="260" t="s">
        <v>60</v>
      </c>
      <c r="D72" s="260"/>
      <c r="E72" s="260"/>
      <c r="F72" s="260"/>
      <c r="G72" s="260"/>
      <c r="H72" s="260"/>
      <c r="I72" s="260"/>
      <c r="J72" s="260"/>
      <c r="K72" s="260"/>
      <c r="L72" s="260"/>
      <c r="M72" s="260"/>
      <c r="N72" s="260"/>
      <c r="O72" s="260"/>
      <c r="P72" s="260"/>
      <c r="Q72" s="260"/>
      <c r="R72" s="260"/>
      <c r="S72" s="260"/>
      <c r="T72" s="260"/>
      <c r="U72" s="260"/>
    </row>
    <row r="73" spans="1:21" ht="20.25" customHeight="1" x14ac:dyDescent="0.4">
      <c r="A73" s="87"/>
      <c r="B73" s="87"/>
      <c r="C73" s="185" t="s">
        <v>142</v>
      </c>
      <c r="D73" s="116">
        <f>+D81</f>
        <v>589000</v>
      </c>
      <c r="E73" s="116">
        <f>+E81</f>
        <v>20000</v>
      </c>
      <c r="F73" s="116">
        <f>+F81</f>
        <v>0</v>
      </c>
      <c r="G73" s="116">
        <f t="shared" ref="G73:G81" si="11">SUM(D73:F73)</f>
        <v>609000</v>
      </c>
      <c r="H73" s="117"/>
      <c r="I73" s="117"/>
      <c r="J73" s="155">
        <f>+J81</f>
        <v>0</v>
      </c>
      <c r="K73" s="155"/>
      <c r="L73" s="155"/>
      <c r="M73" s="155">
        <f>'[3]1) Tableau budgétaire 1'!I76</f>
        <v>0</v>
      </c>
      <c r="N73" s="155">
        <f>N81</f>
        <v>0</v>
      </c>
      <c r="O73" s="155">
        <f>O81</f>
        <v>0</v>
      </c>
      <c r="P73" s="155"/>
      <c r="Q73" s="117">
        <f>SUM(J73:P73)</f>
        <v>0</v>
      </c>
      <c r="R73" s="197">
        <f>SUM(R74:R80)</f>
        <v>17202.14</v>
      </c>
      <c r="S73" s="197"/>
      <c r="T73" s="197"/>
      <c r="U73" s="201">
        <f>SUM(U74:U80)</f>
        <v>17202.14</v>
      </c>
    </row>
    <row r="74" spans="1:21" ht="20.25" customHeight="1" x14ac:dyDescent="0.4">
      <c r="A74" s="87"/>
      <c r="B74" s="87"/>
      <c r="C74" s="113" t="s">
        <v>126</v>
      </c>
      <c r="D74" s="114"/>
      <c r="E74" s="115"/>
      <c r="F74" s="115"/>
      <c r="G74" s="116">
        <f t="shared" si="11"/>
        <v>0</v>
      </c>
      <c r="H74" s="145"/>
      <c r="I74" s="145"/>
      <c r="J74" s="121"/>
      <c r="K74" s="121"/>
      <c r="L74" s="121"/>
      <c r="M74" s="120"/>
      <c r="N74" s="120"/>
      <c r="O74" s="120"/>
      <c r="P74" s="120"/>
      <c r="Q74" s="117">
        <f t="shared" ref="Q74:Q81" si="12">+J74+M74+P74</f>
        <v>0</v>
      </c>
      <c r="R74" s="181"/>
      <c r="S74" s="208">
        <v>0</v>
      </c>
      <c r="T74" s="145"/>
      <c r="U74" s="117">
        <f>SUM(R74:T74)</f>
        <v>0</v>
      </c>
    </row>
    <row r="75" spans="1:21" ht="20.25" customHeight="1" x14ac:dyDescent="0.4">
      <c r="A75" s="87"/>
      <c r="B75" s="87"/>
      <c r="C75" s="113" t="s">
        <v>127</v>
      </c>
      <c r="D75" s="114">
        <v>10000</v>
      </c>
      <c r="E75" s="115"/>
      <c r="F75" s="115"/>
      <c r="G75" s="116">
        <f t="shared" si="11"/>
        <v>10000</v>
      </c>
      <c r="H75" s="145"/>
      <c r="I75" s="145"/>
      <c r="J75" s="121"/>
      <c r="K75" s="121"/>
      <c r="L75" s="121"/>
      <c r="M75" s="120"/>
      <c r="N75" s="120"/>
      <c r="O75" s="120"/>
      <c r="P75" s="120"/>
      <c r="Q75" s="117">
        <f t="shared" si="12"/>
        <v>0</v>
      </c>
      <c r="R75" s="181">
        <v>193.11</v>
      </c>
      <c r="S75" s="208">
        <v>0</v>
      </c>
      <c r="T75" s="145"/>
      <c r="U75" s="117">
        <f t="shared" ref="U75:U80" si="13">SUM(R75:T75)</f>
        <v>193.11</v>
      </c>
    </row>
    <row r="76" spans="1:21" ht="20.25" customHeight="1" x14ac:dyDescent="0.4">
      <c r="A76" s="87"/>
      <c r="B76" s="87"/>
      <c r="C76" s="113" t="s">
        <v>128</v>
      </c>
      <c r="D76" s="114">
        <v>20000</v>
      </c>
      <c r="E76" s="114"/>
      <c r="F76" s="114"/>
      <c r="G76" s="116">
        <f t="shared" si="11"/>
        <v>20000</v>
      </c>
      <c r="H76" s="145"/>
      <c r="I76" s="145"/>
      <c r="J76" s="121"/>
      <c r="K76" s="121"/>
      <c r="L76" s="121"/>
      <c r="M76" s="118"/>
      <c r="N76" s="118"/>
      <c r="O76" s="118"/>
      <c r="P76" s="120"/>
      <c r="Q76" s="117">
        <f t="shared" si="12"/>
        <v>0</v>
      </c>
      <c r="R76" s="181"/>
      <c r="S76" s="208">
        <v>0</v>
      </c>
      <c r="T76" s="145"/>
      <c r="U76" s="117">
        <f t="shared" si="13"/>
        <v>0</v>
      </c>
    </row>
    <row r="77" spans="1:21" ht="20.25" customHeight="1" x14ac:dyDescent="0.4">
      <c r="A77" s="87"/>
      <c r="B77" s="87"/>
      <c r="C77" s="122" t="s">
        <v>129</v>
      </c>
      <c r="D77" s="114">
        <v>55000</v>
      </c>
      <c r="E77" s="114">
        <v>5000</v>
      </c>
      <c r="F77" s="114"/>
      <c r="G77" s="116">
        <f t="shared" si="11"/>
        <v>60000</v>
      </c>
      <c r="H77" s="145"/>
      <c r="I77" s="145"/>
      <c r="J77" s="121"/>
      <c r="K77" s="121"/>
      <c r="L77" s="121"/>
      <c r="M77" s="118"/>
      <c r="N77" s="118"/>
      <c r="O77" s="118"/>
      <c r="P77" s="120"/>
      <c r="Q77" s="117">
        <f t="shared" si="12"/>
        <v>0</v>
      </c>
      <c r="R77" s="181"/>
      <c r="S77" s="208">
        <v>0</v>
      </c>
      <c r="T77" s="145"/>
      <c r="U77" s="117">
        <f t="shared" si="13"/>
        <v>0</v>
      </c>
    </row>
    <row r="78" spans="1:21" ht="20.25" customHeight="1" x14ac:dyDescent="0.4">
      <c r="A78" s="87"/>
      <c r="B78" s="87"/>
      <c r="C78" s="113" t="s">
        <v>130</v>
      </c>
      <c r="D78" s="114">
        <v>15000</v>
      </c>
      <c r="E78" s="114">
        <v>10000</v>
      </c>
      <c r="F78" s="114"/>
      <c r="G78" s="116">
        <f t="shared" si="11"/>
        <v>25000</v>
      </c>
      <c r="H78" s="145"/>
      <c r="I78" s="145"/>
      <c r="J78" s="121"/>
      <c r="K78" s="121"/>
      <c r="L78" s="121"/>
      <c r="M78" s="118"/>
      <c r="N78" s="118"/>
      <c r="O78" s="118"/>
      <c r="P78" s="120"/>
      <c r="Q78" s="117">
        <f t="shared" si="12"/>
        <v>0</v>
      </c>
      <c r="R78" s="181">
        <v>9990.8299999999981</v>
      </c>
      <c r="S78" s="208">
        <v>0</v>
      </c>
      <c r="T78" s="145"/>
      <c r="U78" s="117">
        <f t="shared" si="13"/>
        <v>9990.8299999999981</v>
      </c>
    </row>
    <row r="79" spans="1:21" ht="20.25" customHeight="1" x14ac:dyDescent="0.4">
      <c r="A79" s="87"/>
      <c r="B79" s="87"/>
      <c r="C79" s="113" t="s">
        <v>131</v>
      </c>
      <c r="D79" s="114">
        <v>475000</v>
      </c>
      <c r="E79" s="114" t="s">
        <v>178</v>
      </c>
      <c r="F79" s="114"/>
      <c r="G79" s="116">
        <f t="shared" si="11"/>
        <v>475000</v>
      </c>
      <c r="H79" s="145"/>
      <c r="I79" s="145"/>
      <c r="J79" s="121"/>
      <c r="K79" s="121"/>
      <c r="L79" s="121"/>
      <c r="M79" s="118"/>
      <c r="N79" s="118"/>
      <c r="O79" s="118"/>
      <c r="P79" s="120"/>
      <c r="Q79" s="117">
        <f t="shared" si="12"/>
        <v>0</v>
      </c>
      <c r="R79" s="181"/>
      <c r="S79" s="208">
        <v>0</v>
      </c>
      <c r="T79" s="145"/>
      <c r="U79" s="117">
        <f t="shared" si="13"/>
        <v>0</v>
      </c>
    </row>
    <row r="80" spans="1:21" ht="20.25" customHeight="1" x14ac:dyDescent="0.4">
      <c r="A80" s="87"/>
      <c r="B80" s="87"/>
      <c r="C80" s="113" t="s">
        <v>132</v>
      </c>
      <c r="D80" s="114">
        <v>14000</v>
      </c>
      <c r="E80" s="114">
        <v>5000</v>
      </c>
      <c r="F80" s="114"/>
      <c r="G80" s="116">
        <f t="shared" si="11"/>
        <v>19000</v>
      </c>
      <c r="H80" s="145"/>
      <c r="I80" s="145"/>
      <c r="J80" s="121"/>
      <c r="K80" s="121"/>
      <c r="L80" s="121"/>
      <c r="M80" s="118"/>
      <c r="N80" s="118"/>
      <c r="O80" s="118"/>
      <c r="P80" s="120"/>
      <c r="Q80" s="117">
        <f t="shared" si="12"/>
        <v>0</v>
      </c>
      <c r="R80" s="181">
        <v>7018.2</v>
      </c>
      <c r="S80" s="208">
        <v>0</v>
      </c>
      <c r="T80" s="145"/>
      <c r="U80" s="117">
        <f t="shared" si="13"/>
        <v>7018.2</v>
      </c>
    </row>
    <row r="81" spans="1:21" ht="20.25" customHeight="1" x14ac:dyDescent="0.4">
      <c r="A81" s="87"/>
      <c r="B81" s="87"/>
      <c r="C81" s="123" t="s">
        <v>133</v>
      </c>
      <c r="D81" s="124">
        <f>SUM(D74:D80)</f>
        <v>589000</v>
      </c>
      <c r="E81" s="124">
        <f>SUM(E74:E80)</f>
        <v>20000</v>
      </c>
      <c r="F81" s="124">
        <f>SUM(F74:F80)</f>
        <v>0</v>
      </c>
      <c r="G81" s="116">
        <f t="shared" si="11"/>
        <v>609000</v>
      </c>
      <c r="H81" s="148">
        <f>SUM(H74:H80)</f>
        <v>0</v>
      </c>
      <c r="I81" s="148">
        <f>SUM(I74:I80)</f>
        <v>0</v>
      </c>
      <c r="J81" s="148">
        <f>SUM(J74:J80)</f>
        <v>0</v>
      </c>
      <c r="K81" s="148"/>
      <c r="L81" s="148"/>
      <c r="M81" s="125">
        <f>SUM(M74:M80)</f>
        <v>0</v>
      </c>
      <c r="N81" s="125">
        <f>SUM(N74:N80)</f>
        <v>0</v>
      </c>
      <c r="O81" s="125">
        <f>SUM(O74:O80)</f>
        <v>0</v>
      </c>
      <c r="P81" s="125">
        <f>SUM(P74:P80)</f>
        <v>0</v>
      </c>
      <c r="Q81" s="117">
        <f t="shared" si="12"/>
        <v>0</v>
      </c>
      <c r="R81" s="203">
        <f>SUM(R75:R80)</f>
        <v>17202.14</v>
      </c>
      <c r="S81" s="203">
        <f>SUM(S74:S80)</f>
        <v>0</v>
      </c>
      <c r="T81" s="203">
        <f>SUM(T74:T80)</f>
        <v>0</v>
      </c>
      <c r="U81" s="204">
        <f>SUM(U74:U80)</f>
        <v>17202.14</v>
      </c>
    </row>
    <row r="82" spans="1:21" ht="20.25" customHeight="1" x14ac:dyDescent="0.4">
      <c r="A82" s="99"/>
      <c r="B82" s="99"/>
      <c r="C82" s="147"/>
      <c r="D82" s="142"/>
      <c r="E82" s="142"/>
      <c r="F82" s="142"/>
      <c r="G82" s="143"/>
      <c r="H82" s="130"/>
      <c r="I82" s="130"/>
    </row>
    <row r="83" spans="1:21" ht="20.25" hidden="1" customHeight="1" x14ac:dyDescent="0.4">
      <c r="A83" s="87"/>
      <c r="B83" s="87"/>
      <c r="C83" s="260" t="s">
        <v>143</v>
      </c>
      <c r="D83" s="260"/>
      <c r="E83" s="260"/>
      <c r="F83" s="260"/>
      <c r="G83" s="260"/>
      <c r="H83" s="260"/>
      <c r="I83" s="260"/>
      <c r="J83" s="260"/>
      <c r="K83" s="260"/>
      <c r="L83" s="260"/>
      <c r="M83" s="260"/>
      <c r="N83" s="260"/>
      <c r="O83" s="260"/>
      <c r="P83" s="260"/>
      <c r="Q83" s="260"/>
      <c r="R83" s="260"/>
      <c r="S83" s="260"/>
      <c r="T83" s="260"/>
      <c r="U83" s="260"/>
    </row>
    <row r="84" spans="1:21" ht="20.25" hidden="1" customHeight="1" thickBot="1" x14ac:dyDescent="0.45">
      <c r="A84" s="87"/>
      <c r="B84" s="99"/>
      <c r="C84" s="107" t="s">
        <v>144</v>
      </c>
      <c r="D84" s="108">
        <f>'[3]1) Tableau budgétaire 1'!D86</f>
        <v>0</v>
      </c>
      <c r="E84" s="108">
        <f>'[3]1) Tableau budgétaire 1'!E86</f>
        <v>0</v>
      </c>
      <c r="F84" s="108">
        <f>'[3]1) Tableau budgétaire 1'!F86</f>
        <v>0</v>
      </c>
      <c r="G84" s="108">
        <f t="shared" ref="G84:G92" si="14">SUM(D84:F84)</f>
        <v>0</v>
      </c>
      <c r="H84" s="130"/>
      <c r="I84" s="130"/>
    </row>
    <row r="85" spans="1:21" ht="20.25" hidden="1" customHeight="1" x14ac:dyDescent="0.4">
      <c r="A85" s="87"/>
      <c r="B85" s="87"/>
      <c r="C85" s="109" t="s">
        <v>126</v>
      </c>
      <c r="D85" s="110"/>
      <c r="E85" s="111"/>
      <c r="F85" s="111"/>
      <c r="G85" s="112">
        <f t="shared" si="14"/>
        <v>0</v>
      </c>
      <c r="H85" s="130"/>
      <c r="I85" s="130"/>
    </row>
    <row r="86" spans="1:21" ht="20.25" hidden="1" customHeight="1" x14ac:dyDescent="0.4">
      <c r="A86" s="87"/>
      <c r="B86" s="87"/>
      <c r="C86" s="113" t="s">
        <v>127</v>
      </c>
      <c r="D86" s="114"/>
      <c r="E86" s="115"/>
      <c r="F86" s="115"/>
      <c r="G86" s="116">
        <f t="shared" si="14"/>
        <v>0</v>
      </c>
      <c r="H86" s="130"/>
      <c r="I86" s="130"/>
    </row>
    <row r="87" spans="1:21" ht="20.25" hidden="1" customHeight="1" x14ac:dyDescent="0.4">
      <c r="A87" s="99"/>
      <c r="B87" s="87"/>
      <c r="C87" s="113" t="s">
        <v>128</v>
      </c>
      <c r="D87" s="114"/>
      <c r="E87" s="114"/>
      <c r="F87" s="114"/>
      <c r="G87" s="116">
        <f t="shared" si="14"/>
        <v>0</v>
      </c>
      <c r="H87" s="130"/>
      <c r="I87" s="130"/>
    </row>
    <row r="88" spans="1:21" ht="20.25" hidden="1" customHeight="1" x14ac:dyDescent="0.4">
      <c r="A88" s="87"/>
      <c r="B88" s="99"/>
      <c r="C88" s="122" t="s">
        <v>129</v>
      </c>
      <c r="D88" s="114"/>
      <c r="E88" s="114"/>
      <c r="F88" s="114"/>
      <c r="G88" s="116">
        <f t="shared" si="14"/>
        <v>0</v>
      </c>
      <c r="H88" s="130"/>
      <c r="I88" s="130"/>
    </row>
    <row r="89" spans="1:21" ht="20.25" hidden="1" customHeight="1" x14ac:dyDescent="0.4">
      <c r="A89" s="87"/>
      <c r="B89" s="99"/>
      <c r="C89" s="113" t="s">
        <v>130</v>
      </c>
      <c r="D89" s="114"/>
      <c r="E89" s="114"/>
      <c r="F89" s="114"/>
      <c r="G89" s="116">
        <f t="shared" si="14"/>
        <v>0</v>
      </c>
      <c r="H89" s="130"/>
      <c r="I89" s="130"/>
    </row>
    <row r="90" spans="1:21" ht="20.25" hidden="1" customHeight="1" x14ac:dyDescent="0.4">
      <c r="A90" s="87"/>
      <c r="B90" s="99"/>
      <c r="C90" s="113" t="s">
        <v>131</v>
      </c>
      <c r="D90" s="114"/>
      <c r="E90" s="114"/>
      <c r="F90" s="114"/>
      <c r="G90" s="116">
        <f t="shared" si="14"/>
        <v>0</v>
      </c>
      <c r="H90" s="130"/>
      <c r="I90" s="130"/>
    </row>
    <row r="91" spans="1:21" ht="20.25" hidden="1" customHeight="1" x14ac:dyDescent="0.4">
      <c r="A91" s="87"/>
      <c r="B91" s="87"/>
      <c r="C91" s="113" t="s">
        <v>132</v>
      </c>
      <c r="D91" s="114"/>
      <c r="E91" s="114"/>
      <c r="F91" s="114"/>
      <c r="G91" s="116">
        <f t="shared" si="14"/>
        <v>0</v>
      </c>
      <c r="H91" s="130"/>
      <c r="I91" s="130"/>
    </row>
    <row r="92" spans="1:21" ht="20.25" hidden="1" customHeight="1" x14ac:dyDescent="0.4">
      <c r="A92" s="87"/>
      <c r="B92" s="87"/>
      <c r="C92" s="123" t="s">
        <v>133</v>
      </c>
      <c r="D92" s="124">
        <f>SUM(D85:D91)</f>
        <v>0</v>
      </c>
      <c r="E92" s="124">
        <f>SUM(E85:E91)</f>
        <v>0</v>
      </c>
      <c r="F92" s="124">
        <f>SUM(F85:F91)</f>
        <v>0</v>
      </c>
      <c r="G92" s="116">
        <f t="shared" si="14"/>
        <v>0</v>
      </c>
      <c r="H92" s="130"/>
      <c r="I92" s="130"/>
    </row>
    <row r="93" spans="1:21" ht="20.25" hidden="1" customHeight="1" x14ac:dyDescent="0.4">
      <c r="A93" s="99"/>
      <c r="B93" s="99"/>
      <c r="C93" s="127"/>
      <c r="D93" s="128"/>
      <c r="E93" s="128"/>
      <c r="F93" s="128"/>
      <c r="G93" s="134"/>
      <c r="H93" s="130"/>
      <c r="I93" s="130"/>
    </row>
    <row r="94" spans="1:21" ht="20.25" hidden="1" customHeight="1" x14ac:dyDescent="0.4">
      <c r="A94" s="87"/>
      <c r="B94" s="87"/>
      <c r="C94" s="277" t="s">
        <v>145</v>
      </c>
      <c r="D94" s="278"/>
      <c r="E94" s="278"/>
      <c r="F94" s="278"/>
      <c r="G94" s="279"/>
      <c r="H94" s="149"/>
      <c r="I94" s="149"/>
    </row>
    <row r="95" spans="1:21" ht="20.25" hidden="1" customHeight="1" thickBot="1" x14ac:dyDescent="0.45">
      <c r="A95" s="87"/>
      <c r="B95" s="87"/>
      <c r="C95" s="132" t="s">
        <v>146</v>
      </c>
      <c r="D95" s="133">
        <f>'[3]1) Tableau budgétaire 1'!D96</f>
        <v>0</v>
      </c>
      <c r="E95" s="133">
        <f>'[3]1) Tableau budgétaire 1'!E96</f>
        <v>0</v>
      </c>
      <c r="F95" s="133">
        <f>'[3]1) Tableau budgétaire 1'!F96</f>
        <v>0</v>
      </c>
      <c r="G95" s="133">
        <f t="shared" ref="G95:G103" si="15">SUM(D95:F95)</f>
        <v>0</v>
      </c>
      <c r="H95" s="130"/>
      <c r="I95" s="130"/>
    </row>
    <row r="96" spans="1:21" ht="20.25" hidden="1" customHeight="1" x14ac:dyDescent="0.4">
      <c r="A96" s="87"/>
      <c r="B96" s="87"/>
      <c r="C96" s="109" t="s">
        <v>126</v>
      </c>
      <c r="D96" s="110"/>
      <c r="E96" s="111"/>
      <c r="F96" s="111"/>
      <c r="G96" s="112">
        <f t="shared" si="15"/>
        <v>0</v>
      </c>
      <c r="H96" s="130"/>
      <c r="I96" s="130"/>
    </row>
    <row r="97" spans="1:21" ht="20.25" hidden="1" customHeight="1" x14ac:dyDescent="0.4">
      <c r="A97" s="87"/>
      <c r="B97" s="99"/>
      <c r="C97" s="113" t="s">
        <v>127</v>
      </c>
      <c r="D97" s="114"/>
      <c r="E97" s="115"/>
      <c r="F97" s="115"/>
      <c r="G97" s="116">
        <f t="shared" si="15"/>
        <v>0</v>
      </c>
      <c r="H97" s="130"/>
      <c r="I97" s="130"/>
    </row>
    <row r="98" spans="1:21" ht="20.25" hidden="1" customHeight="1" x14ac:dyDescent="0.4">
      <c r="A98" s="87"/>
      <c r="B98" s="87"/>
      <c r="C98" s="113" t="s">
        <v>128</v>
      </c>
      <c r="D98" s="114"/>
      <c r="E98" s="114"/>
      <c r="F98" s="114"/>
      <c r="G98" s="116">
        <f t="shared" si="15"/>
        <v>0</v>
      </c>
      <c r="H98" s="130"/>
      <c r="I98" s="130"/>
    </row>
    <row r="99" spans="1:21" ht="20.25" hidden="1" customHeight="1" x14ac:dyDescent="0.4">
      <c r="A99" s="87"/>
      <c r="B99" s="87"/>
      <c r="C99" s="122" t="s">
        <v>129</v>
      </c>
      <c r="D99" s="114"/>
      <c r="E99" s="114"/>
      <c r="F99" s="114"/>
      <c r="G99" s="116">
        <f t="shared" si="15"/>
        <v>0</v>
      </c>
      <c r="H99" s="130"/>
      <c r="I99" s="130"/>
    </row>
    <row r="100" spans="1:21" ht="20.25" hidden="1" customHeight="1" x14ac:dyDescent="0.4">
      <c r="A100" s="87"/>
      <c r="B100" s="87"/>
      <c r="C100" s="113" t="s">
        <v>130</v>
      </c>
      <c r="D100" s="114"/>
      <c r="E100" s="114"/>
      <c r="F100" s="114"/>
      <c r="G100" s="116">
        <f t="shared" si="15"/>
        <v>0</v>
      </c>
      <c r="H100" s="130"/>
      <c r="I100" s="130"/>
    </row>
    <row r="101" spans="1:21" ht="20.25" hidden="1" customHeight="1" x14ac:dyDescent="0.4">
      <c r="A101" s="87"/>
      <c r="B101" s="87"/>
      <c r="C101" s="113" t="s">
        <v>131</v>
      </c>
      <c r="D101" s="114"/>
      <c r="E101" s="114"/>
      <c r="F101" s="114"/>
      <c r="G101" s="116">
        <f t="shared" si="15"/>
        <v>0</v>
      </c>
      <c r="H101" s="130"/>
      <c r="I101" s="130"/>
    </row>
    <row r="102" spans="1:21" ht="20.25" hidden="1" customHeight="1" x14ac:dyDescent="0.4">
      <c r="A102" s="87"/>
      <c r="B102" s="99"/>
      <c r="C102" s="113" t="s">
        <v>132</v>
      </c>
      <c r="D102" s="114"/>
      <c r="E102" s="114"/>
      <c r="F102" s="114"/>
      <c r="G102" s="116">
        <f t="shared" si="15"/>
        <v>0</v>
      </c>
      <c r="H102" s="130"/>
      <c r="I102" s="130"/>
    </row>
    <row r="103" spans="1:21" ht="20.25" hidden="1" customHeight="1" x14ac:dyDescent="0.4">
      <c r="A103" s="87"/>
      <c r="B103" s="87"/>
      <c r="C103" s="123" t="s">
        <v>133</v>
      </c>
      <c r="D103" s="124">
        <f>SUM(D96:D102)</f>
        <v>0</v>
      </c>
      <c r="E103" s="124">
        <f>SUM(E96:E102)</f>
        <v>0</v>
      </c>
      <c r="F103" s="124">
        <f>SUM(F96:F102)</f>
        <v>0</v>
      </c>
      <c r="G103" s="116">
        <f t="shared" si="15"/>
        <v>0</v>
      </c>
      <c r="H103" s="130"/>
      <c r="I103" s="130"/>
    </row>
    <row r="104" spans="1:21" ht="20.25" customHeight="1" x14ac:dyDescent="0.4">
      <c r="A104" s="87"/>
      <c r="B104" s="87"/>
      <c r="C104" s="87"/>
      <c r="D104" s="89"/>
      <c r="E104" s="89"/>
      <c r="F104" s="89"/>
      <c r="G104" s="89"/>
      <c r="H104" s="87"/>
      <c r="I104" s="87"/>
    </row>
    <row r="105" spans="1:21" ht="20.25" customHeight="1" x14ac:dyDescent="0.4">
      <c r="A105" s="87"/>
      <c r="B105" s="260" t="s">
        <v>147</v>
      </c>
      <c r="C105" s="260"/>
      <c r="D105" s="260"/>
      <c r="E105" s="260"/>
      <c r="F105" s="260"/>
      <c r="G105" s="260"/>
      <c r="H105" s="260"/>
      <c r="I105" s="260"/>
      <c r="J105" s="260"/>
      <c r="K105" s="260"/>
      <c r="L105" s="260"/>
      <c r="M105" s="260"/>
      <c r="N105" s="260"/>
      <c r="O105" s="260"/>
      <c r="P105" s="260"/>
      <c r="Q105" s="260"/>
      <c r="R105" s="260"/>
      <c r="S105" s="260"/>
      <c r="T105" s="260"/>
      <c r="U105" s="260"/>
    </row>
    <row r="106" spans="1:21" ht="20.25" customHeight="1" x14ac:dyDescent="0.4">
      <c r="A106" s="87"/>
      <c r="B106" s="144"/>
      <c r="C106" s="260" t="s">
        <v>72</v>
      </c>
      <c r="D106" s="260"/>
      <c r="E106" s="260"/>
      <c r="F106" s="260"/>
      <c r="G106" s="260"/>
      <c r="H106" s="260"/>
      <c r="I106" s="260"/>
      <c r="J106" s="260"/>
      <c r="K106" s="260"/>
      <c r="L106" s="260"/>
      <c r="M106" s="260"/>
      <c r="N106" s="260"/>
      <c r="O106" s="260"/>
      <c r="P106" s="260"/>
      <c r="Q106" s="260"/>
      <c r="R106" s="260"/>
      <c r="S106" s="260"/>
      <c r="T106" s="260"/>
      <c r="U106" s="260"/>
    </row>
    <row r="107" spans="1:21" ht="20.25" customHeight="1" x14ac:dyDescent="0.4">
      <c r="A107" s="87"/>
      <c r="B107" s="87"/>
      <c r="C107" s="185" t="s">
        <v>148</v>
      </c>
      <c r="D107" s="116">
        <f>D115</f>
        <v>0</v>
      </c>
      <c r="E107" s="116">
        <f>E115</f>
        <v>0</v>
      </c>
      <c r="F107" s="116">
        <f>F115</f>
        <v>35000</v>
      </c>
      <c r="G107" s="116">
        <f t="shared" ref="G107:G115" si="16">SUM(D107:F107)</f>
        <v>35000</v>
      </c>
      <c r="H107" s="117">
        <f>+H115</f>
        <v>0</v>
      </c>
      <c r="I107" s="117">
        <f>+I115</f>
        <v>0</v>
      </c>
      <c r="J107" s="155">
        <f>J115</f>
        <v>0</v>
      </c>
      <c r="K107" s="155"/>
      <c r="L107" s="155"/>
      <c r="M107" s="155">
        <f>'[3]1) Tableau budgétaire 1'!I108</f>
        <v>0</v>
      </c>
      <c r="N107" s="155"/>
      <c r="O107" s="155"/>
      <c r="P107" s="155">
        <f>'[3]1) Tableau budgétaire 1'!J108</f>
        <v>0</v>
      </c>
      <c r="Q107" s="117">
        <f>SUM(J107:P107)</f>
        <v>0</v>
      </c>
      <c r="R107" s="197"/>
      <c r="S107" s="197"/>
      <c r="T107" s="197"/>
      <c r="U107" s="201">
        <f>SUM(U108:U114)</f>
        <v>25804.43184901532</v>
      </c>
    </row>
    <row r="108" spans="1:21" ht="20.25" customHeight="1" x14ac:dyDescent="0.4">
      <c r="A108" s="87"/>
      <c r="B108" s="87"/>
      <c r="C108" s="113" t="s">
        <v>126</v>
      </c>
      <c r="D108" s="114"/>
      <c r="E108" s="115"/>
      <c r="F108" s="114">
        <v>7000</v>
      </c>
      <c r="G108" s="116">
        <f t="shared" si="16"/>
        <v>7000</v>
      </c>
      <c r="H108" s="117"/>
      <c r="I108" s="117"/>
      <c r="J108" s="118"/>
      <c r="K108" s="118"/>
      <c r="L108" s="118"/>
      <c r="M108" s="120"/>
      <c r="N108" s="120"/>
      <c r="O108" s="120"/>
      <c r="P108" s="120"/>
      <c r="Q108" s="117">
        <f>+D108+N108-O108</f>
        <v>0</v>
      </c>
      <c r="R108" s="145"/>
      <c r="S108" s="208">
        <v>0</v>
      </c>
      <c r="T108" s="210">
        <v>5000</v>
      </c>
      <c r="U108" s="117">
        <f>+R108+S108+T108</f>
        <v>5000</v>
      </c>
    </row>
    <row r="109" spans="1:21" ht="20.25" customHeight="1" x14ac:dyDescent="0.4">
      <c r="A109" s="87"/>
      <c r="B109" s="87"/>
      <c r="C109" s="113" t="s">
        <v>127</v>
      </c>
      <c r="D109" s="114"/>
      <c r="E109" s="115"/>
      <c r="F109" s="114"/>
      <c r="G109" s="116">
        <f t="shared" si="16"/>
        <v>0</v>
      </c>
      <c r="H109" s="145"/>
      <c r="I109" s="145"/>
      <c r="J109" s="118"/>
      <c r="K109" s="118"/>
      <c r="L109" s="118"/>
      <c r="M109" s="120"/>
      <c r="N109" s="120"/>
      <c r="O109" s="120"/>
      <c r="P109" s="120"/>
      <c r="Q109" s="117">
        <f t="shared" ref="Q109:Q114" si="17">J109+M109+P109</f>
        <v>0</v>
      </c>
      <c r="R109" s="145"/>
      <c r="S109" s="208">
        <v>0</v>
      </c>
      <c r="T109" s="210">
        <v>0</v>
      </c>
      <c r="U109" s="117">
        <f t="shared" ref="U109:U114" si="18">+R109+S109+T109</f>
        <v>0</v>
      </c>
    </row>
    <row r="110" spans="1:21" ht="27.75" customHeight="1" x14ac:dyDescent="0.4">
      <c r="A110" s="87"/>
      <c r="B110" s="87"/>
      <c r="C110" s="113" t="s">
        <v>128</v>
      </c>
      <c r="D110" s="114"/>
      <c r="E110" s="114"/>
      <c r="F110" s="114">
        <v>2100</v>
      </c>
      <c r="G110" s="116">
        <f t="shared" si="16"/>
        <v>2100</v>
      </c>
      <c r="H110" s="145"/>
      <c r="I110" s="145"/>
      <c r="J110" s="118"/>
      <c r="K110" s="118"/>
      <c r="L110" s="118"/>
      <c r="M110" s="118"/>
      <c r="N110" s="118"/>
      <c r="O110" s="118"/>
      <c r="P110" s="118"/>
      <c r="Q110" s="117">
        <f t="shared" si="17"/>
        <v>0</v>
      </c>
      <c r="R110" s="145"/>
      <c r="S110" s="208">
        <v>0</v>
      </c>
      <c r="T110" s="210">
        <v>1521.8818380743983</v>
      </c>
      <c r="U110" s="117">
        <f t="shared" si="18"/>
        <v>1521.8818380743983</v>
      </c>
    </row>
    <row r="111" spans="1:21" ht="20.25" customHeight="1" x14ac:dyDescent="0.4">
      <c r="A111" s="87"/>
      <c r="B111" s="87"/>
      <c r="C111" s="122" t="s">
        <v>129</v>
      </c>
      <c r="D111" s="114"/>
      <c r="E111" s="114"/>
      <c r="F111" s="114">
        <v>14350</v>
      </c>
      <c r="G111" s="116">
        <f t="shared" si="16"/>
        <v>14350</v>
      </c>
      <c r="H111" s="145"/>
      <c r="I111" s="145"/>
      <c r="J111" s="118"/>
      <c r="K111" s="118"/>
      <c r="L111" s="118"/>
      <c r="M111" s="118"/>
      <c r="N111" s="118"/>
      <c r="O111" s="118"/>
      <c r="P111" s="118"/>
      <c r="Q111" s="117">
        <f t="shared" si="17"/>
        <v>0</v>
      </c>
      <c r="R111" s="145"/>
      <c r="S111" s="208">
        <v>0</v>
      </c>
      <c r="T111" s="210">
        <v>10356.696704595186</v>
      </c>
      <c r="U111" s="117">
        <f t="shared" si="18"/>
        <v>10356.696704595186</v>
      </c>
    </row>
    <row r="112" spans="1:21" ht="20.25" customHeight="1" x14ac:dyDescent="0.4">
      <c r="A112" s="87"/>
      <c r="B112" s="87"/>
      <c r="C112" s="113" t="s">
        <v>130</v>
      </c>
      <c r="D112" s="205"/>
      <c r="E112" s="114"/>
      <c r="F112" s="114">
        <v>7000</v>
      </c>
      <c r="G112" s="116">
        <f>SUM(E112:F112)</f>
        <v>7000</v>
      </c>
      <c r="H112" s="145"/>
      <c r="I112" s="145"/>
      <c r="J112" s="118"/>
      <c r="K112" s="118"/>
      <c r="L112" s="118"/>
      <c r="M112" s="118"/>
      <c r="N112" s="118"/>
      <c r="O112" s="118"/>
      <c r="P112" s="118"/>
      <c r="Q112" s="117">
        <f t="shared" si="17"/>
        <v>0</v>
      </c>
      <c r="R112" s="145"/>
      <c r="S112" s="208">
        <v>0</v>
      </c>
      <c r="T112" s="210">
        <v>6180.5142231947484</v>
      </c>
      <c r="U112" s="117">
        <f t="shared" si="18"/>
        <v>6180.5142231947484</v>
      </c>
    </row>
    <row r="113" spans="1:21" ht="20.25" customHeight="1" x14ac:dyDescent="0.4">
      <c r="A113" s="87"/>
      <c r="B113" s="87"/>
      <c r="C113" s="113" t="s">
        <v>131</v>
      </c>
      <c r="D113" s="114"/>
      <c r="E113" s="114"/>
      <c r="F113" s="114"/>
      <c r="G113" s="116">
        <f t="shared" si="16"/>
        <v>0</v>
      </c>
      <c r="H113" s="117"/>
      <c r="I113" s="117"/>
      <c r="J113" s="118"/>
      <c r="K113" s="118"/>
      <c r="L113" s="118"/>
      <c r="M113" s="118"/>
      <c r="N113" s="118"/>
      <c r="O113" s="118"/>
      <c r="P113" s="118"/>
      <c r="Q113" s="117">
        <f t="shared" si="17"/>
        <v>0</v>
      </c>
      <c r="R113" s="145"/>
      <c r="S113" s="208">
        <v>0</v>
      </c>
      <c r="T113" s="210">
        <v>0</v>
      </c>
      <c r="U113" s="117">
        <f t="shared" si="18"/>
        <v>0</v>
      </c>
    </row>
    <row r="114" spans="1:21" ht="20.25" customHeight="1" x14ac:dyDescent="0.4">
      <c r="A114" s="87"/>
      <c r="B114" s="87"/>
      <c r="C114" s="113" t="s">
        <v>132</v>
      </c>
      <c r="D114" s="114"/>
      <c r="E114" s="114"/>
      <c r="F114" s="114">
        <v>4550</v>
      </c>
      <c r="G114" s="116">
        <f t="shared" si="16"/>
        <v>4550</v>
      </c>
      <c r="H114" s="117"/>
      <c r="I114" s="117"/>
      <c r="J114" s="118"/>
      <c r="K114" s="118"/>
      <c r="L114" s="118"/>
      <c r="M114" s="118"/>
      <c r="N114" s="118"/>
      <c r="O114" s="118"/>
      <c r="P114" s="118"/>
      <c r="Q114" s="117">
        <f t="shared" si="17"/>
        <v>0</v>
      </c>
      <c r="R114" s="145"/>
      <c r="S114" s="208">
        <v>0</v>
      </c>
      <c r="T114" s="210">
        <v>2745.3390831509846</v>
      </c>
      <c r="U114" s="117">
        <f t="shared" si="18"/>
        <v>2745.3390831509846</v>
      </c>
    </row>
    <row r="115" spans="1:21" ht="20.25" customHeight="1" x14ac:dyDescent="0.4">
      <c r="A115" s="87"/>
      <c r="B115" s="87"/>
      <c r="C115" s="123" t="s">
        <v>133</v>
      </c>
      <c r="D115" s="124">
        <f>SUM(D108:D114)</f>
        <v>0</v>
      </c>
      <c r="E115" s="124">
        <f>SUM(E108:E114)</f>
        <v>0</v>
      </c>
      <c r="F115" s="124">
        <f>SUM(F108:F114)</f>
        <v>35000</v>
      </c>
      <c r="G115" s="116">
        <f t="shared" si="16"/>
        <v>35000</v>
      </c>
      <c r="H115" s="117">
        <f>SUM(H108:H114)</f>
        <v>0</v>
      </c>
      <c r="I115" s="117">
        <f>SUM(I108:I114)</f>
        <v>0</v>
      </c>
      <c r="J115" s="125">
        <f>SUM(J108:J114)</f>
        <v>0</v>
      </c>
      <c r="K115" s="125"/>
      <c r="L115" s="125"/>
      <c r="M115" s="125">
        <f>SUM(M108:M114)</f>
        <v>0</v>
      </c>
      <c r="N115" s="125"/>
      <c r="O115" s="125"/>
      <c r="P115" s="125">
        <f t="shared" ref="P115:U115" si="19">SUM(P108:P114)</f>
        <v>0</v>
      </c>
      <c r="Q115" s="117">
        <f t="shared" si="19"/>
        <v>0</v>
      </c>
      <c r="R115" s="203">
        <f t="shared" si="19"/>
        <v>0</v>
      </c>
      <c r="S115" s="203">
        <f t="shared" si="19"/>
        <v>0</v>
      </c>
      <c r="T115" s="203">
        <f t="shared" si="19"/>
        <v>25804.43184901532</v>
      </c>
      <c r="U115" s="204">
        <f t="shared" si="19"/>
        <v>25804.43184901532</v>
      </c>
    </row>
    <row r="116" spans="1:21" ht="20.25" customHeight="1" x14ac:dyDescent="0.4">
      <c r="A116" s="99"/>
      <c r="B116" s="99"/>
      <c r="C116" s="147"/>
      <c r="D116" s="142"/>
      <c r="E116" s="142"/>
      <c r="F116" s="142"/>
      <c r="G116" s="143"/>
      <c r="H116" s="130"/>
      <c r="I116" s="130"/>
    </row>
    <row r="117" spans="1:21" ht="20.25" customHeight="1" x14ac:dyDescent="0.4">
      <c r="A117" s="87"/>
      <c r="B117" s="87"/>
      <c r="C117" s="260" t="s">
        <v>149</v>
      </c>
      <c r="D117" s="260"/>
      <c r="E117" s="260"/>
      <c r="F117" s="260"/>
      <c r="G117" s="260"/>
      <c r="H117" s="260"/>
      <c r="I117" s="260"/>
      <c r="J117" s="260"/>
      <c r="K117" s="260"/>
      <c r="L117" s="260"/>
      <c r="M117" s="260"/>
      <c r="N117" s="260"/>
      <c r="O117" s="260"/>
      <c r="P117" s="260"/>
      <c r="Q117" s="260"/>
      <c r="R117" s="260"/>
      <c r="S117" s="260"/>
      <c r="T117" s="260"/>
      <c r="U117" s="260"/>
    </row>
    <row r="118" spans="1:21" ht="20.25" customHeight="1" x14ac:dyDescent="0.4">
      <c r="A118" s="87"/>
      <c r="B118" s="87"/>
      <c r="C118" s="185" t="s">
        <v>150</v>
      </c>
      <c r="D118" s="116">
        <f>D126</f>
        <v>0</v>
      </c>
      <c r="E118" s="116">
        <f>E126</f>
        <v>0</v>
      </c>
      <c r="F118" s="116">
        <f>F126</f>
        <v>315600</v>
      </c>
      <c r="G118" s="116">
        <f>SUM(D118:F118)</f>
        <v>315600</v>
      </c>
      <c r="H118" s="117">
        <f>H126</f>
        <v>0</v>
      </c>
      <c r="I118" s="117">
        <f>I126</f>
        <v>0</v>
      </c>
      <c r="J118" s="155">
        <f>+J126</f>
        <v>0</v>
      </c>
      <c r="K118" s="155"/>
      <c r="L118" s="155"/>
      <c r="M118" s="155">
        <f>'[3]1) Tableau budgétaire 1'!I118</f>
        <v>0</v>
      </c>
      <c r="N118" s="155"/>
      <c r="O118" s="155"/>
      <c r="P118" s="155">
        <f>'[3]1) Tableau budgétaire 1'!J118</f>
        <v>0</v>
      </c>
      <c r="Q118" s="117">
        <f>SUM(J118:P118)</f>
        <v>0</v>
      </c>
      <c r="R118" s="197"/>
      <c r="S118" s="197"/>
      <c r="T118" s="197"/>
      <c r="U118" s="201">
        <f>SUM(U119:U125)</f>
        <v>65623.75794270706</v>
      </c>
    </row>
    <row r="119" spans="1:21" ht="20.25" customHeight="1" x14ac:dyDescent="0.4">
      <c r="A119" s="87"/>
      <c r="B119" s="87"/>
      <c r="C119" s="113" t="s">
        <v>126</v>
      </c>
      <c r="D119" s="114"/>
      <c r="E119" s="115"/>
      <c r="F119" s="115">
        <v>48287</v>
      </c>
      <c r="G119" s="116">
        <f t="shared" ref="G119:G125" si="20">SUM(D119:F119)</f>
        <v>48287</v>
      </c>
      <c r="H119" s="117"/>
      <c r="I119" s="117"/>
      <c r="J119" s="118"/>
      <c r="K119" s="118"/>
      <c r="L119" s="118"/>
      <c r="M119" s="120"/>
      <c r="N119" s="120"/>
      <c r="O119" s="120"/>
      <c r="P119" s="120"/>
      <c r="Q119" s="117">
        <f t="shared" ref="Q119:Q125" si="21">J119+M119+P119</f>
        <v>0</v>
      </c>
      <c r="R119" s="145"/>
      <c r="S119" s="208">
        <v>0</v>
      </c>
      <c r="T119" s="210">
        <v>13549.884220984683</v>
      </c>
      <c r="U119" s="117">
        <f t="shared" ref="U119:U125" si="22">+R119+S119+T119</f>
        <v>13549.884220984683</v>
      </c>
    </row>
    <row r="120" spans="1:21" ht="20.25" customHeight="1" x14ac:dyDescent="0.4">
      <c r="A120" s="87"/>
      <c r="B120" s="87"/>
      <c r="C120" s="113" t="s">
        <v>127</v>
      </c>
      <c r="D120" s="114"/>
      <c r="E120" s="115"/>
      <c r="F120" s="115"/>
      <c r="G120" s="116">
        <f t="shared" si="20"/>
        <v>0</v>
      </c>
      <c r="H120" s="117"/>
      <c r="I120" s="145"/>
      <c r="J120" s="118"/>
      <c r="K120" s="121"/>
      <c r="L120" s="121"/>
      <c r="M120" s="120"/>
      <c r="N120" s="120"/>
      <c r="O120" s="120"/>
      <c r="P120" s="120"/>
      <c r="Q120" s="117">
        <f t="shared" si="21"/>
        <v>0</v>
      </c>
      <c r="R120" s="145"/>
      <c r="S120" s="208">
        <v>0</v>
      </c>
      <c r="T120" s="210">
        <v>0</v>
      </c>
      <c r="U120" s="117">
        <f t="shared" si="22"/>
        <v>0</v>
      </c>
    </row>
    <row r="121" spans="1:21" ht="20.25" customHeight="1" x14ac:dyDescent="0.4">
      <c r="A121" s="87"/>
      <c r="B121" s="87"/>
      <c r="C121" s="113" t="s">
        <v>128</v>
      </c>
      <c r="D121" s="114"/>
      <c r="E121" s="114"/>
      <c r="F121" s="114">
        <v>6312</v>
      </c>
      <c r="G121" s="116">
        <f t="shared" si="20"/>
        <v>6312</v>
      </c>
      <c r="H121" s="117"/>
      <c r="I121" s="145"/>
      <c r="J121" s="118"/>
      <c r="K121" s="121"/>
      <c r="L121" s="121"/>
      <c r="M121" s="118"/>
      <c r="N121" s="118"/>
      <c r="O121" s="118"/>
      <c r="P121" s="120"/>
      <c r="Q121" s="117">
        <f t="shared" si="21"/>
        <v>0</v>
      </c>
      <c r="R121" s="145"/>
      <c r="S121" s="208">
        <v>0</v>
      </c>
      <c r="T121" s="210">
        <v>5635.5579868708974</v>
      </c>
      <c r="U121" s="117">
        <f t="shared" si="22"/>
        <v>5635.5579868708974</v>
      </c>
    </row>
    <row r="122" spans="1:21" ht="20.25" customHeight="1" x14ac:dyDescent="0.4">
      <c r="A122" s="87"/>
      <c r="B122" s="87"/>
      <c r="C122" s="122" t="s">
        <v>129</v>
      </c>
      <c r="D122" s="114"/>
      <c r="E122" s="114"/>
      <c r="F122" s="114">
        <v>18936</v>
      </c>
      <c r="G122" s="116">
        <f t="shared" si="20"/>
        <v>18936</v>
      </c>
      <c r="H122" s="117"/>
      <c r="I122" s="145"/>
      <c r="J122" s="118"/>
      <c r="K122" s="121"/>
      <c r="L122" s="121"/>
      <c r="M122" s="118"/>
      <c r="N122" s="118"/>
      <c r="O122" s="118"/>
      <c r="P122" s="120"/>
      <c r="Q122" s="117">
        <f t="shared" si="21"/>
        <v>0</v>
      </c>
      <c r="R122" s="145"/>
      <c r="S122" s="208">
        <v>0</v>
      </c>
      <c r="T122" s="210">
        <v>7957.8974177165292</v>
      </c>
      <c r="U122" s="117">
        <f t="shared" si="22"/>
        <v>7957.8974177165292</v>
      </c>
    </row>
    <row r="123" spans="1:21" ht="20.25" customHeight="1" x14ac:dyDescent="0.4">
      <c r="A123" s="87"/>
      <c r="B123" s="87"/>
      <c r="C123" s="113" t="s">
        <v>130</v>
      </c>
      <c r="D123" s="114"/>
      <c r="E123" s="114"/>
      <c r="F123" s="114">
        <v>31560</v>
      </c>
      <c r="G123" s="116">
        <f t="shared" si="20"/>
        <v>31560</v>
      </c>
      <c r="H123" s="117"/>
      <c r="I123" s="145"/>
      <c r="J123" s="118"/>
      <c r="K123" s="121"/>
      <c r="L123" s="121"/>
      <c r="M123" s="118"/>
      <c r="N123" s="118"/>
      <c r="O123" s="118"/>
      <c r="P123" s="120"/>
      <c r="Q123" s="117">
        <f t="shared" si="21"/>
        <v>0</v>
      </c>
      <c r="R123" s="145"/>
      <c r="S123" s="208">
        <v>0</v>
      </c>
      <c r="T123" s="210">
        <v>12068.293216630198</v>
      </c>
      <c r="U123" s="117">
        <f t="shared" si="22"/>
        <v>12068.293216630198</v>
      </c>
    </row>
    <row r="124" spans="1:21" ht="20.25" customHeight="1" x14ac:dyDescent="0.4">
      <c r="A124" s="87"/>
      <c r="B124" s="87"/>
      <c r="C124" s="113" t="s">
        <v>131</v>
      </c>
      <c r="D124" s="114"/>
      <c r="E124" s="114"/>
      <c r="F124" s="114">
        <v>186204</v>
      </c>
      <c r="G124" s="116">
        <f t="shared" si="20"/>
        <v>186204</v>
      </c>
      <c r="H124" s="117"/>
      <c r="I124" s="117"/>
      <c r="J124" s="118"/>
      <c r="K124" s="121"/>
      <c r="L124" s="121"/>
      <c r="M124" s="118"/>
      <c r="N124" s="118"/>
      <c r="O124" s="118"/>
      <c r="P124" s="120"/>
      <c r="Q124" s="117">
        <f t="shared" si="21"/>
        <v>0</v>
      </c>
      <c r="R124" s="145"/>
      <c r="S124" s="208">
        <v>0</v>
      </c>
      <c r="T124" s="210">
        <v>22978.003214290304</v>
      </c>
      <c r="U124" s="117">
        <f t="shared" si="22"/>
        <v>22978.003214290304</v>
      </c>
    </row>
    <row r="125" spans="1:21" ht="20.25" customHeight="1" x14ac:dyDescent="0.4">
      <c r="A125" s="87"/>
      <c r="B125" s="87"/>
      <c r="C125" s="113" t="s">
        <v>132</v>
      </c>
      <c r="D125" s="114"/>
      <c r="E125" s="114"/>
      <c r="F125" s="114">
        <v>24301</v>
      </c>
      <c r="G125" s="116">
        <f t="shared" si="20"/>
        <v>24301</v>
      </c>
      <c r="H125" s="117"/>
      <c r="I125" s="117"/>
      <c r="J125" s="118"/>
      <c r="K125" s="121"/>
      <c r="L125" s="121"/>
      <c r="M125" s="118"/>
      <c r="N125" s="118"/>
      <c r="O125" s="118"/>
      <c r="P125" s="120"/>
      <c r="Q125" s="117">
        <f t="shared" si="21"/>
        <v>0</v>
      </c>
      <c r="R125" s="145"/>
      <c r="S125" s="208">
        <v>0</v>
      </c>
      <c r="T125" s="210">
        <v>3434.1218862144419</v>
      </c>
      <c r="U125" s="117">
        <f t="shared" si="22"/>
        <v>3434.1218862144419</v>
      </c>
    </row>
    <row r="126" spans="1:21" ht="20.25" customHeight="1" x14ac:dyDescent="0.4">
      <c r="A126" s="87"/>
      <c r="B126" s="87"/>
      <c r="C126" s="123" t="s">
        <v>133</v>
      </c>
      <c r="D126" s="124">
        <f>SUM(D119:D125)</f>
        <v>0</v>
      </c>
      <c r="E126" s="124">
        <f>SUM(E119:E125)</f>
        <v>0</v>
      </c>
      <c r="F126" s="124">
        <f>SUM(F119:F125)</f>
        <v>315600</v>
      </c>
      <c r="G126" s="116">
        <f>SUM(D126:F126)</f>
        <v>315600</v>
      </c>
      <c r="H126" s="117">
        <f>SUM(H119:H125)</f>
        <v>0</v>
      </c>
      <c r="I126" s="117">
        <f>SUM(I119:I125)</f>
        <v>0</v>
      </c>
      <c r="J126" s="148">
        <f>SUM(J119:J125)</f>
        <v>0</v>
      </c>
      <c r="K126" s="148"/>
      <c r="L126" s="148"/>
      <c r="M126" s="125">
        <f>SUM(M119:M125)</f>
        <v>0</v>
      </c>
      <c r="N126" s="125"/>
      <c r="O126" s="125"/>
      <c r="P126" s="125">
        <f t="shared" ref="P126:U126" si="23">SUM(P119:P125)</f>
        <v>0</v>
      </c>
      <c r="Q126" s="117">
        <f t="shared" si="23"/>
        <v>0</v>
      </c>
      <c r="R126" s="203">
        <f t="shared" si="23"/>
        <v>0</v>
      </c>
      <c r="S126" s="203">
        <f t="shared" si="23"/>
        <v>0</v>
      </c>
      <c r="T126" s="203">
        <f t="shared" si="23"/>
        <v>65623.75794270706</v>
      </c>
      <c r="U126" s="204">
        <f t="shared" si="23"/>
        <v>65623.75794270706</v>
      </c>
    </row>
    <row r="127" spans="1:21" ht="20.25" customHeight="1" x14ac:dyDescent="0.4">
      <c r="A127" s="99"/>
      <c r="B127" s="99"/>
      <c r="C127" s="147"/>
      <c r="D127" s="142"/>
      <c r="E127" s="142"/>
      <c r="F127" s="142"/>
      <c r="G127" s="143"/>
      <c r="H127" s="130"/>
      <c r="I127" s="130"/>
    </row>
    <row r="128" spans="1:21" ht="20.25" customHeight="1" x14ac:dyDescent="0.4">
      <c r="A128" s="87"/>
      <c r="B128" s="87"/>
      <c r="C128" s="260" t="s">
        <v>85</v>
      </c>
      <c r="D128" s="260"/>
      <c r="E128" s="260"/>
      <c r="F128" s="260"/>
      <c r="G128" s="260"/>
      <c r="H128" s="260"/>
      <c r="I128" s="260"/>
      <c r="J128" s="260"/>
      <c r="K128" s="260"/>
      <c r="L128" s="260"/>
      <c r="M128" s="260"/>
      <c r="N128" s="260"/>
      <c r="O128" s="260"/>
      <c r="P128" s="260"/>
      <c r="Q128" s="260"/>
      <c r="R128" s="260"/>
      <c r="S128" s="260"/>
      <c r="T128" s="260"/>
      <c r="U128" s="260"/>
    </row>
    <row r="129" spans="1:21" ht="20.25" customHeight="1" x14ac:dyDescent="0.4">
      <c r="A129" s="87"/>
      <c r="B129" s="87"/>
      <c r="C129" s="185" t="s">
        <v>151</v>
      </c>
      <c r="D129" s="116">
        <f>D137</f>
        <v>20000</v>
      </c>
      <c r="E129" s="116">
        <f>E137</f>
        <v>235000</v>
      </c>
      <c r="F129" s="116">
        <f>F137</f>
        <v>0</v>
      </c>
      <c r="G129" s="116">
        <f t="shared" ref="G129:G137" si="24">SUM(D129:F129)</f>
        <v>255000</v>
      </c>
      <c r="H129" s="117">
        <f>+H137</f>
        <v>0</v>
      </c>
      <c r="I129" s="117">
        <f>+I137</f>
        <v>0</v>
      </c>
      <c r="J129" s="155">
        <f>+J137</f>
        <v>0</v>
      </c>
      <c r="K129" s="155"/>
      <c r="L129" s="155"/>
      <c r="M129" s="155">
        <f>'[3]1) Tableau budgétaire 1'!I128</f>
        <v>0</v>
      </c>
      <c r="N129" s="155"/>
      <c r="O129" s="155"/>
      <c r="P129" s="155">
        <f>'[3]1) Tableau budgétaire 1'!J128</f>
        <v>0</v>
      </c>
      <c r="Q129" s="117">
        <f>SUM(J129:P129)</f>
        <v>0</v>
      </c>
      <c r="R129" s="197">
        <f>+R137</f>
        <v>1792.72</v>
      </c>
      <c r="S129" s="197">
        <f>+S137</f>
        <v>12823.899999999998</v>
      </c>
      <c r="T129" s="197">
        <f>+T137</f>
        <v>0</v>
      </c>
      <c r="U129" s="201">
        <f>SUM(U130:U136)</f>
        <v>14616.619999999999</v>
      </c>
    </row>
    <row r="130" spans="1:21" ht="20.25" customHeight="1" x14ac:dyDescent="0.4">
      <c r="A130" s="87"/>
      <c r="B130" s="87"/>
      <c r="C130" s="113" t="s">
        <v>126</v>
      </c>
      <c r="D130" s="114"/>
      <c r="E130" s="115"/>
      <c r="F130" s="115"/>
      <c r="G130" s="116">
        <f t="shared" si="24"/>
        <v>0</v>
      </c>
      <c r="H130" s="117"/>
      <c r="I130" s="117"/>
      <c r="J130" s="121"/>
      <c r="K130" s="121"/>
      <c r="L130" s="121"/>
      <c r="M130" s="120"/>
      <c r="N130" s="120"/>
      <c r="O130" s="120"/>
      <c r="P130" s="120"/>
      <c r="Q130" s="117">
        <f t="shared" ref="Q130:Q136" si="25">+J130+M130+P130</f>
        <v>0</v>
      </c>
      <c r="R130" s="145"/>
      <c r="S130" s="209">
        <v>0</v>
      </c>
      <c r="T130" s="145"/>
      <c r="U130" s="117">
        <f>+R130+S130+T130</f>
        <v>0</v>
      </c>
    </row>
    <row r="131" spans="1:21" ht="20.25" customHeight="1" x14ac:dyDescent="0.4">
      <c r="A131" s="87"/>
      <c r="B131" s="87"/>
      <c r="C131" s="113" t="s">
        <v>127</v>
      </c>
      <c r="D131" s="114">
        <v>5000</v>
      </c>
      <c r="E131" s="115">
        <v>2000</v>
      </c>
      <c r="F131" s="115"/>
      <c r="G131" s="116">
        <f t="shared" si="24"/>
        <v>7000</v>
      </c>
      <c r="H131" s="117"/>
      <c r="I131" s="117"/>
      <c r="J131" s="121"/>
      <c r="K131" s="121"/>
      <c r="L131" s="121"/>
      <c r="M131" s="120"/>
      <c r="N131" s="120"/>
      <c r="O131" s="120"/>
      <c r="P131" s="120"/>
      <c r="Q131" s="117">
        <f t="shared" si="25"/>
        <v>0</v>
      </c>
      <c r="R131" s="145"/>
      <c r="S131" s="209">
        <v>676.47</v>
      </c>
      <c r="T131" s="145"/>
      <c r="U131" s="117">
        <f t="shared" ref="U131:U136" si="26">+R131+S131+T131</f>
        <v>676.47</v>
      </c>
    </row>
    <row r="132" spans="1:21" ht="20.25" customHeight="1" x14ac:dyDescent="0.4">
      <c r="A132" s="87"/>
      <c r="B132" s="87"/>
      <c r="C132" s="113" t="s">
        <v>128</v>
      </c>
      <c r="D132" s="114"/>
      <c r="E132" s="114"/>
      <c r="F132" s="114"/>
      <c r="G132" s="116">
        <f t="shared" si="24"/>
        <v>0</v>
      </c>
      <c r="H132" s="145"/>
      <c r="I132" s="145"/>
      <c r="J132" s="121"/>
      <c r="K132" s="121"/>
      <c r="L132" s="121"/>
      <c r="M132" s="118"/>
      <c r="N132" s="118"/>
      <c r="O132" s="118"/>
      <c r="P132" s="118"/>
      <c r="Q132" s="117">
        <f t="shared" si="25"/>
        <v>0</v>
      </c>
      <c r="R132" s="145"/>
      <c r="S132" s="209">
        <v>0</v>
      </c>
      <c r="T132" s="145"/>
      <c r="U132" s="117">
        <f t="shared" si="26"/>
        <v>0</v>
      </c>
    </row>
    <row r="133" spans="1:21" ht="20.25" customHeight="1" x14ac:dyDescent="0.4">
      <c r="A133" s="87"/>
      <c r="B133" s="87"/>
      <c r="C133" s="122" t="s">
        <v>129</v>
      </c>
      <c r="D133" s="114"/>
      <c r="E133" s="114">
        <v>3000</v>
      </c>
      <c r="F133" s="114"/>
      <c r="G133" s="116">
        <f t="shared" si="24"/>
        <v>3000</v>
      </c>
      <c r="H133" s="145"/>
      <c r="I133" s="145"/>
      <c r="J133" s="121"/>
      <c r="K133" s="121"/>
      <c r="L133" s="121"/>
      <c r="M133" s="118"/>
      <c r="N133" s="118"/>
      <c r="O133" s="118"/>
      <c r="P133" s="118"/>
      <c r="Q133" s="117">
        <f t="shared" si="25"/>
        <v>0</v>
      </c>
      <c r="R133" s="145"/>
      <c r="S133" s="209">
        <v>0</v>
      </c>
      <c r="T133" s="145"/>
      <c r="U133" s="117">
        <f t="shared" si="26"/>
        <v>0</v>
      </c>
    </row>
    <row r="134" spans="1:21" ht="20.25" customHeight="1" x14ac:dyDescent="0.4">
      <c r="A134" s="87"/>
      <c r="B134" s="87"/>
      <c r="C134" s="113" t="s">
        <v>130</v>
      </c>
      <c r="D134" s="114">
        <v>10000</v>
      </c>
      <c r="E134" s="114">
        <v>15000</v>
      </c>
      <c r="F134" s="114"/>
      <c r="G134" s="116">
        <f t="shared" si="24"/>
        <v>25000</v>
      </c>
      <c r="H134" s="145"/>
      <c r="I134" s="145"/>
      <c r="J134" s="121"/>
      <c r="K134" s="121"/>
      <c r="L134" s="121"/>
      <c r="M134" s="118"/>
      <c r="N134" s="118"/>
      <c r="O134" s="118"/>
      <c r="P134" s="118"/>
      <c r="Q134" s="117">
        <f t="shared" si="25"/>
        <v>0</v>
      </c>
      <c r="R134" s="114">
        <v>1792.72</v>
      </c>
      <c r="S134" s="209">
        <v>7523.0599999999995</v>
      </c>
      <c r="T134" s="145"/>
      <c r="U134" s="117">
        <f t="shared" si="26"/>
        <v>9315.7799999999988</v>
      </c>
    </row>
    <row r="135" spans="1:21" ht="20.25" customHeight="1" x14ac:dyDescent="0.4">
      <c r="A135" s="87"/>
      <c r="B135" s="87"/>
      <c r="C135" s="113" t="s">
        <v>131</v>
      </c>
      <c r="D135" s="114"/>
      <c r="E135" s="114">
        <v>210000</v>
      </c>
      <c r="F135" s="114"/>
      <c r="G135" s="116">
        <f t="shared" si="24"/>
        <v>210000</v>
      </c>
      <c r="H135" s="145"/>
      <c r="I135" s="145"/>
      <c r="J135" s="121"/>
      <c r="K135" s="121"/>
      <c r="L135" s="121"/>
      <c r="M135" s="118"/>
      <c r="N135" s="118"/>
      <c r="O135" s="118"/>
      <c r="P135" s="118"/>
      <c r="Q135" s="117">
        <f t="shared" si="25"/>
        <v>0</v>
      </c>
      <c r="R135" s="145"/>
      <c r="S135" s="209">
        <v>0</v>
      </c>
      <c r="T135" s="145"/>
      <c r="U135" s="117">
        <f t="shared" si="26"/>
        <v>0</v>
      </c>
    </row>
    <row r="136" spans="1:21" ht="20.25" customHeight="1" x14ac:dyDescent="0.4">
      <c r="A136" s="87"/>
      <c r="B136" s="87"/>
      <c r="C136" s="113" t="s">
        <v>132</v>
      </c>
      <c r="D136" s="114">
        <v>5000</v>
      </c>
      <c r="E136" s="114">
        <v>5000</v>
      </c>
      <c r="F136" s="114"/>
      <c r="G136" s="116">
        <f t="shared" si="24"/>
        <v>10000</v>
      </c>
      <c r="H136" s="117"/>
      <c r="I136" s="117"/>
      <c r="J136" s="121"/>
      <c r="K136" s="121"/>
      <c r="L136" s="121"/>
      <c r="M136" s="118"/>
      <c r="N136" s="118"/>
      <c r="O136" s="118"/>
      <c r="P136" s="118"/>
      <c r="Q136" s="117">
        <f t="shared" si="25"/>
        <v>0</v>
      </c>
      <c r="R136" s="145"/>
      <c r="S136" s="209">
        <v>4624.37</v>
      </c>
      <c r="T136" s="145"/>
      <c r="U136" s="117">
        <f t="shared" si="26"/>
        <v>4624.37</v>
      </c>
    </row>
    <row r="137" spans="1:21" ht="20.25" customHeight="1" x14ac:dyDescent="0.4">
      <c r="A137" s="87"/>
      <c r="B137" s="87"/>
      <c r="C137" s="123" t="s">
        <v>133</v>
      </c>
      <c r="D137" s="124">
        <f>SUM(D130:D136)</f>
        <v>20000</v>
      </c>
      <c r="E137" s="124">
        <f>SUM(E130:E136)</f>
        <v>235000</v>
      </c>
      <c r="F137" s="124">
        <f>SUM(F130:F136)</f>
        <v>0</v>
      </c>
      <c r="G137" s="116">
        <f t="shared" si="24"/>
        <v>255000</v>
      </c>
      <c r="H137" s="117">
        <f>SUM(H130:H136)</f>
        <v>0</v>
      </c>
      <c r="I137" s="117">
        <f>SUM(I130:I136)</f>
        <v>0</v>
      </c>
      <c r="J137" s="148">
        <f>SUM(J130:J136)</f>
        <v>0</v>
      </c>
      <c r="K137" s="148"/>
      <c r="L137" s="148"/>
      <c r="M137" s="125">
        <f>SUM(M130:M136)</f>
        <v>0</v>
      </c>
      <c r="N137" s="125"/>
      <c r="O137" s="125"/>
      <c r="P137" s="125">
        <f t="shared" ref="P137:U137" si="27">SUM(P130:P136)</f>
        <v>0</v>
      </c>
      <c r="Q137" s="117">
        <f t="shared" si="27"/>
        <v>0</v>
      </c>
      <c r="R137" s="203">
        <f t="shared" si="27"/>
        <v>1792.72</v>
      </c>
      <c r="S137" s="203">
        <f t="shared" si="27"/>
        <v>12823.899999999998</v>
      </c>
      <c r="T137" s="203">
        <f t="shared" si="27"/>
        <v>0</v>
      </c>
      <c r="U137" s="204">
        <f t="shared" si="27"/>
        <v>14616.619999999999</v>
      </c>
    </row>
    <row r="138" spans="1:21" ht="20.25" hidden="1" customHeight="1" x14ac:dyDescent="0.4">
      <c r="A138" s="99"/>
      <c r="B138" s="99"/>
      <c r="C138" s="127"/>
      <c r="D138" s="128"/>
      <c r="E138" s="128"/>
      <c r="F138" s="128"/>
      <c r="G138" s="134"/>
      <c r="H138" s="130"/>
      <c r="I138" s="130"/>
    </row>
    <row r="139" spans="1:21" ht="20.25" hidden="1" customHeight="1" x14ac:dyDescent="0.4">
      <c r="A139" s="87"/>
      <c r="B139" s="87"/>
      <c r="C139" s="151" t="s">
        <v>152</v>
      </c>
      <c r="D139" s="152"/>
      <c r="E139" s="152"/>
      <c r="F139" s="152"/>
      <c r="G139" s="153"/>
      <c r="H139" s="149"/>
      <c r="I139" s="149"/>
    </row>
    <row r="140" spans="1:21" ht="20.25" hidden="1" customHeight="1" thickBot="1" x14ac:dyDescent="0.45">
      <c r="A140" s="87"/>
      <c r="B140" s="87"/>
      <c r="C140" s="132" t="s">
        <v>153</v>
      </c>
      <c r="D140" s="133">
        <f>'[3]1) Tableau budgétaire 1'!D138</f>
        <v>0</v>
      </c>
      <c r="E140" s="133">
        <f>'[3]1) Tableau budgétaire 1'!E138</f>
        <v>0</v>
      </c>
      <c r="F140" s="133">
        <f>'[3]1) Tableau budgétaire 1'!F138</f>
        <v>0</v>
      </c>
      <c r="G140" s="133">
        <f t="shared" ref="G140:G148" si="28">SUM(D140:F140)</f>
        <v>0</v>
      </c>
      <c r="H140" s="130"/>
      <c r="I140" s="130"/>
    </row>
    <row r="141" spans="1:21" ht="20.25" hidden="1" customHeight="1" x14ac:dyDescent="0.4">
      <c r="A141" s="87"/>
      <c r="B141" s="87"/>
      <c r="C141" s="109" t="s">
        <v>126</v>
      </c>
      <c r="D141" s="110"/>
      <c r="E141" s="111"/>
      <c r="F141" s="111"/>
      <c r="G141" s="112">
        <f t="shared" si="28"/>
        <v>0</v>
      </c>
      <c r="H141" s="130"/>
      <c r="I141" s="130"/>
    </row>
    <row r="142" spans="1:21" ht="20.25" hidden="1" customHeight="1" x14ac:dyDescent="0.4">
      <c r="A142" s="87"/>
      <c r="B142" s="87"/>
      <c r="C142" s="113" t="s">
        <v>127</v>
      </c>
      <c r="D142" s="114"/>
      <c r="E142" s="115"/>
      <c r="F142" s="115"/>
      <c r="G142" s="116">
        <f t="shared" si="28"/>
        <v>0</v>
      </c>
      <c r="H142" s="130"/>
      <c r="I142" s="130"/>
    </row>
    <row r="143" spans="1:21" ht="20.25" hidden="1" customHeight="1" x14ac:dyDescent="0.4">
      <c r="A143" s="87"/>
      <c r="B143" s="87"/>
      <c r="C143" s="113" t="s">
        <v>128</v>
      </c>
      <c r="D143" s="114"/>
      <c r="E143" s="114"/>
      <c r="F143" s="114"/>
      <c r="G143" s="116">
        <f t="shared" si="28"/>
        <v>0</v>
      </c>
      <c r="H143" s="130"/>
      <c r="I143" s="130"/>
    </row>
    <row r="144" spans="1:21" ht="20.25" hidden="1" customHeight="1" x14ac:dyDescent="0.4">
      <c r="A144" s="87"/>
      <c r="B144" s="87"/>
      <c r="C144" s="122" t="s">
        <v>129</v>
      </c>
      <c r="D144" s="114"/>
      <c r="E144" s="114"/>
      <c r="F144" s="114"/>
      <c r="G144" s="116">
        <f t="shared" si="28"/>
        <v>0</v>
      </c>
      <c r="H144" s="130"/>
      <c r="I144" s="130"/>
    </row>
    <row r="145" spans="1:9" ht="20.25" hidden="1" customHeight="1" x14ac:dyDescent="0.4">
      <c r="A145" s="87"/>
      <c r="B145" s="87"/>
      <c r="C145" s="113" t="s">
        <v>130</v>
      </c>
      <c r="D145" s="114"/>
      <c r="E145" s="114"/>
      <c r="F145" s="114"/>
      <c r="G145" s="116">
        <f t="shared" si="28"/>
        <v>0</v>
      </c>
      <c r="H145" s="130"/>
      <c r="I145" s="130"/>
    </row>
    <row r="146" spans="1:9" ht="20.25" hidden="1" customHeight="1" x14ac:dyDescent="0.4">
      <c r="A146" s="87"/>
      <c r="B146" s="87"/>
      <c r="C146" s="113" t="s">
        <v>131</v>
      </c>
      <c r="D146" s="114"/>
      <c r="E146" s="114"/>
      <c r="F146" s="114"/>
      <c r="G146" s="116">
        <f t="shared" si="28"/>
        <v>0</v>
      </c>
      <c r="H146" s="130"/>
      <c r="I146" s="130"/>
    </row>
    <row r="147" spans="1:9" ht="20.25" hidden="1" customHeight="1" x14ac:dyDescent="0.4">
      <c r="A147" s="87"/>
      <c r="B147" s="87"/>
      <c r="C147" s="113" t="s">
        <v>132</v>
      </c>
      <c r="D147" s="114"/>
      <c r="E147" s="114"/>
      <c r="F147" s="114"/>
      <c r="G147" s="116">
        <f t="shared" si="28"/>
        <v>0</v>
      </c>
      <c r="H147" s="130"/>
      <c r="I147" s="130"/>
    </row>
    <row r="148" spans="1:9" ht="20.25" hidden="1" customHeight="1" x14ac:dyDescent="0.4">
      <c r="A148" s="87"/>
      <c r="B148" s="87"/>
      <c r="C148" s="123" t="s">
        <v>133</v>
      </c>
      <c r="D148" s="124">
        <f>SUM(D141:D147)</f>
        <v>0</v>
      </c>
      <c r="E148" s="124">
        <f>SUM(E141:E147)</f>
        <v>0</v>
      </c>
      <c r="F148" s="124">
        <f>SUM(F141:F147)</f>
        <v>0</v>
      </c>
      <c r="G148" s="116">
        <f t="shared" si="28"/>
        <v>0</v>
      </c>
      <c r="H148" s="130"/>
      <c r="I148" s="130"/>
    </row>
    <row r="149" spans="1:9" ht="20.25" hidden="1" customHeight="1" x14ac:dyDescent="0.4">
      <c r="A149" s="87"/>
      <c r="B149" s="87"/>
      <c r="C149" s="87"/>
      <c r="D149" s="88"/>
      <c r="E149" s="88"/>
      <c r="F149" s="88"/>
      <c r="G149" s="89"/>
      <c r="H149" s="87"/>
      <c r="I149" s="87"/>
    </row>
    <row r="150" spans="1:9" ht="20.25" hidden="1" customHeight="1" x14ac:dyDescent="0.4">
      <c r="A150" s="87"/>
      <c r="B150" s="277" t="s">
        <v>154</v>
      </c>
      <c r="C150" s="278"/>
      <c r="D150" s="278"/>
      <c r="E150" s="278"/>
      <c r="F150" s="278"/>
      <c r="G150" s="279"/>
      <c r="H150" s="149"/>
      <c r="I150" s="149"/>
    </row>
    <row r="151" spans="1:9" ht="20.25" hidden="1" customHeight="1" x14ac:dyDescent="0.4">
      <c r="A151" s="87"/>
      <c r="B151" s="87"/>
      <c r="C151" s="277" t="s">
        <v>155</v>
      </c>
      <c r="D151" s="278"/>
      <c r="E151" s="278"/>
      <c r="F151" s="278"/>
      <c r="G151" s="279"/>
      <c r="H151" s="149"/>
      <c r="I151" s="149"/>
    </row>
    <row r="152" spans="1:9" ht="20.25" hidden="1" customHeight="1" thickBot="1" x14ac:dyDescent="0.45">
      <c r="A152" s="87"/>
      <c r="B152" s="87"/>
      <c r="C152" s="132" t="s">
        <v>156</v>
      </c>
      <c r="D152" s="133">
        <f>'[3]1) Tableau budgétaire 1'!D150</f>
        <v>0</v>
      </c>
      <c r="E152" s="133">
        <f>'[3]1) Tableau budgétaire 1'!E150</f>
        <v>0</v>
      </c>
      <c r="F152" s="133">
        <f>'[3]1) Tableau budgétaire 1'!F150</f>
        <v>0</v>
      </c>
      <c r="G152" s="133">
        <f t="shared" ref="G152:G160" si="29">SUM(D152:F152)</f>
        <v>0</v>
      </c>
      <c r="H152" s="130"/>
      <c r="I152" s="130"/>
    </row>
    <row r="153" spans="1:9" ht="20.25" hidden="1" customHeight="1" x14ac:dyDescent="0.4">
      <c r="A153" s="87"/>
      <c r="B153" s="87"/>
      <c r="C153" s="109" t="s">
        <v>126</v>
      </c>
      <c r="D153" s="110"/>
      <c r="E153" s="111"/>
      <c r="F153" s="111"/>
      <c r="G153" s="112">
        <f t="shared" si="29"/>
        <v>0</v>
      </c>
      <c r="H153" s="130"/>
      <c r="I153" s="130"/>
    </row>
    <row r="154" spans="1:9" ht="20.25" hidden="1" customHeight="1" x14ac:dyDescent="0.4">
      <c r="A154" s="87"/>
      <c r="B154" s="87"/>
      <c r="C154" s="113" t="s">
        <v>127</v>
      </c>
      <c r="D154" s="114"/>
      <c r="E154" s="115"/>
      <c r="F154" s="115"/>
      <c r="G154" s="116">
        <f t="shared" si="29"/>
        <v>0</v>
      </c>
      <c r="H154" s="130"/>
      <c r="I154" s="130"/>
    </row>
    <row r="155" spans="1:9" ht="20.25" hidden="1" customHeight="1" x14ac:dyDescent="0.4">
      <c r="A155" s="87"/>
      <c r="B155" s="87"/>
      <c r="C155" s="113" t="s">
        <v>128</v>
      </c>
      <c r="D155" s="114"/>
      <c r="E155" s="114"/>
      <c r="F155" s="114"/>
      <c r="G155" s="116">
        <f t="shared" si="29"/>
        <v>0</v>
      </c>
      <c r="H155" s="130"/>
      <c r="I155" s="130"/>
    </row>
    <row r="156" spans="1:9" ht="20.25" hidden="1" customHeight="1" x14ac:dyDescent="0.4">
      <c r="A156" s="87"/>
      <c r="B156" s="87"/>
      <c r="C156" s="122" t="s">
        <v>129</v>
      </c>
      <c r="D156" s="114"/>
      <c r="E156" s="114"/>
      <c r="F156" s="114"/>
      <c r="G156" s="116">
        <f t="shared" si="29"/>
        <v>0</v>
      </c>
      <c r="H156" s="130"/>
      <c r="I156" s="130"/>
    </row>
    <row r="157" spans="1:9" ht="20.25" hidden="1" customHeight="1" x14ac:dyDescent="0.4">
      <c r="A157" s="87"/>
      <c r="B157" s="87"/>
      <c r="C157" s="113" t="s">
        <v>130</v>
      </c>
      <c r="D157" s="114"/>
      <c r="E157" s="114"/>
      <c r="F157" s="114"/>
      <c r="G157" s="116">
        <f t="shared" si="29"/>
        <v>0</v>
      </c>
      <c r="H157" s="130"/>
      <c r="I157" s="130"/>
    </row>
    <row r="158" spans="1:9" ht="20.25" hidden="1" customHeight="1" x14ac:dyDescent="0.4">
      <c r="A158" s="87"/>
      <c r="B158" s="87"/>
      <c r="C158" s="113" t="s">
        <v>131</v>
      </c>
      <c r="D158" s="114"/>
      <c r="E158" s="114"/>
      <c r="F158" s="114"/>
      <c r="G158" s="116">
        <f t="shared" si="29"/>
        <v>0</v>
      </c>
      <c r="H158" s="130"/>
      <c r="I158" s="130"/>
    </row>
    <row r="159" spans="1:9" ht="20.25" hidden="1" customHeight="1" x14ac:dyDescent="0.4">
      <c r="A159" s="87"/>
      <c r="B159" s="87"/>
      <c r="C159" s="113" t="s">
        <v>132</v>
      </c>
      <c r="D159" s="114"/>
      <c r="E159" s="114"/>
      <c r="F159" s="114"/>
      <c r="G159" s="116">
        <f t="shared" si="29"/>
        <v>0</v>
      </c>
      <c r="H159" s="130"/>
      <c r="I159" s="130"/>
    </row>
    <row r="160" spans="1:9" ht="20.25" hidden="1" customHeight="1" x14ac:dyDescent="0.4">
      <c r="A160" s="87"/>
      <c r="B160" s="87"/>
      <c r="C160" s="123" t="s">
        <v>133</v>
      </c>
      <c r="D160" s="124">
        <f>SUM(D153:D159)</f>
        <v>0</v>
      </c>
      <c r="E160" s="124">
        <f>SUM(E153:E159)</f>
        <v>0</v>
      </c>
      <c r="F160" s="124">
        <f>SUM(F153:F159)</f>
        <v>0</v>
      </c>
      <c r="G160" s="116">
        <f t="shared" si="29"/>
        <v>0</v>
      </c>
      <c r="H160" s="130"/>
      <c r="I160" s="130"/>
    </row>
    <row r="161" spans="1:9" ht="20.25" hidden="1" customHeight="1" x14ac:dyDescent="0.4">
      <c r="A161" s="99"/>
      <c r="B161" s="99"/>
      <c r="C161" s="127"/>
      <c r="D161" s="128"/>
      <c r="E161" s="128"/>
      <c r="F161" s="128"/>
      <c r="G161" s="134"/>
      <c r="H161" s="130"/>
      <c r="I161" s="130"/>
    </row>
    <row r="162" spans="1:9" ht="20.25" hidden="1" customHeight="1" x14ac:dyDescent="0.4">
      <c r="A162" s="87"/>
      <c r="B162" s="87"/>
      <c r="C162" s="277" t="s">
        <v>157</v>
      </c>
      <c r="D162" s="278"/>
      <c r="E162" s="278"/>
      <c r="F162" s="278"/>
      <c r="G162" s="279"/>
      <c r="H162" s="149"/>
      <c r="I162" s="149"/>
    </row>
    <row r="163" spans="1:9" ht="20.25" hidden="1" customHeight="1" thickBot="1" x14ac:dyDescent="0.45">
      <c r="A163" s="87"/>
      <c r="B163" s="87"/>
      <c r="C163" s="132" t="s">
        <v>158</v>
      </c>
      <c r="D163" s="133">
        <f>'[3]1) Tableau budgétaire 1'!D160</f>
        <v>0</v>
      </c>
      <c r="E163" s="133">
        <f>'[3]1) Tableau budgétaire 1'!E160</f>
        <v>0</v>
      </c>
      <c r="F163" s="133">
        <f>'[3]1) Tableau budgétaire 1'!F160</f>
        <v>0</v>
      </c>
      <c r="G163" s="133">
        <f t="shared" ref="G163:G171" si="30">SUM(D163:F163)</f>
        <v>0</v>
      </c>
      <c r="H163" s="130"/>
      <c r="I163" s="130"/>
    </row>
    <row r="164" spans="1:9" ht="20.25" hidden="1" customHeight="1" x14ac:dyDescent="0.4">
      <c r="A164" s="87"/>
      <c r="B164" s="87"/>
      <c r="C164" s="109" t="s">
        <v>126</v>
      </c>
      <c r="D164" s="110"/>
      <c r="E164" s="111"/>
      <c r="F164" s="111"/>
      <c r="G164" s="112">
        <f t="shared" si="30"/>
        <v>0</v>
      </c>
      <c r="H164" s="130"/>
      <c r="I164" s="130"/>
    </row>
    <row r="165" spans="1:9" ht="20.25" hidden="1" customHeight="1" x14ac:dyDescent="0.4">
      <c r="A165" s="87"/>
      <c r="B165" s="87"/>
      <c r="C165" s="113" t="s">
        <v>127</v>
      </c>
      <c r="D165" s="114"/>
      <c r="E165" s="115"/>
      <c r="F165" s="115"/>
      <c r="G165" s="116">
        <f t="shared" si="30"/>
        <v>0</v>
      </c>
      <c r="H165" s="130"/>
      <c r="I165" s="130"/>
    </row>
    <row r="166" spans="1:9" ht="20.25" hidden="1" customHeight="1" x14ac:dyDescent="0.4">
      <c r="A166" s="87"/>
      <c r="B166" s="87"/>
      <c r="C166" s="113" t="s">
        <v>128</v>
      </c>
      <c r="D166" s="114"/>
      <c r="E166" s="114"/>
      <c r="F166" s="114"/>
      <c r="G166" s="116">
        <f t="shared" si="30"/>
        <v>0</v>
      </c>
      <c r="H166" s="130"/>
      <c r="I166" s="130"/>
    </row>
    <row r="167" spans="1:9" ht="20.25" hidden="1" customHeight="1" x14ac:dyDescent="0.4">
      <c r="A167" s="87"/>
      <c r="B167" s="87"/>
      <c r="C167" s="122" t="s">
        <v>129</v>
      </c>
      <c r="D167" s="114"/>
      <c r="E167" s="114"/>
      <c r="F167" s="114"/>
      <c r="G167" s="116">
        <f t="shared" si="30"/>
        <v>0</v>
      </c>
      <c r="H167" s="130"/>
      <c r="I167" s="130"/>
    </row>
    <row r="168" spans="1:9" ht="20.25" hidden="1" customHeight="1" x14ac:dyDescent="0.4">
      <c r="A168" s="87"/>
      <c r="B168" s="87"/>
      <c r="C168" s="113" t="s">
        <v>130</v>
      </c>
      <c r="D168" s="114"/>
      <c r="E168" s="114"/>
      <c r="F168" s="114"/>
      <c r="G168" s="116">
        <f t="shared" si="30"/>
        <v>0</v>
      </c>
      <c r="H168" s="130"/>
      <c r="I168" s="130"/>
    </row>
    <row r="169" spans="1:9" ht="20.25" hidden="1" customHeight="1" x14ac:dyDescent="0.4">
      <c r="A169" s="87"/>
      <c r="B169" s="87"/>
      <c r="C169" s="113" t="s">
        <v>131</v>
      </c>
      <c r="D169" s="114"/>
      <c r="E169" s="114"/>
      <c r="F169" s="114"/>
      <c r="G169" s="116">
        <f t="shared" si="30"/>
        <v>0</v>
      </c>
      <c r="H169" s="130"/>
      <c r="I169" s="130"/>
    </row>
    <row r="170" spans="1:9" ht="20.25" hidden="1" customHeight="1" x14ac:dyDescent="0.4">
      <c r="A170" s="87"/>
      <c r="B170" s="87"/>
      <c r="C170" s="113" t="s">
        <v>132</v>
      </c>
      <c r="D170" s="114"/>
      <c r="E170" s="114"/>
      <c r="F170" s="114"/>
      <c r="G170" s="116">
        <f t="shared" si="30"/>
        <v>0</v>
      </c>
      <c r="H170" s="130"/>
      <c r="I170" s="130"/>
    </row>
    <row r="171" spans="1:9" ht="20.25" hidden="1" customHeight="1" x14ac:dyDescent="0.4">
      <c r="A171" s="87"/>
      <c r="B171" s="87"/>
      <c r="C171" s="123" t="s">
        <v>133</v>
      </c>
      <c r="D171" s="124">
        <f>SUM(D164:D170)</f>
        <v>0</v>
      </c>
      <c r="E171" s="124">
        <f>SUM(E164:E170)</f>
        <v>0</v>
      </c>
      <c r="F171" s="124">
        <f>SUM(F164:F170)</f>
        <v>0</v>
      </c>
      <c r="G171" s="116">
        <f t="shared" si="30"/>
        <v>0</v>
      </c>
      <c r="H171" s="130"/>
      <c r="I171" s="130"/>
    </row>
    <row r="172" spans="1:9" ht="20.25" hidden="1" customHeight="1" x14ac:dyDescent="0.4">
      <c r="A172" s="99"/>
      <c r="B172" s="99"/>
      <c r="C172" s="127"/>
      <c r="D172" s="128"/>
      <c r="E172" s="128"/>
      <c r="F172" s="128"/>
      <c r="G172" s="134"/>
      <c r="H172" s="130"/>
      <c r="I172" s="130"/>
    </row>
    <row r="173" spans="1:9" ht="20.25" hidden="1" customHeight="1" x14ac:dyDescent="0.4">
      <c r="A173" s="87"/>
      <c r="B173" s="87"/>
      <c r="C173" s="277" t="s">
        <v>159</v>
      </c>
      <c r="D173" s="278"/>
      <c r="E173" s="278"/>
      <c r="F173" s="278"/>
      <c r="G173" s="279"/>
      <c r="H173" s="149"/>
      <c r="I173" s="149"/>
    </row>
    <row r="174" spans="1:9" ht="20.25" hidden="1" customHeight="1" thickBot="1" x14ac:dyDescent="0.45">
      <c r="A174" s="87"/>
      <c r="B174" s="87"/>
      <c r="C174" s="132" t="s">
        <v>160</v>
      </c>
      <c r="D174" s="133">
        <f>'[3]1) Tableau budgétaire 1'!D170</f>
        <v>0</v>
      </c>
      <c r="E174" s="133">
        <f>'[3]1) Tableau budgétaire 1'!E170</f>
        <v>0</v>
      </c>
      <c r="F174" s="133">
        <f>'[3]1) Tableau budgétaire 1'!F170</f>
        <v>0</v>
      </c>
      <c r="G174" s="133">
        <f t="shared" ref="G174:G182" si="31">SUM(D174:F174)</f>
        <v>0</v>
      </c>
      <c r="H174" s="130"/>
      <c r="I174" s="130"/>
    </row>
    <row r="175" spans="1:9" ht="20.25" hidden="1" customHeight="1" x14ac:dyDescent="0.4">
      <c r="A175" s="87"/>
      <c r="B175" s="87"/>
      <c r="C175" s="109" t="s">
        <v>126</v>
      </c>
      <c r="D175" s="110"/>
      <c r="E175" s="111"/>
      <c r="F175" s="111"/>
      <c r="G175" s="112">
        <f t="shared" si="31"/>
        <v>0</v>
      </c>
      <c r="H175" s="130"/>
      <c r="I175" s="130"/>
    </row>
    <row r="176" spans="1:9" ht="20.25" hidden="1" customHeight="1" x14ac:dyDescent="0.4">
      <c r="A176" s="87"/>
      <c r="B176" s="87"/>
      <c r="C176" s="113" t="s">
        <v>127</v>
      </c>
      <c r="D176" s="114"/>
      <c r="E176" s="115"/>
      <c r="F176" s="115"/>
      <c r="G176" s="116">
        <f t="shared" si="31"/>
        <v>0</v>
      </c>
      <c r="H176" s="130"/>
      <c r="I176" s="130"/>
    </row>
    <row r="177" spans="1:9" ht="20.25" hidden="1" customHeight="1" x14ac:dyDescent="0.4">
      <c r="A177" s="87"/>
      <c r="B177" s="87"/>
      <c r="C177" s="113" t="s">
        <v>128</v>
      </c>
      <c r="D177" s="114"/>
      <c r="E177" s="114"/>
      <c r="F177" s="114"/>
      <c r="G177" s="116">
        <f t="shared" si="31"/>
        <v>0</v>
      </c>
      <c r="H177" s="130"/>
      <c r="I177" s="130"/>
    </row>
    <row r="178" spans="1:9" ht="20.25" hidden="1" customHeight="1" x14ac:dyDescent="0.4">
      <c r="A178" s="87"/>
      <c r="B178" s="87"/>
      <c r="C178" s="122" t="s">
        <v>129</v>
      </c>
      <c r="D178" s="114"/>
      <c r="E178" s="114"/>
      <c r="F178" s="114"/>
      <c r="G178" s="116">
        <f t="shared" si="31"/>
        <v>0</v>
      </c>
      <c r="H178" s="130"/>
      <c r="I178" s="130"/>
    </row>
    <row r="179" spans="1:9" ht="20.25" hidden="1" customHeight="1" x14ac:dyDescent="0.4">
      <c r="A179" s="87"/>
      <c r="B179" s="87"/>
      <c r="C179" s="113" t="s">
        <v>130</v>
      </c>
      <c r="D179" s="114"/>
      <c r="E179" s="114"/>
      <c r="F179" s="114"/>
      <c r="G179" s="116">
        <f t="shared" si="31"/>
        <v>0</v>
      </c>
      <c r="H179" s="130"/>
      <c r="I179" s="130"/>
    </row>
    <row r="180" spans="1:9" ht="20.25" hidden="1" customHeight="1" x14ac:dyDescent="0.4">
      <c r="A180" s="87"/>
      <c r="B180" s="87"/>
      <c r="C180" s="113" t="s">
        <v>131</v>
      </c>
      <c r="D180" s="114"/>
      <c r="E180" s="114"/>
      <c r="F180" s="114"/>
      <c r="G180" s="116">
        <f t="shared" si="31"/>
        <v>0</v>
      </c>
      <c r="H180" s="130"/>
      <c r="I180" s="130"/>
    </row>
    <row r="181" spans="1:9" ht="20.25" hidden="1" customHeight="1" x14ac:dyDescent="0.4">
      <c r="A181" s="87"/>
      <c r="B181" s="87"/>
      <c r="C181" s="113" t="s">
        <v>132</v>
      </c>
      <c r="D181" s="114"/>
      <c r="E181" s="114"/>
      <c r="F181" s="114"/>
      <c r="G181" s="116">
        <f t="shared" si="31"/>
        <v>0</v>
      </c>
      <c r="H181" s="130"/>
      <c r="I181" s="130"/>
    </row>
    <row r="182" spans="1:9" ht="20.25" hidden="1" customHeight="1" x14ac:dyDescent="0.4">
      <c r="A182" s="87"/>
      <c r="B182" s="87"/>
      <c r="C182" s="123" t="s">
        <v>133</v>
      </c>
      <c r="D182" s="124">
        <f>SUM(D175:D181)</f>
        <v>0</v>
      </c>
      <c r="E182" s="124">
        <f>SUM(E175:E181)</f>
        <v>0</v>
      </c>
      <c r="F182" s="124">
        <f>SUM(F175:F181)</f>
        <v>0</v>
      </c>
      <c r="G182" s="116">
        <f t="shared" si="31"/>
        <v>0</v>
      </c>
      <c r="H182" s="130"/>
      <c r="I182" s="130"/>
    </row>
    <row r="183" spans="1:9" ht="20.25" hidden="1" customHeight="1" x14ac:dyDescent="0.4">
      <c r="A183" s="99"/>
      <c r="B183" s="99"/>
      <c r="C183" s="127"/>
      <c r="D183" s="128"/>
      <c r="E183" s="128"/>
      <c r="F183" s="128"/>
      <c r="G183" s="134"/>
      <c r="H183" s="130"/>
      <c r="I183" s="130"/>
    </row>
    <row r="184" spans="1:9" ht="20.25" hidden="1" customHeight="1" x14ac:dyDescent="0.4">
      <c r="A184" s="87"/>
      <c r="B184" s="87"/>
      <c r="C184" s="277" t="s">
        <v>161</v>
      </c>
      <c r="D184" s="278"/>
      <c r="E184" s="278"/>
      <c r="F184" s="278"/>
      <c r="G184" s="279"/>
      <c r="H184" s="149"/>
      <c r="I184" s="149"/>
    </row>
    <row r="185" spans="1:9" ht="20.25" hidden="1" customHeight="1" thickBot="1" x14ac:dyDescent="0.45">
      <c r="A185" s="87"/>
      <c r="B185" s="87"/>
      <c r="C185" s="132" t="s">
        <v>162</v>
      </c>
      <c r="D185" s="133">
        <f>'[3]1) Tableau budgétaire 1'!D180</f>
        <v>0</v>
      </c>
      <c r="E185" s="133">
        <f>'[3]1) Tableau budgétaire 1'!E180</f>
        <v>0</v>
      </c>
      <c r="F185" s="133">
        <f>'[3]1) Tableau budgétaire 1'!F180</f>
        <v>0</v>
      </c>
      <c r="G185" s="133">
        <f t="shared" ref="G185:G193" si="32">SUM(D185:F185)</f>
        <v>0</v>
      </c>
      <c r="H185" s="130"/>
      <c r="I185" s="130"/>
    </row>
    <row r="186" spans="1:9" ht="20.25" hidden="1" customHeight="1" x14ac:dyDescent="0.4">
      <c r="A186" s="87"/>
      <c r="B186" s="87"/>
      <c r="C186" s="109" t="s">
        <v>126</v>
      </c>
      <c r="D186" s="110"/>
      <c r="E186" s="111"/>
      <c r="F186" s="111"/>
      <c r="G186" s="112">
        <f t="shared" si="32"/>
        <v>0</v>
      </c>
      <c r="H186" s="130"/>
      <c r="I186" s="130"/>
    </row>
    <row r="187" spans="1:9" ht="20.25" hidden="1" customHeight="1" x14ac:dyDescent="0.4">
      <c r="A187" s="87"/>
      <c r="B187" s="87"/>
      <c r="C187" s="113" t="s">
        <v>127</v>
      </c>
      <c r="D187" s="114"/>
      <c r="E187" s="115"/>
      <c r="F187" s="115"/>
      <c r="G187" s="116">
        <f t="shared" si="32"/>
        <v>0</v>
      </c>
      <c r="H187" s="130"/>
      <c r="I187" s="130"/>
    </row>
    <row r="188" spans="1:9" ht="20.25" hidden="1" customHeight="1" x14ac:dyDescent="0.4">
      <c r="A188" s="87"/>
      <c r="B188" s="87"/>
      <c r="C188" s="113" t="s">
        <v>128</v>
      </c>
      <c r="D188" s="114"/>
      <c r="E188" s="114"/>
      <c r="F188" s="114"/>
      <c r="G188" s="116">
        <f t="shared" si="32"/>
        <v>0</v>
      </c>
      <c r="H188" s="130"/>
      <c r="I188" s="130"/>
    </row>
    <row r="189" spans="1:9" ht="20.25" hidden="1" customHeight="1" x14ac:dyDescent="0.4">
      <c r="A189" s="87"/>
      <c r="B189" s="87"/>
      <c r="C189" s="122" t="s">
        <v>129</v>
      </c>
      <c r="D189" s="114"/>
      <c r="E189" s="114"/>
      <c r="F189" s="114"/>
      <c r="G189" s="116">
        <f t="shared" si="32"/>
        <v>0</v>
      </c>
      <c r="H189" s="130"/>
      <c r="I189" s="130"/>
    </row>
    <row r="190" spans="1:9" ht="20.25" hidden="1" customHeight="1" x14ac:dyDescent="0.4">
      <c r="A190" s="87"/>
      <c r="B190" s="87"/>
      <c r="C190" s="113" t="s">
        <v>130</v>
      </c>
      <c r="D190" s="114"/>
      <c r="E190" s="114"/>
      <c r="F190" s="114"/>
      <c r="G190" s="116">
        <f t="shared" si="32"/>
        <v>0</v>
      </c>
      <c r="H190" s="130"/>
      <c r="I190" s="130"/>
    </row>
    <row r="191" spans="1:9" ht="20.25" hidden="1" customHeight="1" x14ac:dyDescent="0.4">
      <c r="A191" s="87"/>
      <c r="B191" s="87"/>
      <c r="C191" s="113" t="s">
        <v>131</v>
      </c>
      <c r="D191" s="114"/>
      <c r="E191" s="114"/>
      <c r="F191" s="114"/>
      <c r="G191" s="116">
        <f t="shared" si="32"/>
        <v>0</v>
      </c>
      <c r="H191" s="130"/>
      <c r="I191" s="130"/>
    </row>
    <row r="192" spans="1:9" ht="20.25" hidden="1" customHeight="1" x14ac:dyDescent="0.4">
      <c r="A192" s="87"/>
      <c r="B192" s="87"/>
      <c r="C192" s="113" t="s">
        <v>132</v>
      </c>
      <c r="D192" s="114"/>
      <c r="E192" s="114"/>
      <c r="F192" s="114"/>
      <c r="G192" s="116">
        <f t="shared" si="32"/>
        <v>0</v>
      </c>
      <c r="H192" s="130"/>
      <c r="I192" s="130"/>
    </row>
    <row r="193" spans="1:21" ht="20.25" hidden="1" customHeight="1" x14ac:dyDescent="0.4">
      <c r="A193" s="87"/>
      <c r="B193" s="87"/>
      <c r="C193" s="123" t="s">
        <v>133</v>
      </c>
      <c r="D193" s="124">
        <f>SUM(D186:D192)</f>
        <v>0</v>
      </c>
      <c r="E193" s="124">
        <f>SUM(E186:E192)</f>
        <v>0</v>
      </c>
      <c r="F193" s="124">
        <f>SUM(F186:F192)</f>
        <v>0</v>
      </c>
      <c r="G193" s="116">
        <f t="shared" si="32"/>
        <v>0</v>
      </c>
      <c r="H193" s="130"/>
      <c r="I193" s="130"/>
    </row>
    <row r="194" spans="1:21" ht="20.25" customHeight="1" x14ac:dyDescent="0.4">
      <c r="A194" s="87"/>
      <c r="B194" s="87"/>
      <c r="C194" s="87"/>
      <c r="D194" s="88"/>
      <c r="E194" s="88"/>
      <c r="F194" s="88"/>
      <c r="G194" s="89"/>
      <c r="H194" s="87"/>
      <c r="I194" s="87"/>
    </row>
    <row r="195" spans="1:21" ht="20.25" customHeight="1" x14ac:dyDescent="0.4">
      <c r="A195" s="87"/>
      <c r="B195" s="87"/>
      <c r="C195" s="260" t="s">
        <v>163</v>
      </c>
      <c r="D195" s="260"/>
      <c r="E195" s="260"/>
      <c r="F195" s="260"/>
      <c r="G195" s="260"/>
      <c r="H195" s="260"/>
      <c r="I195" s="260"/>
      <c r="J195" s="260"/>
      <c r="K195" s="260"/>
      <c r="L195" s="260"/>
      <c r="M195" s="260"/>
      <c r="N195" s="260"/>
      <c r="O195" s="260"/>
      <c r="P195" s="260"/>
      <c r="Q195" s="260"/>
      <c r="R195" s="260"/>
      <c r="S195" s="260"/>
      <c r="T195" s="260"/>
      <c r="U195" s="260"/>
    </row>
    <row r="196" spans="1:21" ht="20.25" customHeight="1" x14ac:dyDescent="0.4">
      <c r="A196" s="87"/>
      <c r="B196" s="87"/>
      <c r="C196" s="185" t="s">
        <v>164</v>
      </c>
      <c r="D196" s="116">
        <f>'[3]1) Tableau budgétaire 1'!D187</f>
        <v>381800</v>
      </c>
      <c r="E196" s="116">
        <f>'[3]1) Tableau budgétaire 1'!E187</f>
        <v>313495</v>
      </c>
      <c r="F196" s="116">
        <f>SUM(F197:F203)</f>
        <v>116690</v>
      </c>
      <c r="G196" s="116">
        <f>SUM(D196:F196)</f>
        <v>811985</v>
      </c>
      <c r="H196" s="117">
        <f>H204</f>
        <v>0</v>
      </c>
      <c r="I196" s="117">
        <f>I204</f>
        <v>0</v>
      </c>
      <c r="J196" s="155">
        <f>J204</f>
        <v>0</v>
      </c>
      <c r="K196" s="155">
        <f>+K204</f>
        <v>0</v>
      </c>
      <c r="L196" s="155">
        <f>+L204</f>
        <v>0</v>
      </c>
      <c r="M196" s="155">
        <f>M204</f>
        <v>0</v>
      </c>
      <c r="N196" s="155">
        <f>+N204</f>
        <v>0</v>
      </c>
      <c r="O196" s="155">
        <f>+O204</f>
        <v>0</v>
      </c>
      <c r="P196" s="155"/>
      <c r="Q196" s="117">
        <f>+Q204</f>
        <v>0</v>
      </c>
      <c r="R196" s="197">
        <f>SUM(R197:R203)</f>
        <v>187498.94</v>
      </c>
      <c r="S196" s="197">
        <f>SUM(S197:S203)</f>
        <v>411897.04</v>
      </c>
      <c r="T196" s="197">
        <f>SUM(T197:T203)</f>
        <v>73933.567759240424</v>
      </c>
      <c r="U196" s="201">
        <f>+SUM(U197:U203)</f>
        <v>673329.54775924038</v>
      </c>
    </row>
    <row r="197" spans="1:21" ht="20.25" customHeight="1" x14ac:dyDescent="0.4">
      <c r="A197" s="87"/>
      <c r="B197" s="87"/>
      <c r="C197" s="113" t="s">
        <v>126</v>
      </c>
      <c r="D197" s="114">
        <v>60000</v>
      </c>
      <c r="E197" s="114">
        <v>458089</v>
      </c>
      <c r="F197" s="114">
        <v>50000</v>
      </c>
      <c r="G197" s="116">
        <f t="shared" ref="G197:G203" si="33">SUM(D197:F197)</f>
        <v>568089</v>
      </c>
      <c r="H197" s="117"/>
      <c r="I197" s="117"/>
      <c r="J197" s="118"/>
      <c r="K197" s="118"/>
      <c r="L197" s="118"/>
      <c r="M197" s="202"/>
      <c r="N197" s="202"/>
      <c r="O197" s="202"/>
      <c r="P197" s="145"/>
      <c r="Q197" s="117">
        <f t="shared" ref="Q197:Q203" si="34">+J197+M197+P197</f>
        <v>0</v>
      </c>
      <c r="R197" s="184">
        <v>21284.799999999996</v>
      </c>
      <c r="S197" s="184">
        <v>302346.58</v>
      </c>
      <c r="T197" s="210">
        <v>35027.445562363238</v>
      </c>
      <c r="U197" s="117">
        <f t="shared" ref="U197:U203" si="35">+R197+S197+T197</f>
        <v>358658.82556236326</v>
      </c>
    </row>
    <row r="198" spans="1:21" ht="20.25" customHeight="1" x14ac:dyDescent="0.4">
      <c r="A198" s="87"/>
      <c r="B198" s="87"/>
      <c r="C198" s="113" t="s">
        <v>127</v>
      </c>
      <c r="D198" s="114">
        <v>44785</v>
      </c>
      <c r="E198" s="115">
        <v>8000</v>
      </c>
      <c r="F198" s="115"/>
      <c r="G198" s="116">
        <f t="shared" si="33"/>
        <v>52785</v>
      </c>
      <c r="H198" s="117"/>
      <c r="I198" s="117"/>
      <c r="J198" s="118"/>
      <c r="K198" s="118"/>
      <c r="L198" s="118"/>
      <c r="M198" s="202"/>
      <c r="N198" s="202"/>
      <c r="O198" s="202"/>
      <c r="P198" s="145"/>
      <c r="Q198" s="117">
        <f t="shared" si="34"/>
        <v>0</v>
      </c>
      <c r="R198" s="184">
        <v>13735.28</v>
      </c>
      <c r="S198" s="184">
        <v>124.92</v>
      </c>
      <c r="T198" s="210">
        <v>0</v>
      </c>
      <c r="U198" s="117">
        <f t="shared" si="35"/>
        <v>13860.2</v>
      </c>
    </row>
    <row r="199" spans="1:21" ht="20.25" customHeight="1" x14ac:dyDescent="0.4">
      <c r="A199" s="87"/>
      <c r="B199" s="87"/>
      <c r="C199" s="113" t="s">
        <v>128</v>
      </c>
      <c r="D199" s="114">
        <v>80000</v>
      </c>
      <c r="E199" s="114">
        <v>80000</v>
      </c>
      <c r="F199" s="114">
        <v>8670</v>
      </c>
      <c r="G199" s="116">
        <f t="shared" si="33"/>
        <v>168670</v>
      </c>
      <c r="H199" s="117"/>
      <c r="I199" s="117"/>
      <c r="J199" s="118"/>
      <c r="K199" s="118"/>
      <c r="L199" s="118"/>
      <c r="M199" s="202"/>
      <c r="N199" s="202"/>
      <c r="O199" s="202"/>
      <c r="P199" s="145"/>
      <c r="Q199" s="117">
        <f t="shared" si="34"/>
        <v>0</v>
      </c>
      <c r="R199" s="184">
        <v>25373.969999999994</v>
      </c>
      <c r="S199" s="184">
        <v>45248.87</v>
      </c>
      <c r="T199" s="210">
        <v>7762.3019693654278</v>
      </c>
      <c r="U199" s="117">
        <f t="shared" si="35"/>
        <v>78385.141969365417</v>
      </c>
    </row>
    <row r="200" spans="1:21" ht="20.25" customHeight="1" x14ac:dyDescent="0.4">
      <c r="A200" s="87"/>
      <c r="B200" s="87"/>
      <c r="C200" s="122" t="s">
        <v>129</v>
      </c>
      <c r="D200" s="114">
        <v>130000</v>
      </c>
      <c r="E200" s="114">
        <v>17320</v>
      </c>
      <c r="F200" s="114">
        <v>20007</v>
      </c>
      <c r="G200" s="116">
        <f t="shared" si="33"/>
        <v>167327</v>
      </c>
      <c r="H200" s="117"/>
      <c r="I200" s="117"/>
      <c r="J200" s="118"/>
      <c r="K200" s="118"/>
      <c r="L200" s="202"/>
      <c r="M200" s="202"/>
      <c r="N200" s="202"/>
      <c r="O200" s="202"/>
      <c r="P200" s="145"/>
      <c r="Q200" s="117">
        <f t="shared" si="34"/>
        <v>0</v>
      </c>
      <c r="R200" s="184">
        <v>71456.14</v>
      </c>
      <c r="S200" s="184">
        <v>4873.83</v>
      </c>
      <c r="T200" s="210">
        <v>10022.600764054434</v>
      </c>
      <c r="U200" s="117">
        <f t="shared" si="35"/>
        <v>86352.570764054428</v>
      </c>
    </row>
    <row r="201" spans="1:21" ht="20.25" customHeight="1" x14ac:dyDescent="0.4">
      <c r="A201" s="87">
        <v>29245</v>
      </c>
      <c r="B201" s="87"/>
      <c r="C201" s="113" t="s">
        <v>130</v>
      </c>
      <c r="D201" s="114">
        <v>50000</v>
      </c>
      <c r="E201" s="114">
        <v>35000</v>
      </c>
      <c r="F201" s="114">
        <v>20674</v>
      </c>
      <c r="G201" s="116">
        <f t="shared" si="33"/>
        <v>105674</v>
      </c>
      <c r="H201" s="117"/>
      <c r="I201" s="117"/>
      <c r="J201" s="118"/>
      <c r="K201" s="118"/>
      <c r="L201" s="118"/>
      <c r="M201" s="202"/>
      <c r="N201" s="202"/>
      <c r="O201" s="202"/>
      <c r="P201" s="145"/>
      <c r="Q201" s="117">
        <f t="shared" si="34"/>
        <v>0</v>
      </c>
      <c r="R201" s="184">
        <v>19361.479999999989</v>
      </c>
      <c r="S201" s="184">
        <v>29967.99</v>
      </c>
      <c r="T201" s="210">
        <v>12694.053719912474</v>
      </c>
      <c r="U201" s="117">
        <f t="shared" si="35"/>
        <v>62023.52371991246</v>
      </c>
    </row>
    <row r="202" spans="1:21" ht="20.25" customHeight="1" x14ac:dyDescent="0.4">
      <c r="A202" s="87"/>
      <c r="B202" s="87"/>
      <c r="C202" s="113" t="s">
        <v>131</v>
      </c>
      <c r="D202" s="114"/>
      <c r="E202" s="114"/>
      <c r="F202" s="114"/>
      <c r="G202" s="116">
        <f t="shared" si="33"/>
        <v>0</v>
      </c>
      <c r="H202" s="117"/>
      <c r="I202" s="117"/>
      <c r="J202" s="118"/>
      <c r="K202" s="118"/>
      <c r="L202" s="118"/>
      <c r="M202" s="202"/>
      <c r="N202" s="202"/>
      <c r="O202" s="202"/>
      <c r="P202" s="145"/>
      <c r="Q202" s="117">
        <f t="shared" si="34"/>
        <v>0</v>
      </c>
      <c r="R202" s="184"/>
      <c r="S202" s="184">
        <v>0</v>
      </c>
      <c r="T202" s="210">
        <v>0</v>
      </c>
      <c r="U202" s="117">
        <f t="shared" si="35"/>
        <v>0</v>
      </c>
    </row>
    <row r="203" spans="1:21" ht="20.25" customHeight="1" x14ac:dyDescent="0.4">
      <c r="A203" s="87"/>
      <c r="B203" s="87"/>
      <c r="C203" s="113" t="s">
        <v>132</v>
      </c>
      <c r="D203" s="114">
        <v>90000</v>
      </c>
      <c r="E203" s="114">
        <v>110000</v>
      </c>
      <c r="F203" s="114">
        <v>17339</v>
      </c>
      <c r="G203" s="116">
        <f t="shared" si="33"/>
        <v>217339</v>
      </c>
      <c r="H203" s="117"/>
      <c r="I203" s="117"/>
      <c r="J203" s="118"/>
      <c r="K203" s="118"/>
      <c r="L203" s="118"/>
      <c r="M203" s="202"/>
      <c r="N203" s="202"/>
      <c r="O203" s="202"/>
      <c r="P203" s="145"/>
      <c r="Q203" s="117">
        <f t="shared" si="34"/>
        <v>0</v>
      </c>
      <c r="R203" s="184">
        <v>36287.270000000004</v>
      </c>
      <c r="S203" s="184">
        <v>29334.85</v>
      </c>
      <c r="T203" s="210">
        <v>8427.165743544856</v>
      </c>
      <c r="U203" s="117">
        <f t="shared" si="35"/>
        <v>74049.285743544853</v>
      </c>
    </row>
    <row r="204" spans="1:21" ht="20.25" customHeight="1" x14ac:dyDescent="0.4">
      <c r="A204" s="87"/>
      <c r="B204" s="87"/>
      <c r="C204" s="123" t="s">
        <v>133</v>
      </c>
      <c r="D204" s="124">
        <f>SUM(D197:D203)</f>
        <v>454785</v>
      </c>
      <c r="E204" s="124">
        <f>SUM(E197:E203)</f>
        <v>708409</v>
      </c>
      <c r="F204" s="124">
        <f>SUM(F197:F203)</f>
        <v>116690</v>
      </c>
      <c r="G204" s="116">
        <f>SUM(D204:F204)</f>
        <v>1279884</v>
      </c>
      <c r="H204" s="117">
        <f t="shared" ref="H204:Q204" si="36">SUM(H197:H203)</f>
        <v>0</v>
      </c>
      <c r="I204" s="117">
        <f t="shared" si="36"/>
        <v>0</v>
      </c>
      <c r="J204" s="125">
        <f t="shared" si="36"/>
        <v>0</v>
      </c>
      <c r="K204" s="125">
        <f t="shared" si="36"/>
        <v>0</v>
      </c>
      <c r="L204" s="125">
        <f t="shared" si="36"/>
        <v>0</v>
      </c>
      <c r="M204" s="125">
        <f t="shared" si="36"/>
        <v>0</v>
      </c>
      <c r="N204" s="125">
        <f t="shared" si="36"/>
        <v>0</v>
      </c>
      <c r="O204" s="125">
        <f t="shared" si="36"/>
        <v>0</v>
      </c>
      <c r="P204" s="125">
        <f t="shared" si="36"/>
        <v>0</v>
      </c>
      <c r="Q204" s="117">
        <f t="shared" si="36"/>
        <v>0</v>
      </c>
      <c r="R204" s="203">
        <f>SUM(R197:R203)</f>
        <v>187498.94</v>
      </c>
      <c r="S204" s="203">
        <f>SUM(S197:S203)</f>
        <v>411897.04</v>
      </c>
      <c r="T204" s="203">
        <f>SUM(T197:T203)</f>
        <v>73933.567759240424</v>
      </c>
      <c r="U204" s="204">
        <f>SUM(U197:U203)</f>
        <v>673329.54775924038</v>
      </c>
    </row>
    <row r="205" spans="1:21" ht="20.25" customHeight="1" x14ac:dyDescent="0.4">
      <c r="A205" s="87"/>
      <c r="B205" s="87"/>
      <c r="C205" s="87"/>
      <c r="D205" s="88"/>
      <c r="E205" s="88"/>
      <c r="F205" s="88"/>
      <c r="G205" s="89"/>
      <c r="H205" s="87"/>
      <c r="I205" s="87"/>
    </row>
    <row r="206" spans="1:21" ht="20.25" customHeight="1" x14ac:dyDescent="0.4">
      <c r="A206" s="87"/>
      <c r="B206" s="87"/>
      <c r="C206" s="176"/>
      <c r="D206" s="284" t="s">
        <v>116</v>
      </c>
      <c r="E206" s="284"/>
      <c r="F206" s="284"/>
      <c r="G206" s="284"/>
      <c r="H206" s="274" t="s">
        <v>117</v>
      </c>
      <c r="I206" s="275"/>
      <c r="J206" s="275"/>
      <c r="K206" s="275"/>
      <c r="L206" s="275"/>
      <c r="M206" s="275"/>
      <c r="N206" s="275"/>
      <c r="O206" s="275"/>
      <c r="P206" s="275"/>
      <c r="Q206" s="276"/>
      <c r="R206" s="285" t="s">
        <v>118</v>
      </c>
      <c r="S206" s="285"/>
      <c r="T206" s="285"/>
      <c r="U206" s="285"/>
    </row>
    <row r="207" spans="1:21" ht="86.15" customHeight="1" x14ac:dyDescent="0.4">
      <c r="A207" s="87"/>
      <c r="B207" s="87"/>
      <c r="C207" s="177"/>
      <c r="D207" s="154" t="s">
        <v>102</v>
      </c>
      <c r="E207" s="154" t="s">
        <v>103</v>
      </c>
      <c r="F207" s="154" t="s">
        <v>104</v>
      </c>
      <c r="G207" s="286" t="s">
        <v>101</v>
      </c>
      <c r="H207" s="287" t="s">
        <v>165</v>
      </c>
      <c r="I207" s="287"/>
      <c r="J207" s="287"/>
      <c r="K207" s="287" t="s">
        <v>166</v>
      </c>
      <c r="L207" s="287"/>
      <c r="M207" s="287"/>
      <c r="N207" s="287" t="s">
        <v>167</v>
      </c>
      <c r="O207" s="287"/>
      <c r="P207" s="287"/>
      <c r="Q207" s="285" t="s">
        <v>168</v>
      </c>
      <c r="R207" s="104" t="s">
        <v>102</v>
      </c>
      <c r="S207" s="105" t="s">
        <v>103</v>
      </c>
      <c r="T207" s="105" t="s">
        <v>104</v>
      </c>
      <c r="U207" s="283" t="s">
        <v>169</v>
      </c>
    </row>
    <row r="208" spans="1:21" ht="20.25" customHeight="1" x14ac:dyDescent="0.4">
      <c r="A208" s="87"/>
      <c r="B208" s="87"/>
      <c r="C208" s="177"/>
      <c r="D208" s="116" t="str">
        <f>D14</f>
        <v>PNUD</v>
      </c>
      <c r="E208" s="116" t="str">
        <f>E14</f>
        <v>OHCHR</v>
      </c>
      <c r="F208" s="116" t="str">
        <f>F14</f>
        <v>MSIS TATAO</v>
      </c>
      <c r="G208" s="286"/>
      <c r="H208" s="104" t="s">
        <v>121</v>
      </c>
      <c r="I208" s="104" t="s">
        <v>122</v>
      </c>
      <c r="J208" s="155" t="s">
        <v>13</v>
      </c>
      <c r="K208" s="155" t="s">
        <v>121</v>
      </c>
      <c r="L208" s="155" t="s">
        <v>122</v>
      </c>
      <c r="M208" s="155" t="s">
        <v>14</v>
      </c>
      <c r="N208" s="155" t="s">
        <v>121</v>
      </c>
      <c r="O208" s="155" t="s">
        <v>122</v>
      </c>
      <c r="P208" s="155" t="s">
        <v>15</v>
      </c>
      <c r="Q208" s="285"/>
      <c r="R208" s="156" t="str">
        <f>+D208</f>
        <v>PNUD</v>
      </c>
      <c r="S208" s="156" t="str">
        <f>+E208</f>
        <v>OHCHR</v>
      </c>
      <c r="T208" s="156" t="str">
        <f>+F208</f>
        <v>MSIS TATAO</v>
      </c>
      <c r="U208" s="283"/>
    </row>
    <row r="209" spans="1:23" ht="20.25" customHeight="1" x14ac:dyDescent="0.4">
      <c r="A209" s="87"/>
      <c r="B209" s="87"/>
      <c r="C209" s="178" t="s">
        <v>126</v>
      </c>
      <c r="D209" s="160">
        <f>SUM(D186,D175,D164,D153,D141,D130,D119,D108,D96,D85,D74,D63,D51,D40,D29,D18,D197)</f>
        <v>60000</v>
      </c>
      <c r="E209" s="160">
        <f t="shared" ref="D209:F210" si="37">SUM(E186,E175,E164,E153,E141,E130,E119,E108,E96,E85,E74,E63,E51,E40,E29,E18,E197)</f>
        <v>458089</v>
      </c>
      <c r="F209" s="160">
        <f t="shared" si="37"/>
        <v>105287</v>
      </c>
      <c r="G209" s="116">
        <f>SUM(D209:F209)</f>
        <v>623376</v>
      </c>
      <c r="H209" s="145"/>
      <c r="I209" s="145"/>
      <c r="J209" s="145"/>
      <c r="K209" s="145"/>
      <c r="L209" s="145"/>
      <c r="M209" s="145"/>
      <c r="N209" s="145"/>
      <c r="O209" s="145"/>
      <c r="P209" s="145"/>
      <c r="Q209" s="117">
        <f t="shared" ref="Q209:Q215" si="38">J209+M209+P209</f>
        <v>0</v>
      </c>
      <c r="R209" s="145">
        <f>R18+R29+R63+R74+R108+R119+R130+R197</f>
        <v>21284.799999999996</v>
      </c>
      <c r="S209" s="145">
        <f>S18+S29+S63+S74+S108+S119+S130+S197</f>
        <v>302346.58</v>
      </c>
      <c r="T209" s="145">
        <f>T18+T29+T63+T74+T108+T119+T130+T197</f>
        <v>53577.329783347923</v>
      </c>
      <c r="U209" s="145">
        <f>+R209+S209+T209</f>
        <v>377208.70978334791</v>
      </c>
      <c r="V209" s="157">
        <v>70950.23</v>
      </c>
      <c r="W209" s="158">
        <f t="shared" ref="W209:W215" si="39">V209-R209</f>
        <v>49665.43</v>
      </c>
    </row>
    <row r="210" spans="1:23" ht="20.25" customHeight="1" x14ac:dyDescent="0.4">
      <c r="A210" s="87"/>
      <c r="B210" s="87"/>
      <c r="C210" s="178" t="s">
        <v>127</v>
      </c>
      <c r="D210" s="160">
        <f t="shared" si="37"/>
        <v>75785</v>
      </c>
      <c r="E210" s="160">
        <f t="shared" si="37"/>
        <v>19000</v>
      </c>
      <c r="F210" s="160">
        <f t="shared" si="37"/>
        <v>0</v>
      </c>
      <c r="G210" s="116">
        <f t="shared" ref="G210:G216" si="40">SUM(D210:F210)</f>
        <v>94785</v>
      </c>
      <c r="H210" s="145"/>
      <c r="I210" s="145"/>
      <c r="J210" s="145"/>
      <c r="K210" s="145"/>
      <c r="L210" s="145"/>
      <c r="M210" s="145"/>
      <c r="N210" s="145"/>
      <c r="O210" s="145"/>
      <c r="P210" s="145"/>
      <c r="Q210" s="117">
        <f t="shared" si="38"/>
        <v>0</v>
      </c>
      <c r="R210" s="145">
        <f t="shared" ref="R210:T215" si="41">R19+R30+R64+R75+R109+R120+R131+R198</f>
        <v>13928.390000000001</v>
      </c>
      <c r="S210" s="145">
        <f t="shared" si="41"/>
        <v>1966.5100000000002</v>
      </c>
      <c r="T210" s="145">
        <f t="shared" si="41"/>
        <v>0</v>
      </c>
      <c r="U210" s="145">
        <f t="shared" ref="U210:U215" si="42">+R210+S210+T210</f>
        <v>15894.900000000001</v>
      </c>
      <c r="V210" s="158">
        <v>10942.14</v>
      </c>
      <c r="W210" s="158">
        <f t="shared" si="39"/>
        <v>-2986.2500000000018</v>
      </c>
    </row>
    <row r="211" spans="1:23" ht="32.25" customHeight="1" x14ac:dyDescent="0.4">
      <c r="A211" s="87"/>
      <c r="B211" s="87"/>
      <c r="C211" s="178" t="s">
        <v>128</v>
      </c>
      <c r="D211" s="160">
        <f>SUM(D188,D177,D166,D155,D143,D132,D121,D110,D98,D87,D76,D65,D53,D42,D31,D20,D199)</f>
        <v>212000</v>
      </c>
      <c r="E211" s="160">
        <f t="shared" ref="E211:F215" si="43">SUM(E188,E177,E166,E155,E143,E132,E121,E110,E98,E87,E76,E65,E53,E42,E31,E20,E199)</f>
        <v>80000</v>
      </c>
      <c r="F211" s="160">
        <f t="shared" si="43"/>
        <v>17082</v>
      </c>
      <c r="G211" s="116">
        <f t="shared" si="40"/>
        <v>309082</v>
      </c>
      <c r="H211" s="145"/>
      <c r="I211" s="145"/>
      <c r="J211" s="145"/>
      <c r="K211" s="145"/>
      <c r="L211" s="145"/>
      <c r="M211" s="145"/>
      <c r="N211" s="145"/>
      <c r="O211" s="145"/>
      <c r="P211" s="145"/>
      <c r="Q211" s="117">
        <f t="shared" si="38"/>
        <v>0</v>
      </c>
      <c r="R211" s="145">
        <f t="shared" si="41"/>
        <v>54612.739999999991</v>
      </c>
      <c r="S211" s="145">
        <f t="shared" si="41"/>
        <v>45248.87</v>
      </c>
      <c r="T211" s="145">
        <f t="shared" si="41"/>
        <v>14919.741794310723</v>
      </c>
      <c r="U211" s="145">
        <f t="shared" si="42"/>
        <v>114781.35179431071</v>
      </c>
      <c r="V211" s="158">
        <v>57775.38</v>
      </c>
      <c r="W211" s="158">
        <f t="shared" si="39"/>
        <v>3162.6400000000067</v>
      </c>
    </row>
    <row r="212" spans="1:23" ht="20.25" customHeight="1" x14ac:dyDescent="0.4">
      <c r="A212" s="87"/>
      <c r="B212" s="87"/>
      <c r="C212" s="179" t="s">
        <v>129</v>
      </c>
      <c r="D212" s="160">
        <f>SUM(D189,D178,D167,D156,D144,D133,D122,D111,D99,D88,D77,D66,D54,D43,D32,D21,D200)</f>
        <v>288000</v>
      </c>
      <c r="E212" s="160">
        <f t="shared" si="43"/>
        <v>107820</v>
      </c>
      <c r="F212" s="160">
        <f t="shared" si="43"/>
        <v>53293</v>
      </c>
      <c r="G212" s="116">
        <f t="shared" si="40"/>
        <v>449113</v>
      </c>
      <c r="H212" s="145"/>
      <c r="I212" s="145"/>
      <c r="J212" s="145"/>
      <c r="K212" s="145"/>
      <c r="L212" s="145"/>
      <c r="M212" s="145"/>
      <c r="N212" s="145"/>
      <c r="O212" s="145"/>
      <c r="P212" s="145"/>
      <c r="Q212" s="117">
        <f t="shared" si="38"/>
        <v>0</v>
      </c>
      <c r="R212" s="145">
        <f t="shared" si="41"/>
        <v>102761.47</v>
      </c>
      <c r="S212" s="145">
        <f t="shared" si="41"/>
        <v>38102.720000000001</v>
      </c>
      <c r="T212" s="145">
        <f t="shared" si="41"/>
        <v>28337.194886366149</v>
      </c>
      <c r="U212" s="145">
        <f t="shared" si="42"/>
        <v>169201.38488636614</v>
      </c>
      <c r="V212" s="159">
        <v>439076.63</v>
      </c>
      <c r="W212" s="158">
        <f t="shared" si="39"/>
        <v>336315.16000000003</v>
      </c>
    </row>
    <row r="213" spans="1:23" ht="20.25" customHeight="1" x14ac:dyDescent="0.4">
      <c r="A213" s="87"/>
      <c r="B213" s="87"/>
      <c r="C213" s="178" t="s">
        <v>130</v>
      </c>
      <c r="D213" s="160">
        <f>SUM(D190,D179,D168,D157,D145,D134,D123,E112,D100,D89,D78,D67,D55,D44,D33,D22,D201)</f>
        <v>108000</v>
      </c>
      <c r="E213" s="160">
        <f t="shared" si="43"/>
        <v>222500</v>
      </c>
      <c r="F213" s="160">
        <f t="shared" si="43"/>
        <v>59234</v>
      </c>
      <c r="G213" s="116">
        <f t="shared" si="40"/>
        <v>389734</v>
      </c>
      <c r="H213" s="145"/>
      <c r="I213" s="145"/>
      <c r="J213" s="145"/>
      <c r="K213" s="145"/>
      <c r="L213" s="145"/>
      <c r="M213" s="145"/>
      <c r="N213" s="145"/>
      <c r="O213" s="145"/>
      <c r="P213" s="145"/>
      <c r="Q213" s="117">
        <f t="shared" si="38"/>
        <v>0</v>
      </c>
      <c r="R213" s="145">
        <f t="shared" si="41"/>
        <v>54249.429999999986</v>
      </c>
      <c r="S213" s="145">
        <f t="shared" si="41"/>
        <v>53959.31</v>
      </c>
      <c r="T213" s="145">
        <f t="shared" si="41"/>
        <v>30942.861159737418</v>
      </c>
      <c r="U213" s="145">
        <f t="shared" si="42"/>
        <v>139151.60115973742</v>
      </c>
      <c r="V213" s="158">
        <v>94436.82</v>
      </c>
      <c r="W213" s="158">
        <f t="shared" si="39"/>
        <v>40187.390000000021</v>
      </c>
    </row>
    <row r="214" spans="1:23" ht="20.25" customHeight="1" x14ac:dyDescent="0.4">
      <c r="A214" s="87"/>
      <c r="B214" s="87"/>
      <c r="C214" s="178" t="s">
        <v>131</v>
      </c>
      <c r="D214" s="160">
        <f>SUM(D191,D180,D169,D158,D146,D135,D124,D113,D101,D90,D79,D68,D56,D45,D34,D23,D202)</f>
        <v>705000</v>
      </c>
      <c r="E214" s="160">
        <f t="shared" si="43"/>
        <v>210000</v>
      </c>
      <c r="F214" s="160">
        <f t="shared" si="43"/>
        <v>186204</v>
      </c>
      <c r="G214" s="116">
        <f t="shared" si="40"/>
        <v>1101204</v>
      </c>
      <c r="H214" s="145"/>
      <c r="I214" s="145"/>
      <c r="J214" s="145"/>
      <c r="K214" s="145"/>
      <c r="L214" s="145"/>
      <c r="M214" s="145"/>
      <c r="N214" s="145"/>
      <c r="O214" s="145"/>
      <c r="P214" s="145"/>
      <c r="Q214" s="117">
        <f t="shared" si="38"/>
        <v>0</v>
      </c>
      <c r="R214" s="145">
        <f t="shared" si="41"/>
        <v>5351</v>
      </c>
      <c r="S214" s="145">
        <f t="shared" si="41"/>
        <v>0</v>
      </c>
      <c r="T214" s="145">
        <f t="shared" si="41"/>
        <v>22978.003214290304</v>
      </c>
      <c r="U214" s="145">
        <f t="shared" si="42"/>
        <v>28329.003214290304</v>
      </c>
      <c r="V214" s="158">
        <v>162140.68</v>
      </c>
      <c r="W214" s="158">
        <f t="shared" si="39"/>
        <v>156789.68</v>
      </c>
    </row>
    <row r="215" spans="1:23" ht="36.75" customHeight="1" x14ac:dyDescent="0.4">
      <c r="A215" s="87"/>
      <c r="B215" s="87"/>
      <c r="C215" s="178" t="s">
        <v>132</v>
      </c>
      <c r="D215" s="160">
        <f>SUM(D192,D181,D170,D159,D147,D136,D125,D114,D102,D91,D80,D69,D57,D46,D35,D24,D203)</f>
        <v>140000</v>
      </c>
      <c r="E215" s="160">
        <f t="shared" si="43"/>
        <v>216000</v>
      </c>
      <c r="F215" s="160">
        <f t="shared" si="43"/>
        <v>46190</v>
      </c>
      <c r="G215" s="116">
        <f t="shared" si="40"/>
        <v>402190</v>
      </c>
      <c r="H215" s="145"/>
      <c r="I215" s="145"/>
      <c r="J215" s="145"/>
      <c r="K215" s="145"/>
      <c r="L215" s="145"/>
      <c r="M215" s="145"/>
      <c r="N215" s="145"/>
      <c r="O215" s="145"/>
      <c r="P215" s="145"/>
      <c r="Q215" s="117">
        <f t="shared" si="38"/>
        <v>0</v>
      </c>
      <c r="R215" s="145">
        <f t="shared" si="41"/>
        <v>63305.510000000009</v>
      </c>
      <c r="S215" s="145">
        <f t="shared" si="41"/>
        <v>44036.72</v>
      </c>
      <c r="T215" s="145">
        <f t="shared" si="41"/>
        <v>14606.626712910282</v>
      </c>
      <c r="U215" s="145">
        <f t="shared" si="42"/>
        <v>121948.85671291029</v>
      </c>
      <c r="V215" s="158">
        <v>133539.82</v>
      </c>
      <c r="W215" s="158">
        <f t="shared" si="39"/>
        <v>70234.31</v>
      </c>
    </row>
    <row r="216" spans="1:23" ht="20.25" customHeight="1" x14ac:dyDescent="0.4">
      <c r="A216" s="87"/>
      <c r="B216" s="87"/>
      <c r="C216" s="113" t="s">
        <v>105</v>
      </c>
      <c r="D216" s="161">
        <f>SUM(D209:D215)</f>
        <v>1588785</v>
      </c>
      <c r="E216" s="160">
        <f>SUM(E193,E182,E171,E160,E148,E137,E126,E115,E103,E92,E81,E70,E58,E47,E36,E25,E204)</f>
        <v>1313409</v>
      </c>
      <c r="F216" s="160">
        <f>SUM(F193,F182,F171,F160,F148,F137,F126,F115,F103,F92,F81,F70,F58,F47,F36,F25,F204)</f>
        <v>467290</v>
      </c>
      <c r="G216" s="116">
        <f t="shared" si="40"/>
        <v>3369484</v>
      </c>
      <c r="H216" s="180"/>
      <c r="I216" s="180"/>
      <c r="J216" s="180"/>
      <c r="K216" s="162"/>
      <c r="L216" s="162"/>
      <c r="M216" s="162"/>
      <c r="N216" s="162"/>
      <c r="O216" s="162"/>
      <c r="P216" s="162"/>
      <c r="Q216" s="180">
        <f>SUM(Q209:Q215)</f>
        <v>0</v>
      </c>
      <c r="R216" s="197">
        <f>+SUM(R209:R215)</f>
        <v>315493.33999999997</v>
      </c>
      <c r="S216" s="197">
        <f>+SUM(S209:S215)</f>
        <v>485660.71000000008</v>
      </c>
      <c r="T216" s="197">
        <f>T25+T36+T70+T81+T115+T126+T137+T204</f>
        <v>165361.75755096279</v>
      </c>
      <c r="U216" s="197">
        <f>+R216+S216+T216</f>
        <v>966515.80755096278</v>
      </c>
      <c r="V216" s="163"/>
      <c r="W216" s="163"/>
    </row>
    <row r="217" spans="1:23" ht="20.25" customHeight="1" x14ac:dyDescent="0.4">
      <c r="A217" s="87"/>
      <c r="B217" s="87"/>
      <c r="C217" s="113" t="s">
        <v>106</v>
      </c>
      <c r="D217" s="160">
        <f>D216*0.07</f>
        <v>111214.95000000001</v>
      </c>
      <c r="E217" s="160">
        <f>E216*0.07</f>
        <v>91938.63</v>
      </c>
      <c r="F217" s="160">
        <f>F216*0.07</f>
        <v>32710.300000000003</v>
      </c>
      <c r="G217" s="116">
        <f>G216*0.07</f>
        <v>235863.88000000003</v>
      </c>
      <c r="H217" s="145">
        <v>0</v>
      </c>
      <c r="I217" s="145">
        <v>0</v>
      </c>
      <c r="J217" s="145"/>
      <c r="K217" s="145"/>
      <c r="L217" s="145">
        <v>0</v>
      </c>
      <c r="M217" s="145">
        <f>M216*0.07</f>
        <v>0</v>
      </c>
      <c r="N217" s="145">
        <v>0</v>
      </c>
      <c r="O217" s="145">
        <v>0</v>
      </c>
      <c r="P217" s="145">
        <f>P216*0.07</f>
        <v>0</v>
      </c>
      <c r="Q217" s="117">
        <f>+J217+M217+P217</f>
        <v>0</v>
      </c>
      <c r="R217" s="198">
        <f>+R216*7%</f>
        <v>22084.533800000001</v>
      </c>
      <c r="S217" s="198">
        <f>+S216*7%</f>
        <v>33996.249700000008</v>
      </c>
      <c r="T217" s="198">
        <f>+T216*7%</f>
        <v>11575.323028567396</v>
      </c>
      <c r="U217" s="198">
        <f>+R217+S217+T217</f>
        <v>67656.106528567398</v>
      </c>
      <c r="V217" s="158"/>
      <c r="W217" s="163"/>
    </row>
    <row r="218" spans="1:23" ht="20.25" customHeight="1" x14ac:dyDescent="0.4">
      <c r="A218" s="87"/>
      <c r="B218" s="87"/>
      <c r="C218" s="176" t="s">
        <v>170</v>
      </c>
      <c r="D218" s="116">
        <f>SUM(D216:D217)</f>
        <v>1699999.95</v>
      </c>
      <c r="E218" s="116">
        <f>SUM(E216:E217)</f>
        <v>1405347.63</v>
      </c>
      <c r="F218" s="116">
        <f>SUM(F216:F217)</f>
        <v>500000.3</v>
      </c>
      <c r="G218" s="116">
        <f>SUM(G216:G217)</f>
        <v>3605347.88</v>
      </c>
      <c r="H218" s="117">
        <v>0</v>
      </c>
      <c r="I218" s="117">
        <v>0</v>
      </c>
      <c r="J218" s="117">
        <f>+J216+J217</f>
        <v>0</v>
      </c>
      <c r="K218" s="117">
        <v>0</v>
      </c>
      <c r="L218" s="117">
        <v>0</v>
      </c>
      <c r="M218" s="117">
        <f>SUM(M216:M217)</f>
        <v>0</v>
      </c>
      <c r="N218" s="117">
        <v>0</v>
      </c>
      <c r="O218" s="117">
        <v>0</v>
      </c>
      <c r="P218" s="117">
        <f>SUM(P216:P217)</f>
        <v>0</v>
      </c>
      <c r="Q218" s="117">
        <f>+J218+M218+P218</f>
        <v>0</v>
      </c>
      <c r="R218" s="199">
        <f>SUM(R216:R217)</f>
        <v>337577.87379999994</v>
      </c>
      <c r="S218" s="199">
        <f>SUM(S216:S217)</f>
        <v>519656.95970000006</v>
      </c>
      <c r="T218" s="199">
        <f>SUM(T216:T217)</f>
        <v>176937.08057953019</v>
      </c>
      <c r="U218" s="200">
        <f>SUM(U216:U217)</f>
        <v>1034171.9140795302</v>
      </c>
      <c r="V218" s="163"/>
      <c r="W218" s="163"/>
    </row>
    <row r="219" spans="1:23" x14ac:dyDescent="0.4">
      <c r="U219" s="217">
        <f>U218/G218</f>
        <v>0.28684386320011102</v>
      </c>
      <c r="V219" s="163"/>
      <c r="W219" s="163"/>
    </row>
    <row r="220" spans="1:23" x14ac:dyDescent="0.4">
      <c r="L220" s="96"/>
      <c r="P220" s="96"/>
      <c r="U220" s="96">
        <f>U218*36%</f>
        <v>372301.88906863087</v>
      </c>
    </row>
    <row r="221" spans="1:23" x14ac:dyDescent="0.4">
      <c r="P221" s="96"/>
      <c r="U221" s="164"/>
    </row>
    <row r="222" spans="1:23" x14ac:dyDescent="0.4">
      <c r="R222" s="196"/>
    </row>
  </sheetData>
  <mergeCells count="42">
    <mergeCell ref="U207:U208"/>
    <mergeCell ref="H206:Q206"/>
    <mergeCell ref="C184:G184"/>
    <mergeCell ref="C195:U195"/>
    <mergeCell ref="D206:G206"/>
    <mergeCell ref="R206:U206"/>
    <mergeCell ref="G207:G208"/>
    <mergeCell ref="H207:J207"/>
    <mergeCell ref="K207:M207"/>
    <mergeCell ref="N207:P207"/>
    <mergeCell ref="Q207:Q208"/>
    <mergeCell ref="C173:G173"/>
    <mergeCell ref="C61:U61"/>
    <mergeCell ref="C72:U72"/>
    <mergeCell ref="C83:U83"/>
    <mergeCell ref="C94:G94"/>
    <mergeCell ref="B105:U105"/>
    <mergeCell ref="C106:U106"/>
    <mergeCell ref="C117:U117"/>
    <mergeCell ref="C128:U128"/>
    <mergeCell ref="B150:G150"/>
    <mergeCell ref="C151:G151"/>
    <mergeCell ref="C162:G162"/>
    <mergeCell ref="B60:U60"/>
    <mergeCell ref="R12:U12"/>
    <mergeCell ref="G13:G14"/>
    <mergeCell ref="H13:J13"/>
    <mergeCell ref="K13:M13"/>
    <mergeCell ref="N13:P13"/>
    <mergeCell ref="Q13:Q14"/>
    <mergeCell ref="U13:U14"/>
    <mergeCell ref="H12:Q12"/>
    <mergeCell ref="B15:U15"/>
    <mergeCell ref="C16:U16"/>
    <mergeCell ref="C27:U27"/>
    <mergeCell ref="C38:U38"/>
    <mergeCell ref="C49:G49"/>
    <mergeCell ref="C2:F2"/>
    <mergeCell ref="C5:G5"/>
    <mergeCell ref="C6:G8"/>
    <mergeCell ref="C10:F10"/>
    <mergeCell ref="D12:G12"/>
  </mergeCells>
  <conditionalFormatting sqref="G25">
    <cfRule type="cellIs" dxfId="18" priority="19" operator="notEqual">
      <formula>$G$17</formula>
    </cfRule>
  </conditionalFormatting>
  <conditionalFormatting sqref="G36">
    <cfRule type="cellIs" dxfId="17" priority="18" operator="notEqual">
      <formula>$G$28</formula>
    </cfRule>
  </conditionalFormatting>
  <conditionalFormatting sqref="G47">
    <cfRule type="cellIs" dxfId="16" priority="17" operator="notEqual">
      <formula>$G$39</formula>
    </cfRule>
  </conditionalFormatting>
  <conditionalFormatting sqref="G70">
    <cfRule type="cellIs" dxfId="15" priority="15" operator="notEqual">
      <formula>$G$62</formula>
    </cfRule>
  </conditionalFormatting>
  <conditionalFormatting sqref="G81">
    <cfRule type="cellIs" dxfId="14" priority="14" operator="notEqual">
      <formula>$G$73</formula>
    </cfRule>
  </conditionalFormatting>
  <conditionalFormatting sqref="G58:I58">
    <cfRule type="cellIs" dxfId="13" priority="16" operator="notEqual">
      <formula>$G$50</formula>
    </cfRule>
  </conditionalFormatting>
  <conditionalFormatting sqref="G92:I92">
    <cfRule type="cellIs" dxfId="12" priority="13" operator="notEqual">
      <formula>$G$84</formula>
    </cfRule>
  </conditionalFormatting>
  <conditionalFormatting sqref="G103:I103">
    <cfRule type="cellIs" dxfId="11" priority="12" operator="notEqual">
      <formula>$G$95</formula>
    </cfRule>
  </conditionalFormatting>
  <conditionalFormatting sqref="G115:I115">
    <cfRule type="cellIs" dxfId="10" priority="11" operator="notEqual">
      <formula>$G$107</formula>
    </cfRule>
  </conditionalFormatting>
  <conditionalFormatting sqref="G126:I126">
    <cfRule type="cellIs" dxfId="9" priority="10" operator="notEqual">
      <formula>$G$118</formula>
    </cfRule>
  </conditionalFormatting>
  <conditionalFormatting sqref="G137:I137">
    <cfRule type="cellIs" dxfId="8" priority="9" operator="notEqual">
      <formula>$G$129</formula>
    </cfRule>
  </conditionalFormatting>
  <conditionalFormatting sqref="G148:I148">
    <cfRule type="cellIs" dxfId="7" priority="8" operator="notEqual">
      <formula>$G$140</formula>
    </cfRule>
  </conditionalFormatting>
  <conditionalFormatting sqref="G160:I160">
    <cfRule type="cellIs" dxfId="6" priority="7" operator="notEqual">
      <formula>$G$152</formula>
    </cfRule>
  </conditionalFormatting>
  <conditionalFormatting sqref="G171:I171">
    <cfRule type="cellIs" dxfId="5" priority="6" operator="notEqual">
      <formula>$G$163</formula>
    </cfRule>
  </conditionalFormatting>
  <conditionalFormatting sqref="G182:I182">
    <cfRule type="cellIs" dxfId="4" priority="5" operator="notEqual">
      <formula>$G$163</formula>
    </cfRule>
  </conditionalFormatting>
  <conditionalFormatting sqref="G193:I193">
    <cfRule type="cellIs" dxfId="3" priority="4" operator="notEqual">
      <formula>$G$185</formula>
    </cfRule>
  </conditionalFormatting>
  <conditionalFormatting sqref="G204:I204">
    <cfRule type="cellIs" dxfId="2" priority="3" operator="notEqual">
      <formula>$G$196</formula>
    </cfRule>
  </conditionalFormatting>
  <conditionalFormatting sqref="H70:I70">
    <cfRule type="cellIs" dxfId="1" priority="1" operator="notEqual">
      <formula>$G$39</formula>
    </cfRule>
  </conditionalFormatting>
  <conditionalFormatting sqref="Q115">
    <cfRule type="cellIs" dxfId="0" priority="2" operator="notEqual">
      <formula>$G$107</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92 C24 C35 C46 C57 C69 C80 C91 C102 C114 C125 C136 C147 C159 C170 C181 C203 C215"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1 C23 C34 C45 C56 C68 C79 C90 C101 C113 C124 C135 C146 C158 C169 C180 C202 C214" xr:uid="{00000000-0002-0000-0100-000001000000}"/>
    <dataValidation allowBlank="1" showInputMessage="1" showErrorMessage="1" prompt="Services contracted by an organization which follow the normal procurement processes." sqref="C189 C21 C32 C43 C54 C66 C77 C88 C99 C111 C122 C133 C144 C156 C167 C178 C200 C212" xr:uid="{00000000-0002-0000-0100-000002000000}"/>
    <dataValidation allowBlank="1" showInputMessage="1" showErrorMessage="1" prompt="Includes staff and non-staff travel paid for by the organization directly related to a project." sqref="C190 C22 C33 C44 C55 C67 C78 C89 C100 C112 C123 C134 C145 C157 C168 C179 C201 C213"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8 C20 C31 C42 C53 C65 C76 C87 C98 C110 C121 C132 C143 C155 C166 C177 C199 C211"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7 C19 C30 C41 C52 C64 C75 C86 C97 C109 C120 C131 C142 C154 C165 C176 C198 C210" xr:uid="{00000000-0002-0000-0100-000005000000}"/>
    <dataValidation allowBlank="1" showInputMessage="1" showErrorMessage="1" prompt="Includes all related staff and temporary staff costs including base salary, post adjustment and all staff entitlements." sqref="C186 C18 C29 C40 C51 C63 C74 C85 C96 C108 C119 C130 C141 C153 C164 C175 C197 C209" xr:uid="{00000000-0002-0000-0100-000006000000}"/>
    <dataValidation allowBlank="1" showInputMessage="1" showErrorMessage="1" prompt="Output totals must match the original total from Table 1, and will show as red if not. " sqref="G25:I25" xr:uid="{00000000-0002-0000-0100-000007000000}"/>
  </dataValidations>
  <pageMargins left="0.70866141732283472" right="0.70866141732283472" top="0.74803149606299213" bottom="0.74803149606299213" header="0.31496062992125984" footer="0.31496062992125984"/>
  <pageSetup paperSize="9" scale="29" fitToHeight="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J18"/>
  <sheetViews>
    <sheetView topLeftCell="A4" zoomScale="80" zoomScaleNormal="80" workbookViewId="0">
      <pane xSplit="1" ySplit="3" topLeftCell="B13" activePane="bottomRight" state="frozen"/>
      <selection pane="topRight" activeCell="B4" sqref="B4"/>
      <selection pane="bottomLeft" activeCell="A7" sqref="A7"/>
      <selection pane="bottomRight" activeCell="C13" sqref="C13"/>
    </sheetView>
  </sheetViews>
  <sheetFormatPr baseColWidth="10" defaultColWidth="8.81640625" defaultRowHeight="15" x14ac:dyDescent="0.4"/>
  <cols>
    <col min="1" max="1" width="71.1796875" style="2" bestFit="1" customWidth="1"/>
    <col min="2" max="2" width="16.1796875" style="168" bestFit="1" customWidth="1"/>
    <col min="3" max="3" width="14.453125" style="168" customWidth="1"/>
    <col min="4" max="4" width="15.81640625" style="168" bestFit="1" customWidth="1"/>
    <col min="5" max="5" width="15.1796875" style="168" customWidth="1"/>
    <col min="6" max="6" width="15.453125" style="168" bestFit="1" customWidth="1"/>
    <col min="7" max="7" width="15" style="168" customWidth="1"/>
    <col min="8" max="8" width="17.453125" style="168" bestFit="1" customWidth="1"/>
    <col min="9" max="9" width="16.1796875" style="168" customWidth="1"/>
    <col min="10" max="10" width="9" style="2" bestFit="1" customWidth="1"/>
    <col min="11" max="16384" width="8.81640625" style="2"/>
  </cols>
  <sheetData>
    <row r="2" spans="1:10" x14ac:dyDescent="0.4">
      <c r="A2" s="165" t="s">
        <v>171</v>
      </c>
      <c r="B2" s="167"/>
      <c r="C2" s="167"/>
      <c r="D2" s="167"/>
    </row>
    <row r="3" spans="1:10" x14ac:dyDescent="0.4">
      <c r="A3" s="165"/>
      <c r="B3" s="167"/>
      <c r="C3" s="167"/>
      <c r="D3" s="167"/>
    </row>
    <row r="5" spans="1:10" ht="15" customHeight="1" x14ac:dyDescent="0.4">
      <c r="A5" s="288" t="s">
        <v>172</v>
      </c>
      <c r="B5" s="289" t="str">
        <f>+'[2]2)UNDG Budget categ par produit'!D208</f>
        <v>PNUD</v>
      </c>
      <c r="C5" s="289"/>
      <c r="D5" s="289" t="str">
        <f>+'[2]2)UNDG Budget categ par produit'!E208</f>
        <v>OHCHR</v>
      </c>
      <c r="E5" s="289"/>
      <c r="F5" s="289" t="str">
        <f>+'[2]2)UNDG Budget categ par produit'!F208</f>
        <v>MSIS TATAO</v>
      </c>
      <c r="G5" s="289"/>
      <c r="H5" s="289" t="s">
        <v>173</v>
      </c>
      <c r="I5" s="289"/>
    </row>
    <row r="6" spans="1:10" x14ac:dyDescent="0.4">
      <c r="A6" s="288"/>
      <c r="B6" s="172" t="s">
        <v>174</v>
      </c>
      <c r="C6" s="172" t="s">
        <v>175</v>
      </c>
      <c r="D6" s="172" t="s">
        <v>174</v>
      </c>
      <c r="E6" s="172" t="s">
        <v>175</v>
      </c>
      <c r="F6" s="172" t="s">
        <v>174</v>
      </c>
      <c r="G6" s="172" t="s">
        <v>175</v>
      </c>
      <c r="H6" s="173" t="s">
        <v>174</v>
      </c>
      <c r="I6" s="172" t="s">
        <v>175</v>
      </c>
    </row>
    <row r="7" spans="1:10" ht="33" customHeight="1" x14ac:dyDescent="0.4">
      <c r="A7" s="174" t="s">
        <v>126</v>
      </c>
      <c r="B7" s="191">
        <f>'2)UNDG Budget categ par produit'!D209</f>
        <v>60000</v>
      </c>
      <c r="C7" s="212">
        <f>+'2)UNDG Budget categ par produit'!R209</f>
        <v>21284.799999999996</v>
      </c>
      <c r="D7" s="193">
        <f>'2)UNDG Budget categ par produit'!E209</f>
        <v>458089</v>
      </c>
      <c r="E7" s="214">
        <f>+'2)UNDG Budget categ par produit'!S209</f>
        <v>302346.58</v>
      </c>
      <c r="F7" s="194">
        <f>'2)UNDG Budget categ par produit'!F209</f>
        <v>105287</v>
      </c>
      <c r="G7" s="212">
        <f>+'2)UNDG Budget categ par produit'!T209</f>
        <v>53577.329783347923</v>
      </c>
      <c r="H7" s="194">
        <f t="shared" ref="H7:I14" si="0">+B7+D7+F7</f>
        <v>623376</v>
      </c>
      <c r="I7" s="212">
        <f>+C7+E7+G7</f>
        <v>377208.70978334791</v>
      </c>
    </row>
    <row r="8" spans="1:10" ht="42" customHeight="1" x14ac:dyDescent="0.4">
      <c r="A8" s="174" t="s">
        <v>127</v>
      </c>
      <c r="B8" s="191">
        <f>'2)UNDG Budget categ par produit'!D210</f>
        <v>75785</v>
      </c>
      <c r="C8" s="212">
        <f>+'2)UNDG Budget categ par produit'!R210</f>
        <v>13928.390000000001</v>
      </c>
      <c r="D8" s="193">
        <f>'2)UNDG Budget categ par produit'!E210</f>
        <v>19000</v>
      </c>
      <c r="E8" s="214">
        <f>+'2)UNDG Budget categ par produit'!S210</f>
        <v>1966.5100000000002</v>
      </c>
      <c r="F8" s="194">
        <f>'2)UNDG Budget categ par produit'!F210</f>
        <v>0</v>
      </c>
      <c r="G8" s="212">
        <f>+'2)UNDG Budget categ par produit'!T210</f>
        <v>0</v>
      </c>
      <c r="H8" s="194">
        <f t="shared" si="0"/>
        <v>94785</v>
      </c>
      <c r="I8" s="212">
        <f t="shared" ref="I8:I13" si="1">+C8+E8+G8</f>
        <v>15894.900000000001</v>
      </c>
    </row>
    <row r="9" spans="1:10" ht="39.75" customHeight="1" x14ac:dyDescent="0.4">
      <c r="A9" s="174" t="s">
        <v>128</v>
      </c>
      <c r="B9" s="191">
        <f>'2)UNDG Budget categ par produit'!D211</f>
        <v>212000</v>
      </c>
      <c r="C9" s="212">
        <f>+'2)UNDG Budget categ par produit'!R211</f>
        <v>54612.739999999991</v>
      </c>
      <c r="D9" s="193">
        <f>'2)UNDG Budget categ par produit'!E211</f>
        <v>80000</v>
      </c>
      <c r="E9" s="214">
        <f>+'2)UNDG Budget categ par produit'!S211</f>
        <v>45248.87</v>
      </c>
      <c r="F9" s="194">
        <f>'2)UNDG Budget categ par produit'!F211</f>
        <v>17082</v>
      </c>
      <c r="G9" s="212">
        <f>+'2)UNDG Budget categ par produit'!T211</f>
        <v>14919.741794310723</v>
      </c>
      <c r="H9" s="194">
        <f t="shared" si="0"/>
        <v>309082</v>
      </c>
      <c r="I9" s="212">
        <f t="shared" si="1"/>
        <v>114781.35179431071</v>
      </c>
    </row>
    <row r="10" spans="1:10" ht="33" customHeight="1" x14ac:dyDescent="0.4">
      <c r="A10" s="174" t="s">
        <v>129</v>
      </c>
      <c r="B10" s="191">
        <f>'2)UNDG Budget categ par produit'!D212</f>
        <v>288000</v>
      </c>
      <c r="C10" s="212">
        <f>+'2)UNDG Budget categ par produit'!R212</f>
        <v>102761.47</v>
      </c>
      <c r="D10" s="193">
        <f>'2)UNDG Budget categ par produit'!E212</f>
        <v>107820</v>
      </c>
      <c r="E10" s="214">
        <f>+'2)UNDG Budget categ par produit'!S212</f>
        <v>38102.720000000001</v>
      </c>
      <c r="F10" s="194">
        <f>'2)UNDG Budget categ par produit'!F212</f>
        <v>53293</v>
      </c>
      <c r="G10" s="212">
        <f>+'2)UNDG Budget categ par produit'!T212</f>
        <v>28337.194886366149</v>
      </c>
      <c r="H10" s="194">
        <f t="shared" si="0"/>
        <v>449113</v>
      </c>
      <c r="I10" s="212">
        <f t="shared" si="1"/>
        <v>169201.38488636614</v>
      </c>
    </row>
    <row r="11" spans="1:10" ht="33" customHeight="1" x14ac:dyDescent="0.4">
      <c r="A11" s="174" t="s">
        <v>130</v>
      </c>
      <c r="B11" s="191">
        <f>'2)UNDG Budget categ par produit'!D213</f>
        <v>108000</v>
      </c>
      <c r="C11" s="212">
        <f>+'2)UNDG Budget categ par produit'!R213</f>
        <v>54249.429999999986</v>
      </c>
      <c r="D11" s="193">
        <f>'2)UNDG Budget categ par produit'!E213</f>
        <v>222500</v>
      </c>
      <c r="E11" s="214">
        <f>+'2)UNDG Budget categ par produit'!S213</f>
        <v>53959.31</v>
      </c>
      <c r="F11" s="194">
        <f>'2)UNDG Budget categ par produit'!F213</f>
        <v>59234</v>
      </c>
      <c r="G11" s="212">
        <f>+'2)UNDG Budget categ par produit'!T213</f>
        <v>30942.861159737418</v>
      </c>
      <c r="H11" s="194">
        <f>+B11+D11+F11</f>
        <v>389734</v>
      </c>
      <c r="I11" s="212">
        <f t="shared" si="1"/>
        <v>139151.60115973742</v>
      </c>
    </row>
    <row r="12" spans="1:10" ht="39" customHeight="1" x14ac:dyDescent="0.4">
      <c r="A12" s="174" t="s">
        <v>131</v>
      </c>
      <c r="B12" s="191">
        <f>'2)UNDG Budget categ par produit'!D214</f>
        <v>705000</v>
      </c>
      <c r="C12" s="212">
        <f>+'2)UNDG Budget categ par produit'!R214</f>
        <v>5351</v>
      </c>
      <c r="D12" s="193">
        <f>'2)UNDG Budget categ par produit'!E214</f>
        <v>210000</v>
      </c>
      <c r="E12" s="214">
        <f>+'2)UNDG Budget categ par produit'!S214</f>
        <v>0</v>
      </c>
      <c r="F12" s="194">
        <f>'2)UNDG Budget categ par produit'!F214</f>
        <v>186204</v>
      </c>
      <c r="G12" s="212">
        <f>+'2)UNDG Budget categ par produit'!T214</f>
        <v>22978.003214290304</v>
      </c>
      <c r="H12" s="194">
        <f t="shared" si="0"/>
        <v>1101204</v>
      </c>
      <c r="I12" s="212">
        <f t="shared" si="1"/>
        <v>28329.003214290304</v>
      </c>
    </row>
    <row r="13" spans="1:10" ht="45" customHeight="1" x14ac:dyDescent="0.4">
      <c r="A13" s="174" t="s">
        <v>132</v>
      </c>
      <c r="B13" s="191">
        <f>'2)UNDG Budget categ par produit'!D215</f>
        <v>140000</v>
      </c>
      <c r="C13" s="212">
        <f>+'2)UNDG Budget categ par produit'!R215</f>
        <v>63305.510000000009</v>
      </c>
      <c r="D13" s="193">
        <f>'2)UNDG Budget categ par produit'!E215</f>
        <v>216000</v>
      </c>
      <c r="E13" s="214">
        <f>+'2)UNDG Budget categ par produit'!S215</f>
        <v>44036.72</v>
      </c>
      <c r="F13" s="194">
        <f>'2)UNDG Budget categ par produit'!F215</f>
        <v>46190</v>
      </c>
      <c r="G13" s="212">
        <f>+'2)UNDG Budget categ par produit'!T215</f>
        <v>14606.626712910282</v>
      </c>
      <c r="H13" s="194">
        <f t="shared" si="0"/>
        <v>402190</v>
      </c>
      <c r="I13" s="212">
        <f t="shared" si="1"/>
        <v>121948.85671291029</v>
      </c>
    </row>
    <row r="14" spans="1:10" ht="33" customHeight="1" x14ac:dyDescent="0.4">
      <c r="A14" s="175" t="s">
        <v>176</v>
      </c>
      <c r="B14" s="192">
        <f t="shared" ref="B14:G14" si="2">SUM(B7:B13)</f>
        <v>1588785</v>
      </c>
      <c r="C14" s="213">
        <f t="shared" si="2"/>
        <v>315493.33999999997</v>
      </c>
      <c r="D14" s="192">
        <f t="shared" si="2"/>
        <v>1313409</v>
      </c>
      <c r="E14" s="213">
        <f t="shared" si="2"/>
        <v>485660.71000000008</v>
      </c>
      <c r="F14" s="192">
        <f t="shared" si="2"/>
        <v>467290</v>
      </c>
      <c r="G14" s="213">
        <f t="shared" si="2"/>
        <v>165361.75755096279</v>
      </c>
      <c r="H14" s="195">
        <f t="shared" si="0"/>
        <v>3369484</v>
      </c>
      <c r="I14" s="216">
        <f t="shared" si="0"/>
        <v>966515.80755096278</v>
      </c>
    </row>
    <row r="15" spans="1:10" ht="33" customHeight="1" x14ac:dyDescent="0.4">
      <c r="A15" s="174" t="s">
        <v>177</v>
      </c>
      <c r="B15" s="193">
        <f t="shared" ref="B15:G15" si="3">+B14*0.07</f>
        <v>111214.95000000001</v>
      </c>
      <c r="C15" s="214">
        <f t="shared" si="3"/>
        <v>22084.533800000001</v>
      </c>
      <c r="D15" s="193">
        <f t="shared" si="3"/>
        <v>91938.63</v>
      </c>
      <c r="E15" s="214">
        <f t="shared" si="3"/>
        <v>33996.249700000008</v>
      </c>
      <c r="F15" s="193">
        <f t="shared" si="3"/>
        <v>32710.300000000003</v>
      </c>
      <c r="G15" s="214">
        <f t="shared" si="3"/>
        <v>11575.323028567396</v>
      </c>
      <c r="H15" s="194">
        <f>+B15+D15+F15</f>
        <v>235863.88</v>
      </c>
      <c r="I15" s="212">
        <f>+C15+E15+G15</f>
        <v>67656.106528567398</v>
      </c>
    </row>
    <row r="16" spans="1:10" ht="33" customHeight="1" x14ac:dyDescent="0.4">
      <c r="A16" s="175" t="s">
        <v>170</v>
      </c>
      <c r="B16" s="192">
        <f>+B14+B15</f>
        <v>1699999.95</v>
      </c>
      <c r="C16" s="215">
        <f>+C14+C15</f>
        <v>337577.87379999994</v>
      </c>
      <c r="D16" s="192">
        <f>SUM(D14:D15)</f>
        <v>1405347.63</v>
      </c>
      <c r="E16" s="213">
        <f>SUM(E14:E15)</f>
        <v>519656.95970000006</v>
      </c>
      <c r="F16" s="192">
        <f>+F14+F15</f>
        <v>500000.3</v>
      </c>
      <c r="G16" s="213">
        <f>+G14+G15</f>
        <v>176937.08057953019</v>
      </c>
      <c r="H16" s="195">
        <f>+B16+D16+F16</f>
        <v>3605347.88</v>
      </c>
      <c r="I16" s="216">
        <f>+C16+E16+G16</f>
        <v>1034171.9140795302</v>
      </c>
      <c r="J16" s="166"/>
    </row>
    <row r="17" spans="1:10" x14ac:dyDescent="0.4">
      <c r="A17" s="218" t="s">
        <v>179</v>
      </c>
      <c r="B17" s="219"/>
      <c r="C17" s="220">
        <f>C16/B16</f>
        <v>0.19857522572280073</v>
      </c>
      <c r="D17" s="219"/>
      <c r="E17" s="220">
        <f>E16/D16</f>
        <v>0.3697711147098886</v>
      </c>
      <c r="F17" s="219"/>
      <c r="G17" s="220">
        <f>G16/F16</f>
        <v>0.35387394883469109</v>
      </c>
      <c r="H17" s="219"/>
      <c r="I17" s="221">
        <f>I16/H16</f>
        <v>0.28684386320011102</v>
      </c>
      <c r="J17" s="166"/>
    </row>
    <row r="18" spans="1:10" x14ac:dyDescent="0.4">
      <c r="H18" s="211"/>
    </row>
  </sheetData>
  <mergeCells count="5">
    <mergeCell ref="A5:A6"/>
    <mergeCell ref="B5:C5"/>
    <mergeCell ref="D5:E5"/>
    <mergeCell ref="F5:G5"/>
    <mergeCell ref="H5:I5"/>
  </mergeCells>
  <pageMargins left="0.70866141732283472" right="0.70866141732283472" top="0.74803149606299213" bottom="0.74803149606299213" header="0.31496062992125984" footer="0.31496062992125984"/>
  <pageSetup paperSize="9" scale="6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henintsoa.ravoala@undp.org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MPTF_00006_01050</ProjectId>
    <FundCode xmlns="f9695bc1-6109-4dcd-a27a-f8a0370b00e2">MPTF_00006</FundCode>
    <Comments xmlns="f9695bc1-6109-4dcd-a27a-f8a0370b00e2">Rapport financier semestriel Juin 2025</Comments>
    <Active xmlns="f9695bc1-6109-4dcd-a27a-f8a0370b00e2">Yes</Active>
    <DocumentDate xmlns="b1528a4b-5ccb-40f7-a09e-43427183cd95">2025-06-23T07:00:00+00:00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6595CFD3-3A51-4320-9409-D66DBA6E2DCB}"/>
</file>

<file path=customXml/itemProps2.xml><?xml version="1.0" encoding="utf-8"?>
<ds:datastoreItem xmlns:ds="http://schemas.openxmlformats.org/officeDocument/2006/customXml" ds:itemID="{2AEEC853-5D35-451E-A603-CADA26A5EAAC}">
  <ds:schemaRefs>
    <ds:schemaRef ds:uri="http://schemas.microsoft.com/sharepoint/v3/contenttype/forms"/>
  </ds:schemaRefs>
</ds:datastoreItem>
</file>

<file path=customXml/itemProps3.xml><?xml version="1.0" encoding="utf-8"?>
<ds:datastoreItem xmlns:ds="http://schemas.openxmlformats.org/officeDocument/2006/customXml" ds:itemID="{F51A81AE-F0B8-4072-B0CC-7574293A5F42}">
  <ds:schemaRefs>
    <ds:schemaRef ds:uri="http://schemas.microsoft.com/office/2006/metadata/properties"/>
    <ds:schemaRef ds:uri="http://schemas.microsoft.com/office/infopath/2007/PartnerControls"/>
    <ds:schemaRef ds:uri="9557436d-cc9e-4c03-89c2-0dfd4c10e6e6"/>
    <ds:schemaRef ds:uri="c29f26f8-736a-4692-8fe8-72783c3539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RF par produits</vt:lpstr>
      <vt:lpstr>2)UNDG Budget categ par produit</vt:lpstr>
      <vt:lpstr>3) RF-Par catégories budgétaire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Projet Landja_Rapport Financier semestrielvf mai25.xlsx</dc:title>
  <dc:subject/>
  <dc:creator>Andriamialitiana Harivola Razafindrakoto</dc:creator>
  <cp:keywords/>
  <dc:description/>
  <cp:lastModifiedBy>Joachim Ouedraogo</cp:lastModifiedBy>
  <cp:revision/>
  <dcterms:created xsi:type="dcterms:W3CDTF">2015-06-05T18:17:20Z</dcterms:created>
  <dcterms:modified xsi:type="dcterms:W3CDTF">2025-06-12T22:32:32Z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_SourceUrl">
    <vt:lpwstr/>
  </property>
  <property fmtid="{D5CDD505-2E9C-101B-9397-08002B2CF9AE}" pid="4" name="_SharedFileIndex">
    <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MediaServiceImageTags">
    <vt:lpwstr/>
  </property>
</Properties>
</file>