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ohn-paul.awambeng\Desktop\"/>
    </mc:Choice>
  </mc:AlternateContent>
  <xr:revisionPtr revIDLastSave="0" documentId="8_{D81CFD7D-D100-4362-BBBA-8309C386A011}" xr6:coauthVersionLast="47" xr6:coauthVersionMax="47" xr10:uidLastSave="{00000000-0000-0000-0000-000000000000}"/>
  <bookViews>
    <workbookView xWindow="-110" yWindow="-110" windowWidth="19420" windowHeight="11500"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8" i="1" l="1"/>
  <c r="J30" i="1"/>
  <c r="J29" i="1"/>
  <c r="J31" i="1"/>
  <c r="J59" i="1"/>
  <c r="J185" i="1"/>
  <c r="J16" i="1"/>
  <c r="J70" i="1"/>
  <c r="J184" i="1"/>
  <c r="J69" i="1"/>
  <c r="J18" i="1" l="1"/>
  <c r="J17" i="1"/>
  <c r="J26" i="1" l="1"/>
  <c r="J183" i="1"/>
  <c r="J58" i="1"/>
  <c r="J28" i="1" l="1"/>
  <c r="J27" i="1"/>
  <c r="D196" i="5"/>
  <c r="D184" i="1"/>
  <c r="D69" i="1"/>
  <c r="D58" i="1"/>
  <c r="D76" i="5"/>
  <c r="D67" i="5"/>
  <c r="D198" i="5"/>
  <c r="E184" i="1" l="1"/>
  <c r="D185" i="1"/>
  <c r="G214" i="5"/>
  <c r="G213" i="5"/>
  <c r="G212" i="5"/>
  <c r="G211" i="5"/>
  <c r="G210" i="5"/>
  <c r="F10" i="4" s="1"/>
  <c r="G209" i="5"/>
  <c r="G208" i="5"/>
  <c r="F8" i="4" s="1"/>
  <c r="D214" i="1"/>
  <c r="G215" i="5" l="1"/>
  <c r="G216" i="5" s="1"/>
  <c r="G217" i="5" s="1"/>
  <c r="F9" i="4"/>
  <c r="H198" i="5"/>
  <c r="H191" i="5"/>
  <c r="H175" i="5"/>
  <c r="H156" i="5"/>
  <c r="H120" i="5"/>
  <c r="H78" i="5"/>
  <c r="H42" i="5"/>
  <c r="H41" i="5"/>
  <c r="H40" i="5"/>
  <c r="H39" i="5"/>
  <c r="H34" i="5"/>
  <c r="H33" i="5"/>
  <c r="H31" i="5"/>
  <c r="H30" i="5"/>
  <c r="H29" i="5"/>
  <c r="H28" i="5"/>
  <c r="H23" i="5"/>
  <c r="H22" i="5"/>
  <c r="H21" i="5"/>
  <c r="H20" i="5"/>
  <c r="H19" i="5"/>
  <c r="H18" i="5"/>
  <c r="H17" i="5"/>
  <c r="H186" i="1"/>
  <c r="H185" i="1"/>
  <c r="H184" i="1"/>
  <c r="H183" i="1"/>
  <c r="H187" i="1" l="1"/>
  <c r="F11" i="4"/>
  <c r="F13" i="4"/>
  <c r="D187" i="1"/>
  <c r="E207" i="5"/>
  <c r="F207" i="5"/>
  <c r="G207" i="5"/>
  <c r="D207" i="5"/>
  <c r="H196" i="5"/>
  <c r="H197" i="5"/>
  <c r="H199" i="5"/>
  <c r="H200" i="5"/>
  <c r="H201" i="5"/>
  <c r="H185" i="5"/>
  <c r="H186" i="5"/>
  <c r="H187" i="5"/>
  <c r="H188" i="5"/>
  <c r="H189" i="5"/>
  <c r="H190" i="5"/>
  <c r="H174" i="5"/>
  <c r="H176" i="5"/>
  <c r="H177" i="5"/>
  <c r="H178" i="5"/>
  <c r="H179" i="5"/>
  <c r="H180" i="5"/>
  <c r="H163" i="5"/>
  <c r="H164" i="5"/>
  <c r="H165" i="5"/>
  <c r="H166" i="5"/>
  <c r="H167" i="5"/>
  <c r="H168" i="5"/>
  <c r="H169" i="5"/>
  <c r="H152" i="5"/>
  <c r="H153" i="5"/>
  <c r="H154" i="5"/>
  <c r="H155" i="5"/>
  <c r="H157" i="5"/>
  <c r="H158" i="5"/>
  <c r="H140" i="5"/>
  <c r="H141" i="5"/>
  <c r="H142" i="5"/>
  <c r="H143" i="5"/>
  <c r="H144" i="5"/>
  <c r="H145" i="5"/>
  <c r="H146" i="5"/>
  <c r="H129" i="5"/>
  <c r="H130" i="5"/>
  <c r="H131" i="5"/>
  <c r="H132" i="5"/>
  <c r="H133" i="5"/>
  <c r="H134" i="5"/>
  <c r="H135" i="5"/>
  <c r="H118" i="5"/>
  <c r="H119" i="5"/>
  <c r="H121" i="5"/>
  <c r="H122" i="5"/>
  <c r="H123" i="5"/>
  <c r="H124" i="5"/>
  <c r="H107" i="5"/>
  <c r="H108" i="5"/>
  <c r="H109" i="5"/>
  <c r="H110" i="5"/>
  <c r="H111" i="5"/>
  <c r="H112" i="5"/>
  <c r="H113" i="5"/>
  <c r="H95" i="5"/>
  <c r="H96" i="5"/>
  <c r="H97" i="5"/>
  <c r="H98" i="5"/>
  <c r="H99" i="5"/>
  <c r="H100" i="5"/>
  <c r="H101" i="5"/>
  <c r="H84" i="5"/>
  <c r="H85" i="5"/>
  <c r="H86" i="5"/>
  <c r="H87" i="5"/>
  <c r="H88" i="5"/>
  <c r="H89" i="5"/>
  <c r="H90" i="5"/>
  <c r="H79" i="5"/>
  <c r="H73" i="5"/>
  <c r="H74" i="5"/>
  <c r="H75" i="5"/>
  <c r="H76" i="5"/>
  <c r="H77" i="5"/>
  <c r="H62" i="5"/>
  <c r="H63" i="5"/>
  <c r="H64" i="5"/>
  <c r="H65" i="5"/>
  <c r="H66" i="5"/>
  <c r="H67" i="5"/>
  <c r="H68" i="5"/>
  <c r="H50" i="5"/>
  <c r="H51" i="5"/>
  <c r="H52" i="5"/>
  <c r="H53" i="5"/>
  <c r="H54" i="5"/>
  <c r="H55" i="5"/>
  <c r="H56" i="5"/>
  <c r="H43" i="5"/>
  <c r="H44" i="5"/>
  <c r="H45" i="5"/>
  <c r="G35" i="5"/>
  <c r="H32" i="5"/>
  <c r="H174" i="1"/>
  <c r="H173" i="1"/>
  <c r="H175" i="1"/>
  <c r="H176" i="1"/>
  <c r="H177" i="1"/>
  <c r="H178" i="1"/>
  <c r="H179" i="1"/>
  <c r="H172" i="1"/>
  <c r="H163" i="1"/>
  <c r="H164" i="1"/>
  <c r="H165" i="1"/>
  <c r="H166" i="1"/>
  <c r="H167" i="1"/>
  <c r="H168" i="1"/>
  <c r="H169" i="1"/>
  <c r="H162" i="1"/>
  <c r="H153" i="1"/>
  <c r="H154" i="1"/>
  <c r="H155" i="1"/>
  <c r="H156" i="1"/>
  <c r="H157" i="1"/>
  <c r="H158" i="1"/>
  <c r="H159" i="1"/>
  <c r="H152" i="1"/>
  <c r="H143" i="1"/>
  <c r="H144" i="1"/>
  <c r="H145" i="1"/>
  <c r="H146" i="1"/>
  <c r="H147" i="1"/>
  <c r="H148" i="1"/>
  <c r="H149" i="1"/>
  <c r="H142" i="1"/>
  <c r="H131" i="1"/>
  <c r="H132" i="1"/>
  <c r="H133" i="1"/>
  <c r="H134" i="1"/>
  <c r="H135" i="1"/>
  <c r="H136" i="1"/>
  <c r="H137" i="1"/>
  <c r="H130" i="1"/>
  <c r="H121" i="1"/>
  <c r="H122" i="1"/>
  <c r="H123" i="1"/>
  <c r="H124" i="1"/>
  <c r="H125" i="1"/>
  <c r="H126" i="1"/>
  <c r="H127" i="1"/>
  <c r="H120" i="1"/>
  <c r="H111" i="1"/>
  <c r="H112" i="1"/>
  <c r="H113" i="1"/>
  <c r="H114" i="1"/>
  <c r="H115" i="1"/>
  <c r="H116" i="1"/>
  <c r="H117" i="1"/>
  <c r="H110" i="1"/>
  <c r="H101" i="1"/>
  <c r="H102" i="1"/>
  <c r="H103" i="1"/>
  <c r="H104" i="1"/>
  <c r="H105" i="1"/>
  <c r="H106" i="1"/>
  <c r="H107" i="1"/>
  <c r="H100" i="1"/>
  <c r="H89" i="1"/>
  <c r="H90" i="1"/>
  <c r="H91" i="1"/>
  <c r="H92" i="1"/>
  <c r="H93" i="1"/>
  <c r="H94" i="1"/>
  <c r="H95" i="1"/>
  <c r="H88" i="1"/>
  <c r="H79" i="1"/>
  <c r="H80" i="1"/>
  <c r="H81" i="1"/>
  <c r="H82" i="1"/>
  <c r="H83" i="1"/>
  <c r="H84" i="1"/>
  <c r="H85" i="1"/>
  <c r="H78" i="1"/>
  <c r="H69" i="1"/>
  <c r="H70" i="1"/>
  <c r="H71" i="1"/>
  <c r="H72" i="1"/>
  <c r="H73" i="1"/>
  <c r="H74" i="1"/>
  <c r="H75" i="1"/>
  <c r="H68" i="1"/>
  <c r="H59" i="1"/>
  <c r="H60" i="1"/>
  <c r="H61" i="1"/>
  <c r="H62" i="1"/>
  <c r="H63" i="1"/>
  <c r="H64" i="1"/>
  <c r="H65" i="1"/>
  <c r="H58" i="1"/>
  <c r="H47" i="1"/>
  <c r="H48" i="1"/>
  <c r="H49" i="1"/>
  <c r="H50" i="1"/>
  <c r="H51" i="1"/>
  <c r="H52" i="1"/>
  <c r="H53" i="1"/>
  <c r="H46" i="1"/>
  <c r="H37" i="1"/>
  <c r="H38" i="1"/>
  <c r="H39" i="1"/>
  <c r="H40" i="1"/>
  <c r="H41" i="1"/>
  <c r="H42" i="1"/>
  <c r="H43" i="1"/>
  <c r="H36" i="1"/>
  <c r="H27" i="1"/>
  <c r="H28" i="1"/>
  <c r="H29" i="1"/>
  <c r="H30" i="1"/>
  <c r="H31" i="1"/>
  <c r="H32" i="1"/>
  <c r="H33" i="1"/>
  <c r="H26" i="1"/>
  <c r="H17" i="1"/>
  <c r="H18" i="1"/>
  <c r="H19" i="1"/>
  <c r="H20" i="1"/>
  <c r="H21" i="1"/>
  <c r="H22" i="1"/>
  <c r="H23" i="1"/>
  <c r="H16" i="1"/>
  <c r="F21" i="4"/>
  <c r="C7" i="4"/>
  <c r="F14" i="4"/>
  <c r="F7" i="4"/>
  <c r="G203" i="5"/>
  <c r="G192" i="5"/>
  <c r="G181" i="5"/>
  <c r="G170" i="5"/>
  <c r="G159" i="5"/>
  <c r="G147" i="5"/>
  <c r="G136" i="5"/>
  <c r="G125" i="5"/>
  <c r="G114" i="5"/>
  <c r="G102" i="5"/>
  <c r="G91" i="5"/>
  <c r="G80" i="5"/>
  <c r="G69" i="5"/>
  <c r="G57" i="5"/>
  <c r="G46" i="5"/>
  <c r="G24" i="5"/>
  <c r="G13" i="5"/>
  <c r="G205" i="1"/>
  <c r="G197" i="1"/>
  <c r="G187" i="1"/>
  <c r="G195" i="5" s="1"/>
  <c r="G180" i="1"/>
  <c r="G184" i="5" s="1"/>
  <c r="G170" i="1"/>
  <c r="G173" i="5" s="1"/>
  <c r="G160" i="1"/>
  <c r="G162" i="5" s="1"/>
  <c r="G150" i="1"/>
  <c r="G151" i="5" s="1"/>
  <c r="G138" i="1"/>
  <c r="G139" i="5" s="1"/>
  <c r="G128" i="1"/>
  <c r="G128" i="5" s="1"/>
  <c r="G118" i="1"/>
  <c r="G117" i="5" s="1"/>
  <c r="G108" i="1"/>
  <c r="G106" i="5" s="1"/>
  <c r="G96" i="1"/>
  <c r="G94" i="5" s="1"/>
  <c r="G86" i="1"/>
  <c r="G83" i="5" s="1"/>
  <c r="G76" i="1"/>
  <c r="G72" i="5" s="1"/>
  <c r="G66" i="1"/>
  <c r="G61" i="5" s="1"/>
  <c r="G54" i="1"/>
  <c r="G49" i="5" s="1"/>
  <c r="G44" i="1"/>
  <c r="G38" i="5" s="1"/>
  <c r="G34" i="1"/>
  <c r="G27" i="5" s="1"/>
  <c r="G24" i="1"/>
  <c r="H34" i="1" l="1"/>
  <c r="G198" i="1"/>
  <c r="H24" i="1"/>
  <c r="G16" i="5"/>
  <c r="I24" i="1"/>
  <c r="F12" i="4"/>
  <c r="H24" i="4"/>
  <c r="H23" i="4"/>
  <c r="H22" i="4"/>
  <c r="G199" i="1" l="1"/>
  <c r="G200" i="1" s="1"/>
  <c r="F15" i="4"/>
  <c r="F16" i="4" s="1"/>
  <c r="F17" i="4" s="1"/>
  <c r="G208" i="1" l="1"/>
  <c r="G207" i="1"/>
  <c r="G206" i="1"/>
  <c r="J187" i="1"/>
  <c r="J180" i="1"/>
  <c r="J170" i="1"/>
  <c r="J160" i="1"/>
  <c r="J150" i="1"/>
  <c r="J138" i="1"/>
  <c r="J128" i="1"/>
  <c r="J118" i="1"/>
  <c r="J108" i="1"/>
  <c r="J96" i="1"/>
  <c r="J86" i="1"/>
  <c r="J76" i="1"/>
  <c r="J66" i="1"/>
  <c r="J54" i="1"/>
  <c r="J44" i="1"/>
  <c r="J34" i="1"/>
  <c r="J24" i="1"/>
  <c r="G209" i="1" l="1"/>
  <c r="F25" i="4" s="1"/>
  <c r="F22" i="4"/>
  <c r="J211" i="1"/>
  <c r="I209" i="1"/>
  <c r="D208" i="5" l="1"/>
  <c r="D21" i="4"/>
  <c r="E21" i="4"/>
  <c r="C21" i="4"/>
  <c r="D7" i="4"/>
  <c r="E7" i="4"/>
  <c r="E214" i="5"/>
  <c r="F214" i="5"/>
  <c r="E213" i="5"/>
  <c r="F213" i="5"/>
  <c r="E13" i="4" s="1"/>
  <c r="E212" i="5"/>
  <c r="F212" i="5"/>
  <c r="E211" i="5"/>
  <c r="F211" i="5"/>
  <c r="E210" i="5"/>
  <c r="F210" i="5"/>
  <c r="E209" i="5"/>
  <c r="F209" i="5"/>
  <c r="D210" i="5"/>
  <c r="D211" i="5"/>
  <c r="D212" i="5"/>
  <c r="D213" i="5"/>
  <c r="D209" i="5"/>
  <c r="E208" i="5"/>
  <c r="F208" i="5"/>
  <c r="H210" i="5" l="1"/>
  <c r="H211" i="5"/>
  <c r="H213" i="5"/>
  <c r="H209" i="5"/>
  <c r="H212" i="5"/>
  <c r="H208" i="5"/>
  <c r="D160" i="1" l="1"/>
  <c r="E160" i="1"/>
  <c r="D13" i="5"/>
  <c r="E205" i="1"/>
  <c r="F205" i="1"/>
  <c r="D205" i="1"/>
  <c r="E197" i="1"/>
  <c r="F197" i="1"/>
  <c r="D197" i="1"/>
  <c r="F203" i="5"/>
  <c r="E203" i="5"/>
  <c r="E187" i="1"/>
  <c r="E195" i="5" s="1"/>
  <c r="F187" i="1"/>
  <c r="F195" i="5" s="1"/>
  <c r="D195" i="5"/>
  <c r="H195" i="5" l="1"/>
  <c r="I44" i="1"/>
  <c r="H138" i="1"/>
  <c r="H66" i="1"/>
  <c r="H96" i="1"/>
  <c r="H128" i="1"/>
  <c r="H160" i="1"/>
  <c r="I180" i="1"/>
  <c r="H54" i="1"/>
  <c r="H86" i="1"/>
  <c r="I170" i="1"/>
  <c r="H76" i="1"/>
  <c r="H108" i="1"/>
  <c r="H118" i="1"/>
  <c r="H150" i="1"/>
  <c r="I34" i="1"/>
  <c r="H170" i="1"/>
  <c r="I96" i="1"/>
  <c r="I108" i="1"/>
  <c r="I128" i="1"/>
  <c r="I54" i="1"/>
  <c r="I138" i="1"/>
  <c r="I187" i="1"/>
  <c r="I66" i="1"/>
  <c r="I150" i="1"/>
  <c r="I76" i="1"/>
  <c r="I160" i="1"/>
  <c r="I118" i="1"/>
  <c r="I86" i="1"/>
  <c r="H180" i="1"/>
  <c r="H44" i="1"/>
  <c r="D14" i="4"/>
  <c r="E14" i="4"/>
  <c r="D12" i="4"/>
  <c r="E12" i="4"/>
  <c r="D11" i="4"/>
  <c r="E11" i="4"/>
  <c r="D10" i="4"/>
  <c r="E10" i="4"/>
  <c r="D9" i="4"/>
  <c r="E9" i="4"/>
  <c r="C10" i="4"/>
  <c r="C11" i="4"/>
  <c r="C12" i="4"/>
  <c r="C13" i="4"/>
  <c r="C9" i="4"/>
  <c r="D8" i="4"/>
  <c r="E8" i="4"/>
  <c r="C8" i="4"/>
  <c r="F13" i="5"/>
  <c r="E13" i="5"/>
  <c r="D170" i="5"/>
  <c r="E170" i="5"/>
  <c r="F170" i="5"/>
  <c r="D181" i="5"/>
  <c r="E181" i="5"/>
  <c r="F181" i="5"/>
  <c r="D192" i="5"/>
  <c r="E192" i="5"/>
  <c r="F192" i="5"/>
  <c r="F159" i="5"/>
  <c r="E159" i="5"/>
  <c r="D159" i="5"/>
  <c r="D125" i="5"/>
  <c r="E125" i="5"/>
  <c r="F125" i="5"/>
  <c r="D136" i="5"/>
  <c r="E136" i="5"/>
  <c r="F136" i="5"/>
  <c r="D147" i="5"/>
  <c r="E147" i="5"/>
  <c r="F147" i="5"/>
  <c r="F114" i="5"/>
  <c r="E114" i="5"/>
  <c r="D114" i="5"/>
  <c r="D80" i="5"/>
  <c r="E80" i="5"/>
  <c r="F80" i="5"/>
  <c r="D91" i="5"/>
  <c r="E91" i="5"/>
  <c r="F91" i="5"/>
  <c r="D102" i="5"/>
  <c r="E102" i="5"/>
  <c r="F102" i="5"/>
  <c r="D69" i="5"/>
  <c r="E69" i="5"/>
  <c r="F69" i="5"/>
  <c r="D35" i="5"/>
  <c r="E35" i="5"/>
  <c r="F35" i="5"/>
  <c r="D46" i="5"/>
  <c r="E46" i="5"/>
  <c r="F46" i="5"/>
  <c r="D57" i="5"/>
  <c r="E57" i="5"/>
  <c r="F57" i="5"/>
  <c r="E24" i="5"/>
  <c r="F24" i="5"/>
  <c r="D24" i="5"/>
  <c r="H159" i="5" l="1"/>
  <c r="H91" i="5"/>
  <c r="H181" i="5"/>
  <c r="H46" i="5"/>
  <c r="H114" i="5"/>
  <c r="H136" i="5"/>
  <c r="G11" i="4"/>
  <c r="G10" i="4"/>
  <c r="H24" i="5"/>
  <c r="D211" i="1"/>
  <c r="H192" i="5"/>
  <c r="G9" i="4"/>
  <c r="H57" i="5"/>
  <c r="H147" i="5"/>
  <c r="H69" i="5"/>
  <c r="G8" i="4"/>
  <c r="H102" i="5"/>
  <c r="H35" i="5"/>
  <c r="H80" i="5"/>
  <c r="H125" i="5"/>
  <c r="H170" i="5"/>
  <c r="G12" i="4"/>
  <c r="D13" i="4"/>
  <c r="G13" i="4" s="1"/>
  <c r="E15" i="4"/>
  <c r="F215" i="5"/>
  <c r="E215"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F198" i="1" l="1"/>
  <c r="F199" i="1" s="1"/>
  <c r="F200" i="1" s="1"/>
  <c r="H27" i="5"/>
  <c r="E198" i="1"/>
  <c r="E199" i="1" s="1"/>
  <c r="E200" i="1" s="1"/>
  <c r="E16" i="4"/>
  <c r="E17" i="4" s="1"/>
  <c r="E216" i="5"/>
  <c r="E217" i="5" s="1"/>
  <c r="F216" i="5"/>
  <c r="F217" i="5" s="1"/>
  <c r="E16" i="5"/>
  <c r="F16" i="5"/>
  <c r="D15" i="4"/>
  <c r="E106" i="5"/>
  <c r="F94" i="5"/>
  <c r="E38" i="5"/>
  <c r="F206" i="1" l="1"/>
  <c r="F207" i="1"/>
  <c r="F208" i="1"/>
  <c r="E206" i="1"/>
  <c r="E208" i="1"/>
  <c r="E207" i="1"/>
  <c r="D16" i="4"/>
  <c r="D17" i="4" s="1"/>
  <c r="D180" i="1"/>
  <c r="D184" i="5" s="1"/>
  <c r="H184" i="5" s="1"/>
  <c r="D170" i="1"/>
  <c r="D173" i="5" s="1"/>
  <c r="H173" i="5" s="1"/>
  <c r="D162" i="5"/>
  <c r="H162" i="5" s="1"/>
  <c r="D150" i="1"/>
  <c r="D138" i="1"/>
  <c r="D139" i="5" s="1"/>
  <c r="H139" i="5" s="1"/>
  <c r="D128" i="1"/>
  <c r="D128" i="5" s="1"/>
  <c r="H128" i="5" s="1"/>
  <c r="D118" i="1"/>
  <c r="D117" i="5" s="1"/>
  <c r="H117" i="5" s="1"/>
  <c r="D108" i="1"/>
  <c r="D96" i="1"/>
  <c r="D94" i="5" s="1"/>
  <c r="H94" i="5" s="1"/>
  <c r="D86" i="1"/>
  <c r="D83" i="5" s="1"/>
  <c r="H83" i="5" s="1"/>
  <c r="D76" i="1"/>
  <c r="D72" i="5" s="1"/>
  <c r="H72" i="5" s="1"/>
  <c r="D66" i="1"/>
  <c r="D54" i="1"/>
  <c r="D49" i="5" s="1"/>
  <c r="H49" i="5" s="1"/>
  <c r="D44" i="1"/>
  <c r="D24" i="1"/>
  <c r="D198" i="1" l="1"/>
  <c r="E209" i="1"/>
  <c r="F209" i="1"/>
  <c r="D16" i="5"/>
  <c r="H16" i="5" s="1"/>
  <c r="D106" i="5"/>
  <c r="H106" i="5" s="1"/>
  <c r="C29" i="6"/>
  <c r="D151" i="5"/>
  <c r="H151" i="5" s="1"/>
  <c r="C40" i="6"/>
  <c r="D61" i="5"/>
  <c r="H61" i="5" s="1"/>
  <c r="C18" i="6"/>
  <c r="D38" i="5"/>
  <c r="H38" i="5" s="1"/>
  <c r="C7" i="6"/>
  <c r="D10" i="6" s="1"/>
  <c r="H198" i="1" l="1"/>
  <c r="D199" i="1"/>
  <c r="D200" i="1" s="1"/>
  <c r="F24" i="4"/>
  <c r="F23" i="4"/>
  <c r="D24" i="4"/>
  <c r="D23" i="4"/>
  <c r="E24" i="4"/>
  <c r="E23" i="4"/>
  <c r="D45" i="6"/>
  <c r="D47" i="6"/>
  <c r="D46" i="6"/>
  <c r="D43" i="6"/>
  <c r="D44" i="6"/>
  <c r="D34" i="6"/>
  <c r="D36" i="6"/>
  <c r="D32" i="6"/>
  <c r="D33" i="6"/>
  <c r="D35" i="6"/>
  <c r="D24" i="6"/>
  <c r="D25" i="6"/>
  <c r="D21" i="6"/>
  <c r="D22" i="6"/>
  <c r="D23" i="6"/>
  <c r="D12" i="6"/>
  <c r="D11" i="6"/>
  <c r="D14" i="6"/>
  <c r="D13" i="6"/>
  <c r="D206" i="1" l="1"/>
  <c r="D208" i="1"/>
  <c r="H208" i="1" s="1"/>
  <c r="D207" i="1"/>
  <c r="H207" i="1" s="1"/>
  <c r="H199" i="1"/>
  <c r="H200" i="1" s="1"/>
  <c r="J212" i="1"/>
  <c r="E25" i="4"/>
  <c r="E22" i="4"/>
  <c r="D25" i="4"/>
  <c r="D22" i="4"/>
  <c r="C30" i="6"/>
  <c r="C41" i="6"/>
  <c r="C19" i="6"/>
  <c r="C8" i="6"/>
  <c r="D215" i="1" l="1"/>
  <c r="D212" i="1"/>
  <c r="D209" i="1"/>
  <c r="H206" i="1"/>
  <c r="G23" i="4"/>
  <c r="G22" i="4" l="1"/>
  <c r="H209" i="1"/>
  <c r="C22" i="4"/>
  <c r="C24" i="4"/>
  <c r="G24" i="4"/>
  <c r="C25" i="4"/>
  <c r="C23" i="4"/>
  <c r="G25" i="4" l="1"/>
  <c r="D214" i="5"/>
  <c r="H214" i="5" s="1"/>
  <c r="H202" i="5"/>
  <c r="D203" i="5"/>
  <c r="H203" i="5" s="1"/>
  <c r="D215" i="5" l="1"/>
  <c r="C14" i="4"/>
  <c r="H215" i="5" l="1"/>
  <c r="D216" i="5"/>
  <c r="D217" i="5" s="1"/>
  <c r="C15" i="4"/>
  <c r="G14" i="4"/>
  <c r="H216" i="5" l="1"/>
  <c r="H217" i="5" s="1"/>
  <c r="C16" i="4"/>
  <c r="C17" i="4" s="1"/>
  <c r="G15" i="4"/>
  <c r="G16" i="4" l="1"/>
  <c r="G1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tc={F95FF0FF-BC14-45CE-97A1-0E70847F6F06}</author>
    <author>tc={EB6D955E-42F8-489B-BB94-3109B16778B7}</author>
  </authors>
  <commentList>
    <comment ref="C28" authorId="0" shapeId="0" xr:uid="{F95FF0FF-BC14-45CE-97A1-0E70847F6F0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Il me semble que le PNUD Bénin n’est pas concernée par cette activité.</t>
      </text>
    </comment>
    <comment ref="B185" authorId="1" shapeId="0" xr:uid="{00000000-0006-0000-0000-00000100000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Lignes "suivi-évaluation" et "participation aux comités de pilotage" (version finale note conceptuelle) consolidées ici</t>
      </text>
    </comment>
  </commentList>
</comments>
</file>

<file path=xl/sharedStrings.xml><?xml version="1.0" encoding="utf-8"?>
<sst xmlns="http://schemas.openxmlformats.org/spreadsheetml/2006/main" count="849" uniqueCount="644">
  <si>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</si>
  <si>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</si>
  <si>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</si>
  <si>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</si>
  <si>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</si>
  <si>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</si>
  <si>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</si>
  <si>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</si>
  <si>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</si>
  <si>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</si>
  <si>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</si>
  <si>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</si>
  <si>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</si>
  <si>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</si>
  <si>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</si>
  <si>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</si>
  <si>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</si>
  <si>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</si>
  <si>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</si>
  <si>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</si>
  <si>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</si>
  <si>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</si>
  <si>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</si>
  <si>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</si>
  <si>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</si>
  <si>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</si>
  <si>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</si>
  <si>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</si>
  <si>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</si>
  <si>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</si>
  <si>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</si>
  <si>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</si>
  <si>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</si>
  <si>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</si>
  <si>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</si>
  <si>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</si>
  <si>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</si>
  <si>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</si>
  <si>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</si>
  <si>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</si>
  <si>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</si>
  <si>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</si>
  <si>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</si>
  <si>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</si>
  <si>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</si>
  <si>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</si>
  <si>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</si>
  <si>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</si>
  <si>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</si>
  <si>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</si>
  <si>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</si>
  <si>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</si>
  <si>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</si>
  <si>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</si>
  <si>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</si>
  <si>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</si>
  <si>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</si>
  <si>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</si>
  <si>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</si>
  <si>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</si>
  <si>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</si>
  <si>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</si>
  <si>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</si>
  <si>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</si>
  <si>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</si>
  <si>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</si>
  <si>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</si>
  <si>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</si>
  <si>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</si>
  <si>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</si>
  <si>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</si>
  <si>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</si>
  <si>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</si>
  <si>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</si>
  <si>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</si>
  <si>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</si>
  <si>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</si>
  <si>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</si>
  <si>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</si>
  <si>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</si>
  <si>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</si>
  <si>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</si>
  <si>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</si>
  <si>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</si>
  <si>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</si>
  <si>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</si>
  <si>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</si>
  <si>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</si>
  <si>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</si>
  <si>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</si>
  <si>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</si>
  <si>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</si>
  <si>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</si>
  <si>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</si>
  <si>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</si>
  <si>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</si>
  <si>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</si>
  <si>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</si>
  <si>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</si>
  <si>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</si>
  <si>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</si>
  <si>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</si>
  <si>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</si>
  <si>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</si>
  <si>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</si>
  <si>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</si>
  <si>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</si>
  <si>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</si>
  <si>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</si>
  <si>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</si>
  <si>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</si>
  <si>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</si>
  <si>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</si>
  <si>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</si>
  <si>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</si>
  <si>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</si>
  <si>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</si>
  <si>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</si>
  <si>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</si>
  <si>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</si>
  <si>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</si>
  <si>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</si>
  <si>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</si>
  <si>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</si>
  <si>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</si>
  <si>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</si>
  <si>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</si>
  <si>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</si>
  <si>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</si>
  <si>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</si>
  <si>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</si>
  <si>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</si>
  <si>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</si>
  <si>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</si>
  <si>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</si>
  <si>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</si>
  <si>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</si>
  <si>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</si>
  <si>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</si>
  <si>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</si>
  <si>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</si>
  <si>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</si>
  <si>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</si>
  <si>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</si>
  <si>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</si>
  <si>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</si>
  <si>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</si>
  <si>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</si>
  <si>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</si>
  <si>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</si>
  <si>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</si>
  <si>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</si>
  <si>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</si>
  <si>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</si>
  <si>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</si>
  <si>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</si>
  <si>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</si>
  <si>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</si>
  <si>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</si>
  <si>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</si>
  <si>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</si>
  <si>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</si>
  <si>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</si>
  <si>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</si>
  <si>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</si>
  <si>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</si>
  <si>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</si>
  <si>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</si>
  <si>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</si>
  <si>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</si>
  <si>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</si>
  <si>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</si>
  <si>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</si>
  <si>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</si>
  <si>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</si>
  <si>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</si>
  <si>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</si>
  <si>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</si>
  <si>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</si>
  <si>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</si>
  <si>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</si>
  <si>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</si>
  <si>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</si>
  <si>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</si>
  <si>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</si>
  <si>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</si>
  <si>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</si>
  <si>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</si>
  <si>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</si>
  <si>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</si>
  <si>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</si>
  <si>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</si>
  <si>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</si>
  <si>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</si>
  <si>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</si>
  <si>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</si>
  <si>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</si>
  <si>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</si>
  <si>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</si>
  <si>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</si>
  <si>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</si>
  <si>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</si>
  <si>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</si>
  <si>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</si>
  <si>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</si>
  <si>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</si>
  <si>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</si>
  <si>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</si>
  <si>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</si>
  <si>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</si>
  <si>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</si>
  <si>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</si>
  <si>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</si>
  <si>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</si>
  <si>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</si>
  <si>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</si>
  <si>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</si>
  <si>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</si>
  <si>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</si>
  <si>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</si>
  <si>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</si>
  <si>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</si>
  <si>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</si>
  <si>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</si>
  <si>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</si>
  <si>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</si>
  <si>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</si>
  <si>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</si>
  <si>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</si>
  <si>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</si>
  <si>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</si>
  <si>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</si>
  <si>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</si>
  <si>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</si>
  <si>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</si>
  <si>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</si>
  <si>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</si>
  <si>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</si>
  <si>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</si>
  <si>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</si>
  <si>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</si>
  <si>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</si>
  <si>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</si>
  <si>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</si>
  <si>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</si>
  <si>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</si>
  <si>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</si>
  <si>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</si>
  <si>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</si>
  <si>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</si>
  <si>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</si>
  <si>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</si>
  <si>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</si>
  <si>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</si>
  <si>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</si>
  <si>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</si>
  <si>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</si>
  <si>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</si>
  <si>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</si>
  <si>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</si>
  <si>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</si>
  <si>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</si>
  <si>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</si>
  <si>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</si>
  <si>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</si>
  <si>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</si>
  <si>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</si>
  <si>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</si>
  <si>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</si>
  <si>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</si>
  <si>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</si>
  <si>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</si>
  <si>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</si>
  <si>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</si>
  <si>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</si>
  <si>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</si>
  <si>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</si>
  <si>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</si>
  <si>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</si>
  <si>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</si>
  <si>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</si>
  <si>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</si>
  <si>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</si>
  <si>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</si>
  <si>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</si>
  <si>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</si>
  <si>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</si>
  <si>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</si>
  <si>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</si>
  <si>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</si>
  <si>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</si>
  <si>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</si>
  <si>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</si>
  <si>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</si>
  <si>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</si>
  <si>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</si>
  <si>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</si>
  <si>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</si>
  <si>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</si>
  <si>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</si>
  <si>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</si>
  <si>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</si>
  <si>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</si>
  <si>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</si>
  <si>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</si>
  <si>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</si>
  <si>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</si>
  <si>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</si>
  <si>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</si>
  <si>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</si>
  <si>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</si>
  <si>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</si>
  <si>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</si>
  <si>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</si>
  <si>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</si>
  <si>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</si>
  <si>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</si>
  <si>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</si>
  <si>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</si>
  <si>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</si>
  <si>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</si>
  <si>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</si>
  <si>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</si>
  <si>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</si>
  <si>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</si>
  <si>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</si>
  <si>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</si>
  <si>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</si>
  <si>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</si>
  <si>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</si>
  <si>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</si>
  <si>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</si>
  <si>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</si>
  <si>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</si>
  <si>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</si>
  <si>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</si>
  <si>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</si>
  <si>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</si>
  <si>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</si>
  <si>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</si>
  <si>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</si>
  <si>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</si>
  <si>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</si>
  <si>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</si>
  <si>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</si>
  <si>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</si>
  <si>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</si>
  <si>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</si>
  <si>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</si>
  <si>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</si>
  <si>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</si>
  <si>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</si>
  <si>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</si>
  <si>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</si>
  <si>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</si>
  <si>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</si>
  <si>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</si>
  <si>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</si>
  <si>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</si>
  <si>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</si>
  <si>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</si>
  <si>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</si>
  <si>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</si>
  <si>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</si>
  <si>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</si>
  <si>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</si>
  <si>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</si>
  <si>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</si>
  <si>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</si>
  <si>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</si>
  <si>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</si>
  <si>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</si>
  <si>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</si>
  <si>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</si>
  <si>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</si>
  <si>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</si>
  <si>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</si>
  <si>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</si>
  <si>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</si>
  <si>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</si>
  <si>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</si>
  <si>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</si>
  <si>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</si>
  <si>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</si>
  <si>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</si>
  <si>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</si>
  <si>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</si>
  <si>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</si>
  <si>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</si>
  <si>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</si>
  <si>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</si>
  <si>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</si>
  <si>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</si>
  <si>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</si>
  <si>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</si>
  <si>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</si>
  <si>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</si>
  <si>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</si>
  <si>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</si>
  <si>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</si>
  <si>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</si>
  <si>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</si>
  <si>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</si>
  <si>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</si>
  <si>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</si>
  <si>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</si>
  <si>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</si>
  <si>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</si>
  <si>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</si>
  <si>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</si>
  <si>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</si>
  <si>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</si>
  <si>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</si>
  <si>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</si>
  <si>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</si>
  <si>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</si>
  <si>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</si>
  <si>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</si>
  <si>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</si>
  <si>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</si>
  <si>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</si>
  <si>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</si>
  <si>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</si>
  <si>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</si>
  <si>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</si>
  <si>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</si>
  <si>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</si>
  <si>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</si>
  <si>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</si>
  <si>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</si>
  <si>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</si>
  <si>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</si>
  <si>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</si>
  <si>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</si>
  <si>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</si>
  <si>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</si>
  <si>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</si>
  <si>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</si>
  <si>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</si>
  <si>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</si>
  <si>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</si>
  <si>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</si>
  <si>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</si>
  <si>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</si>
  <si>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</si>
  <si>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</si>
  <si>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</si>
  <si>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</si>
  <si>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</si>
  <si>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</si>
  <si>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</si>
  <si>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</si>
  <si>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</si>
  <si>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</si>
  <si>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</si>
  <si>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</si>
  <si>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</si>
  <si>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</si>
  <si>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</si>
  <si>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</si>
  <si>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</si>
  <si>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</si>
  <si>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</si>
  <si>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</si>
  <si>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</si>
  <si>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</si>
  <si>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</si>
  <si>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</si>
  <si>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</si>
  <si>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</si>
  <si>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</si>
  <si>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</si>
  <si>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</si>
  <si>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</si>
  <si>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</si>
  <si>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</si>
  <si>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</si>
  <si>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</si>
  <si>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</si>
  <si>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</si>
  <si>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</si>
  <si>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</si>
  <si>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</si>
  <si>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</si>
  <si>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</si>
  <si>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</si>
  <si>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</si>
  <si>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</si>
  <si>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</si>
  <si>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</si>
  <si>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</si>
  <si>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</si>
  <si>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</si>
  <si>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</si>
  <si>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</si>
  <si>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</si>
  <si>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</si>
  <si>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</si>
  <si>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</si>
  <si>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</si>
  <si>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</si>
  <si>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</si>
  <si>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</si>
  <si>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</si>
  <si>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</si>
  <si>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</si>
  <si>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</si>
  <si>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</si>
  <si>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</si>
  <si>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</si>
  <si>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</si>
  <si>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</si>
  <si>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</si>
  <si>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</si>
  <si>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</si>
  <si>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</si>
  <si>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</si>
  <si>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</si>
  <si>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</si>
  <si>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</si>
  <si>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</si>
  <si>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</si>
  <si>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</si>
  <si>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</si>
  <si>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</si>
  <si>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</si>
  <si>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</si>
  <si>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</si>
  <si>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</si>
  <si>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</si>
  <si>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</si>
  <si>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</si>
  <si>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</si>
  <si>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</si>
  <si>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</si>
  <si>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</si>
  <si>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</si>
  <si>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</si>
  <si>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</si>
  <si>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</si>
  <si>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</si>
  <si>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</si>
  <si>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</si>
  <si>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</si>
  <si>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</si>
  <si>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</si>
  <si>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</si>
  <si>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</si>
  <si>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</si>
  <si>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</si>
  <si>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</si>
  <si>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</si>
  <si>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</si>
  <si>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</si>
  <si>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</si>
  <si>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</si>
  <si>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</si>
  <si>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</si>
  <si>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</si>
  <si>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</si>
  <si>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</si>
  <si>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</si>
  <si>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</si>
  <si>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</si>
  <si>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</si>
  <si>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</si>
  <si>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</si>
  <si>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</si>
  <si>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</si>
  <si>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</si>
  <si>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</si>
  <si>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</si>
  <si>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</si>
  <si>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</si>
  <si>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</si>
  <si>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</si>
  <si>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</si>
  <si>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</si>
  <si>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</si>
  <si>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</si>
  <si>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</si>
  <si>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</si>
  <si>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</si>
  <si>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</si>
  <si>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</si>
  <si>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</si>
  <si>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</si>
  <si>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</si>
  <si>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</si>
  <si>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</si>
  <si>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</si>
  <si>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</si>
  <si>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</si>
  <si>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</si>
  <si>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</si>
  <si>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</si>
  <si>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</si>
  <si>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</si>
  <si>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</si>
  <si>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</si>
  <si>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</si>
  <si>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</si>
  <si>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</si>
  <si>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Organisation recipiendiaire 4 (budget en USD)</t>
  </si>
  <si>
    <t>Organisation recipiendiaire 4</t>
  </si>
  <si>
    <t>Recipient Agency 4</t>
  </si>
  <si>
    <t>PNUD Niger</t>
  </si>
  <si>
    <t>FAO Niger</t>
  </si>
  <si>
    <t>FAO Bénin</t>
  </si>
  <si>
    <t>PNUD Bénin</t>
  </si>
  <si>
    <t xml:space="preserve">Les mécanismes transfrontaliers de sécurité communautaire, impliquant les jeunes et les femmes, sont renforcés pour une meilleure prise en charge des facteurs de risques sécuritaires </t>
  </si>
  <si>
    <t>Conduire une étude de référence (du Projet) incluant l’analyse des mécanismes transfrontaliers existants (formel, informel, de prévention, gestion de conflits, implication des femmes et des jeunes)  dans le Département de l'Alibori et la Région de Dosso</t>
  </si>
  <si>
    <t>Mettre en place et/ou redynamiser un cadre d’échanges transfrontaliers entre les FDS, les populations (y compris les jeunes et les femmes) et les autorités administratives, coutumières et religieuses (concertation, sensibilisation, compréhension de la réglementation transfrontalière, plaidoyer, système d’alerte précoce sécuritaire)</t>
  </si>
  <si>
    <t>Traduire en langue locale et vulgariser les textes régissant l’accès et la gestion des ressources naturelles (décision A/DEC-CEDEAO et son règlement , textes régissant le pastoralisme au Niger, le code pastoral et le code foncier au Benin, Certificat International de la Transhumance etc…), dans les communes ciblées y compris à travers les médias communautaires</t>
  </si>
  <si>
    <t>Renforcer les capacités des acteurs (élus locaux, autorités coutumières, services techniques déconcentrés, comités de transhumance, OSC) sur les mécanismes et outils de gestion et prévention des conflits sur le pastoralisme et les ressources partagées</t>
  </si>
  <si>
    <t>Renforcer les capacités de collecte, d’analyse et de diffusion des informations sur les ressources pastorales au profit des utilisateurs en vue d’une transhumance apaisée (Transhumance Tracking Tool TTT)</t>
  </si>
  <si>
    <t xml:space="preserve">Mettre en place et/ou redynamiser un cadre d’échanges transfrontaliers sur la transhumance </t>
  </si>
  <si>
    <t xml:space="preserve">Renforcer le fonctionnement des comités de transhumance à Dosso, Gaya et à Alibori </t>
  </si>
  <si>
    <t>Réhabiliter/ Construire des infrastructures pastorales pour un meilleur accès aux ressources naturelles</t>
  </si>
  <si>
    <t>Les populations transfrontalières, en particulier les jeunes et les femmes, disposent d’opportunités économiques et de revenus durables sur la base d’une gestion partagée</t>
  </si>
  <si>
    <t>Les communautés bénéficient de revenus améliorés grâce à des activités agro-sylvo-pastorales et commerciales  productives</t>
  </si>
  <si>
    <t>Développer des activités de génération de revenus immédiats (phase 1 approche 3x6 : activités HIMO)</t>
  </si>
  <si>
    <t xml:space="preserve">Développer des activités productives agricoles, pastorales, halieutiques, forestières et commerciales à valeur ajoutée </t>
  </si>
  <si>
    <t>Les capacités des communautés, en particulier des jeunes et des femmes sont renforcées pour favoriser des revenus économiques durables à travers une approche adaptée (3x6).</t>
  </si>
  <si>
    <t>Appuyer la structuration des organisations à but économique de femmes et de jeunes pour la mise en place d’activités économiques  durables (phase 2 approche 3x6)</t>
  </si>
  <si>
    <t>Renforcer les capacités des organisations de femmes et de jeunes pour le développement et la mise à l’échelle de leurs activités (phase 3 approche 3x6) (évaluation des besoins ; organisation de sessions de formation transfrontalières)</t>
  </si>
  <si>
    <t>Promouvoir des espaces de partage d’expérience et d’échanges commerciaux transfrontaliers impliquant les femmes et les jeunes</t>
  </si>
  <si>
    <t>Les conflits entre communautés transfrontalières liés à la transhumance sont réduits</t>
  </si>
  <si>
    <t>Mettre en place et/ou redynamiser les mécanismes de sécurité communautaire existants dans les zones cibles (capacités techniques, organisationnelles) en impliquant les acteurs publics et privés, les femmes et les jeunes</t>
  </si>
  <si>
    <t>nouvelle zone d'intervention du PBF nécessitant une étude de base sur la dynamique des facteurs de conflits ; y compris l'atelier de validation</t>
  </si>
  <si>
    <t xml:space="preserve">Pour faciliter une meilleure compréhension et maitrise desdits textes par les communautés locales </t>
  </si>
  <si>
    <t xml:space="preserve">Pour les amener à rendre des meilleures décisions de conciliation des conflits. </t>
  </si>
  <si>
    <t>Pour assurer  la disponibilité des informations servant à une meilleure planification de la transhumance</t>
  </si>
  <si>
    <t>Pour faciliter et assister les transhumants de part et d'autre des frontières.</t>
  </si>
  <si>
    <t xml:space="preserve">Pour  renforcer la prise en charge de la mobilité  transfrontalière sur le plan administratif </t>
  </si>
  <si>
    <t xml:space="preserve">Pour assurer la disponibilité alimentaire (aliments bétails, eau) et la contention des animaux et réduire le risque de divaguation des animaux dans les champs. </t>
  </si>
  <si>
    <t xml:space="preserve">Pour renforcer l'autonomisation des femmes et des jeunes </t>
  </si>
  <si>
    <t xml:space="preserve">Pour une milleure prise en charge et perennisation des AGR par les bénéficiaires </t>
  </si>
  <si>
    <t xml:space="preserve">Permettre les échanges d'innovations entre les énéficiaires des AGR </t>
  </si>
  <si>
    <t>La sécurité communautaire transfrontalière est renforcée dans les zones frontalières cibles à travers le renforcement des mécanismes de prévention et de gestion des conflits liés à la gestion des ressources naturelles et à l’extrémisme violent impliquant les jeunes et les femmes, la collaboration entre les acteurs du secteur de la sécurité, les autorités administratives et locales, et les populations</t>
  </si>
  <si>
    <t>Pour faciliter la participation et r une meilleure implication des communautés locales dans la prévention et la gestion des conflits.</t>
  </si>
  <si>
    <t>Faciliter la collaboration entre FDS, populations et autorités sur la gestion des frontières</t>
  </si>
  <si>
    <t>Pour permettre aux femmes et aux jeunes d'avoir un revenu immédiat</t>
  </si>
  <si>
    <t>Pour permettre l'expansion économique des associations créées dans la phase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</si>
</sst>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_(&quot;$&quot;* \(#,##0\);_(&quot;$&quot;* &quot;-&quot;??_);_(@_)"/>
  </numFmts>
  <fonts count="27"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sz val="8"/>
      <color theme="1"/>
      <name val="Calibri"/>
      <family val="2"/>
      <scheme val="minor"/>
    </font>
    <font>
      <sz val="8"/>
      <color theme="1"/>
      <name val="Calibri"/>
      <family val="2"/>
    </font>
    <font>
      <sz val="12"/>
      <name val="Calibri"/>
      <family val="2"/>
      <scheme val="minor"/>
    </font>
    <font>
      <sz val="10"/>
      <color theme="1"/>
      <name val="Calibri"/>
      <family val="2"/>
      <scheme val="minor"/>
    </font>
    <font>
      <sz val="12"/>
      <color rgb="FF0070C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50"/>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39">
    <xf numFmtId="0" fontId="0" fillId="0" borderId="0" xfId="0"/>
    <xf numFmtId="0" fontId="6"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2" fillId="4" borderId="3" xfId="1" applyFont="1" applyFill="1" applyBorder="1" applyAlignment="1" applyProtection="1">
      <alignment wrapText="1"/>
    </xf>
    <xf numFmtId="164" fontId="6" fillId="3" borderId="0" xfId="0" applyNumberFormat="1" applyFont="1" applyFill="1" applyAlignment="1">
      <alignment vertical="center" wrapText="1"/>
    </xf>
    <xf numFmtId="164" fontId="2" fillId="0" borderId="0" xfId="0" applyNumberFormat="1" applyFont="1" applyAlignment="1">
      <alignment wrapText="1"/>
    </xf>
    <xf numFmtId="16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0" fontId="7"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8" xfId="0" applyNumberFormat="1" applyFont="1" applyBorder="1" applyAlignment="1" applyProtection="1">
      <alignment wrapText="1"/>
      <protection locked="0"/>
    </xf>
    <xf numFmtId="164" fontId="6" fillId="3" borderId="38" xfId="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5" borderId="3" xfId="0" applyFont="1" applyFill="1" applyBorder="1" applyAlignment="1">
      <alignment vertical="center" wrapText="1"/>
    </xf>
    <xf numFmtId="0" fontId="6" fillId="5" borderId="3" xfId="0" applyFont="1" applyFill="1" applyBorder="1" applyAlignment="1">
      <alignment vertical="center" wrapText="1"/>
    </xf>
    <xf numFmtId="0" fontId="2" fillId="2" borderId="3" xfId="0" applyFont="1" applyFill="1" applyBorder="1" applyAlignment="1">
      <alignment vertical="center" wrapText="1"/>
    </xf>
    <xf numFmtId="164" fontId="6" fillId="2" borderId="3" xfId="0" applyNumberFormat="1" applyFont="1" applyFill="1" applyBorder="1" applyAlignment="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6" borderId="17" xfId="0" applyFont="1" applyFill="1" applyBorder="1" applyAlignment="1">
      <alignment wrapText="1"/>
    </xf>
    <xf numFmtId="16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164" fontId="6" fillId="2" borderId="9" xfId="0" applyNumberFormat="1" applyFont="1" applyFill="1" applyBorder="1" applyAlignment="1">
      <alignment vertical="center" wrapText="1"/>
    </xf>
    <xf numFmtId="16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6" fillId="3" borderId="2" xfId="0" applyFont="1" applyFill="1" applyBorder="1" applyAlignment="1" applyProtection="1">
      <alignment vertical="center" wrapText="1"/>
      <protection locked="0"/>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Font="1" applyFill="1" applyBorder="1" applyAlignment="1">
      <alignment wrapText="1"/>
    </xf>
    <xf numFmtId="164" fontId="6"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21" fillId="0" borderId="0" xfId="0" applyFont="1" applyAlignment="1">
      <alignment wrapText="1"/>
    </xf>
    <xf numFmtId="0" fontId="12" fillId="6" borderId="15" xfId="0" applyFont="1" applyFill="1" applyBorder="1" applyAlignment="1">
      <alignment wrapText="1"/>
    </xf>
    <xf numFmtId="0" fontId="12" fillId="6" borderId="18" xfId="0" applyFont="1" applyFill="1" applyBorder="1" applyAlignment="1">
      <alignment wrapText="1"/>
    </xf>
    <xf numFmtId="0" fontId="8" fillId="2" borderId="53" xfId="0" applyFont="1" applyFill="1" applyBorder="1" applyAlignment="1">
      <alignment vertical="center" wrapText="1"/>
    </xf>
    <xf numFmtId="0" fontId="8" fillId="2" borderId="54" xfId="0" applyFont="1" applyFill="1" applyBorder="1" applyAlignment="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7" borderId="3" xfId="0" applyFont="1" applyFill="1" applyBorder="1" applyAlignment="1">
      <alignment vertical="center" wrapText="1"/>
    </xf>
    <xf numFmtId="164" fontId="6" fillId="2" borderId="8" xfId="1" applyFont="1" applyFill="1" applyBorder="1" applyAlignment="1" applyProtection="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8" fillId="2" borderId="34" xfId="0" applyFont="1" applyFill="1" applyBorder="1" applyAlignment="1">
      <alignment vertical="center" wrapText="1"/>
    </xf>
    <xf numFmtId="164" fontId="6"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6" fillId="2" borderId="27" xfId="1" applyFont="1" applyFill="1" applyBorder="1" applyAlignment="1" applyProtection="1">
      <alignment wrapText="1"/>
    </xf>
    <xf numFmtId="164" fontId="6" fillId="2" borderId="29" xfId="1" applyFont="1" applyFill="1" applyBorder="1" applyAlignment="1">
      <alignment wrapText="1"/>
    </xf>
    <xf numFmtId="164" fontId="6" fillId="2" borderId="16" xfId="0" applyNumberFormat="1" applyFont="1" applyFill="1" applyBorder="1" applyAlignment="1">
      <alignment wrapText="1"/>
    </xf>
    <xf numFmtId="164" fontId="6" fillId="0" borderId="0" xfId="1" applyFont="1" applyFill="1" applyBorder="1" applyAlignment="1" applyProtection="1">
      <alignment vertical="center" wrapText="1"/>
      <protection locked="0"/>
    </xf>
    <xf numFmtId="0" fontId="1" fillId="2" borderId="8" xfId="0" applyFont="1" applyFill="1" applyBorder="1" applyAlignment="1">
      <alignment vertical="center" wrapText="1"/>
    </xf>
    <xf numFmtId="0" fontId="19" fillId="0" borderId="0" xfId="0" applyFont="1" applyAlignment="1">
      <alignment horizontal="left" vertical="top"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50" xfId="2" applyFont="1" applyFill="1" applyBorder="1" applyAlignment="1">
      <alignment vertical="center" wrapText="1"/>
    </xf>
    <xf numFmtId="164" fontId="3" fillId="2" borderId="13" xfId="0" applyNumberFormat="1" applyFont="1" applyFill="1" applyBorder="1"/>
    <xf numFmtId="0" fontId="2" fillId="2" borderId="3" xfId="0" applyFont="1" applyFill="1" applyBorder="1" applyAlignment="1">
      <alignment horizontal="center" wrapText="1"/>
    </xf>
    <xf numFmtId="0" fontId="14" fillId="3" borderId="0" xfId="0" applyFont="1" applyFill="1" applyAlignment="1">
      <alignment horizontal="left" wrapText="1"/>
    </xf>
    <xf numFmtId="0" fontId="22" fillId="0" borderId="3" xfId="0" applyFont="1" applyBorder="1" applyAlignment="1" applyProtection="1">
      <alignment horizontal="left" vertical="center" wrapText="1"/>
      <protection locked="0"/>
    </xf>
    <xf numFmtId="0" fontId="23" fillId="0" borderId="3" xfId="0" applyFont="1" applyBorder="1" applyAlignment="1" applyProtection="1">
      <alignment horizontal="justify" vertical="center" wrapText="1"/>
      <protection locked="0"/>
    </xf>
    <xf numFmtId="0" fontId="23" fillId="0" borderId="0" xfId="0" applyFont="1" applyAlignment="1" applyProtection="1">
      <alignment horizontal="justify" vertical="center" wrapText="1"/>
      <protection locked="0"/>
    </xf>
    <xf numFmtId="0" fontId="1" fillId="3" borderId="3" xfId="0" applyFont="1" applyFill="1" applyBorder="1" applyAlignment="1" applyProtection="1">
      <alignment vertical="center" wrapText="1"/>
      <protection locked="0"/>
    </xf>
    <xf numFmtId="164" fontId="6"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2" fillId="0" borderId="5" xfId="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protection locked="0"/>
    </xf>
    <xf numFmtId="164" fontId="6" fillId="0" borderId="3" xfId="1" applyFont="1" applyFill="1" applyBorder="1" applyAlignment="1" applyProtection="1">
      <alignment vertical="center" wrapText="1"/>
      <protection locked="0"/>
    </xf>
    <xf numFmtId="164" fontId="2" fillId="0" borderId="16" xfId="0" applyNumberFormat="1" applyFont="1" applyBorder="1" applyAlignment="1">
      <alignment vertical="center" wrapText="1"/>
    </xf>
    <xf numFmtId="10" fontId="2" fillId="0" borderId="9" xfId="2" applyNumberFormat="1" applyFont="1" applyFill="1" applyBorder="1" applyAlignment="1" applyProtection="1">
      <alignment wrapText="1"/>
    </xf>
    <xf numFmtId="164" fontId="2" fillId="0" borderId="9" xfId="2" applyNumberFormat="1" applyFont="1" applyFill="1" applyBorder="1" applyAlignment="1" applyProtection="1">
      <alignment wrapText="1"/>
    </xf>
    <xf numFmtId="164" fontId="1" fillId="0" borderId="3" xfId="0" applyNumberFormat="1" applyFont="1" applyBorder="1" applyAlignment="1" applyProtection="1">
      <alignment wrapText="1"/>
      <protection locked="0"/>
    </xf>
    <xf numFmtId="164" fontId="1" fillId="3" borderId="38" xfId="1" applyFont="1" applyFill="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9" fontId="6" fillId="0" borderId="3" xfId="2" applyFont="1" applyFill="1" applyBorder="1" applyAlignment="1" applyProtection="1">
      <alignment horizontal="center" vertical="center" wrapText="1"/>
      <protection locked="0"/>
    </xf>
    <xf numFmtId="9" fontId="1" fillId="0" borderId="3" xfId="2" applyFont="1" applyFill="1" applyBorder="1" applyAlignment="1" applyProtection="1">
      <alignment horizontal="center" vertical="center" wrapText="1"/>
      <protection locked="0"/>
    </xf>
    <xf numFmtId="9" fontId="24" fillId="0" borderId="3" xfId="2" applyFont="1" applyFill="1" applyBorder="1" applyAlignment="1" applyProtection="1">
      <alignment horizontal="center" vertical="center" wrapText="1"/>
      <protection locked="0"/>
    </xf>
    <xf numFmtId="0" fontId="12" fillId="0" borderId="15" xfId="0" applyFont="1" applyBorder="1" applyAlignment="1">
      <alignment wrapText="1"/>
    </xf>
    <xf numFmtId="0" fontId="2" fillId="0" borderId="3" xfId="0" applyFont="1" applyBorder="1" applyAlignment="1">
      <alignment horizontal="center" vertical="center" wrapText="1"/>
    </xf>
    <xf numFmtId="164" fontId="2" fillId="0" borderId="3" xfId="1" applyFont="1" applyFill="1" applyBorder="1" applyAlignment="1" applyProtection="1">
      <alignment vertical="center" wrapText="1"/>
    </xf>
    <xf numFmtId="0" fontId="2" fillId="0" borderId="3" xfId="1" applyNumberFormat="1" applyFont="1" applyFill="1" applyBorder="1" applyAlignment="1" applyProtection="1">
      <alignment horizontal="center" vertical="center" wrapText="1"/>
    </xf>
    <xf numFmtId="164" fontId="6" fillId="0" borderId="3" xfId="0" applyNumberFormat="1" applyFont="1" applyBorder="1" applyAlignment="1">
      <alignment vertical="center" wrapText="1"/>
    </xf>
    <xf numFmtId="164" fontId="2" fillId="0" borderId="13" xfId="1" applyFont="1" applyFill="1" applyBorder="1" applyAlignment="1" applyProtection="1">
      <alignment vertical="center" wrapText="1"/>
    </xf>
    <xf numFmtId="49" fontId="25" fillId="0" borderId="3" xfId="1" applyNumberFormat="1" applyFont="1" applyBorder="1" applyAlignment="1" applyProtection="1">
      <alignment horizontal="left" vertical="center" wrapText="1"/>
      <protection locked="0"/>
    </xf>
    <xf numFmtId="49" fontId="25" fillId="0" borderId="3" xfId="1" applyNumberFormat="1" applyFont="1" applyBorder="1" applyAlignment="1" applyProtection="1">
      <alignment horizontal="left" wrapText="1"/>
      <protection locked="0"/>
    </xf>
    <xf numFmtId="49" fontId="1" fillId="0" borderId="3" xfId="1" applyNumberFormat="1" applyFont="1" applyBorder="1" applyAlignment="1" applyProtection="1">
      <alignment horizontal="left" wrapText="1"/>
      <protection locked="0"/>
    </xf>
    <xf numFmtId="165" fontId="2" fillId="0" borderId="3" xfId="1" applyNumberFormat="1" applyFont="1" applyFill="1" applyBorder="1" applyAlignment="1" applyProtection="1">
      <alignment vertical="center" wrapText="1"/>
    </xf>
    <xf numFmtId="165" fontId="2" fillId="2" borderId="4" xfId="1" applyNumberFormat="1" applyFont="1" applyFill="1" applyBorder="1" applyAlignment="1" applyProtection="1">
      <alignment vertical="center" wrapText="1"/>
    </xf>
    <xf numFmtId="165" fontId="2" fillId="2" borderId="39" xfId="1" applyNumberFormat="1" applyFont="1" applyFill="1" applyBorder="1" applyAlignment="1" applyProtection="1">
      <alignment vertical="center" wrapText="1"/>
    </xf>
    <xf numFmtId="165" fontId="2" fillId="0" borderId="13" xfId="1" applyNumberFormat="1" applyFont="1" applyFill="1" applyBorder="1" applyAlignment="1" applyProtection="1">
      <alignment vertical="center" wrapText="1"/>
    </xf>
    <xf numFmtId="165" fontId="2" fillId="2" borderId="13" xfId="1" applyNumberFormat="1" applyFont="1" applyFill="1" applyBorder="1" applyAlignment="1" applyProtection="1">
      <alignment vertical="center" wrapText="1"/>
    </xf>
    <xf numFmtId="9" fontId="0" fillId="8" borderId="14" xfId="2" applyFont="1" applyFill="1" applyBorder="1" applyAlignment="1">
      <alignment wrapText="1"/>
    </xf>
    <xf numFmtId="0" fontId="0" fillId="8" borderId="12" xfId="0" applyFill="1" applyBorder="1" applyAlignment="1">
      <alignment wrapText="1"/>
    </xf>
    <xf numFmtId="164" fontId="2" fillId="9" borderId="27" xfId="0" applyNumberFormat="1" applyFont="1" applyFill="1" applyBorder="1" applyAlignment="1">
      <alignment vertical="center" wrapText="1"/>
    </xf>
    <xf numFmtId="0" fontId="15" fillId="3" borderId="0" xfId="0" applyFont="1" applyFill="1" applyAlignment="1">
      <alignment wrapText="1"/>
    </xf>
    <xf numFmtId="0" fontId="12" fillId="3" borderId="15" xfId="0" applyFont="1" applyFill="1" applyBorder="1" applyAlignment="1">
      <alignment wrapText="1"/>
    </xf>
    <xf numFmtId="0" fontId="0" fillId="3" borderId="0" xfId="0" applyFill="1" applyAlignment="1">
      <alignment horizontal="center" wrapText="1"/>
    </xf>
    <xf numFmtId="0" fontId="2" fillId="3" borderId="3" xfId="0" applyFont="1" applyFill="1" applyBorder="1" applyAlignment="1">
      <alignment horizontal="center" vertical="center" wrapText="1"/>
    </xf>
    <xf numFmtId="164" fontId="2" fillId="3" borderId="3" xfId="1" applyFont="1" applyFill="1" applyBorder="1" applyAlignment="1" applyProtection="1">
      <alignment horizontal="center" vertical="center" wrapText="1"/>
    </xf>
    <xf numFmtId="164" fontId="2" fillId="3" borderId="5" xfId="1" applyFont="1" applyFill="1" applyBorder="1" applyAlignment="1" applyProtection="1">
      <alignment horizontal="center" vertical="center" wrapText="1"/>
    </xf>
    <xf numFmtId="164" fontId="1" fillId="3" borderId="3" xfId="1" applyFont="1" applyFill="1" applyBorder="1" applyAlignment="1" applyProtection="1">
      <alignment vertical="center" wrapText="1"/>
      <protection locked="0"/>
    </xf>
    <xf numFmtId="164" fontId="2" fillId="3" borderId="3" xfId="1" applyFont="1" applyFill="1" applyBorder="1" applyAlignment="1" applyProtection="1">
      <alignment vertical="center" wrapText="1"/>
    </xf>
    <xf numFmtId="0" fontId="2" fillId="3" borderId="3" xfId="1" applyNumberFormat="1" applyFont="1" applyFill="1" applyBorder="1" applyAlignment="1" applyProtection="1">
      <alignment horizontal="center" vertical="center" wrapText="1"/>
    </xf>
    <xf numFmtId="164" fontId="6" fillId="3" borderId="3" xfId="0" applyNumberFormat="1" applyFont="1" applyFill="1" applyBorder="1" applyAlignment="1">
      <alignment vertical="center" wrapText="1"/>
    </xf>
    <xf numFmtId="164" fontId="2" fillId="3" borderId="13" xfId="1" applyFont="1" applyFill="1" applyBorder="1" applyAlignment="1" applyProtection="1">
      <alignment vertical="center" wrapText="1"/>
    </xf>
    <xf numFmtId="165" fontId="2" fillId="3" borderId="4" xfId="1" applyNumberFormat="1" applyFont="1" applyFill="1" applyBorder="1" applyAlignment="1" applyProtection="1">
      <alignment vertical="center" wrapText="1"/>
    </xf>
    <xf numFmtId="165" fontId="2" fillId="3" borderId="13" xfId="1" applyNumberFormat="1" applyFont="1" applyFill="1" applyBorder="1" applyAlignment="1" applyProtection="1">
      <alignment vertical="center" wrapText="1"/>
    </xf>
    <xf numFmtId="0" fontId="2" fillId="2" borderId="5" xfId="0" applyFont="1" applyFill="1" applyBorder="1" applyAlignment="1">
      <alignment horizontal="center" vertical="center" wrapText="1"/>
    </xf>
    <xf numFmtId="164" fontId="16" fillId="8" borderId="0" xfId="1" applyFont="1" applyFill="1" applyBorder="1" applyAlignment="1">
      <alignment wrapText="1"/>
    </xf>
    <xf numFmtId="164" fontId="0" fillId="8" borderId="0" xfId="1" applyFont="1" applyFill="1" applyBorder="1" applyAlignment="1">
      <alignment wrapText="1"/>
    </xf>
    <xf numFmtId="164" fontId="12" fillId="8" borderId="15" xfId="1" applyFont="1" applyFill="1" applyBorder="1" applyAlignment="1">
      <alignment wrapText="1"/>
    </xf>
    <xf numFmtId="164" fontId="14" fillId="8" borderId="0" xfId="1" applyFont="1" applyFill="1" applyBorder="1" applyAlignment="1">
      <alignment horizontal="left" wrapText="1"/>
    </xf>
    <xf numFmtId="164" fontId="11" fillId="8" borderId="3" xfId="1" applyFont="1" applyFill="1" applyBorder="1" applyAlignment="1" applyProtection="1">
      <alignment horizontal="center" vertical="center" wrapText="1"/>
      <protection locked="0"/>
    </xf>
    <xf numFmtId="164" fontId="26" fillId="8" borderId="3" xfId="1" applyFont="1" applyFill="1" applyBorder="1" applyAlignment="1" applyProtection="1">
      <alignment horizontal="center" vertical="center" wrapText="1"/>
      <protection locked="0"/>
    </xf>
    <xf numFmtId="164" fontId="6" fillId="8" borderId="3" xfId="1" applyFont="1" applyFill="1" applyBorder="1" applyAlignment="1" applyProtection="1">
      <alignment horizontal="center" vertical="center" wrapText="1"/>
      <protection locked="0"/>
    </xf>
    <xf numFmtId="164" fontId="2" fillId="8" borderId="3" xfId="1" applyFont="1" applyFill="1" applyBorder="1" applyAlignment="1" applyProtection="1">
      <alignment horizontal="center" vertical="center" wrapText="1"/>
    </xf>
    <xf numFmtId="164" fontId="6" fillId="8" borderId="0" xfId="1" applyFont="1" applyFill="1" applyBorder="1" applyAlignment="1" applyProtection="1">
      <alignment horizontal="center" vertical="center" wrapText="1"/>
      <protection locked="0"/>
    </xf>
    <xf numFmtId="164" fontId="6" fillId="8" borderId="0" xfId="1" applyFont="1" applyFill="1" applyBorder="1" applyAlignment="1" applyProtection="1">
      <alignment vertical="center" wrapText="1"/>
      <protection locked="0"/>
    </xf>
    <xf numFmtId="164" fontId="11" fillId="8" borderId="3" xfId="1" applyFont="1" applyFill="1" applyBorder="1" applyAlignment="1" applyProtection="1">
      <alignment vertical="center" wrapText="1"/>
      <protection locked="0"/>
    </xf>
    <xf numFmtId="164" fontId="26" fillId="8" borderId="3" xfId="1" applyFont="1" applyFill="1" applyBorder="1" applyAlignment="1" applyProtection="1">
      <alignment vertical="center" wrapText="1"/>
      <protection locked="0"/>
    </xf>
    <xf numFmtId="164" fontId="6" fillId="8" borderId="3" xfId="1" applyFont="1" applyFill="1" applyBorder="1" applyAlignment="1" applyProtection="1">
      <alignment vertical="center" wrapText="1"/>
      <protection locked="0"/>
    </xf>
    <xf numFmtId="164" fontId="10" fillId="8" borderId="3" xfId="1" applyFont="1" applyFill="1" applyBorder="1" applyAlignment="1" applyProtection="1">
      <alignment horizontal="center" vertical="center" wrapText="1"/>
    </xf>
    <xf numFmtId="164" fontId="2" fillId="8" borderId="0" xfId="1" applyFont="1" applyFill="1" applyBorder="1" applyAlignment="1" applyProtection="1">
      <alignment vertical="center" wrapText="1"/>
      <protection locked="0"/>
    </xf>
    <xf numFmtId="164" fontId="2" fillId="8" borderId="0" xfId="1" applyFont="1" applyFill="1" applyBorder="1" applyAlignment="1">
      <alignment vertical="center" wrapText="1"/>
    </xf>
    <xf numFmtId="164" fontId="2" fillId="8" borderId="0" xfId="1" applyFont="1" applyFill="1" applyBorder="1" applyAlignment="1" applyProtection="1">
      <alignment horizontal="center" vertical="center" wrapText="1"/>
    </xf>
    <xf numFmtId="164" fontId="2" fillId="8" borderId="0" xfId="1" applyFont="1" applyFill="1" applyBorder="1" applyAlignment="1" applyProtection="1">
      <alignment horizontal="right" vertical="center" wrapText="1"/>
      <protection locked="0"/>
    </xf>
    <xf numFmtId="164" fontId="2" fillId="8" borderId="0" xfId="1" applyFont="1" applyFill="1" applyBorder="1" applyAlignment="1" applyProtection="1">
      <alignment vertical="center" wrapText="1"/>
    </xf>
    <xf numFmtId="164" fontId="0" fillId="8" borderId="16" xfId="1" applyFont="1" applyFill="1" applyBorder="1" applyAlignment="1">
      <alignment vertical="center" wrapText="1"/>
    </xf>
    <xf numFmtId="0" fontId="2" fillId="3" borderId="6" xfId="0" applyFont="1" applyFill="1" applyBorder="1" applyAlignment="1" applyProtection="1">
      <alignment horizontal="center" vertical="center" wrapText="1"/>
      <protection locked="0"/>
    </xf>
    <xf numFmtId="0" fontId="2" fillId="3"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5" borderId="38" xfId="0" applyFont="1" applyFill="1" applyBorder="1" applyAlignment="1">
      <alignment vertical="center" wrapText="1"/>
    </xf>
    <xf numFmtId="0" fontId="6" fillId="2" borderId="6" xfId="0" applyFont="1" applyFill="1" applyBorder="1" applyAlignment="1">
      <alignment horizontal="center" vertical="center" wrapText="1"/>
    </xf>
    <xf numFmtId="0" fontId="2" fillId="8" borderId="5" xfId="0" applyFont="1" applyFill="1" applyBorder="1" applyAlignment="1">
      <alignment horizontal="center" vertical="center" wrapText="1"/>
    </xf>
    <xf numFmtId="164" fontId="6" fillId="8" borderId="6" xfId="1" applyFont="1" applyFill="1" applyBorder="1" applyAlignment="1" applyProtection="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pplyProtection="1">
      <alignment horizontal="center" vertical="center"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49" fontId="2" fillId="3" borderId="38" xfId="0" applyNumberFormat="1" applyFont="1" applyFill="1" applyBorder="1" applyAlignment="1" applyProtection="1">
      <alignment horizontal="left" vertical="top" wrapText="1"/>
      <protection locked="0"/>
    </xf>
    <xf numFmtId="164" fontId="2" fillId="3" borderId="38"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center" wrapText="1"/>
      <protection locked="0"/>
    </xf>
    <xf numFmtId="164" fontId="2" fillId="3" borderId="3" xfId="1" applyFont="1" applyFill="1" applyBorder="1" applyAlignment="1" applyProtection="1">
      <alignment horizontal="left" vertical="center" wrapText="1"/>
      <protection locked="0"/>
    </xf>
    <xf numFmtId="0" fontId="4" fillId="6" borderId="19" xfId="0" applyFont="1" applyFill="1" applyBorder="1" applyAlignment="1">
      <alignment horizontal="left" wrapText="1"/>
    </xf>
    <xf numFmtId="0" fontId="4" fillId="6" borderId="24" xfId="0" applyFont="1" applyFill="1" applyBorder="1" applyAlignment="1">
      <alignment horizontal="left" wrapText="1"/>
    </xf>
    <xf numFmtId="164" fontId="4" fillId="6" borderId="24" xfId="1" applyFont="1" applyFill="1" applyBorder="1" applyAlignment="1">
      <alignment horizontal="left" wrapText="1"/>
    </xf>
    <xf numFmtId="0" fontId="4" fillId="6" borderId="20" xfId="0" applyFont="1" applyFill="1" applyBorder="1" applyAlignment="1">
      <alignment horizontal="left" wrapText="1"/>
    </xf>
    <xf numFmtId="0" fontId="19" fillId="0" borderId="0" xfId="0" applyFont="1" applyAlignment="1">
      <alignment horizontal="left" vertical="top" wrapText="1"/>
    </xf>
    <xf numFmtId="0" fontId="14" fillId="6" borderId="25" xfId="0" applyFont="1" applyFill="1" applyBorder="1" applyAlignment="1">
      <alignment horizontal="left" wrapText="1"/>
    </xf>
    <xf numFmtId="0" fontId="14" fillId="6" borderId="26" xfId="0" applyFont="1" applyFill="1" applyBorder="1" applyAlignment="1">
      <alignment horizontal="left" wrapText="1"/>
    </xf>
    <xf numFmtId="0" fontId="14" fillId="6" borderId="21" xfId="0" applyFont="1" applyFill="1" applyBorder="1" applyAlignment="1">
      <alignment horizontal="left" wrapText="1"/>
    </xf>
    <xf numFmtId="49" fontId="1" fillId="3" borderId="3" xfId="0"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6" fillId="2" borderId="34"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164" fontId="2" fillId="2" borderId="37"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2" fillId="2" borderId="28"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41"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4" fillId="6"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Razak Ahmadou" id="{1C67CB0D-55AF-408E-82F5-1F8AAC207007}" userId="S::razak.ahmadou@undp.org::5e027bc9-1f20-4057-90e9-62cbf70d75b4" providerId="AD"/>
  <person displayName="Marine Lalanne" id="{6460DF72-E544-42E8-AE18-FA79F031FCD4}" userId="S::marine.lalanne@undp.org::b9756ddb-f266-478d-ac11-4630f71c025c" providerId="AD"/>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8" dT="2025-06-03T10:36:55.69" personId="{1C67CB0D-55AF-408E-82F5-1F8AAC207007}" id="{F95FF0FF-BC14-45CE-97A1-0E70847F6F06}">
    <text>Il me semble que le PNUD Bénin n’est pas concernée par cette activité.</text>
  </threadedComment>
  <threadedComment ref="B185" dT="2022-06-02T09:59:15.88" personId="{6460DF72-E544-42E8-AE18-FA79F031FCD4}" id="{EB6D955E-42F8-489B-BB94-3109B16778B7}">
    <text>Lignes "suivi-évaluation" et "participation aux comités de pilotage" (version finale note conceptuelle) consolidées ici</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N281"/>
  <sheetViews>
    <sheetView showGridLines="0" showZeros="0" tabSelected="1" topLeftCell="A11" zoomScale="86" zoomScaleNormal="115" workbookViewId="0">
      <pane xSplit="2" ySplit="3" topLeftCell="D14" activePane="bottomRight" state="frozen"/>
      <selection activeCell="A11" sqref="A11"/>
      <selection pane="topRight" activeCell="C11" sqref="C11"/>
      <selection pane="bottomLeft" activeCell="A14" sqref="A14"/>
      <selection pane="bottomRight" activeCell="E12" sqref="E12"/>
    </sheetView>
  </sheetViews>
  <sheetFormatPr baseColWidth="10" defaultColWidth="9.1796875" defaultRowHeight="14.5" x14ac:dyDescent="0.35"/>
  <cols>
    <col min="1" max="1" width="9.1796875" style="37"/>
    <col min="2" max="2" width="30.81640625" style="37" customWidth="1"/>
    <col min="3" max="3" width="32.453125" style="37" customWidth="1"/>
    <col min="4" max="6" width="23.1796875" style="37" customWidth="1"/>
    <col min="7" max="7" width="23.1796875" style="38" customWidth="1"/>
    <col min="8" max="8" width="23.1796875" style="37" customWidth="1"/>
    <col min="9" max="9" width="22.453125" style="37" customWidth="1"/>
    <col min="10" max="10" width="22.453125" style="228" customWidth="1"/>
    <col min="11" max="11" width="30.1796875" style="37" customWidth="1"/>
    <col min="12" max="12" width="18.81640625" style="37" customWidth="1"/>
    <col min="13" max="13" width="9.1796875" style="37"/>
    <col min="14" max="14" width="17.81640625" style="37" customWidth="1"/>
    <col min="15" max="15" width="26.453125" style="37" customWidth="1"/>
    <col min="16" max="16" width="22.453125" style="37" customWidth="1"/>
    <col min="17" max="17" width="29.81640625" style="37" customWidth="1"/>
    <col min="18" max="18" width="23.453125" style="37" customWidth="1"/>
    <col min="19" max="19" width="18.453125" style="37" customWidth="1"/>
    <col min="20" max="20" width="17.453125" style="37" customWidth="1"/>
    <col min="21" max="21" width="25.1796875" style="37" customWidth="1"/>
    <col min="22" max="16384" width="9.1796875" style="37"/>
  </cols>
  <sheetData>
    <row r="2" spans="2:14" ht="47.25" customHeight="1" x14ac:dyDescent="1">
      <c r="B2" s="269" t="s">
        <v>527</v>
      </c>
      <c r="C2" s="269"/>
      <c r="D2" s="269"/>
      <c r="E2" s="269"/>
      <c r="F2" s="35"/>
      <c r="G2" s="213"/>
      <c r="H2" s="35"/>
      <c r="I2" s="36"/>
      <c r="J2" s="227"/>
      <c r="K2" s="36"/>
    </row>
    <row r="3" spans="2:14" ht="15.5" x14ac:dyDescent="0.35">
      <c r="B3" s="143"/>
    </row>
    <row r="4" spans="2:14" ht="16" thickBot="1" x14ac:dyDescent="0.4">
      <c r="B4" s="39"/>
    </row>
    <row r="5" spans="2:14" ht="36.75" customHeight="1" x14ac:dyDescent="0.8">
      <c r="B5" s="112" t="s">
        <v>5</v>
      </c>
      <c r="C5" s="144"/>
      <c r="D5" s="196"/>
      <c r="E5" s="144"/>
      <c r="F5" s="144"/>
      <c r="G5" s="214"/>
      <c r="H5" s="144"/>
      <c r="I5" s="144"/>
      <c r="J5" s="229"/>
      <c r="K5" s="144"/>
      <c r="L5" s="144"/>
      <c r="M5" s="144"/>
      <c r="N5" s="145"/>
    </row>
    <row r="6" spans="2:14" ht="174" customHeight="1" thickBot="1" x14ac:dyDescent="0.55000000000000004">
      <c r="B6" s="265" t="s">
        <v>587</v>
      </c>
      <c r="C6" s="266"/>
      <c r="D6" s="266"/>
      <c r="E6" s="266"/>
      <c r="F6" s="266"/>
      <c r="G6" s="266"/>
      <c r="H6" s="266"/>
      <c r="I6" s="266"/>
      <c r="J6" s="267"/>
      <c r="K6" s="266"/>
      <c r="L6" s="266"/>
      <c r="M6" s="266"/>
      <c r="N6" s="268"/>
    </row>
    <row r="7" spans="2:14" x14ac:dyDescent="0.35">
      <c r="B7" s="40"/>
    </row>
    <row r="8" spans="2:14" ht="15" thickBot="1" x14ac:dyDescent="0.4"/>
    <row r="9" spans="2:14" ht="27" customHeight="1" thickBot="1" x14ac:dyDescent="0.65">
      <c r="B9" s="270" t="s">
        <v>373</v>
      </c>
      <c r="C9" s="271"/>
      <c r="D9" s="271"/>
      <c r="E9" s="271"/>
      <c r="F9" s="271"/>
      <c r="G9" s="271"/>
      <c r="H9" s="271"/>
      <c r="I9" s="272"/>
      <c r="J9" s="230"/>
    </row>
    <row r="11" spans="2:14" ht="25.5" customHeight="1" x14ac:dyDescent="0.35">
      <c r="D11" s="41"/>
      <c r="E11" s="41"/>
      <c r="F11" s="41"/>
      <c r="G11" s="215"/>
      <c r="H11" s="41"/>
      <c r="K11" s="38"/>
      <c r="L11" s="38"/>
    </row>
    <row r="12" spans="2:14" ht="84" customHeight="1" thickBot="1" x14ac:dyDescent="0.4">
      <c r="B12" s="226" t="s">
        <v>374</v>
      </c>
      <c r="C12" s="226" t="s">
        <v>528</v>
      </c>
      <c r="D12" s="254" t="s">
        <v>529</v>
      </c>
      <c r="E12" s="226" t="s">
        <v>530</v>
      </c>
      <c r="F12" s="226" t="s">
        <v>531</v>
      </c>
      <c r="G12" s="248" t="s">
        <v>603</v>
      </c>
      <c r="H12" s="226" t="s">
        <v>13</v>
      </c>
      <c r="I12" s="226" t="s">
        <v>532</v>
      </c>
      <c r="J12" s="252" t="s">
        <v>597</v>
      </c>
      <c r="K12" s="226" t="s">
        <v>533</v>
      </c>
      <c r="L12" s="47"/>
    </row>
    <row r="13" spans="2:14" ht="18.75" customHeight="1" thickBot="1" x14ac:dyDescent="0.4">
      <c r="B13" s="251"/>
      <c r="C13" s="251"/>
      <c r="D13" s="255" t="s">
        <v>606</v>
      </c>
      <c r="E13" s="247" t="s">
        <v>607</v>
      </c>
      <c r="F13" s="247" t="s">
        <v>609</v>
      </c>
      <c r="G13" s="247" t="s">
        <v>608</v>
      </c>
      <c r="H13" s="249"/>
      <c r="I13" s="251"/>
      <c r="J13" s="253"/>
      <c r="K13" s="251"/>
      <c r="L13" s="47"/>
    </row>
    <row r="14" spans="2:14" ht="51" customHeight="1" x14ac:dyDescent="0.35">
      <c r="B14" s="250" t="s">
        <v>375</v>
      </c>
      <c r="C14" s="261" t="s">
        <v>639</v>
      </c>
      <c r="D14" s="261"/>
      <c r="E14" s="261"/>
      <c r="F14" s="261"/>
      <c r="G14" s="261"/>
      <c r="H14" s="261"/>
      <c r="I14" s="261"/>
      <c r="J14" s="262"/>
      <c r="K14" s="261"/>
      <c r="L14" s="17"/>
    </row>
    <row r="15" spans="2:14" ht="33" customHeight="1" x14ac:dyDescent="0.35">
      <c r="B15" s="98" t="s">
        <v>376</v>
      </c>
      <c r="C15" s="273" t="s">
        <v>610</v>
      </c>
      <c r="D15" s="274"/>
      <c r="E15" s="274"/>
      <c r="F15" s="274"/>
      <c r="G15" s="274"/>
      <c r="H15" s="274"/>
      <c r="I15" s="274"/>
      <c r="J15" s="257"/>
      <c r="K15" s="274"/>
      <c r="L15" s="49"/>
    </row>
    <row r="16" spans="2:14" ht="93" customHeight="1" x14ac:dyDescent="0.35">
      <c r="B16" s="99" t="s">
        <v>377</v>
      </c>
      <c r="C16" s="178" t="s">
        <v>611</v>
      </c>
      <c r="D16" s="182">
        <v>80000</v>
      </c>
      <c r="E16" s="18"/>
      <c r="F16" s="18">
        <v>20000</v>
      </c>
      <c r="G16" s="19">
        <v>8080</v>
      </c>
      <c r="H16" s="125">
        <f>SUM(D16:G16)</f>
        <v>108080</v>
      </c>
      <c r="I16" s="122"/>
      <c r="J16" s="231">
        <f>20000+73219.93+15000</f>
        <v>108219.93</v>
      </c>
      <c r="K16" s="202" t="s">
        <v>629</v>
      </c>
      <c r="L16" s="50"/>
    </row>
    <row r="17" spans="1:12" ht="81" customHeight="1" x14ac:dyDescent="0.35">
      <c r="B17" s="99" t="s">
        <v>378</v>
      </c>
      <c r="C17" s="179" t="s">
        <v>628</v>
      </c>
      <c r="D17" s="182">
        <v>50000</v>
      </c>
      <c r="E17" s="18">
        <v>110000</v>
      </c>
      <c r="F17" s="18">
        <v>71875</v>
      </c>
      <c r="G17" s="19">
        <v>13160</v>
      </c>
      <c r="H17" s="125">
        <f t="shared" ref="H17:H23" si="0">SUM(D17:G17)</f>
        <v>245035</v>
      </c>
      <c r="I17" s="193">
        <v>0.45</v>
      </c>
      <c r="J17" s="232">
        <f>13160+71875+110000+50000</f>
        <v>245035</v>
      </c>
      <c r="K17" s="202" t="s">
        <v>640</v>
      </c>
      <c r="L17" s="50"/>
    </row>
    <row r="18" spans="1:12" ht="104.25" customHeight="1" x14ac:dyDescent="0.35">
      <c r="B18" s="99" t="s">
        <v>379</v>
      </c>
      <c r="C18" s="180" t="s">
        <v>612</v>
      </c>
      <c r="D18" s="182">
        <v>70000</v>
      </c>
      <c r="E18" s="18"/>
      <c r="F18" s="18">
        <v>30000</v>
      </c>
      <c r="G18" s="19"/>
      <c r="H18" s="125">
        <f t="shared" si="0"/>
        <v>100000</v>
      </c>
      <c r="I18" s="193">
        <v>0.45</v>
      </c>
      <c r="J18" s="233">
        <f>F18+D18</f>
        <v>100000</v>
      </c>
      <c r="K18" s="202" t="s">
        <v>641</v>
      </c>
      <c r="L18" s="50"/>
    </row>
    <row r="19" spans="1:12" ht="15.5" hidden="1" x14ac:dyDescent="0.35">
      <c r="B19" s="99" t="s">
        <v>380</v>
      </c>
      <c r="C19" s="16"/>
      <c r="D19" s="182"/>
      <c r="E19" s="18"/>
      <c r="F19" s="18"/>
      <c r="G19" s="19"/>
      <c r="H19" s="125">
        <f t="shared" si="0"/>
        <v>0</v>
      </c>
      <c r="I19" s="122"/>
      <c r="J19" s="233"/>
      <c r="K19" s="110"/>
      <c r="L19" s="50"/>
    </row>
    <row r="20" spans="1:12" ht="15.5" hidden="1" x14ac:dyDescent="0.35">
      <c r="B20" s="99" t="s">
        <v>381</v>
      </c>
      <c r="C20" s="16"/>
      <c r="D20" s="182"/>
      <c r="E20" s="18"/>
      <c r="F20" s="18"/>
      <c r="G20" s="19"/>
      <c r="H20" s="125">
        <f t="shared" si="0"/>
        <v>0</v>
      </c>
      <c r="I20" s="122"/>
      <c r="J20" s="233"/>
      <c r="K20" s="110"/>
      <c r="L20" s="50"/>
    </row>
    <row r="21" spans="1:12" ht="15.5" hidden="1" x14ac:dyDescent="0.35">
      <c r="B21" s="99" t="s">
        <v>382</v>
      </c>
      <c r="C21" s="16"/>
      <c r="D21" s="182"/>
      <c r="E21" s="18"/>
      <c r="F21" s="18"/>
      <c r="G21" s="19"/>
      <c r="H21" s="125">
        <f t="shared" si="0"/>
        <v>0</v>
      </c>
      <c r="I21" s="122"/>
      <c r="J21" s="233"/>
      <c r="K21" s="110"/>
      <c r="L21" s="50"/>
    </row>
    <row r="22" spans="1:12" ht="15.5" hidden="1" x14ac:dyDescent="0.35">
      <c r="B22" s="99" t="s">
        <v>383</v>
      </c>
      <c r="C22" s="46"/>
      <c r="D22" s="182"/>
      <c r="E22" s="19"/>
      <c r="F22" s="19"/>
      <c r="G22" s="19"/>
      <c r="H22" s="125">
        <f t="shared" si="0"/>
        <v>0</v>
      </c>
      <c r="I22" s="123"/>
      <c r="J22" s="233"/>
      <c r="K22" s="111"/>
      <c r="L22" s="50"/>
    </row>
    <row r="23" spans="1:12" ht="15.5" hidden="1" x14ac:dyDescent="0.35">
      <c r="A23" s="38"/>
      <c r="B23" s="99" t="s">
        <v>384</v>
      </c>
      <c r="C23" s="46"/>
      <c r="D23" s="182"/>
      <c r="E23" s="19"/>
      <c r="F23" s="19"/>
      <c r="G23" s="19"/>
      <c r="H23" s="125">
        <f t="shared" si="0"/>
        <v>0</v>
      </c>
      <c r="I23" s="123"/>
      <c r="J23" s="233"/>
      <c r="K23" s="111"/>
    </row>
    <row r="24" spans="1:12" ht="15.5" x14ac:dyDescent="0.35">
      <c r="A24" s="38"/>
      <c r="C24" s="100" t="s">
        <v>534</v>
      </c>
      <c r="D24" s="183">
        <f>SUM(D16:D23)</f>
        <v>200000</v>
      </c>
      <c r="E24" s="20">
        <f>SUM(E16:E23)</f>
        <v>110000</v>
      </c>
      <c r="F24" s="20">
        <f>SUM(F16:F23)</f>
        <v>121875</v>
      </c>
      <c r="G24" s="217">
        <f>SUM(G16:G23)</f>
        <v>21240</v>
      </c>
      <c r="H24" s="20">
        <f>SUM(H16:H23)</f>
        <v>453115</v>
      </c>
      <c r="I24" s="20">
        <f>(I16*H16)+(I17*H17)+(I18*H18)+(I19*H19)+(I20*H20)+(I21*H21)+(I22*H22)+(I23*H23)</f>
        <v>155265.75</v>
      </c>
      <c r="J24" s="234">
        <f>SUM(J16:J23)</f>
        <v>453254.93</v>
      </c>
      <c r="K24" s="111"/>
      <c r="L24" s="51"/>
    </row>
    <row r="25" spans="1:12" ht="51" customHeight="1" x14ac:dyDescent="0.35">
      <c r="A25" s="38"/>
      <c r="B25" s="98" t="s">
        <v>385</v>
      </c>
      <c r="C25" s="260" t="s">
        <v>627</v>
      </c>
      <c r="D25" s="256"/>
      <c r="E25" s="256"/>
      <c r="F25" s="256"/>
      <c r="G25" s="256"/>
      <c r="H25" s="256"/>
      <c r="I25" s="256"/>
      <c r="J25" s="257"/>
      <c r="K25" s="256"/>
      <c r="L25" s="49"/>
    </row>
    <row r="26" spans="1:12" ht="135.75" customHeight="1" x14ac:dyDescent="0.35">
      <c r="A26" s="38"/>
      <c r="B26" s="99" t="s">
        <v>386</v>
      </c>
      <c r="C26" s="179" t="s">
        <v>613</v>
      </c>
      <c r="D26" s="182"/>
      <c r="E26" s="18">
        <v>25000</v>
      </c>
      <c r="F26" s="18">
        <v>20000</v>
      </c>
      <c r="G26" s="19">
        <v>30880</v>
      </c>
      <c r="H26" s="125">
        <f>SUM(D26:G26)</f>
        <v>75880</v>
      </c>
      <c r="I26" s="193">
        <v>0.45</v>
      </c>
      <c r="J26" s="232">
        <f>30880+20000+25000</f>
        <v>75880</v>
      </c>
      <c r="K26" s="202" t="s">
        <v>630</v>
      </c>
      <c r="L26" s="50"/>
    </row>
    <row r="27" spans="1:12" ht="85.5" customHeight="1" x14ac:dyDescent="0.35">
      <c r="A27" s="38"/>
      <c r="B27" s="99" t="s">
        <v>387</v>
      </c>
      <c r="C27" s="179" t="s">
        <v>614</v>
      </c>
      <c r="D27" s="182"/>
      <c r="E27" s="18">
        <v>20000</v>
      </c>
      <c r="F27" s="18"/>
      <c r="G27" s="19">
        <v>23960</v>
      </c>
      <c r="H27" s="125">
        <f t="shared" ref="H27:H33" si="1">SUM(D27:G27)</f>
        <v>43960</v>
      </c>
      <c r="I27" s="193">
        <v>0.45</v>
      </c>
      <c r="J27" s="232">
        <f>23960+20000</f>
        <v>43960</v>
      </c>
      <c r="K27" s="202" t="s">
        <v>631</v>
      </c>
      <c r="L27" s="50"/>
    </row>
    <row r="28" spans="1:12" ht="76.5" customHeight="1" x14ac:dyDescent="0.35">
      <c r="A28" s="38"/>
      <c r="B28" s="99" t="s">
        <v>388</v>
      </c>
      <c r="C28" s="179" t="s">
        <v>615</v>
      </c>
      <c r="D28" s="182"/>
      <c r="E28" s="18">
        <v>60000</v>
      </c>
      <c r="F28" s="18">
        <v>39709.089999999997</v>
      </c>
      <c r="G28" s="19"/>
      <c r="H28" s="125">
        <f t="shared" si="1"/>
        <v>99709.09</v>
      </c>
      <c r="I28" s="193">
        <v>0.45</v>
      </c>
      <c r="J28" s="231">
        <f>39709.09+60000</f>
        <v>99709.09</v>
      </c>
      <c r="K28" s="203" t="s">
        <v>632</v>
      </c>
      <c r="L28" s="50"/>
    </row>
    <row r="29" spans="1:12" ht="58.5" customHeight="1" x14ac:dyDescent="0.35">
      <c r="A29" s="38"/>
      <c r="B29" s="99" t="s">
        <v>389</v>
      </c>
      <c r="C29" s="179" t="s">
        <v>616</v>
      </c>
      <c r="D29" s="182"/>
      <c r="E29" s="18">
        <v>20000</v>
      </c>
      <c r="F29" s="18"/>
      <c r="G29" s="19"/>
      <c r="H29" s="125">
        <f t="shared" si="1"/>
        <v>20000</v>
      </c>
      <c r="I29" s="122">
        <v>0.2</v>
      </c>
      <c r="J29" s="231">
        <f>10000+10000</f>
        <v>20000</v>
      </c>
      <c r="K29" s="203" t="s">
        <v>633</v>
      </c>
      <c r="L29" s="50"/>
    </row>
    <row r="30" spans="1:12" ht="39.5" x14ac:dyDescent="0.35">
      <c r="A30" s="38"/>
      <c r="B30" s="99" t="s">
        <v>390</v>
      </c>
      <c r="C30" s="179" t="s">
        <v>617</v>
      </c>
      <c r="D30" s="182"/>
      <c r="E30" s="18">
        <v>25000</v>
      </c>
      <c r="F30" s="18"/>
      <c r="G30" s="19">
        <v>24880</v>
      </c>
      <c r="H30" s="125">
        <f t="shared" si="1"/>
        <v>49880</v>
      </c>
      <c r="I30" s="122">
        <v>0.2</v>
      </c>
      <c r="J30" s="231">
        <f>25000+24880</f>
        <v>49880</v>
      </c>
      <c r="K30" s="203" t="s">
        <v>634</v>
      </c>
      <c r="L30" s="50"/>
    </row>
    <row r="31" spans="1:12" ht="65.5" x14ac:dyDescent="0.35">
      <c r="A31" s="38"/>
      <c r="B31" s="99" t="s">
        <v>391</v>
      </c>
      <c r="C31" s="179" t="s">
        <v>618</v>
      </c>
      <c r="D31" s="182"/>
      <c r="E31" s="18">
        <v>127096.29623738863</v>
      </c>
      <c r="F31" s="18"/>
      <c r="G31" s="19">
        <v>150000</v>
      </c>
      <c r="H31" s="125">
        <f t="shared" si="1"/>
        <v>277096.29623738863</v>
      </c>
      <c r="I31" s="194">
        <v>0.45</v>
      </c>
      <c r="J31" s="232">
        <f>20000+20000+25000+80000+132000</f>
        <v>277000</v>
      </c>
      <c r="K31" s="203" t="s">
        <v>635</v>
      </c>
      <c r="L31" s="50"/>
    </row>
    <row r="32" spans="1:12" ht="15.5" hidden="1" x14ac:dyDescent="0.35">
      <c r="A32" s="38"/>
      <c r="B32" s="99" t="s">
        <v>392</v>
      </c>
      <c r="C32" s="46"/>
      <c r="D32" s="182"/>
      <c r="E32" s="19"/>
      <c r="F32" s="19"/>
      <c r="G32" s="19"/>
      <c r="H32" s="125">
        <f t="shared" si="1"/>
        <v>0</v>
      </c>
      <c r="I32" s="123"/>
      <c r="J32" s="233"/>
      <c r="K32" s="111"/>
      <c r="L32" s="50"/>
    </row>
    <row r="33" spans="1:12" ht="15.5" hidden="1" x14ac:dyDescent="0.35">
      <c r="A33" s="38"/>
      <c r="B33" s="99" t="s">
        <v>393</v>
      </c>
      <c r="C33" s="46"/>
      <c r="D33" s="182"/>
      <c r="E33" s="19"/>
      <c r="F33" s="19"/>
      <c r="G33" s="19"/>
      <c r="H33" s="125">
        <f t="shared" si="1"/>
        <v>0</v>
      </c>
      <c r="I33" s="123"/>
      <c r="J33" s="233"/>
      <c r="K33" s="111"/>
      <c r="L33" s="50"/>
    </row>
    <row r="34" spans="1:12" ht="15.5" x14ac:dyDescent="0.35">
      <c r="A34" s="38"/>
      <c r="C34" s="100" t="s">
        <v>534</v>
      </c>
      <c r="D34" s="184">
        <f>SUM(D26:D33)</f>
        <v>0</v>
      </c>
      <c r="E34" s="23">
        <f>SUM(E26:E33)</f>
        <v>277096.29623738863</v>
      </c>
      <c r="F34" s="23">
        <f>SUM(F26:F33)</f>
        <v>59709.09</v>
      </c>
      <c r="G34" s="218">
        <f>SUM(G26:G33)</f>
        <v>229720</v>
      </c>
      <c r="H34" s="23">
        <f>SUM(H26:H33)</f>
        <v>566525.38623738859</v>
      </c>
      <c r="I34" s="20">
        <f>(I26*H26)+(I27*H27)+(I28*H28)+(I29*H29)+(I30*H30)+(I31*H31)+(I32*H32)+(I33*H33)</f>
        <v>237466.4238068249</v>
      </c>
      <c r="J34" s="234">
        <f>SUM(J26:J33)</f>
        <v>566429.09</v>
      </c>
      <c r="K34" s="111"/>
      <c r="L34" s="51"/>
    </row>
    <row r="35" spans="1:12" ht="15.5" hidden="1" x14ac:dyDescent="0.35">
      <c r="A35" s="38"/>
      <c r="B35" s="98" t="s">
        <v>394</v>
      </c>
      <c r="C35" s="256"/>
      <c r="D35" s="256"/>
      <c r="E35" s="256"/>
      <c r="F35" s="256"/>
      <c r="G35" s="256"/>
      <c r="H35" s="256"/>
      <c r="I35" s="256"/>
      <c r="J35" s="257"/>
      <c r="K35" s="256"/>
      <c r="L35" s="49"/>
    </row>
    <row r="36" spans="1:12" ht="15.5" hidden="1" x14ac:dyDescent="0.35">
      <c r="A36" s="38"/>
      <c r="B36" s="99" t="s">
        <v>395</v>
      </c>
      <c r="C36" s="16"/>
      <c r="D36" s="182"/>
      <c r="E36" s="18"/>
      <c r="F36" s="18"/>
      <c r="G36" s="19"/>
      <c r="H36" s="125">
        <f>SUM(D36:G36)</f>
        <v>0</v>
      </c>
      <c r="I36" s="122"/>
      <c r="J36" s="233"/>
      <c r="K36" s="110"/>
      <c r="L36" s="50"/>
    </row>
    <row r="37" spans="1:12" ht="15.5" hidden="1" x14ac:dyDescent="0.35">
      <c r="A37" s="38"/>
      <c r="B37" s="99" t="s">
        <v>396</v>
      </c>
      <c r="C37" s="16"/>
      <c r="D37" s="182"/>
      <c r="E37" s="18"/>
      <c r="F37" s="18"/>
      <c r="G37" s="19"/>
      <c r="H37" s="125">
        <f t="shared" ref="H37:H43" si="2">SUM(D37:G37)</f>
        <v>0</v>
      </c>
      <c r="I37" s="122"/>
      <c r="J37" s="233"/>
      <c r="K37" s="110"/>
      <c r="L37" s="50"/>
    </row>
    <row r="38" spans="1:12" ht="15.5" hidden="1" x14ac:dyDescent="0.35">
      <c r="A38" s="38"/>
      <c r="B38" s="99" t="s">
        <v>397</v>
      </c>
      <c r="C38" s="16"/>
      <c r="D38" s="182"/>
      <c r="E38" s="18"/>
      <c r="F38" s="18"/>
      <c r="G38" s="19"/>
      <c r="H38" s="125">
        <f t="shared" si="2"/>
        <v>0</v>
      </c>
      <c r="I38" s="122"/>
      <c r="J38" s="233"/>
      <c r="K38" s="110"/>
      <c r="L38" s="50"/>
    </row>
    <row r="39" spans="1:12" ht="15.5" hidden="1" x14ac:dyDescent="0.35">
      <c r="A39" s="38"/>
      <c r="B39" s="99" t="s">
        <v>398</v>
      </c>
      <c r="C39" s="16"/>
      <c r="D39" s="182"/>
      <c r="E39" s="18"/>
      <c r="F39" s="18"/>
      <c r="G39" s="19"/>
      <c r="H39" s="125">
        <f t="shared" si="2"/>
        <v>0</v>
      </c>
      <c r="I39" s="122"/>
      <c r="J39" s="233"/>
      <c r="K39" s="110"/>
      <c r="L39" s="50"/>
    </row>
    <row r="40" spans="1:12" s="38" customFormat="1" ht="15.5" hidden="1" x14ac:dyDescent="0.35">
      <c r="B40" s="99" t="s">
        <v>399</v>
      </c>
      <c r="C40" s="16"/>
      <c r="D40" s="182"/>
      <c r="E40" s="18"/>
      <c r="F40" s="18"/>
      <c r="G40" s="19"/>
      <c r="H40" s="125">
        <f t="shared" si="2"/>
        <v>0</v>
      </c>
      <c r="I40" s="122"/>
      <c r="J40" s="233"/>
      <c r="K40" s="110"/>
      <c r="L40" s="50"/>
    </row>
    <row r="41" spans="1:12" s="38" customFormat="1" ht="15.5" hidden="1" x14ac:dyDescent="0.35">
      <c r="B41" s="99" t="s">
        <v>400</v>
      </c>
      <c r="C41" s="16"/>
      <c r="D41" s="182"/>
      <c r="E41" s="18"/>
      <c r="F41" s="18"/>
      <c r="G41" s="19"/>
      <c r="H41" s="125">
        <f t="shared" si="2"/>
        <v>0</v>
      </c>
      <c r="I41" s="122"/>
      <c r="J41" s="233"/>
      <c r="K41" s="110"/>
      <c r="L41" s="50"/>
    </row>
    <row r="42" spans="1:12" s="38" customFormat="1" ht="15.5" hidden="1" x14ac:dyDescent="0.35">
      <c r="A42" s="37"/>
      <c r="B42" s="99" t="s">
        <v>401</v>
      </c>
      <c r="C42" s="46"/>
      <c r="D42" s="182"/>
      <c r="E42" s="19"/>
      <c r="F42" s="19"/>
      <c r="G42" s="19"/>
      <c r="H42" s="125">
        <f t="shared" si="2"/>
        <v>0</v>
      </c>
      <c r="I42" s="123"/>
      <c r="J42" s="233"/>
      <c r="K42" s="111"/>
      <c r="L42" s="50"/>
    </row>
    <row r="43" spans="1:12" ht="15.5" hidden="1" x14ac:dyDescent="0.35">
      <c r="B43" s="99" t="s">
        <v>402</v>
      </c>
      <c r="C43" s="46"/>
      <c r="D43" s="182"/>
      <c r="E43" s="19"/>
      <c r="F43" s="19"/>
      <c r="G43" s="19"/>
      <c r="H43" s="125">
        <f t="shared" si="2"/>
        <v>0</v>
      </c>
      <c r="I43" s="123"/>
      <c r="J43" s="233"/>
      <c r="K43" s="111"/>
      <c r="L43" s="50"/>
    </row>
    <row r="44" spans="1:12" ht="15.5" hidden="1" x14ac:dyDescent="0.35">
      <c r="C44" s="100" t="s">
        <v>534</v>
      </c>
      <c r="D44" s="184">
        <f>SUM(D36:D43)</f>
        <v>0</v>
      </c>
      <c r="E44" s="23">
        <f>SUM(E36:E43)</f>
        <v>0</v>
      </c>
      <c r="F44" s="23">
        <f>SUM(F36:F43)</f>
        <v>0</v>
      </c>
      <c r="G44" s="218">
        <f>SUM(G36:G43)</f>
        <v>0</v>
      </c>
      <c r="H44" s="23">
        <f>SUM(H36:H43)</f>
        <v>0</v>
      </c>
      <c r="I44" s="20">
        <f>(I36*H36)+(I37*H37)+(I38*H38)+(I39*H39)+(I40*H40)+(I41*H41)+(I42*H42)+(I43*H43)</f>
        <v>0</v>
      </c>
      <c r="J44" s="234">
        <f>SUM(J36:J43)</f>
        <v>0</v>
      </c>
      <c r="K44" s="111"/>
      <c r="L44" s="51"/>
    </row>
    <row r="45" spans="1:12" ht="15.5" hidden="1" x14ac:dyDescent="0.35">
      <c r="B45" s="98" t="s">
        <v>403</v>
      </c>
      <c r="C45" s="256"/>
      <c r="D45" s="256"/>
      <c r="E45" s="256"/>
      <c r="F45" s="256"/>
      <c r="G45" s="256"/>
      <c r="H45" s="256"/>
      <c r="I45" s="256"/>
      <c r="J45" s="257"/>
      <c r="K45" s="256"/>
      <c r="L45" s="49"/>
    </row>
    <row r="46" spans="1:12" ht="15.5" hidden="1" x14ac:dyDescent="0.35">
      <c r="B46" s="99" t="s">
        <v>404</v>
      </c>
      <c r="C46" s="16"/>
      <c r="D46" s="182"/>
      <c r="E46" s="18"/>
      <c r="F46" s="18"/>
      <c r="G46" s="19"/>
      <c r="H46" s="125">
        <f>SUM(D46:G46)</f>
        <v>0</v>
      </c>
      <c r="I46" s="122"/>
      <c r="J46" s="233"/>
      <c r="K46" s="110"/>
      <c r="L46" s="50"/>
    </row>
    <row r="47" spans="1:12" ht="15.5" hidden="1" x14ac:dyDescent="0.35">
      <c r="B47" s="99" t="s">
        <v>405</v>
      </c>
      <c r="C47" s="16"/>
      <c r="D47" s="182"/>
      <c r="E47" s="18"/>
      <c r="F47" s="18"/>
      <c r="G47" s="19"/>
      <c r="H47" s="125">
        <f t="shared" ref="H47:H53" si="3">SUM(D47:G47)</f>
        <v>0</v>
      </c>
      <c r="I47" s="122"/>
      <c r="J47" s="233"/>
      <c r="K47" s="110"/>
      <c r="L47" s="50"/>
    </row>
    <row r="48" spans="1:12" ht="15.5" hidden="1" x14ac:dyDescent="0.35">
      <c r="B48" s="99" t="s">
        <v>406</v>
      </c>
      <c r="C48" s="16"/>
      <c r="D48" s="182"/>
      <c r="E48" s="18"/>
      <c r="F48" s="18"/>
      <c r="G48" s="19"/>
      <c r="H48" s="125">
        <f t="shared" si="3"/>
        <v>0</v>
      </c>
      <c r="I48" s="122"/>
      <c r="J48" s="233"/>
      <c r="K48" s="110"/>
      <c r="L48" s="50"/>
    </row>
    <row r="49" spans="1:12" ht="15.5" hidden="1" x14ac:dyDescent="0.35">
      <c r="B49" s="99" t="s">
        <v>407</v>
      </c>
      <c r="C49" s="16"/>
      <c r="D49" s="182"/>
      <c r="E49" s="18"/>
      <c r="F49" s="18"/>
      <c r="G49" s="19"/>
      <c r="H49" s="125">
        <f t="shared" si="3"/>
        <v>0</v>
      </c>
      <c r="I49" s="122"/>
      <c r="J49" s="233"/>
      <c r="K49" s="110"/>
      <c r="L49" s="50"/>
    </row>
    <row r="50" spans="1:12" ht="15.5" hidden="1" x14ac:dyDescent="0.35">
      <c r="B50" s="99" t="s">
        <v>408</v>
      </c>
      <c r="C50" s="16"/>
      <c r="D50" s="182"/>
      <c r="E50" s="18"/>
      <c r="F50" s="18"/>
      <c r="G50" s="19"/>
      <c r="H50" s="125">
        <f t="shared" si="3"/>
        <v>0</v>
      </c>
      <c r="I50" s="122"/>
      <c r="J50" s="233"/>
      <c r="K50" s="110"/>
      <c r="L50" s="50"/>
    </row>
    <row r="51" spans="1:12" ht="15.5" hidden="1" x14ac:dyDescent="0.35">
      <c r="A51" s="38"/>
      <c r="B51" s="99" t="s">
        <v>409</v>
      </c>
      <c r="C51" s="16"/>
      <c r="D51" s="182"/>
      <c r="E51" s="18"/>
      <c r="F51" s="18"/>
      <c r="G51" s="19"/>
      <c r="H51" s="125">
        <f t="shared" si="3"/>
        <v>0</v>
      </c>
      <c r="I51" s="122"/>
      <c r="J51" s="233"/>
      <c r="K51" s="110"/>
      <c r="L51" s="50"/>
    </row>
    <row r="52" spans="1:12" s="38" customFormat="1" ht="15.5" hidden="1" x14ac:dyDescent="0.35">
      <c r="A52" s="37"/>
      <c r="B52" s="99" t="s">
        <v>410</v>
      </c>
      <c r="C52" s="46"/>
      <c r="D52" s="182"/>
      <c r="E52" s="19"/>
      <c r="F52" s="19"/>
      <c r="G52" s="19"/>
      <c r="H52" s="125">
        <f t="shared" si="3"/>
        <v>0</v>
      </c>
      <c r="I52" s="123"/>
      <c r="J52" s="233"/>
      <c r="K52" s="111"/>
      <c r="L52" s="50"/>
    </row>
    <row r="53" spans="1:12" ht="15.5" hidden="1" x14ac:dyDescent="0.35">
      <c r="B53" s="99" t="s">
        <v>411</v>
      </c>
      <c r="C53" s="46"/>
      <c r="D53" s="182"/>
      <c r="E53" s="19"/>
      <c r="F53" s="19"/>
      <c r="G53" s="19"/>
      <c r="H53" s="125">
        <f t="shared" si="3"/>
        <v>0</v>
      </c>
      <c r="I53" s="123"/>
      <c r="J53" s="233"/>
      <c r="K53" s="111"/>
      <c r="L53" s="50"/>
    </row>
    <row r="54" spans="1:12" ht="15.5" hidden="1" x14ac:dyDescent="0.35">
      <c r="C54" s="100" t="s">
        <v>534</v>
      </c>
      <c r="D54" s="183">
        <f>SUM(D46:D53)</f>
        <v>0</v>
      </c>
      <c r="E54" s="20">
        <f>SUM(E46:E53)</f>
        <v>0</v>
      </c>
      <c r="F54" s="20">
        <f>SUM(F46:F53)</f>
        <v>0</v>
      </c>
      <c r="G54" s="217">
        <f>SUM(G46:G53)</f>
        <v>0</v>
      </c>
      <c r="H54" s="20">
        <f>SUM(H46:H53)</f>
        <v>0</v>
      </c>
      <c r="I54" s="20">
        <f>(I46*H46)+(I47*H47)+(I48*H48)+(I49*H49)+(I50*H50)+(I51*H51)+(I52*H52)+(I53*H53)</f>
        <v>0</v>
      </c>
      <c r="J54" s="234">
        <f>SUM(J46:J53)</f>
        <v>0</v>
      </c>
      <c r="K54" s="111"/>
      <c r="L54" s="51"/>
    </row>
    <row r="55" spans="1:12" ht="15.5" x14ac:dyDescent="0.35">
      <c r="B55" s="10"/>
      <c r="C55" s="11"/>
      <c r="D55" s="185"/>
      <c r="E55" s="9"/>
      <c r="F55" s="9"/>
      <c r="G55" s="9"/>
      <c r="H55" s="9"/>
      <c r="I55" s="9"/>
      <c r="J55" s="235"/>
      <c r="K55" s="9"/>
      <c r="L55" s="50"/>
    </row>
    <row r="56" spans="1:12" ht="51" customHeight="1" x14ac:dyDescent="0.35">
      <c r="B56" s="100" t="s">
        <v>412</v>
      </c>
      <c r="C56" s="263" t="s">
        <v>619</v>
      </c>
      <c r="D56" s="263"/>
      <c r="E56" s="263"/>
      <c r="F56" s="263"/>
      <c r="G56" s="263"/>
      <c r="H56" s="263"/>
      <c r="I56" s="263"/>
      <c r="J56" s="264"/>
      <c r="K56" s="263"/>
      <c r="L56" s="17"/>
    </row>
    <row r="57" spans="1:12" ht="51" customHeight="1" x14ac:dyDescent="0.35">
      <c r="B57" s="98" t="s">
        <v>413</v>
      </c>
      <c r="C57" s="260" t="s">
        <v>620</v>
      </c>
      <c r="D57" s="256"/>
      <c r="E57" s="256"/>
      <c r="F57" s="256"/>
      <c r="G57" s="256"/>
      <c r="H57" s="256"/>
      <c r="I57" s="256"/>
      <c r="J57" s="257"/>
      <c r="K57" s="256"/>
      <c r="L57" s="49"/>
    </row>
    <row r="58" spans="1:12" ht="77.25" customHeight="1" x14ac:dyDescent="0.35">
      <c r="B58" s="99" t="s">
        <v>414</v>
      </c>
      <c r="C58" s="179" t="s">
        <v>621</v>
      </c>
      <c r="D58" s="182">
        <f>270000+74974.28</f>
        <v>344974.28</v>
      </c>
      <c r="E58" s="18"/>
      <c r="F58" s="18">
        <v>210750</v>
      </c>
      <c r="G58" s="19"/>
      <c r="H58" s="125">
        <f>SUM(D58:G58)</f>
        <v>555724.28</v>
      </c>
      <c r="I58" s="193">
        <v>0.65</v>
      </c>
      <c r="J58" s="231">
        <f>210750+344974.28</f>
        <v>555724.28</v>
      </c>
      <c r="K58" s="204" t="s">
        <v>642</v>
      </c>
      <c r="L58" s="50"/>
    </row>
    <row r="59" spans="1:12" ht="60.75" customHeight="1" x14ac:dyDescent="0.35">
      <c r="B59" s="99" t="s">
        <v>415</v>
      </c>
      <c r="C59" s="180" t="s">
        <v>622</v>
      </c>
      <c r="D59" s="182"/>
      <c r="E59" s="18">
        <v>164573</v>
      </c>
      <c r="F59" s="18"/>
      <c r="G59" s="192">
        <v>242593</v>
      </c>
      <c r="H59" s="125">
        <f t="shared" ref="H59:H65" si="4">SUM(D59:G59)</f>
        <v>407166</v>
      </c>
      <c r="I59" s="195">
        <v>0.6</v>
      </c>
      <c r="J59" s="232">
        <f>126673+54000+145505+19000+62000</f>
        <v>407178</v>
      </c>
      <c r="K59" s="203" t="s">
        <v>636</v>
      </c>
      <c r="L59" s="50"/>
    </row>
    <row r="60" spans="1:12" ht="15.5" hidden="1" x14ac:dyDescent="0.35">
      <c r="B60" s="99" t="s">
        <v>416</v>
      </c>
      <c r="C60" s="16"/>
      <c r="D60" s="182"/>
      <c r="E60" s="18"/>
      <c r="F60" s="18"/>
      <c r="G60" s="19"/>
      <c r="H60" s="125">
        <f t="shared" si="4"/>
        <v>0</v>
      </c>
      <c r="I60" s="122"/>
      <c r="J60" s="233"/>
      <c r="K60" s="110"/>
      <c r="L60" s="50"/>
    </row>
    <row r="61" spans="1:12" ht="15.5" hidden="1" x14ac:dyDescent="0.35">
      <c r="B61" s="99" t="s">
        <v>417</v>
      </c>
      <c r="C61" s="16"/>
      <c r="D61" s="182"/>
      <c r="E61" s="18"/>
      <c r="F61" s="18"/>
      <c r="G61" s="19"/>
      <c r="H61" s="125">
        <f t="shared" si="4"/>
        <v>0</v>
      </c>
      <c r="I61" s="122"/>
      <c r="J61" s="233"/>
      <c r="K61" s="110"/>
      <c r="L61" s="50"/>
    </row>
    <row r="62" spans="1:12" ht="15.5" hidden="1" x14ac:dyDescent="0.35">
      <c r="B62" s="99" t="s">
        <v>418</v>
      </c>
      <c r="C62" s="16"/>
      <c r="D62" s="182"/>
      <c r="E62" s="18"/>
      <c r="F62" s="18"/>
      <c r="G62" s="19"/>
      <c r="H62" s="125">
        <f t="shared" si="4"/>
        <v>0</v>
      </c>
      <c r="I62" s="122"/>
      <c r="J62" s="233"/>
      <c r="K62" s="110"/>
      <c r="L62" s="50"/>
    </row>
    <row r="63" spans="1:12" ht="15.5" hidden="1" x14ac:dyDescent="0.35">
      <c r="B63" s="99" t="s">
        <v>419</v>
      </c>
      <c r="C63" s="16"/>
      <c r="D63" s="182"/>
      <c r="E63" s="18"/>
      <c r="F63" s="18"/>
      <c r="G63" s="19"/>
      <c r="H63" s="125">
        <f t="shared" si="4"/>
        <v>0</v>
      </c>
      <c r="I63" s="122"/>
      <c r="J63" s="233"/>
      <c r="K63" s="110"/>
      <c r="L63" s="50"/>
    </row>
    <row r="64" spans="1:12" ht="15.5" hidden="1" x14ac:dyDescent="0.35">
      <c r="A64" s="38"/>
      <c r="B64" s="99" t="s">
        <v>420</v>
      </c>
      <c r="C64" s="46"/>
      <c r="D64" s="182"/>
      <c r="E64" s="19"/>
      <c r="F64" s="19"/>
      <c r="G64" s="19"/>
      <c r="H64" s="125">
        <f t="shared" si="4"/>
        <v>0</v>
      </c>
      <c r="I64" s="123"/>
      <c r="J64" s="233"/>
      <c r="K64" s="111"/>
      <c r="L64" s="50"/>
    </row>
    <row r="65" spans="1:12" s="38" customFormat="1" ht="15.5" hidden="1" x14ac:dyDescent="0.35">
      <c r="B65" s="99" t="s">
        <v>421</v>
      </c>
      <c r="C65" s="46"/>
      <c r="D65" s="182"/>
      <c r="E65" s="19"/>
      <c r="F65" s="19"/>
      <c r="G65" s="19"/>
      <c r="H65" s="125">
        <f t="shared" si="4"/>
        <v>0</v>
      </c>
      <c r="I65" s="123"/>
      <c r="J65" s="233"/>
      <c r="K65" s="111"/>
      <c r="L65" s="50"/>
    </row>
    <row r="66" spans="1:12" s="38" customFormat="1" ht="15.5" x14ac:dyDescent="0.35">
      <c r="A66" s="37"/>
      <c r="B66" s="37"/>
      <c r="C66" s="100" t="s">
        <v>534</v>
      </c>
      <c r="D66" s="183">
        <f>SUM(D58:D65)</f>
        <v>344974.28</v>
      </c>
      <c r="E66" s="20">
        <f>SUM(E58:E65)</f>
        <v>164573</v>
      </c>
      <c r="F66" s="20">
        <f>SUM(F58:F65)</f>
        <v>210750</v>
      </c>
      <c r="G66" s="217">
        <f>SUM(G58:G65)</f>
        <v>242593</v>
      </c>
      <c r="H66" s="23">
        <f>SUM(H58:H65)</f>
        <v>962890.28</v>
      </c>
      <c r="I66" s="20">
        <f>(I58*H58)+(I59*H59)+(I60*H60)+(I61*H61)+(I62*H62)+(I63*H63)+(I64*H64)+(I65*H65)</f>
        <v>605520.38199999998</v>
      </c>
      <c r="J66" s="234">
        <f>SUM(J58:J65)</f>
        <v>962902.28</v>
      </c>
      <c r="K66" s="111"/>
      <c r="L66" s="51"/>
    </row>
    <row r="67" spans="1:12" ht="51" customHeight="1" x14ac:dyDescent="0.35">
      <c r="B67" s="98" t="s">
        <v>422</v>
      </c>
      <c r="C67" s="260" t="s">
        <v>623</v>
      </c>
      <c r="D67" s="256"/>
      <c r="E67" s="256"/>
      <c r="F67" s="256"/>
      <c r="G67" s="256"/>
      <c r="H67" s="256"/>
      <c r="I67" s="256"/>
      <c r="J67" s="257"/>
      <c r="K67" s="256"/>
      <c r="L67" s="49"/>
    </row>
    <row r="68" spans="1:12" ht="62.25" customHeight="1" x14ac:dyDescent="0.35">
      <c r="B68" s="99" t="s">
        <v>423</v>
      </c>
      <c r="C68" s="179" t="s">
        <v>624</v>
      </c>
      <c r="D68" s="182">
        <v>260000</v>
      </c>
      <c r="E68" s="18">
        <v>40000</v>
      </c>
      <c r="F68" s="18">
        <v>243000</v>
      </c>
      <c r="G68" s="192">
        <v>20000</v>
      </c>
      <c r="H68" s="125">
        <f>SUM(D68:G68)</f>
        <v>563000</v>
      </c>
      <c r="I68" s="193">
        <v>0.75</v>
      </c>
      <c r="J68" s="231">
        <f>243000+40000+60025.72+81000+118974.28-83525.09+40000+40390</f>
        <v>539864.91</v>
      </c>
      <c r="K68" s="203" t="s">
        <v>637</v>
      </c>
      <c r="L68" s="50"/>
    </row>
    <row r="69" spans="1:12" ht="84" customHeight="1" x14ac:dyDescent="0.35">
      <c r="B69" s="99" t="s">
        <v>424</v>
      </c>
      <c r="C69" s="179" t="s">
        <v>625</v>
      </c>
      <c r="D69" s="182">
        <f>100000+70000+20000</f>
        <v>190000</v>
      </c>
      <c r="E69" s="18"/>
      <c r="F69" s="18">
        <v>50750</v>
      </c>
      <c r="G69" s="192"/>
      <c r="H69" s="125">
        <f t="shared" ref="H69:H75" si="5">SUM(D69:G69)</f>
        <v>240750</v>
      </c>
      <c r="I69" s="193">
        <v>0.75</v>
      </c>
      <c r="J69" s="231">
        <f>50750+100000+16025.72+F69+69440</f>
        <v>286965.71999999997</v>
      </c>
      <c r="K69" s="204" t="s">
        <v>643</v>
      </c>
      <c r="L69" s="50"/>
    </row>
    <row r="70" spans="1:12" ht="67.5" customHeight="1" x14ac:dyDescent="0.35">
      <c r="B70" s="99" t="s">
        <v>425</v>
      </c>
      <c r="C70" s="180" t="s">
        <v>626</v>
      </c>
      <c r="D70" s="182"/>
      <c r="E70" s="18">
        <v>40000</v>
      </c>
      <c r="F70" s="18"/>
      <c r="G70" s="192">
        <v>8000</v>
      </c>
      <c r="H70" s="125">
        <f t="shared" si="5"/>
        <v>48000</v>
      </c>
      <c r="I70" s="193">
        <v>0.75</v>
      </c>
      <c r="J70" s="231">
        <f>40000+8000</f>
        <v>48000</v>
      </c>
      <c r="K70" s="203" t="s">
        <v>638</v>
      </c>
      <c r="L70" s="50"/>
    </row>
    <row r="71" spans="1:12" ht="15.5" hidden="1" x14ac:dyDescent="0.35">
      <c r="B71" s="99" t="s">
        <v>426</v>
      </c>
      <c r="C71" s="16"/>
      <c r="D71" s="182"/>
      <c r="E71" s="18"/>
      <c r="F71" s="18"/>
      <c r="G71" s="19"/>
      <c r="H71" s="125">
        <f t="shared" si="5"/>
        <v>0</v>
      </c>
      <c r="I71" s="122"/>
      <c r="J71" s="233"/>
      <c r="K71" s="110"/>
      <c r="L71" s="50"/>
    </row>
    <row r="72" spans="1:12" ht="15.5" hidden="1" x14ac:dyDescent="0.35">
      <c r="B72" s="99" t="s">
        <v>427</v>
      </c>
      <c r="C72" s="16"/>
      <c r="D72" s="182"/>
      <c r="E72" s="18"/>
      <c r="F72" s="18"/>
      <c r="G72" s="19"/>
      <c r="H72" s="125">
        <f t="shared" si="5"/>
        <v>0</v>
      </c>
      <c r="I72" s="122"/>
      <c r="J72" s="233"/>
      <c r="K72" s="110"/>
      <c r="L72" s="50"/>
    </row>
    <row r="73" spans="1:12" ht="15.5" hidden="1" x14ac:dyDescent="0.35">
      <c r="B73" s="99" t="s">
        <v>428</v>
      </c>
      <c r="C73" s="16"/>
      <c r="D73" s="182"/>
      <c r="E73" s="18"/>
      <c r="F73" s="18"/>
      <c r="G73" s="19"/>
      <c r="H73" s="125">
        <f t="shared" si="5"/>
        <v>0</v>
      </c>
      <c r="I73" s="122"/>
      <c r="J73" s="233"/>
      <c r="K73" s="110"/>
      <c r="L73" s="50"/>
    </row>
    <row r="74" spans="1:12" ht="15.5" hidden="1" x14ac:dyDescent="0.35">
      <c r="B74" s="99" t="s">
        <v>429</v>
      </c>
      <c r="C74" s="46"/>
      <c r="D74" s="182"/>
      <c r="E74" s="19"/>
      <c r="F74" s="19"/>
      <c r="G74" s="19"/>
      <c r="H74" s="125">
        <f t="shared" si="5"/>
        <v>0</v>
      </c>
      <c r="I74" s="123"/>
      <c r="J74" s="233"/>
      <c r="K74" s="111"/>
      <c r="L74" s="50"/>
    </row>
    <row r="75" spans="1:12" ht="15.5" hidden="1" x14ac:dyDescent="0.35">
      <c r="B75" s="99" t="s">
        <v>430</v>
      </c>
      <c r="C75" s="46"/>
      <c r="D75" s="182"/>
      <c r="E75" s="19"/>
      <c r="F75" s="19"/>
      <c r="G75" s="19"/>
      <c r="H75" s="125">
        <f t="shared" si="5"/>
        <v>0</v>
      </c>
      <c r="I75" s="123"/>
      <c r="J75" s="233"/>
      <c r="K75" s="111"/>
      <c r="L75" s="50"/>
    </row>
    <row r="76" spans="1:12" ht="15.5" x14ac:dyDescent="0.35">
      <c r="C76" s="100" t="s">
        <v>534</v>
      </c>
      <c r="D76" s="183">
        <f>SUM(D68:D75)</f>
        <v>450000</v>
      </c>
      <c r="E76" s="20">
        <f>SUM(E68:E75)</f>
        <v>80000</v>
      </c>
      <c r="F76" s="20">
        <f>SUM(F68:F75)</f>
        <v>293750</v>
      </c>
      <c r="G76" s="217">
        <f>SUM(G68:G75)</f>
        <v>28000</v>
      </c>
      <c r="H76" s="20">
        <f>SUM(H68:H75)</f>
        <v>851750</v>
      </c>
      <c r="I76" s="20">
        <f>(I68*H68)+(I69*H69)+(I70*H70)+(I71*H71)+(I72*H72)+(I73*H73)+(I74*H74)+(I75*H75)</f>
        <v>638812.5</v>
      </c>
      <c r="J76" s="234">
        <f>SUM(J68:J75)</f>
        <v>874830.63</v>
      </c>
      <c r="K76" s="111"/>
      <c r="L76" s="51"/>
    </row>
    <row r="77" spans="1:12" ht="51" hidden="1" customHeight="1" x14ac:dyDescent="0.35">
      <c r="B77" s="98" t="s">
        <v>431</v>
      </c>
      <c r="C77" s="256"/>
      <c r="D77" s="256"/>
      <c r="E77" s="256"/>
      <c r="F77" s="256"/>
      <c r="G77" s="256"/>
      <c r="H77" s="256"/>
      <c r="I77" s="256"/>
      <c r="J77" s="257"/>
      <c r="K77" s="256"/>
      <c r="L77" s="49"/>
    </row>
    <row r="78" spans="1:12" ht="15.5" hidden="1" x14ac:dyDescent="0.35">
      <c r="B78" s="99" t="s">
        <v>432</v>
      </c>
      <c r="C78" s="16"/>
      <c r="D78" s="182"/>
      <c r="E78" s="18"/>
      <c r="F78" s="18"/>
      <c r="G78" s="19"/>
      <c r="H78" s="125">
        <f>SUM(D78:G78)</f>
        <v>0</v>
      </c>
      <c r="I78" s="122"/>
      <c r="J78" s="233"/>
      <c r="K78" s="110"/>
      <c r="L78" s="50"/>
    </row>
    <row r="79" spans="1:12" ht="15.5" hidden="1" x14ac:dyDescent="0.35">
      <c r="B79" s="99" t="s">
        <v>433</v>
      </c>
      <c r="C79" s="16"/>
      <c r="D79" s="182"/>
      <c r="E79" s="18"/>
      <c r="F79" s="18"/>
      <c r="G79" s="19"/>
      <c r="H79" s="125">
        <f t="shared" ref="H79:H85" si="6">SUM(D79:G79)</f>
        <v>0</v>
      </c>
      <c r="I79" s="122"/>
      <c r="J79" s="233"/>
      <c r="K79" s="110"/>
      <c r="L79" s="50"/>
    </row>
    <row r="80" spans="1:12" ht="15.5" hidden="1" x14ac:dyDescent="0.35">
      <c r="B80" s="99" t="s">
        <v>434</v>
      </c>
      <c r="C80" s="16"/>
      <c r="D80" s="182"/>
      <c r="E80" s="18"/>
      <c r="F80" s="18"/>
      <c r="G80" s="19"/>
      <c r="H80" s="125">
        <f t="shared" si="6"/>
        <v>0</v>
      </c>
      <c r="I80" s="122"/>
      <c r="J80" s="233"/>
      <c r="K80" s="110"/>
      <c r="L80" s="50"/>
    </row>
    <row r="81" spans="1:12" ht="15.5" hidden="1" x14ac:dyDescent="0.35">
      <c r="A81" s="38"/>
      <c r="B81" s="99" t="s">
        <v>435</v>
      </c>
      <c r="C81" s="16"/>
      <c r="D81" s="182"/>
      <c r="E81" s="18"/>
      <c r="F81" s="18"/>
      <c r="G81" s="19"/>
      <c r="H81" s="125">
        <f t="shared" si="6"/>
        <v>0</v>
      </c>
      <c r="I81" s="122"/>
      <c r="J81" s="233"/>
      <c r="K81" s="110"/>
      <c r="L81" s="50"/>
    </row>
    <row r="82" spans="1:12" s="38" customFormat="1" ht="15.5" hidden="1" x14ac:dyDescent="0.35">
      <c r="A82" s="37"/>
      <c r="B82" s="99" t="s">
        <v>436</v>
      </c>
      <c r="C82" s="16"/>
      <c r="D82" s="182"/>
      <c r="E82" s="18"/>
      <c r="F82" s="18"/>
      <c r="G82" s="19"/>
      <c r="H82" s="125">
        <f t="shared" si="6"/>
        <v>0</v>
      </c>
      <c r="I82" s="122"/>
      <c r="J82" s="233"/>
      <c r="K82" s="110"/>
      <c r="L82" s="50"/>
    </row>
    <row r="83" spans="1:12" ht="15.5" hidden="1" x14ac:dyDescent="0.35">
      <c r="B83" s="99" t="s">
        <v>437</v>
      </c>
      <c r="C83" s="16"/>
      <c r="D83" s="182"/>
      <c r="E83" s="18"/>
      <c r="F83" s="18"/>
      <c r="G83" s="19"/>
      <c r="H83" s="125">
        <f t="shared" si="6"/>
        <v>0</v>
      </c>
      <c r="I83" s="122"/>
      <c r="J83" s="233"/>
      <c r="K83" s="110"/>
      <c r="L83" s="50"/>
    </row>
    <row r="84" spans="1:12" ht="15.5" hidden="1" x14ac:dyDescent="0.35">
      <c r="B84" s="99" t="s">
        <v>438</v>
      </c>
      <c r="C84" s="46"/>
      <c r="D84" s="182"/>
      <c r="E84" s="19"/>
      <c r="F84" s="19"/>
      <c r="G84" s="19"/>
      <c r="H84" s="125">
        <f t="shared" si="6"/>
        <v>0</v>
      </c>
      <c r="I84" s="123"/>
      <c r="J84" s="233"/>
      <c r="K84" s="111"/>
      <c r="L84" s="50"/>
    </row>
    <row r="85" spans="1:12" ht="15.5" hidden="1" x14ac:dyDescent="0.35">
      <c r="B85" s="99" t="s">
        <v>439</v>
      </c>
      <c r="C85" s="46"/>
      <c r="D85" s="182"/>
      <c r="E85" s="19"/>
      <c r="F85" s="19"/>
      <c r="G85" s="19"/>
      <c r="H85" s="125">
        <f t="shared" si="6"/>
        <v>0</v>
      </c>
      <c r="I85" s="123"/>
      <c r="J85" s="233"/>
      <c r="K85" s="111"/>
      <c r="L85" s="50"/>
    </row>
    <row r="86" spans="1:12" ht="15.5" hidden="1" x14ac:dyDescent="0.35">
      <c r="C86" s="100" t="s">
        <v>534</v>
      </c>
      <c r="D86" s="184">
        <f>SUM(D78:D85)</f>
        <v>0</v>
      </c>
      <c r="E86" s="23">
        <f>SUM(E78:E85)</f>
        <v>0</v>
      </c>
      <c r="F86" s="23">
        <f>SUM(F78:F85)</f>
        <v>0</v>
      </c>
      <c r="G86" s="218">
        <f>SUM(G78:G85)</f>
        <v>0</v>
      </c>
      <c r="H86" s="23">
        <f>SUM(H78:H85)</f>
        <v>0</v>
      </c>
      <c r="I86" s="20">
        <f>(I78*H78)+(I79*H79)+(I80*H80)+(I81*H81)+(I82*H82)+(I83*H83)+(I84*H84)+(I85*H85)</f>
        <v>0</v>
      </c>
      <c r="J86" s="234">
        <f>SUM(J78:J85)</f>
        <v>0</v>
      </c>
      <c r="K86" s="111"/>
      <c r="L86" s="51"/>
    </row>
    <row r="87" spans="1:12" ht="51" hidden="1" customHeight="1" x14ac:dyDescent="0.35">
      <c r="B87" s="98" t="s">
        <v>440</v>
      </c>
      <c r="C87" s="256"/>
      <c r="D87" s="256"/>
      <c r="E87" s="256"/>
      <c r="F87" s="256"/>
      <c r="G87" s="256"/>
      <c r="H87" s="256"/>
      <c r="I87" s="256"/>
      <c r="J87" s="257"/>
      <c r="K87" s="256"/>
      <c r="L87" s="49"/>
    </row>
    <row r="88" spans="1:12" ht="15.5" hidden="1" x14ac:dyDescent="0.35">
      <c r="B88" s="99" t="s">
        <v>441</v>
      </c>
      <c r="C88" s="16"/>
      <c r="D88" s="182"/>
      <c r="E88" s="18"/>
      <c r="F88" s="18"/>
      <c r="G88" s="19"/>
      <c r="H88" s="125">
        <f>SUM(D88:G88)</f>
        <v>0</v>
      </c>
      <c r="I88" s="122"/>
      <c r="J88" s="233"/>
      <c r="K88" s="110"/>
      <c r="L88" s="50"/>
    </row>
    <row r="89" spans="1:12" ht="15.5" hidden="1" x14ac:dyDescent="0.35">
      <c r="B89" s="99" t="s">
        <v>442</v>
      </c>
      <c r="C89" s="16"/>
      <c r="D89" s="182"/>
      <c r="E89" s="18"/>
      <c r="F89" s="18"/>
      <c r="G89" s="19"/>
      <c r="H89" s="125">
        <f t="shared" ref="H89:H95" si="7">SUM(D89:G89)</f>
        <v>0</v>
      </c>
      <c r="I89" s="122"/>
      <c r="J89" s="233"/>
      <c r="K89" s="110"/>
      <c r="L89" s="50"/>
    </row>
    <row r="90" spans="1:12" ht="15.5" hidden="1" x14ac:dyDescent="0.35">
      <c r="B90" s="99" t="s">
        <v>443</v>
      </c>
      <c r="C90" s="16"/>
      <c r="D90" s="182"/>
      <c r="E90" s="18"/>
      <c r="F90" s="18"/>
      <c r="G90" s="19"/>
      <c r="H90" s="125">
        <f t="shared" si="7"/>
        <v>0</v>
      </c>
      <c r="I90" s="122"/>
      <c r="J90" s="233"/>
      <c r="K90" s="110"/>
      <c r="L90" s="50"/>
    </row>
    <row r="91" spans="1:12" ht="15.5" hidden="1" x14ac:dyDescent="0.35">
      <c r="B91" s="99" t="s">
        <v>444</v>
      </c>
      <c r="C91" s="16"/>
      <c r="D91" s="182"/>
      <c r="E91" s="18"/>
      <c r="F91" s="18"/>
      <c r="G91" s="19"/>
      <c r="H91" s="125">
        <f t="shared" si="7"/>
        <v>0</v>
      </c>
      <c r="I91" s="122"/>
      <c r="J91" s="233"/>
      <c r="K91" s="110"/>
      <c r="L91" s="50"/>
    </row>
    <row r="92" spans="1:12" ht="15.5" hidden="1" x14ac:dyDescent="0.35">
      <c r="B92" s="99" t="s">
        <v>445</v>
      </c>
      <c r="C92" s="16"/>
      <c r="D92" s="182"/>
      <c r="E92" s="18"/>
      <c r="F92" s="18"/>
      <c r="G92" s="19"/>
      <c r="H92" s="125">
        <f t="shared" si="7"/>
        <v>0</v>
      </c>
      <c r="I92" s="122"/>
      <c r="J92" s="233"/>
      <c r="K92" s="110"/>
      <c r="L92" s="50"/>
    </row>
    <row r="93" spans="1:12" ht="15.5" hidden="1" x14ac:dyDescent="0.35">
      <c r="B93" s="99" t="s">
        <v>446</v>
      </c>
      <c r="C93" s="16"/>
      <c r="D93" s="182"/>
      <c r="E93" s="18"/>
      <c r="F93" s="18"/>
      <c r="G93" s="19"/>
      <c r="H93" s="125">
        <f t="shared" si="7"/>
        <v>0</v>
      </c>
      <c r="I93" s="122"/>
      <c r="J93" s="233"/>
      <c r="K93" s="110"/>
      <c r="L93" s="50"/>
    </row>
    <row r="94" spans="1:12" ht="15.5" hidden="1" x14ac:dyDescent="0.35">
      <c r="B94" s="99" t="s">
        <v>447</v>
      </c>
      <c r="C94" s="46"/>
      <c r="D94" s="182"/>
      <c r="E94" s="19"/>
      <c r="F94" s="19"/>
      <c r="G94" s="19"/>
      <c r="H94" s="125">
        <f t="shared" si="7"/>
        <v>0</v>
      </c>
      <c r="I94" s="123"/>
      <c r="J94" s="233"/>
      <c r="K94" s="111"/>
      <c r="L94" s="50"/>
    </row>
    <row r="95" spans="1:12" ht="15.5" hidden="1" x14ac:dyDescent="0.35">
      <c r="B95" s="99" t="s">
        <v>448</v>
      </c>
      <c r="C95" s="46"/>
      <c r="D95" s="182"/>
      <c r="E95" s="19"/>
      <c r="F95" s="19"/>
      <c r="G95" s="19"/>
      <c r="H95" s="125">
        <f t="shared" si="7"/>
        <v>0</v>
      </c>
      <c r="I95" s="123"/>
      <c r="J95" s="233"/>
      <c r="K95" s="111"/>
      <c r="L95" s="50"/>
    </row>
    <row r="96" spans="1:12" ht="15.5" hidden="1" x14ac:dyDescent="0.35">
      <c r="C96" s="100" t="s">
        <v>534</v>
      </c>
      <c r="D96" s="183">
        <f>SUM(D88:D95)</f>
        <v>0</v>
      </c>
      <c r="E96" s="20">
        <f>SUM(E88:E95)</f>
        <v>0</v>
      </c>
      <c r="F96" s="20">
        <f>SUM(F88:F95)</f>
        <v>0</v>
      </c>
      <c r="G96" s="217">
        <f>SUM(G88:G95)</f>
        <v>0</v>
      </c>
      <c r="H96" s="20">
        <f>SUM(H88:H95)</f>
        <v>0</v>
      </c>
      <c r="I96" s="20">
        <f>(I88*H88)+(I89*H89)+(I90*H90)+(I91*H91)+(I92*H92)+(I93*H93)+(I94*H94)+(I95*H95)</f>
        <v>0</v>
      </c>
      <c r="J96" s="234">
        <f>SUM(J88:J95)</f>
        <v>0</v>
      </c>
      <c r="K96" s="111"/>
      <c r="L96" s="51"/>
    </row>
    <row r="97" spans="2:12" ht="15.75" hidden="1" customHeight="1" x14ac:dyDescent="0.35">
      <c r="B97" s="6"/>
      <c r="C97" s="10"/>
      <c r="D97" s="168"/>
      <c r="E97" s="25"/>
      <c r="F97" s="25"/>
      <c r="G97" s="25"/>
      <c r="H97" s="25"/>
      <c r="I97" s="25"/>
      <c r="J97" s="236"/>
      <c r="K97" s="10"/>
      <c r="L97" s="3"/>
    </row>
    <row r="98" spans="2:12" ht="51" hidden="1" customHeight="1" x14ac:dyDescent="0.35">
      <c r="B98" s="100" t="s">
        <v>449</v>
      </c>
      <c r="C98" s="258"/>
      <c r="D98" s="258"/>
      <c r="E98" s="258"/>
      <c r="F98" s="258"/>
      <c r="G98" s="258"/>
      <c r="H98" s="258"/>
      <c r="I98" s="258"/>
      <c r="J98" s="259"/>
      <c r="K98" s="258"/>
      <c r="L98" s="17"/>
    </row>
    <row r="99" spans="2:12" ht="51" hidden="1" customHeight="1" x14ac:dyDescent="0.35">
      <c r="B99" s="98" t="s">
        <v>450</v>
      </c>
      <c r="C99" s="256"/>
      <c r="D99" s="256"/>
      <c r="E99" s="256"/>
      <c r="F99" s="256"/>
      <c r="G99" s="256"/>
      <c r="H99" s="256"/>
      <c r="I99" s="256"/>
      <c r="J99" s="257"/>
      <c r="K99" s="256"/>
      <c r="L99" s="49"/>
    </row>
    <row r="100" spans="2:12" ht="15.5" hidden="1" x14ac:dyDescent="0.35">
      <c r="B100" s="99" t="s">
        <v>451</v>
      </c>
      <c r="C100" s="16"/>
      <c r="D100" s="182"/>
      <c r="E100" s="18"/>
      <c r="F100" s="18"/>
      <c r="G100" s="19"/>
      <c r="H100" s="125">
        <f>SUM(D100:G100)</f>
        <v>0</v>
      </c>
      <c r="I100" s="122"/>
      <c r="J100" s="233"/>
      <c r="K100" s="110"/>
      <c r="L100" s="50"/>
    </row>
    <row r="101" spans="2:12" ht="15.5" hidden="1" x14ac:dyDescent="0.35">
      <c r="B101" s="99" t="s">
        <v>452</v>
      </c>
      <c r="C101" s="16"/>
      <c r="D101" s="182"/>
      <c r="E101" s="18"/>
      <c r="F101" s="18"/>
      <c r="G101" s="19"/>
      <c r="H101" s="125">
        <f t="shared" ref="H101:H107" si="8">SUM(D101:G101)</f>
        <v>0</v>
      </c>
      <c r="I101" s="122"/>
      <c r="J101" s="233"/>
      <c r="K101" s="110"/>
      <c r="L101" s="50"/>
    </row>
    <row r="102" spans="2:12" ht="15.5" hidden="1" x14ac:dyDescent="0.35">
      <c r="B102" s="99" t="s">
        <v>453</v>
      </c>
      <c r="C102" s="16"/>
      <c r="D102" s="182"/>
      <c r="E102" s="18"/>
      <c r="F102" s="18"/>
      <c r="G102" s="19"/>
      <c r="H102" s="125">
        <f t="shared" si="8"/>
        <v>0</v>
      </c>
      <c r="I102" s="122"/>
      <c r="J102" s="233"/>
      <c r="K102" s="110"/>
      <c r="L102" s="50"/>
    </row>
    <row r="103" spans="2:12" ht="15.5" hidden="1" x14ac:dyDescent="0.35">
      <c r="B103" s="99" t="s">
        <v>454</v>
      </c>
      <c r="C103" s="16"/>
      <c r="D103" s="182"/>
      <c r="E103" s="18"/>
      <c r="F103" s="18"/>
      <c r="G103" s="19"/>
      <c r="H103" s="125">
        <f t="shared" si="8"/>
        <v>0</v>
      </c>
      <c r="I103" s="122"/>
      <c r="J103" s="233"/>
      <c r="K103" s="110"/>
      <c r="L103" s="50"/>
    </row>
    <row r="104" spans="2:12" ht="15.5" hidden="1" x14ac:dyDescent="0.35">
      <c r="B104" s="99" t="s">
        <v>455</v>
      </c>
      <c r="C104" s="16"/>
      <c r="D104" s="182"/>
      <c r="E104" s="18"/>
      <c r="F104" s="18"/>
      <c r="G104" s="19"/>
      <c r="H104" s="125">
        <f t="shared" si="8"/>
        <v>0</v>
      </c>
      <c r="I104" s="122"/>
      <c r="J104" s="233"/>
      <c r="K104" s="110"/>
      <c r="L104" s="50"/>
    </row>
    <row r="105" spans="2:12" ht="15.5" hidden="1" x14ac:dyDescent="0.35">
      <c r="B105" s="99" t="s">
        <v>456</v>
      </c>
      <c r="C105" s="16"/>
      <c r="D105" s="182"/>
      <c r="E105" s="18"/>
      <c r="F105" s="18"/>
      <c r="G105" s="19"/>
      <c r="H105" s="125">
        <f t="shared" si="8"/>
        <v>0</v>
      </c>
      <c r="I105" s="122"/>
      <c r="J105" s="233"/>
      <c r="K105" s="110"/>
      <c r="L105" s="50"/>
    </row>
    <row r="106" spans="2:12" ht="15.5" hidden="1" x14ac:dyDescent="0.35">
      <c r="B106" s="99" t="s">
        <v>457</v>
      </c>
      <c r="C106" s="46"/>
      <c r="D106" s="182"/>
      <c r="E106" s="19"/>
      <c r="F106" s="19"/>
      <c r="G106" s="19"/>
      <c r="H106" s="125">
        <f t="shared" si="8"/>
        <v>0</v>
      </c>
      <c r="I106" s="123"/>
      <c r="J106" s="233"/>
      <c r="K106" s="111"/>
      <c r="L106" s="50"/>
    </row>
    <row r="107" spans="2:12" ht="15.5" hidden="1" x14ac:dyDescent="0.35">
      <c r="B107" s="99" t="s">
        <v>458</v>
      </c>
      <c r="C107" s="46"/>
      <c r="D107" s="182"/>
      <c r="E107" s="19"/>
      <c r="F107" s="19"/>
      <c r="G107" s="19"/>
      <c r="H107" s="125">
        <f t="shared" si="8"/>
        <v>0</v>
      </c>
      <c r="I107" s="123"/>
      <c r="J107" s="233"/>
      <c r="K107" s="111"/>
      <c r="L107" s="50"/>
    </row>
    <row r="108" spans="2:12" ht="15.5" hidden="1" x14ac:dyDescent="0.35">
      <c r="C108" s="100" t="s">
        <v>534</v>
      </c>
      <c r="D108" s="183">
        <f>SUM(D100:D107)</f>
        <v>0</v>
      </c>
      <c r="E108" s="20">
        <f>SUM(E100:E107)</f>
        <v>0</v>
      </c>
      <c r="F108" s="20">
        <f>SUM(F100:F107)</f>
        <v>0</v>
      </c>
      <c r="G108" s="217">
        <f>SUM(G100:G107)</f>
        <v>0</v>
      </c>
      <c r="H108" s="23">
        <f>SUM(H100:H107)</f>
        <v>0</v>
      </c>
      <c r="I108" s="20">
        <f>(I100*H100)+(I101*H101)+(I102*H102)+(I103*H103)+(I104*H104)+(I105*H105)+(I106*H106)+(I107*H107)</f>
        <v>0</v>
      </c>
      <c r="J108" s="234">
        <f>SUM(J100:J107)</f>
        <v>0</v>
      </c>
      <c r="K108" s="111"/>
      <c r="L108" s="51"/>
    </row>
    <row r="109" spans="2:12" ht="51" hidden="1" customHeight="1" x14ac:dyDescent="0.35">
      <c r="B109" s="98" t="s">
        <v>459</v>
      </c>
      <c r="C109" s="256"/>
      <c r="D109" s="256"/>
      <c r="E109" s="256"/>
      <c r="F109" s="256"/>
      <c r="G109" s="256"/>
      <c r="H109" s="256"/>
      <c r="I109" s="256"/>
      <c r="J109" s="257"/>
      <c r="K109" s="256"/>
      <c r="L109" s="49"/>
    </row>
    <row r="110" spans="2:12" ht="15.5" hidden="1" x14ac:dyDescent="0.35">
      <c r="B110" s="99" t="s">
        <v>460</v>
      </c>
      <c r="C110" s="16"/>
      <c r="D110" s="182"/>
      <c r="E110" s="18"/>
      <c r="F110" s="18"/>
      <c r="G110" s="19"/>
      <c r="H110" s="125">
        <f>SUM(D110:G110)</f>
        <v>0</v>
      </c>
      <c r="I110" s="122"/>
      <c r="J110" s="233"/>
      <c r="K110" s="110"/>
      <c r="L110" s="50"/>
    </row>
    <row r="111" spans="2:12" ht="15.5" hidden="1" x14ac:dyDescent="0.35">
      <c r="B111" s="99" t="s">
        <v>461</v>
      </c>
      <c r="C111" s="16"/>
      <c r="D111" s="182"/>
      <c r="E111" s="18"/>
      <c r="F111" s="18"/>
      <c r="G111" s="19"/>
      <c r="H111" s="125">
        <f t="shared" ref="H111:H117" si="9">SUM(D111:G111)</f>
        <v>0</v>
      </c>
      <c r="I111" s="122"/>
      <c r="J111" s="233"/>
      <c r="K111" s="110"/>
      <c r="L111" s="50"/>
    </row>
    <row r="112" spans="2:12" ht="15.5" hidden="1" x14ac:dyDescent="0.35">
      <c r="B112" s="99" t="s">
        <v>462</v>
      </c>
      <c r="C112" s="16"/>
      <c r="D112" s="182"/>
      <c r="E112" s="18"/>
      <c r="F112" s="18"/>
      <c r="G112" s="19"/>
      <c r="H112" s="125">
        <f t="shared" si="9"/>
        <v>0</v>
      </c>
      <c r="I112" s="122"/>
      <c r="J112" s="233"/>
      <c r="K112" s="110"/>
      <c r="L112" s="50"/>
    </row>
    <row r="113" spans="2:12" ht="15.5" hidden="1" x14ac:dyDescent="0.35">
      <c r="B113" s="99" t="s">
        <v>463</v>
      </c>
      <c r="C113" s="16"/>
      <c r="D113" s="182"/>
      <c r="E113" s="18"/>
      <c r="F113" s="18"/>
      <c r="G113" s="19"/>
      <c r="H113" s="125">
        <f t="shared" si="9"/>
        <v>0</v>
      </c>
      <c r="I113" s="122"/>
      <c r="J113" s="233"/>
      <c r="K113" s="110"/>
      <c r="L113" s="50"/>
    </row>
    <row r="114" spans="2:12" ht="15.5" hidden="1" x14ac:dyDescent="0.35">
      <c r="B114" s="99" t="s">
        <v>464</v>
      </c>
      <c r="C114" s="16"/>
      <c r="D114" s="182"/>
      <c r="E114" s="18"/>
      <c r="F114" s="18"/>
      <c r="G114" s="19"/>
      <c r="H114" s="125">
        <f t="shared" si="9"/>
        <v>0</v>
      </c>
      <c r="I114" s="122"/>
      <c r="J114" s="233"/>
      <c r="K114" s="110"/>
      <c r="L114" s="50"/>
    </row>
    <row r="115" spans="2:12" ht="15.5" hidden="1" x14ac:dyDescent="0.35">
      <c r="B115" s="99" t="s">
        <v>465</v>
      </c>
      <c r="C115" s="16"/>
      <c r="D115" s="182"/>
      <c r="E115" s="18"/>
      <c r="F115" s="18"/>
      <c r="G115" s="19"/>
      <c r="H115" s="125">
        <f t="shared" si="9"/>
        <v>0</v>
      </c>
      <c r="I115" s="122"/>
      <c r="J115" s="233"/>
      <c r="K115" s="110"/>
      <c r="L115" s="50"/>
    </row>
    <row r="116" spans="2:12" ht="15.5" hidden="1" x14ac:dyDescent="0.35">
      <c r="B116" s="99" t="s">
        <v>466</v>
      </c>
      <c r="C116" s="46"/>
      <c r="D116" s="182"/>
      <c r="E116" s="19"/>
      <c r="F116" s="19"/>
      <c r="G116" s="19"/>
      <c r="H116" s="125">
        <f t="shared" si="9"/>
        <v>0</v>
      </c>
      <c r="I116" s="123"/>
      <c r="J116" s="233"/>
      <c r="K116" s="111"/>
      <c r="L116" s="50"/>
    </row>
    <row r="117" spans="2:12" ht="15.5" hidden="1" x14ac:dyDescent="0.35">
      <c r="B117" s="99" t="s">
        <v>467</v>
      </c>
      <c r="C117" s="46"/>
      <c r="D117" s="182"/>
      <c r="E117" s="19"/>
      <c r="F117" s="19"/>
      <c r="G117" s="19"/>
      <c r="H117" s="125">
        <f t="shared" si="9"/>
        <v>0</v>
      </c>
      <c r="I117" s="123"/>
      <c r="J117" s="233"/>
      <c r="K117" s="111"/>
      <c r="L117" s="50"/>
    </row>
    <row r="118" spans="2:12" ht="15.5" hidden="1" x14ac:dyDescent="0.35">
      <c r="C118" s="100" t="s">
        <v>534</v>
      </c>
      <c r="D118" s="184">
        <f>SUM(D110:D117)</f>
        <v>0</v>
      </c>
      <c r="E118" s="23">
        <f>SUM(E110:E117)</f>
        <v>0</v>
      </c>
      <c r="F118" s="23">
        <f>SUM(F110:F117)</f>
        <v>0</v>
      </c>
      <c r="G118" s="218">
        <f>SUM(G110:G117)</f>
        <v>0</v>
      </c>
      <c r="H118" s="23">
        <f>SUM(H110:H117)</f>
        <v>0</v>
      </c>
      <c r="I118" s="20">
        <f>(I110*H110)+(I111*H111)+(I112*H112)+(I113*H113)+(I114*H114)+(I115*H115)+(I116*H116)+(I117*H117)</f>
        <v>0</v>
      </c>
      <c r="J118" s="234">
        <f>SUM(J110:J117)</f>
        <v>0</v>
      </c>
      <c r="K118" s="111"/>
      <c r="L118" s="51"/>
    </row>
    <row r="119" spans="2:12" ht="51" hidden="1" customHeight="1" x14ac:dyDescent="0.35">
      <c r="B119" s="155" t="s">
        <v>468</v>
      </c>
      <c r="C119" s="256"/>
      <c r="D119" s="256"/>
      <c r="E119" s="256"/>
      <c r="F119" s="256"/>
      <c r="G119" s="256"/>
      <c r="H119" s="256"/>
      <c r="I119" s="256"/>
      <c r="J119" s="257"/>
      <c r="K119" s="256"/>
      <c r="L119" s="49"/>
    </row>
    <row r="120" spans="2:12" ht="15.5" hidden="1" x14ac:dyDescent="0.35">
      <c r="B120" s="99" t="s">
        <v>469</v>
      </c>
      <c r="C120" s="16"/>
      <c r="D120" s="182"/>
      <c r="E120" s="18"/>
      <c r="F120" s="18"/>
      <c r="G120" s="19"/>
      <c r="H120" s="125">
        <f>SUM(D120:G120)</f>
        <v>0</v>
      </c>
      <c r="I120" s="122"/>
      <c r="J120" s="233"/>
      <c r="K120" s="110"/>
      <c r="L120" s="50"/>
    </row>
    <row r="121" spans="2:12" ht="15.5" hidden="1" x14ac:dyDescent="0.35">
      <c r="B121" s="99" t="s">
        <v>470</v>
      </c>
      <c r="C121" s="16"/>
      <c r="D121" s="182"/>
      <c r="E121" s="18"/>
      <c r="F121" s="18"/>
      <c r="G121" s="19"/>
      <c r="H121" s="125">
        <f t="shared" ref="H121:H127" si="10">SUM(D121:G121)</f>
        <v>0</v>
      </c>
      <c r="I121" s="122"/>
      <c r="J121" s="233"/>
      <c r="K121" s="110"/>
      <c r="L121" s="50"/>
    </row>
    <row r="122" spans="2:12" ht="15.5" hidden="1" x14ac:dyDescent="0.35">
      <c r="B122" s="99" t="s">
        <v>471</v>
      </c>
      <c r="C122" s="16"/>
      <c r="D122" s="182"/>
      <c r="E122" s="18"/>
      <c r="F122" s="18"/>
      <c r="G122" s="19"/>
      <c r="H122" s="125">
        <f t="shared" si="10"/>
        <v>0</v>
      </c>
      <c r="I122" s="122"/>
      <c r="J122" s="233"/>
      <c r="K122" s="110"/>
      <c r="L122" s="50"/>
    </row>
    <row r="123" spans="2:12" ht="15.5" hidden="1" x14ac:dyDescent="0.35">
      <c r="B123" s="99" t="s">
        <v>472</v>
      </c>
      <c r="C123" s="16"/>
      <c r="D123" s="182"/>
      <c r="E123" s="18"/>
      <c r="F123" s="18"/>
      <c r="G123" s="19"/>
      <c r="H123" s="125">
        <f t="shared" si="10"/>
        <v>0</v>
      </c>
      <c r="I123" s="122"/>
      <c r="J123" s="233"/>
      <c r="K123" s="110"/>
      <c r="L123" s="50"/>
    </row>
    <row r="124" spans="2:12" ht="15.5" hidden="1" x14ac:dyDescent="0.35">
      <c r="B124" s="99" t="s">
        <v>473</v>
      </c>
      <c r="C124" s="16"/>
      <c r="D124" s="182"/>
      <c r="E124" s="18"/>
      <c r="F124" s="18"/>
      <c r="G124" s="19"/>
      <c r="H124" s="125">
        <f t="shared" si="10"/>
        <v>0</v>
      </c>
      <c r="I124" s="122"/>
      <c r="J124" s="233"/>
      <c r="K124" s="110"/>
      <c r="L124" s="50"/>
    </row>
    <row r="125" spans="2:12" ht="15.5" hidden="1" x14ac:dyDescent="0.35">
      <c r="B125" s="99" t="s">
        <v>474</v>
      </c>
      <c r="C125" s="16"/>
      <c r="D125" s="182"/>
      <c r="E125" s="18"/>
      <c r="F125" s="18"/>
      <c r="G125" s="19"/>
      <c r="H125" s="125">
        <f t="shared" si="10"/>
        <v>0</v>
      </c>
      <c r="I125" s="122"/>
      <c r="J125" s="233"/>
      <c r="K125" s="110"/>
      <c r="L125" s="50"/>
    </row>
    <row r="126" spans="2:12" ht="15.5" hidden="1" x14ac:dyDescent="0.35">
      <c r="B126" s="99" t="s">
        <v>475</v>
      </c>
      <c r="C126" s="46"/>
      <c r="D126" s="182"/>
      <c r="E126" s="19"/>
      <c r="F126" s="19"/>
      <c r="G126" s="19"/>
      <c r="H126" s="125">
        <f t="shared" si="10"/>
        <v>0</v>
      </c>
      <c r="I126" s="123"/>
      <c r="J126" s="233"/>
      <c r="K126" s="111"/>
      <c r="L126" s="50"/>
    </row>
    <row r="127" spans="2:12" ht="15.5" hidden="1" x14ac:dyDescent="0.35">
      <c r="B127" s="99" t="s">
        <v>476</v>
      </c>
      <c r="C127" s="46"/>
      <c r="D127" s="182"/>
      <c r="E127" s="19"/>
      <c r="F127" s="19"/>
      <c r="G127" s="19"/>
      <c r="H127" s="125">
        <f t="shared" si="10"/>
        <v>0</v>
      </c>
      <c r="I127" s="123"/>
      <c r="J127" s="233"/>
      <c r="K127" s="111"/>
      <c r="L127" s="50"/>
    </row>
    <row r="128" spans="2:12" ht="15.5" hidden="1" x14ac:dyDescent="0.35">
      <c r="C128" s="100" t="s">
        <v>534</v>
      </c>
      <c r="D128" s="184">
        <f>SUM(D120:D127)</f>
        <v>0</v>
      </c>
      <c r="E128" s="23">
        <f>SUM(E120:E127)</f>
        <v>0</v>
      </c>
      <c r="F128" s="23">
        <f>SUM(F120:F127)</f>
        <v>0</v>
      </c>
      <c r="G128" s="218">
        <f>SUM(G120:G127)</f>
        <v>0</v>
      </c>
      <c r="H128" s="23">
        <f>SUM(H120:H127)</f>
        <v>0</v>
      </c>
      <c r="I128" s="20">
        <f>(I120*H120)+(I121*H121)+(I122*H122)+(I123*H123)+(I124*H124)+(I125*H125)+(I126*H126)+(I127*H127)</f>
        <v>0</v>
      </c>
      <c r="J128" s="234">
        <f>SUM(J120:J127)</f>
        <v>0</v>
      </c>
      <c r="K128" s="111"/>
      <c r="L128" s="51"/>
    </row>
    <row r="129" spans="2:12" ht="51" hidden="1" customHeight="1" x14ac:dyDescent="0.35">
      <c r="B129" s="155" t="s">
        <v>477</v>
      </c>
      <c r="C129" s="256"/>
      <c r="D129" s="256"/>
      <c r="E129" s="256"/>
      <c r="F129" s="256"/>
      <c r="G129" s="256"/>
      <c r="H129" s="256"/>
      <c r="I129" s="256"/>
      <c r="J129" s="257"/>
      <c r="K129" s="256"/>
      <c r="L129" s="49"/>
    </row>
    <row r="130" spans="2:12" ht="15.5" hidden="1" x14ac:dyDescent="0.35">
      <c r="B130" s="99" t="s">
        <v>478</v>
      </c>
      <c r="C130" s="16"/>
      <c r="D130" s="182"/>
      <c r="E130" s="18"/>
      <c r="F130" s="18"/>
      <c r="G130" s="19"/>
      <c r="H130" s="125">
        <f>SUM(D130:G130)</f>
        <v>0</v>
      </c>
      <c r="I130" s="122"/>
      <c r="J130" s="233"/>
      <c r="K130" s="110"/>
      <c r="L130" s="50"/>
    </row>
    <row r="131" spans="2:12" ht="15.5" hidden="1" x14ac:dyDescent="0.35">
      <c r="B131" s="99" t="s">
        <v>479</v>
      </c>
      <c r="C131" s="16"/>
      <c r="D131" s="182"/>
      <c r="E131" s="18"/>
      <c r="F131" s="18"/>
      <c r="G131" s="19"/>
      <c r="H131" s="125">
        <f t="shared" ref="H131:H137" si="11">SUM(D131:G131)</f>
        <v>0</v>
      </c>
      <c r="I131" s="122"/>
      <c r="J131" s="233"/>
      <c r="K131" s="110"/>
      <c r="L131" s="50"/>
    </row>
    <row r="132" spans="2:12" ht="15.5" hidden="1" x14ac:dyDescent="0.35">
      <c r="B132" s="99" t="s">
        <v>480</v>
      </c>
      <c r="C132" s="16"/>
      <c r="D132" s="182"/>
      <c r="E132" s="18"/>
      <c r="F132" s="18"/>
      <c r="G132" s="19"/>
      <c r="H132" s="125">
        <f t="shared" si="11"/>
        <v>0</v>
      </c>
      <c r="I132" s="122"/>
      <c r="J132" s="233"/>
      <c r="K132" s="110"/>
      <c r="L132" s="50"/>
    </row>
    <row r="133" spans="2:12" ht="15.5" hidden="1" x14ac:dyDescent="0.35">
      <c r="B133" s="99" t="s">
        <v>481</v>
      </c>
      <c r="C133" s="16"/>
      <c r="D133" s="182"/>
      <c r="E133" s="18"/>
      <c r="F133" s="18"/>
      <c r="G133" s="19"/>
      <c r="H133" s="125">
        <f t="shared" si="11"/>
        <v>0</v>
      </c>
      <c r="I133" s="122"/>
      <c r="J133" s="233"/>
      <c r="K133" s="110"/>
      <c r="L133" s="50"/>
    </row>
    <row r="134" spans="2:12" ht="15.5" hidden="1" x14ac:dyDescent="0.35">
      <c r="B134" s="99" t="s">
        <v>482</v>
      </c>
      <c r="C134" s="16"/>
      <c r="D134" s="182"/>
      <c r="E134" s="18"/>
      <c r="F134" s="18"/>
      <c r="G134" s="19"/>
      <c r="H134" s="125">
        <f t="shared" si="11"/>
        <v>0</v>
      </c>
      <c r="I134" s="122"/>
      <c r="J134" s="233"/>
      <c r="K134" s="110"/>
      <c r="L134" s="50"/>
    </row>
    <row r="135" spans="2:12" ht="15.5" hidden="1" x14ac:dyDescent="0.35">
      <c r="B135" s="99" t="s">
        <v>483</v>
      </c>
      <c r="C135" s="16"/>
      <c r="D135" s="182"/>
      <c r="E135" s="18"/>
      <c r="F135" s="18"/>
      <c r="G135" s="19"/>
      <c r="H135" s="125">
        <f t="shared" si="11"/>
        <v>0</v>
      </c>
      <c r="I135" s="122"/>
      <c r="J135" s="233"/>
      <c r="K135" s="110"/>
      <c r="L135" s="50"/>
    </row>
    <row r="136" spans="2:12" ht="15.5" hidden="1" x14ac:dyDescent="0.35">
      <c r="B136" s="99" t="s">
        <v>484</v>
      </c>
      <c r="C136" s="46"/>
      <c r="D136" s="182"/>
      <c r="E136" s="19"/>
      <c r="F136" s="19"/>
      <c r="G136" s="19"/>
      <c r="H136" s="125">
        <f t="shared" si="11"/>
        <v>0</v>
      </c>
      <c r="I136" s="123"/>
      <c r="J136" s="233"/>
      <c r="K136" s="111"/>
      <c r="L136" s="50"/>
    </row>
    <row r="137" spans="2:12" ht="15.5" hidden="1" x14ac:dyDescent="0.35">
      <c r="B137" s="99" t="s">
        <v>485</v>
      </c>
      <c r="C137" s="46"/>
      <c r="D137" s="182"/>
      <c r="E137" s="19"/>
      <c r="F137" s="19"/>
      <c r="G137" s="19"/>
      <c r="H137" s="125">
        <f t="shared" si="11"/>
        <v>0</v>
      </c>
      <c r="I137" s="123"/>
      <c r="J137" s="233"/>
      <c r="K137" s="111"/>
      <c r="L137" s="50"/>
    </row>
    <row r="138" spans="2:12" ht="15.5" hidden="1" x14ac:dyDescent="0.35">
      <c r="C138" s="100" t="s">
        <v>534</v>
      </c>
      <c r="D138" s="183">
        <f>SUM(D130:D137)</f>
        <v>0</v>
      </c>
      <c r="E138" s="20">
        <f>SUM(E130:E137)</f>
        <v>0</v>
      </c>
      <c r="F138" s="20">
        <f>SUM(F130:F137)</f>
        <v>0</v>
      </c>
      <c r="G138" s="217">
        <f>SUM(G130:G137)</f>
        <v>0</v>
      </c>
      <c r="H138" s="20">
        <f>SUM(H130:H137)</f>
        <v>0</v>
      </c>
      <c r="I138" s="20">
        <f>(I130*H130)+(I131*H131)+(I132*H132)+(I133*H133)+(I134*H134)+(I135*H135)+(I136*H136)+(I137*H137)</f>
        <v>0</v>
      </c>
      <c r="J138" s="234">
        <f>SUM(J130:J137)</f>
        <v>0</v>
      </c>
      <c r="K138" s="111"/>
      <c r="L138" s="51"/>
    </row>
    <row r="139" spans="2:12" ht="15.75" hidden="1" customHeight="1" x14ac:dyDescent="0.35">
      <c r="B139" s="6"/>
      <c r="C139" s="10"/>
      <c r="D139" s="168"/>
      <c r="E139" s="25"/>
      <c r="F139" s="25"/>
      <c r="G139" s="25"/>
      <c r="H139" s="25"/>
      <c r="I139" s="25"/>
      <c r="J139" s="236"/>
      <c r="K139" s="71"/>
      <c r="L139" s="3"/>
    </row>
    <row r="140" spans="2:12" ht="51" hidden="1" customHeight="1" x14ac:dyDescent="0.35">
      <c r="B140" s="100" t="s">
        <v>486</v>
      </c>
      <c r="C140" s="258"/>
      <c r="D140" s="258"/>
      <c r="E140" s="258"/>
      <c r="F140" s="258"/>
      <c r="G140" s="258"/>
      <c r="H140" s="258"/>
      <c r="I140" s="258"/>
      <c r="J140" s="259"/>
      <c r="K140" s="258"/>
      <c r="L140" s="17"/>
    </row>
    <row r="141" spans="2:12" ht="51" hidden="1" customHeight="1" x14ac:dyDescent="0.35">
      <c r="B141" s="98" t="s">
        <v>487</v>
      </c>
      <c r="C141" s="256"/>
      <c r="D141" s="256"/>
      <c r="E141" s="256"/>
      <c r="F141" s="256"/>
      <c r="G141" s="256"/>
      <c r="H141" s="256"/>
      <c r="I141" s="256"/>
      <c r="J141" s="257"/>
      <c r="K141" s="256"/>
      <c r="L141" s="49"/>
    </row>
    <row r="142" spans="2:12" ht="15.5" hidden="1" x14ac:dyDescent="0.35">
      <c r="B142" s="99" t="s">
        <v>488</v>
      </c>
      <c r="C142" s="16"/>
      <c r="D142" s="182"/>
      <c r="E142" s="18"/>
      <c r="F142" s="18"/>
      <c r="G142" s="19"/>
      <c r="H142" s="125">
        <f>SUM(D142:G142)</f>
        <v>0</v>
      </c>
      <c r="I142" s="122"/>
      <c r="J142" s="233"/>
      <c r="K142" s="110"/>
      <c r="L142" s="50"/>
    </row>
    <row r="143" spans="2:12" ht="15.5" hidden="1" x14ac:dyDescent="0.35">
      <c r="B143" s="99" t="s">
        <v>489</v>
      </c>
      <c r="C143" s="16"/>
      <c r="D143" s="182"/>
      <c r="E143" s="18"/>
      <c r="F143" s="18"/>
      <c r="G143" s="19"/>
      <c r="H143" s="125">
        <f t="shared" ref="H143:H149" si="12">SUM(D143:G143)</f>
        <v>0</v>
      </c>
      <c r="I143" s="122"/>
      <c r="J143" s="233"/>
      <c r="K143" s="110"/>
      <c r="L143" s="50"/>
    </row>
    <row r="144" spans="2:12" ht="15.5" hidden="1" x14ac:dyDescent="0.35">
      <c r="B144" s="99" t="s">
        <v>490</v>
      </c>
      <c r="C144" s="16"/>
      <c r="D144" s="182"/>
      <c r="E144" s="18"/>
      <c r="F144" s="18"/>
      <c r="G144" s="19"/>
      <c r="H144" s="125">
        <f t="shared" si="12"/>
        <v>0</v>
      </c>
      <c r="I144" s="122"/>
      <c r="J144" s="233"/>
      <c r="K144" s="110"/>
      <c r="L144" s="50"/>
    </row>
    <row r="145" spans="2:12" ht="15.5" hidden="1" x14ac:dyDescent="0.35">
      <c r="B145" s="99" t="s">
        <v>491</v>
      </c>
      <c r="C145" s="16"/>
      <c r="D145" s="182"/>
      <c r="E145" s="18"/>
      <c r="F145" s="18"/>
      <c r="G145" s="19"/>
      <c r="H145" s="125">
        <f t="shared" si="12"/>
        <v>0</v>
      </c>
      <c r="I145" s="122"/>
      <c r="J145" s="233"/>
      <c r="K145" s="110"/>
      <c r="L145" s="50"/>
    </row>
    <row r="146" spans="2:12" ht="15.5" hidden="1" x14ac:dyDescent="0.35">
      <c r="B146" s="99" t="s">
        <v>492</v>
      </c>
      <c r="C146" s="16"/>
      <c r="D146" s="182"/>
      <c r="E146" s="18"/>
      <c r="F146" s="18"/>
      <c r="G146" s="19"/>
      <c r="H146" s="125">
        <f t="shared" si="12"/>
        <v>0</v>
      </c>
      <c r="I146" s="122"/>
      <c r="J146" s="233"/>
      <c r="K146" s="110"/>
      <c r="L146" s="50"/>
    </row>
    <row r="147" spans="2:12" ht="15.5" hidden="1" x14ac:dyDescent="0.35">
      <c r="B147" s="99" t="s">
        <v>493</v>
      </c>
      <c r="C147" s="16"/>
      <c r="D147" s="182"/>
      <c r="E147" s="18"/>
      <c r="F147" s="18"/>
      <c r="G147" s="19"/>
      <c r="H147" s="125">
        <f t="shared" si="12"/>
        <v>0</v>
      </c>
      <c r="I147" s="122"/>
      <c r="J147" s="233"/>
      <c r="K147" s="110"/>
      <c r="L147" s="50"/>
    </row>
    <row r="148" spans="2:12" ht="15.5" hidden="1" x14ac:dyDescent="0.35">
      <c r="B148" s="99" t="s">
        <v>494</v>
      </c>
      <c r="C148" s="46"/>
      <c r="D148" s="182"/>
      <c r="E148" s="19"/>
      <c r="F148" s="19"/>
      <c r="G148" s="19"/>
      <c r="H148" s="125">
        <f t="shared" si="12"/>
        <v>0</v>
      </c>
      <c r="I148" s="123"/>
      <c r="J148" s="233"/>
      <c r="K148" s="111"/>
      <c r="L148" s="50"/>
    </row>
    <row r="149" spans="2:12" ht="15.5" hidden="1" x14ac:dyDescent="0.35">
      <c r="B149" s="99" t="s">
        <v>495</v>
      </c>
      <c r="C149" s="46"/>
      <c r="D149" s="182"/>
      <c r="E149" s="19"/>
      <c r="F149" s="19"/>
      <c r="G149" s="19"/>
      <c r="H149" s="125">
        <f t="shared" si="12"/>
        <v>0</v>
      </c>
      <c r="I149" s="123"/>
      <c r="J149" s="233"/>
      <c r="K149" s="111"/>
      <c r="L149" s="50"/>
    </row>
    <row r="150" spans="2:12" ht="15.5" hidden="1" x14ac:dyDescent="0.35">
      <c r="C150" s="100" t="s">
        <v>534</v>
      </c>
      <c r="D150" s="183">
        <f>SUM(D142:D149)</f>
        <v>0</v>
      </c>
      <c r="E150" s="20">
        <f>SUM(E142:E149)</f>
        <v>0</v>
      </c>
      <c r="F150" s="20">
        <f>SUM(F142:F149)</f>
        <v>0</v>
      </c>
      <c r="G150" s="217">
        <f>SUM(G142:G149)</f>
        <v>0</v>
      </c>
      <c r="H150" s="23">
        <f>SUM(H142:H149)</f>
        <v>0</v>
      </c>
      <c r="I150" s="20">
        <f>(I142*H142)+(I143*H143)+(I144*H144)+(I145*H145)+(I146*H146)+(I147*H147)+(I148*H148)+(I149*H149)</f>
        <v>0</v>
      </c>
      <c r="J150" s="234">
        <f>SUM(J142:J149)</f>
        <v>0</v>
      </c>
      <c r="K150" s="111"/>
      <c r="L150" s="51"/>
    </row>
    <row r="151" spans="2:12" ht="51" hidden="1" customHeight="1" x14ac:dyDescent="0.35">
      <c r="B151" s="98" t="s">
        <v>496</v>
      </c>
      <c r="C151" s="256"/>
      <c r="D151" s="256"/>
      <c r="E151" s="256"/>
      <c r="F151" s="256"/>
      <c r="G151" s="256"/>
      <c r="H151" s="256"/>
      <c r="I151" s="256"/>
      <c r="J151" s="257"/>
      <c r="K151" s="256"/>
      <c r="L151" s="49"/>
    </row>
    <row r="152" spans="2:12" ht="15.5" hidden="1" x14ac:dyDescent="0.35">
      <c r="B152" s="99" t="s">
        <v>497</v>
      </c>
      <c r="C152" s="16"/>
      <c r="D152" s="182"/>
      <c r="E152" s="18"/>
      <c r="F152" s="18"/>
      <c r="G152" s="19"/>
      <c r="H152" s="125">
        <f>SUM(D152:G152)</f>
        <v>0</v>
      </c>
      <c r="I152" s="122"/>
      <c r="J152" s="233"/>
      <c r="K152" s="110"/>
      <c r="L152" s="50"/>
    </row>
    <row r="153" spans="2:12" ht="15.5" hidden="1" x14ac:dyDescent="0.35">
      <c r="B153" s="99" t="s">
        <v>498</v>
      </c>
      <c r="C153" s="16"/>
      <c r="D153" s="182"/>
      <c r="E153" s="18"/>
      <c r="F153" s="18"/>
      <c r="G153" s="19"/>
      <c r="H153" s="125">
        <f t="shared" ref="H153:H159" si="13">SUM(D153:G153)</f>
        <v>0</v>
      </c>
      <c r="I153" s="122"/>
      <c r="J153" s="233"/>
      <c r="K153" s="110"/>
      <c r="L153" s="50"/>
    </row>
    <row r="154" spans="2:12" ht="15.5" hidden="1" x14ac:dyDescent="0.35">
      <c r="B154" s="99" t="s">
        <v>499</v>
      </c>
      <c r="C154" s="16"/>
      <c r="D154" s="182"/>
      <c r="E154" s="18"/>
      <c r="F154" s="18"/>
      <c r="G154" s="19"/>
      <c r="H154" s="125">
        <f t="shared" si="13"/>
        <v>0</v>
      </c>
      <c r="I154" s="122"/>
      <c r="J154" s="233"/>
      <c r="K154" s="110"/>
      <c r="L154" s="50"/>
    </row>
    <row r="155" spans="2:12" ht="15.5" hidden="1" x14ac:dyDescent="0.35">
      <c r="B155" s="99" t="s">
        <v>500</v>
      </c>
      <c r="C155" s="16"/>
      <c r="D155" s="182"/>
      <c r="E155" s="18"/>
      <c r="F155" s="18"/>
      <c r="G155" s="19"/>
      <c r="H155" s="125">
        <f t="shared" si="13"/>
        <v>0</v>
      </c>
      <c r="I155" s="122"/>
      <c r="J155" s="233"/>
      <c r="K155" s="110"/>
      <c r="L155" s="50"/>
    </row>
    <row r="156" spans="2:12" ht="15.5" hidden="1" x14ac:dyDescent="0.35">
      <c r="B156" s="99" t="s">
        <v>501</v>
      </c>
      <c r="C156" s="16"/>
      <c r="D156" s="182"/>
      <c r="E156" s="18"/>
      <c r="F156" s="18"/>
      <c r="G156" s="19"/>
      <c r="H156" s="125">
        <f t="shared" si="13"/>
        <v>0</v>
      </c>
      <c r="I156" s="122"/>
      <c r="J156" s="233"/>
      <c r="K156" s="110"/>
      <c r="L156" s="50"/>
    </row>
    <row r="157" spans="2:12" ht="15.5" hidden="1" x14ac:dyDescent="0.35">
      <c r="B157" s="99" t="s">
        <v>502</v>
      </c>
      <c r="C157" s="16"/>
      <c r="D157" s="182"/>
      <c r="E157" s="18"/>
      <c r="F157" s="18"/>
      <c r="G157" s="19"/>
      <c r="H157" s="125">
        <f t="shared" si="13"/>
        <v>0</v>
      </c>
      <c r="I157" s="122"/>
      <c r="J157" s="233"/>
      <c r="K157" s="110"/>
      <c r="L157" s="50"/>
    </row>
    <row r="158" spans="2:12" ht="15.5" hidden="1" x14ac:dyDescent="0.35">
      <c r="B158" s="99" t="s">
        <v>503</v>
      </c>
      <c r="C158" s="46"/>
      <c r="D158" s="182"/>
      <c r="E158" s="19"/>
      <c r="F158" s="19"/>
      <c r="G158" s="19"/>
      <c r="H158" s="125">
        <f t="shared" si="13"/>
        <v>0</v>
      </c>
      <c r="I158" s="123"/>
      <c r="J158" s="233"/>
      <c r="K158" s="111"/>
      <c r="L158" s="50"/>
    </row>
    <row r="159" spans="2:12" ht="15.5" hidden="1" x14ac:dyDescent="0.35">
      <c r="B159" s="99" t="s">
        <v>504</v>
      </c>
      <c r="C159" s="46"/>
      <c r="D159" s="182"/>
      <c r="E159" s="19"/>
      <c r="F159" s="19"/>
      <c r="G159" s="19"/>
      <c r="H159" s="125">
        <f t="shared" si="13"/>
        <v>0</v>
      </c>
      <c r="I159" s="123"/>
      <c r="J159" s="233"/>
      <c r="K159" s="111"/>
      <c r="L159" s="50"/>
    </row>
    <row r="160" spans="2:12" ht="15.5" hidden="1" x14ac:dyDescent="0.35">
      <c r="C160" s="100" t="s">
        <v>534</v>
      </c>
      <c r="D160" s="184">
        <f>SUM(D152:D159)</f>
        <v>0</v>
      </c>
      <c r="E160" s="23">
        <f>SUM(E152:E159)</f>
        <v>0</v>
      </c>
      <c r="F160" s="23">
        <f>SUM(F152:F159)</f>
        <v>0</v>
      </c>
      <c r="G160" s="218">
        <f>SUM(G152:G159)</f>
        <v>0</v>
      </c>
      <c r="H160" s="23">
        <f>SUM(H152:H159)</f>
        <v>0</v>
      </c>
      <c r="I160" s="20">
        <f>(I152*H152)+(I153*H153)+(I154*H154)+(I155*H155)+(I156*H156)+(I157*H157)+(I158*H158)+(I159*H159)</f>
        <v>0</v>
      </c>
      <c r="J160" s="234">
        <f>SUM(J152:J159)</f>
        <v>0</v>
      </c>
      <c r="K160" s="111"/>
      <c r="L160" s="51"/>
    </row>
    <row r="161" spans="2:12" ht="51" hidden="1" customHeight="1" x14ac:dyDescent="0.35">
      <c r="B161" s="98" t="s">
        <v>505</v>
      </c>
      <c r="C161" s="256"/>
      <c r="D161" s="256"/>
      <c r="E161" s="256"/>
      <c r="F161" s="256"/>
      <c r="G161" s="256"/>
      <c r="H161" s="256"/>
      <c r="I161" s="256"/>
      <c r="J161" s="257"/>
      <c r="K161" s="256"/>
      <c r="L161" s="49"/>
    </row>
    <row r="162" spans="2:12" ht="15.5" hidden="1" x14ac:dyDescent="0.35">
      <c r="B162" s="99" t="s">
        <v>506</v>
      </c>
      <c r="C162" s="16"/>
      <c r="D162" s="182"/>
      <c r="E162" s="18"/>
      <c r="F162" s="18"/>
      <c r="G162" s="19"/>
      <c r="H162" s="125">
        <f>SUM(D162:G162)</f>
        <v>0</v>
      </c>
      <c r="I162" s="122"/>
      <c r="J162" s="233"/>
      <c r="K162" s="110"/>
      <c r="L162" s="50"/>
    </row>
    <row r="163" spans="2:12" ht="15.5" hidden="1" x14ac:dyDescent="0.35">
      <c r="B163" s="99" t="s">
        <v>507</v>
      </c>
      <c r="C163" s="16"/>
      <c r="D163" s="182"/>
      <c r="E163" s="18"/>
      <c r="F163" s="18"/>
      <c r="G163" s="19"/>
      <c r="H163" s="125">
        <f t="shared" ref="H163:H169" si="14">SUM(D163:G163)</f>
        <v>0</v>
      </c>
      <c r="I163" s="122"/>
      <c r="J163" s="233"/>
      <c r="K163" s="110"/>
      <c r="L163" s="50"/>
    </row>
    <row r="164" spans="2:12" ht="15.5" hidden="1" x14ac:dyDescent="0.35">
      <c r="B164" s="99" t="s">
        <v>508</v>
      </c>
      <c r="C164" s="16"/>
      <c r="D164" s="182"/>
      <c r="E164" s="18"/>
      <c r="F164" s="18"/>
      <c r="G164" s="19"/>
      <c r="H164" s="125">
        <f t="shared" si="14"/>
        <v>0</v>
      </c>
      <c r="I164" s="122"/>
      <c r="J164" s="233"/>
      <c r="K164" s="110"/>
      <c r="L164" s="50"/>
    </row>
    <row r="165" spans="2:12" ht="15.5" hidden="1" x14ac:dyDescent="0.35">
      <c r="B165" s="99" t="s">
        <v>509</v>
      </c>
      <c r="C165" s="16"/>
      <c r="D165" s="182"/>
      <c r="E165" s="18"/>
      <c r="F165" s="18"/>
      <c r="G165" s="19"/>
      <c r="H165" s="125">
        <f t="shared" si="14"/>
        <v>0</v>
      </c>
      <c r="I165" s="122"/>
      <c r="J165" s="233"/>
      <c r="K165" s="110"/>
      <c r="L165" s="50"/>
    </row>
    <row r="166" spans="2:12" ht="15.5" hidden="1" x14ac:dyDescent="0.35">
      <c r="B166" s="99" t="s">
        <v>510</v>
      </c>
      <c r="C166" s="16"/>
      <c r="D166" s="182"/>
      <c r="E166" s="18"/>
      <c r="F166" s="18"/>
      <c r="G166" s="19"/>
      <c r="H166" s="125">
        <f t="shared" si="14"/>
        <v>0</v>
      </c>
      <c r="I166" s="122"/>
      <c r="J166" s="233"/>
      <c r="K166" s="110"/>
      <c r="L166" s="50"/>
    </row>
    <row r="167" spans="2:12" ht="15.5" hidden="1" x14ac:dyDescent="0.35">
      <c r="B167" s="99" t="s">
        <v>511</v>
      </c>
      <c r="C167" s="16"/>
      <c r="D167" s="182"/>
      <c r="E167" s="18"/>
      <c r="F167" s="18"/>
      <c r="G167" s="19"/>
      <c r="H167" s="125">
        <f t="shared" si="14"/>
        <v>0</v>
      </c>
      <c r="I167" s="122"/>
      <c r="J167" s="233"/>
      <c r="K167" s="110"/>
      <c r="L167" s="50"/>
    </row>
    <row r="168" spans="2:12" ht="15.5" hidden="1" x14ac:dyDescent="0.35">
      <c r="B168" s="99" t="s">
        <v>512</v>
      </c>
      <c r="C168" s="46"/>
      <c r="D168" s="182"/>
      <c r="E168" s="19"/>
      <c r="F168" s="19"/>
      <c r="G168" s="19"/>
      <c r="H168" s="125">
        <f t="shared" si="14"/>
        <v>0</v>
      </c>
      <c r="I168" s="123"/>
      <c r="J168" s="233"/>
      <c r="K168" s="111"/>
      <c r="L168" s="50"/>
    </row>
    <row r="169" spans="2:12" ht="15.5" hidden="1" x14ac:dyDescent="0.35">
      <c r="B169" s="99" t="s">
        <v>513</v>
      </c>
      <c r="C169" s="46"/>
      <c r="D169" s="182"/>
      <c r="E169" s="19"/>
      <c r="F169" s="19"/>
      <c r="G169" s="19"/>
      <c r="H169" s="125">
        <f t="shared" si="14"/>
        <v>0</v>
      </c>
      <c r="I169" s="123"/>
      <c r="J169" s="233"/>
      <c r="K169" s="111"/>
      <c r="L169" s="50"/>
    </row>
    <row r="170" spans="2:12" ht="15.5" hidden="1" x14ac:dyDescent="0.35">
      <c r="C170" s="100" t="s">
        <v>534</v>
      </c>
      <c r="D170" s="184">
        <f>SUM(D162:D169)</f>
        <v>0</v>
      </c>
      <c r="E170" s="23">
        <f>SUM(E162:E169)</f>
        <v>0</v>
      </c>
      <c r="F170" s="23">
        <f>SUM(F162:F169)</f>
        <v>0</v>
      </c>
      <c r="G170" s="218">
        <f>SUM(G162:G169)</f>
        <v>0</v>
      </c>
      <c r="H170" s="23">
        <f>SUM(H162:H169)</f>
        <v>0</v>
      </c>
      <c r="I170" s="20">
        <f>(I162*H162)+(I163*H163)+(I164*H164)+(I165*H165)+(I166*H166)+(I167*H167)+(I168*H168)+(I169*H169)</f>
        <v>0</v>
      </c>
      <c r="J170" s="234">
        <f>SUM(J162:J169)</f>
        <v>0</v>
      </c>
      <c r="K170" s="111"/>
      <c r="L170" s="51"/>
    </row>
    <row r="171" spans="2:12" ht="51" hidden="1" customHeight="1" x14ac:dyDescent="0.35">
      <c r="B171" s="98" t="s">
        <v>514</v>
      </c>
      <c r="C171" s="256"/>
      <c r="D171" s="256"/>
      <c r="E171" s="256"/>
      <c r="F171" s="256"/>
      <c r="G171" s="256"/>
      <c r="H171" s="256"/>
      <c r="I171" s="256"/>
      <c r="J171" s="257"/>
      <c r="K171" s="256"/>
      <c r="L171" s="49"/>
    </row>
    <row r="172" spans="2:12" ht="15.5" hidden="1" x14ac:dyDescent="0.35">
      <c r="B172" s="99" t="s">
        <v>515</v>
      </c>
      <c r="C172" s="16"/>
      <c r="D172" s="182"/>
      <c r="E172" s="18"/>
      <c r="F172" s="18"/>
      <c r="G172" s="19"/>
      <c r="H172" s="125">
        <f>SUM(D172:G172)</f>
        <v>0</v>
      </c>
      <c r="I172" s="122"/>
      <c r="J172" s="233"/>
      <c r="K172" s="110"/>
      <c r="L172" s="50"/>
    </row>
    <row r="173" spans="2:12" ht="15.5" hidden="1" x14ac:dyDescent="0.35">
      <c r="B173" s="99" t="s">
        <v>516</v>
      </c>
      <c r="C173" s="16"/>
      <c r="D173" s="182"/>
      <c r="E173" s="18"/>
      <c r="F173" s="18"/>
      <c r="G173" s="19"/>
      <c r="H173" s="125">
        <f t="shared" ref="H173:H179" si="15">SUM(D173:G173)</f>
        <v>0</v>
      </c>
      <c r="I173" s="122"/>
      <c r="J173" s="233"/>
      <c r="K173" s="110"/>
      <c r="L173" s="50"/>
    </row>
    <row r="174" spans="2:12" ht="15.5" hidden="1" x14ac:dyDescent="0.35">
      <c r="B174" s="99" t="s">
        <v>517</v>
      </c>
      <c r="C174" s="16"/>
      <c r="D174" s="182"/>
      <c r="E174" s="18"/>
      <c r="F174" s="18"/>
      <c r="G174" s="19"/>
      <c r="H174" s="125">
        <f>SUM(D174:G174)</f>
        <v>0</v>
      </c>
      <c r="I174" s="122"/>
      <c r="J174" s="233"/>
      <c r="K174" s="110"/>
      <c r="L174" s="50"/>
    </row>
    <row r="175" spans="2:12" ht="15.5" hidden="1" x14ac:dyDescent="0.35">
      <c r="B175" s="99" t="s">
        <v>518</v>
      </c>
      <c r="C175" s="16"/>
      <c r="D175" s="182"/>
      <c r="E175" s="18"/>
      <c r="F175" s="18"/>
      <c r="G175" s="19"/>
      <c r="H175" s="125">
        <f t="shared" si="15"/>
        <v>0</v>
      </c>
      <c r="I175" s="122"/>
      <c r="J175" s="233"/>
      <c r="K175" s="110"/>
      <c r="L175" s="50"/>
    </row>
    <row r="176" spans="2:12" ht="15.5" hidden="1" x14ac:dyDescent="0.35">
      <c r="B176" s="99" t="s">
        <v>519</v>
      </c>
      <c r="C176" s="16"/>
      <c r="D176" s="182"/>
      <c r="E176" s="18"/>
      <c r="F176" s="18"/>
      <c r="G176" s="19"/>
      <c r="H176" s="125">
        <f t="shared" si="15"/>
        <v>0</v>
      </c>
      <c r="I176" s="122"/>
      <c r="J176" s="233"/>
      <c r="K176" s="110"/>
      <c r="L176" s="50"/>
    </row>
    <row r="177" spans="2:12" ht="15.5" hidden="1" x14ac:dyDescent="0.35">
      <c r="B177" s="99" t="s">
        <v>520</v>
      </c>
      <c r="C177" s="16"/>
      <c r="D177" s="182"/>
      <c r="E177" s="18"/>
      <c r="F177" s="18"/>
      <c r="G177" s="19"/>
      <c r="H177" s="125">
        <f t="shared" si="15"/>
        <v>0</v>
      </c>
      <c r="I177" s="122"/>
      <c r="J177" s="233"/>
      <c r="K177" s="110"/>
      <c r="L177" s="50"/>
    </row>
    <row r="178" spans="2:12" ht="15.5" hidden="1" x14ac:dyDescent="0.35">
      <c r="B178" s="99" t="s">
        <v>521</v>
      </c>
      <c r="C178" s="46"/>
      <c r="D178" s="182"/>
      <c r="E178" s="19"/>
      <c r="F178" s="19"/>
      <c r="G178" s="19"/>
      <c r="H178" s="125">
        <f t="shared" si="15"/>
        <v>0</v>
      </c>
      <c r="I178" s="123"/>
      <c r="J178" s="233"/>
      <c r="K178" s="111"/>
      <c r="L178" s="50"/>
    </row>
    <row r="179" spans="2:12" ht="15.5" hidden="1" x14ac:dyDescent="0.35">
      <c r="B179" s="99" t="s">
        <v>522</v>
      </c>
      <c r="C179" s="46"/>
      <c r="D179" s="182"/>
      <c r="E179" s="19"/>
      <c r="F179" s="19"/>
      <c r="G179" s="19"/>
      <c r="H179" s="125">
        <f t="shared" si="15"/>
        <v>0</v>
      </c>
      <c r="I179" s="123"/>
      <c r="J179" s="233"/>
      <c r="K179" s="111"/>
      <c r="L179" s="50"/>
    </row>
    <row r="180" spans="2:12" ht="15.5" hidden="1" x14ac:dyDescent="0.35">
      <c r="C180" s="100" t="s">
        <v>534</v>
      </c>
      <c r="D180" s="183">
        <f>SUM(D172:D179)</f>
        <v>0</v>
      </c>
      <c r="E180" s="20">
        <f>SUM(E172:E179)</f>
        <v>0</v>
      </c>
      <c r="F180" s="20">
        <f>SUM(F172:F179)</f>
        <v>0</v>
      </c>
      <c r="G180" s="217">
        <f>SUM(G172:G179)</f>
        <v>0</v>
      </c>
      <c r="H180" s="20">
        <f>SUM(H172:H179)</f>
        <v>0</v>
      </c>
      <c r="I180" s="20">
        <f>(I172*H172)+(I173*H173)+(I174*H174)+(I175*H175)+(I176*H176)+(I177*H177)+(I178*H178)+(I179*H179)</f>
        <v>0</v>
      </c>
      <c r="J180" s="234">
        <f>SUM(J172:J179)</f>
        <v>0</v>
      </c>
      <c r="K180" s="111"/>
      <c r="L180" s="51"/>
    </row>
    <row r="181" spans="2:12" ht="15.75" customHeight="1" x14ac:dyDescent="0.35">
      <c r="B181" s="6"/>
      <c r="C181" s="10"/>
      <c r="D181" s="168"/>
      <c r="E181" s="25"/>
      <c r="F181" s="25"/>
      <c r="G181" s="25"/>
      <c r="H181" s="25"/>
      <c r="I181" s="25"/>
      <c r="J181" s="236"/>
      <c r="K181" s="10"/>
      <c r="L181" s="3"/>
    </row>
    <row r="182" spans="2:12" ht="15.75" customHeight="1" x14ac:dyDescent="0.35">
      <c r="B182" s="6"/>
      <c r="C182" s="10"/>
      <c r="D182" s="168"/>
      <c r="E182" s="25"/>
      <c r="F182" s="25"/>
      <c r="G182" s="25"/>
      <c r="H182" s="25"/>
      <c r="I182" s="25"/>
      <c r="J182" s="236"/>
      <c r="K182" s="10"/>
      <c r="L182" s="3"/>
    </row>
    <row r="183" spans="2:12" ht="63.75" customHeight="1" x14ac:dyDescent="0.35">
      <c r="B183" s="100" t="s">
        <v>523</v>
      </c>
      <c r="C183" s="15"/>
      <c r="D183" s="186">
        <v>60000</v>
      </c>
      <c r="E183" s="31">
        <v>98000</v>
      </c>
      <c r="F183" s="31">
        <v>40000</v>
      </c>
      <c r="G183" s="219"/>
      <c r="H183" s="113">
        <f>SUM(D183:G183)</f>
        <v>198000</v>
      </c>
      <c r="I183" s="124"/>
      <c r="J183" s="237">
        <f>94000+20000+23788+50017+15000</f>
        <v>202805</v>
      </c>
      <c r="K183" s="117"/>
      <c r="L183" s="51"/>
    </row>
    <row r="184" spans="2:12" ht="102" customHeight="1" x14ac:dyDescent="0.35">
      <c r="B184" s="100" t="s">
        <v>524</v>
      </c>
      <c r="C184" s="181"/>
      <c r="D184" s="186">
        <f>247474</f>
        <v>247474</v>
      </c>
      <c r="E184" s="31">
        <f>(20000+934.579439252)</f>
        <v>20934.579439252</v>
      </c>
      <c r="F184" s="31">
        <v>54742</v>
      </c>
      <c r="G184" s="219">
        <v>113282</v>
      </c>
      <c r="H184" s="113">
        <f>SUM(D184:G184)</f>
        <v>436432.57943925197</v>
      </c>
      <c r="I184" s="124"/>
      <c r="J184" s="238">
        <f>126669+10000+121385.64+15000+30000+30000+19127+10742.12+5418.88+286.43+3787.12+60000</f>
        <v>432416.19</v>
      </c>
      <c r="K184" s="117"/>
      <c r="L184" s="51"/>
    </row>
    <row r="185" spans="2:12" ht="57" customHeight="1" x14ac:dyDescent="0.35">
      <c r="B185" s="100" t="s">
        <v>525</v>
      </c>
      <c r="C185" s="118"/>
      <c r="D185" s="186">
        <f>20000+60000</f>
        <v>80000</v>
      </c>
      <c r="E185" s="31">
        <v>50000</v>
      </c>
      <c r="F185" s="31">
        <v>37500</v>
      </c>
      <c r="G185" s="219">
        <v>42100</v>
      </c>
      <c r="H185" s="113">
        <f>SUM(D185:G185)</f>
        <v>209600</v>
      </c>
      <c r="I185" s="124"/>
      <c r="J185" s="238">
        <f>12090+25000+50189+37500+16416.48+10500+6540.76+11925.04+6100+5900+27439</f>
        <v>209600.28000000003</v>
      </c>
      <c r="K185" s="117"/>
      <c r="L185" s="51"/>
    </row>
    <row r="186" spans="2:12" ht="65.25" customHeight="1" x14ac:dyDescent="0.35">
      <c r="B186" s="119" t="s">
        <v>526</v>
      </c>
      <c r="C186" s="15"/>
      <c r="D186" s="186">
        <v>60000</v>
      </c>
      <c r="E186" s="31"/>
      <c r="F186" s="31"/>
      <c r="G186" s="219"/>
      <c r="H186" s="113">
        <f>SUM(D186:G186)</f>
        <v>60000</v>
      </c>
      <c r="I186" s="124"/>
      <c r="J186" s="239"/>
      <c r="K186" s="117"/>
      <c r="L186" s="51"/>
    </row>
    <row r="187" spans="2:12" ht="38.25" customHeight="1" x14ac:dyDescent="0.35">
      <c r="B187" s="6"/>
      <c r="C187" s="120" t="s">
        <v>535</v>
      </c>
      <c r="D187" s="198">
        <f>SUM(D183:D186)</f>
        <v>447474</v>
      </c>
      <c r="E187" s="126">
        <f>SUM(E183:E186)</f>
        <v>168934.579439252</v>
      </c>
      <c r="F187" s="126">
        <f>SUM(F183:F186)</f>
        <v>132242</v>
      </c>
      <c r="G187" s="220">
        <f>SUM(G183:G186)</f>
        <v>155382</v>
      </c>
      <c r="H187" s="126">
        <f>SUM(H183:H186)</f>
        <v>904032.57943925192</v>
      </c>
      <c r="I187" s="20">
        <f>(I183*H183)+(I184*H184)+(I185*H185)+(I186*H186)</f>
        <v>0</v>
      </c>
      <c r="J187" s="240">
        <f>SUM(J183:J186)</f>
        <v>844821.47</v>
      </c>
      <c r="K187" s="15"/>
      <c r="L187" s="13"/>
    </row>
    <row r="188" spans="2:12" ht="15.75" customHeight="1" x14ac:dyDescent="0.35">
      <c r="B188" s="6"/>
      <c r="C188" s="10"/>
      <c r="D188" s="168"/>
      <c r="E188" s="25"/>
      <c r="F188" s="25"/>
      <c r="G188" s="25"/>
      <c r="H188" s="25"/>
      <c r="I188" s="25"/>
      <c r="J188" s="236"/>
      <c r="K188" s="10"/>
      <c r="L188" s="13"/>
    </row>
    <row r="189" spans="2:12" ht="15.75" customHeight="1" x14ac:dyDescent="0.35">
      <c r="B189" s="6"/>
      <c r="C189" s="10"/>
      <c r="D189" s="168"/>
      <c r="E189" s="25"/>
      <c r="F189" s="25"/>
      <c r="G189" s="25"/>
      <c r="H189" s="25"/>
      <c r="I189" s="25"/>
      <c r="J189" s="236"/>
      <c r="K189" s="10"/>
      <c r="L189" s="13"/>
    </row>
    <row r="190" spans="2:12" ht="15.75" customHeight="1" x14ac:dyDescent="0.35">
      <c r="B190" s="6"/>
      <c r="C190" s="10"/>
      <c r="D190" s="168"/>
      <c r="E190" s="25"/>
      <c r="F190" s="25"/>
      <c r="G190" s="25"/>
      <c r="H190" s="25"/>
      <c r="I190" s="25"/>
      <c r="J190" s="236"/>
      <c r="K190" s="10"/>
      <c r="L190" s="13"/>
    </row>
    <row r="191" spans="2:12" ht="15.75" customHeight="1" x14ac:dyDescent="0.35">
      <c r="B191" s="6"/>
      <c r="C191" s="10"/>
      <c r="D191" s="168"/>
      <c r="E191" s="25"/>
      <c r="F191" s="25"/>
      <c r="G191" s="25"/>
      <c r="H191" s="25"/>
      <c r="I191" s="25"/>
      <c r="J191" s="236"/>
      <c r="K191" s="10"/>
      <c r="L191" s="13"/>
    </row>
    <row r="192" spans="2:12" ht="15.75" customHeight="1" x14ac:dyDescent="0.35">
      <c r="B192" s="6"/>
      <c r="C192" s="10"/>
      <c r="D192" s="168"/>
      <c r="E192" s="25"/>
      <c r="F192" s="25"/>
      <c r="G192" s="25"/>
      <c r="H192" s="25"/>
      <c r="I192" s="25"/>
      <c r="J192" s="236"/>
      <c r="K192" s="10"/>
      <c r="L192" s="13"/>
    </row>
    <row r="193" spans="2:12" ht="15.75" customHeight="1" x14ac:dyDescent="0.35">
      <c r="B193" s="6"/>
      <c r="C193" s="10"/>
      <c r="D193" s="168"/>
      <c r="E193" s="25"/>
      <c r="F193" s="25"/>
      <c r="G193" s="25"/>
      <c r="H193" s="25"/>
      <c r="I193" s="25"/>
      <c r="J193" s="236"/>
      <c r="K193" s="10"/>
      <c r="L193" s="13"/>
    </row>
    <row r="194" spans="2:12" ht="15.75" customHeight="1" thickBot="1" x14ac:dyDescent="0.4">
      <c r="B194" s="6"/>
      <c r="C194" s="10"/>
      <c r="D194" s="168"/>
      <c r="E194" s="25"/>
      <c r="F194" s="25"/>
      <c r="G194" s="25"/>
      <c r="H194" s="25"/>
      <c r="I194" s="25"/>
      <c r="J194" s="236"/>
      <c r="K194" s="10"/>
      <c r="L194" s="13"/>
    </row>
    <row r="195" spans="2:12" ht="15.5" x14ac:dyDescent="0.35">
      <c r="B195" s="6"/>
      <c r="C195" s="292" t="s">
        <v>547</v>
      </c>
      <c r="D195" s="293"/>
      <c r="E195" s="293"/>
      <c r="F195" s="293"/>
      <c r="G195" s="293"/>
      <c r="H195" s="294"/>
      <c r="I195" s="13"/>
      <c r="J195" s="241"/>
      <c r="K195" s="13"/>
    </row>
    <row r="196" spans="2:12" ht="40.5" customHeight="1" x14ac:dyDescent="0.35">
      <c r="B196" s="6"/>
      <c r="C196" s="282"/>
      <c r="D196" s="183" t="s">
        <v>538</v>
      </c>
      <c r="E196" s="20" t="s">
        <v>539</v>
      </c>
      <c r="F196" s="20" t="s">
        <v>540</v>
      </c>
      <c r="G196" s="217" t="s">
        <v>604</v>
      </c>
      <c r="H196" s="284" t="s">
        <v>13</v>
      </c>
      <c r="I196" s="10"/>
      <c r="J196" s="236"/>
      <c r="K196" s="13"/>
    </row>
    <row r="197" spans="2:12" ht="24.75" customHeight="1" x14ac:dyDescent="0.35">
      <c r="B197" s="6"/>
      <c r="C197" s="283"/>
      <c r="D197" s="199" t="str">
        <f>D13</f>
        <v>PNUD Niger</v>
      </c>
      <c r="E197" s="106" t="str">
        <f>E13</f>
        <v>FAO Niger</v>
      </c>
      <c r="F197" s="106" t="str">
        <f>F13</f>
        <v>PNUD Bénin</v>
      </c>
      <c r="G197" s="221" t="str">
        <f>G13</f>
        <v>FAO Bénin</v>
      </c>
      <c r="H197" s="285"/>
      <c r="I197" s="10"/>
      <c r="J197" s="236"/>
      <c r="K197" s="13"/>
    </row>
    <row r="198" spans="2:12" ht="41.25" customHeight="1" x14ac:dyDescent="0.35">
      <c r="B198" s="14"/>
      <c r="C198" s="114" t="s">
        <v>536</v>
      </c>
      <c r="D198" s="200">
        <f>SUM(D24,D34,D44,D54,D66,D76,D86,D96,D108,D118,D128,D138,D150,D160,D170,D180,D183,D184,D185,D186)</f>
        <v>1442448.28</v>
      </c>
      <c r="E198" s="101">
        <f>SUM(E24,E34,E44,E54,E66,E76,E86,E96,E108,E118,E128,E138,E150,E160,E170,E180,E183,E184,E185,E186)</f>
        <v>800603.87567664066</v>
      </c>
      <c r="F198" s="101">
        <f>SUM(F24,F34,F44,F54,F66,F76,F86,F96,F108,F118,F128,F138,F150,F160,F170,F180,F183,F184,F185,F186)</f>
        <v>818326.09</v>
      </c>
      <c r="G198" s="222">
        <f>SUM(G24,G34,G44,G54,G66,G76,G86,G96,G108,G118,G128,G138,G150,G160,G170,G180,G183,G184,G185,G186)</f>
        <v>676935</v>
      </c>
      <c r="H198" s="115">
        <f>SUM(D198:G198)</f>
        <v>3738313.2456766404</v>
      </c>
      <c r="I198" s="10"/>
      <c r="J198" s="236"/>
      <c r="K198" s="14"/>
    </row>
    <row r="199" spans="2:12" ht="51.75" customHeight="1" x14ac:dyDescent="0.35">
      <c r="B199" s="4"/>
      <c r="C199" s="169" t="s">
        <v>537</v>
      </c>
      <c r="D199" s="200">
        <f>D198*0.07</f>
        <v>100971.37960000001</v>
      </c>
      <c r="E199" s="101">
        <f>E198*0.07</f>
        <v>56042.271297364852</v>
      </c>
      <c r="F199" s="101">
        <f>F198*0.07</f>
        <v>57282.826300000001</v>
      </c>
      <c r="G199" s="222">
        <f>G198*0.07</f>
        <v>47385.450000000004</v>
      </c>
      <c r="H199" s="115">
        <f>H198*0.07</f>
        <v>261681.92719736486</v>
      </c>
      <c r="I199" s="4"/>
      <c r="J199" s="236"/>
      <c r="K199" s="1"/>
    </row>
    <row r="200" spans="2:12" ht="51.75" customHeight="1" thickBot="1" x14ac:dyDescent="0.4">
      <c r="B200" s="4"/>
      <c r="C200" s="8" t="s">
        <v>13</v>
      </c>
      <c r="D200" s="201">
        <f>SUM(D198:D199)</f>
        <v>1543419.6596000001</v>
      </c>
      <c r="E200" s="102">
        <f>SUM(E198:E199)</f>
        <v>856646.1469740055</v>
      </c>
      <c r="F200" s="102">
        <f>SUM(F198:F199)</f>
        <v>875608.91629999992</v>
      </c>
      <c r="G200" s="223">
        <f>SUM(G198:G199)</f>
        <v>724320.45</v>
      </c>
      <c r="H200" s="116">
        <f>SUM(H198:H199)</f>
        <v>3999995.1728740055</v>
      </c>
      <c r="I200" s="4"/>
      <c r="J200" s="236"/>
      <c r="K200" s="1"/>
    </row>
    <row r="201" spans="2:12" ht="42" customHeight="1" x14ac:dyDescent="0.35">
      <c r="B201" s="4"/>
      <c r="K201" s="3"/>
      <c r="L201" s="1"/>
    </row>
    <row r="202" spans="2:12" s="38" customFormat="1" ht="29.25" customHeight="1" thickBot="1" x14ac:dyDescent="0.4">
      <c r="B202" s="10"/>
      <c r="C202" s="6"/>
      <c r="D202" s="7"/>
      <c r="E202" s="33"/>
      <c r="F202" s="33"/>
      <c r="G202" s="33"/>
      <c r="H202" s="33"/>
      <c r="I202" s="33"/>
      <c r="J202" s="242"/>
      <c r="K202" s="13"/>
      <c r="L202" s="14"/>
    </row>
    <row r="203" spans="2:12" ht="23.25" customHeight="1" x14ac:dyDescent="0.35">
      <c r="B203" s="1"/>
      <c r="C203" s="276" t="s">
        <v>541</v>
      </c>
      <c r="D203" s="277"/>
      <c r="E203" s="278"/>
      <c r="F203" s="278"/>
      <c r="G203" s="278"/>
      <c r="H203" s="278"/>
      <c r="I203" s="279"/>
      <c r="J203" s="243"/>
      <c r="K203" s="1"/>
    </row>
    <row r="204" spans="2:12" ht="41.25" customHeight="1" x14ac:dyDescent="0.35">
      <c r="B204" s="1"/>
      <c r="C204" s="29"/>
      <c r="D204" s="183" t="s">
        <v>538</v>
      </c>
      <c r="E204" s="20" t="s">
        <v>539</v>
      </c>
      <c r="F204" s="20" t="s">
        <v>540</v>
      </c>
      <c r="G204" s="217" t="s">
        <v>604</v>
      </c>
      <c r="H204" s="286" t="s">
        <v>13</v>
      </c>
      <c r="I204" s="288" t="s">
        <v>10</v>
      </c>
      <c r="J204" s="243"/>
      <c r="K204" s="1"/>
    </row>
    <row r="205" spans="2:12" ht="27.75" customHeight="1" x14ac:dyDescent="0.35">
      <c r="B205" s="1"/>
      <c r="C205" s="29"/>
      <c r="D205" s="197" t="str">
        <f>D13</f>
        <v>PNUD Niger</v>
      </c>
      <c r="E205" s="27" t="str">
        <f>E13</f>
        <v>FAO Niger</v>
      </c>
      <c r="F205" s="27" t="str">
        <f>F13</f>
        <v>PNUD Bénin</v>
      </c>
      <c r="G205" s="216" t="str">
        <f>G13</f>
        <v>FAO Bénin</v>
      </c>
      <c r="H205" s="287"/>
      <c r="I205" s="289"/>
      <c r="J205" s="243"/>
      <c r="K205" s="1"/>
    </row>
    <row r="206" spans="2:12" ht="55.5" customHeight="1" x14ac:dyDescent="0.35">
      <c r="B206" s="1"/>
      <c r="C206" s="28" t="s">
        <v>542</v>
      </c>
      <c r="D206" s="205">
        <f>$D$200*I206</f>
        <v>1080393.7617200001</v>
      </c>
      <c r="E206" s="206">
        <f>$E$200*I206</f>
        <v>599652.30288180383</v>
      </c>
      <c r="F206" s="206">
        <f>$F$200*I206</f>
        <v>612926.2414099999</v>
      </c>
      <c r="G206" s="224">
        <f>$G$200*I206</f>
        <v>507024.31499999994</v>
      </c>
      <c r="H206" s="206">
        <f>SUM(D206:G206)</f>
        <v>2799996.6210118039</v>
      </c>
      <c r="I206" s="134">
        <v>0.7</v>
      </c>
      <c r="J206" s="241"/>
      <c r="K206" s="1"/>
    </row>
    <row r="207" spans="2:12" ht="57.75" customHeight="1" x14ac:dyDescent="0.35">
      <c r="B207" s="275"/>
      <c r="C207" s="121" t="s">
        <v>543</v>
      </c>
      <c r="D207" s="205">
        <f>$D$200*I207</f>
        <v>463025.89788</v>
      </c>
      <c r="E207" s="206">
        <f>$E$200*I207</f>
        <v>256993.84409220165</v>
      </c>
      <c r="F207" s="206">
        <f>$F$200*I207</f>
        <v>262682.67488999997</v>
      </c>
      <c r="G207" s="224">
        <f>$G$200*I207</f>
        <v>217296.13499999998</v>
      </c>
      <c r="H207" s="207">
        <f>SUM(D207:G207)</f>
        <v>1199998.5518622017</v>
      </c>
      <c r="I207" s="135">
        <v>0.3</v>
      </c>
      <c r="J207" s="241"/>
    </row>
    <row r="208" spans="2:12" ht="57.75" customHeight="1" x14ac:dyDescent="0.35">
      <c r="B208" s="275"/>
      <c r="C208" s="121" t="s">
        <v>544</v>
      </c>
      <c r="D208" s="205">
        <f>$D$200*I208</f>
        <v>0</v>
      </c>
      <c r="E208" s="206">
        <f>$E$200*I208</f>
        <v>0</v>
      </c>
      <c r="F208" s="206">
        <f>$F$200*I208</f>
        <v>0</v>
      </c>
      <c r="G208" s="224">
        <f>$G$200*I208</f>
        <v>0</v>
      </c>
      <c r="H208" s="207">
        <f>SUM(D208:G208)</f>
        <v>0</v>
      </c>
      <c r="I208" s="136">
        <v>0</v>
      </c>
      <c r="J208" s="244"/>
    </row>
    <row r="209" spans="2:12" ht="38.25" customHeight="1" thickBot="1" x14ac:dyDescent="0.4">
      <c r="B209" s="275"/>
      <c r="C209" s="8" t="s">
        <v>13</v>
      </c>
      <c r="D209" s="208">
        <f>SUM(D206:D208)</f>
        <v>1543419.6596000001</v>
      </c>
      <c r="E209" s="209">
        <f>SUM(E206:E208)</f>
        <v>856646.1469740055</v>
      </c>
      <c r="F209" s="209">
        <f>SUM(F206:F208)</f>
        <v>875608.91629999992</v>
      </c>
      <c r="G209" s="225">
        <f>SUM(G206:G208)</f>
        <v>724320.45</v>
      </c>
      <c r="H209" s="209">
        <f>SUM(H206:H208)</f>
        <v>3999995.1728740055</v>
      </c>
      <c r="I209" s="103">
        <f t="shared" ref="I209" si="16">SUM(I206:I208)</f>
        <v>1</v>
      </c>
      <c r="J209" s="245"/>
    </row>
    <row r="210" spans="2:12" ht="21.75" customHeight="1" thickBot="1" x14ac:dyDescent="0.4">
      <c r="B210" s="275"/>
      <c r="C210" s="2"/>
      <c r="D210" s="7"/>
      <c r="E210" s="7"/>
      <c r="F210" s="7"/>
      <c r="G210" s="33"/>
      <c r="H210" s="7"/>
      <c r="I210" s="7"/>
      <c r="J210" s="242"/>
    </row>
    <row r="211" spans="2:12" ht="49.5" customHeight="1" x14ac:dyDescent="0.35">
      <c r="B211" s="275"/>
      <c r="C211" s="104" t="s">
        <v>598</v>
      </c>
      <c r="D211" s="187">
        <f>SUM(I24,I34,I44,I54,I66,I76,I86,I96,I108,I118,I128,I138,I150,I160,I170,I180,I187)*1.07</f>
        <v>1751659.6097133027</v>
      </c>
      <c r="E211" s="33"/>
      <c r="F211" s="33"/>
      <c r="G211" s="33"/>
      <c r="H211" s="33"/>
      <c r="I211" s="212" t="s">
        <v>600</v>
      </c>
      <c r="J211" s="246">
        <f>SUM(J187,J180,J170,J160,J150,J138,J128,J118,J108,J96,J86,J76,J66,J54,J44,J34,J24)</f>
        <v>3702238.4</v>
      </c>
    </row>
    <row r="212" spans="2:12" ht="28.5" customHeight="1" thickBot="1" x14ac:dyDescent="0.4">
      <c r="B212" s="275"/>
      <c r="C212" s="105" t="s">
        <v>545</v>
      </c>
      <c r="D212" s="188">
        <f>D211/H200</f>
        <v>0.43791543089656565</v>
      </c>
      <c r="E212" s="43"/>
      <c r="F212" s="43"/>
      <c r="G212" s="43"/>
      <c r="H212" s="43"/>
      <c r="I212" s="211" t="s">
        <v>601</v>
      </c>
      <c r="J212" s="210">
        <f>J211/H198</f>
        <v>0.99034996713601753</v>
      </c>
    </row>
    <row r="213" spans="2:12" ht="28.5" customHeight="1" x14ac:dyDescent="0.35">
      <c r="B213" s="275"/>
      <c r="C213" s="290"/>
      <c r="D213" s="291"/>
      <c r="E213" s="44"/>
      <c r="F213" s="44"/>
      <c r="G213" s="44"/>
      <c r="H213" s="44"/>
    </row>
    <row r="214" spans="2:12" ht="28.5" customHeight="1" x14ac:dyDescent="0.35">
      <c r="B214" s="275"/>
      <c r="C214" s="105" t="s">
        <v>599</v>
      </c>
      <c r="D214" s="189">
        <f>SUM(D185:G186)*1.07</f>
        <v>288472</v>
      </c>
      <c r="E214" s="45"/>
      <c r="F214" s="45"/>
      <c r="G214" s="45"/>
      <c r="H214" s="45"/>
    </row>
    <row r="215" spans="2:12" ht="23.25" customHeight="1" x14ac:dyDescent="0.35">
      <c r="B215" s="275"/>
      <c r="C215" s="105" t="s">
        <v>546</v>
      </c>
      <c r="D215" s="188">
        <f>D214/H200</f>
        <v>7.2118087030773145E-2</v>
      </c>
      <c r="E215" s="45"/>
      <c r="F215" s="45"/>
      <c r="G215" s="45"/>
      <c r="H215" s="45"/>
    </row>
    <row r="216" spans="2:12" ht="66.75" customHeight="1" thickBot="1" x14ac:dyDescent="0.4">
      <c r="B216" s="275"/>
      <c r="C216" s="280" t="s">
        <v>588</v>
      </c>
      <c r="D216" s="281"/>
      <c r="E216" s="34"/>
      <c r="F216" s="34"/>
      <c r="G216" s="34"/>
      <c r="H216" s="34"/>
    </row>
    <row r="217" spans="2:12" ht="55.5" customHeight="1" x14ac:dyDescent="0.35">
      <c r="B217" s="275"/>
      <c r="L217" s="38"/>
    </row>
    <row r="218" spans="2:12" ht="42.75" customHeight="1" x14ac:dyDescent="0.35">
      <c r="B218" s="275"/>
    </row>
    <row r="219" spans="2:12" ht="21.75" customHeight="1" x14ac:dyDescent="0.35">
      <c r="B219" s="275"/>
    </row>
    <row r="220" spans="2:12" ht="21.75" customHeight="1" x14ac:dyDescent="0.35">
      <c r="B220" s="275"/>
    </row>
    <row r="221" spans="2:12" ht="23.25" customHeight="1" x14ac:dyDescent="0.35">
      <c r="B221" s="275"/>
    </row>
    <row r="222" spans="2:12" ht="23.25" customHeight="1" x14ac:dyDescent="0.35"/>
    <row r="223" spans="2:12" ht="21.75" customHeight="1" x14ac:dyDescent="0.35"/>
    <row r="224" spans="2:12" ht="16.5" customHeight="1" x14ac:dyDescent="0.35"/>
    <row r="225" ht="29.25" customHeight="1" x14ac:dyDescent="0.35"/>
    <row r="226" ht="24.75" customHeight="1" x14ac:dyDescent="0.35"/>
    <row r="227" ht="33" customHeight="1" x14ac:dyDescent="0.35"/>
    <row r="229" ht="15" customHeight="1" x14ac:dyDescent="0.35"/>
    <row r="230" ht="25.5" customHeight="1" x14ac:dyDescent="0.35"/>
    <row r="281" spans="1:1" x14ac:dyDescent="0.35">
      <c r="A281" s="37" t="s">
        <v>596</v>
      </c>
    </row>
  </sheetData>
  <sheetProtection sheet="1" formatCells="0" formatColumns="0" formatRows="0"/>
  <mergeCells count="32">
    <mergeCell ref="C161:K161"/>
    <mergeCell ref="C171:K171"/>
    <mergeCell ref="B207:B221"/>
    <mergeCell ref="C203:I203"/>
    <mergeCell ref="C216:D216"/>
    <mergeCell ref="C196:C197"/>
    <mergeCell ref="H196:H197"/>
    <mergeCell ref="H204:H205"/>
    <mergeCell ref="I204:I205"/>
    <mergeCell ref="C213:D213"/>
    <mergeCell ref="C195:H195"/>
    <mergeCell ref="B2:E2"/>
    <mergeCell ref="B9:I9"/>
    <mergeCell ref="C25:K25"/>
    <mergeCell ref="C15:K15"/>
    <mergeCell ref="C35:K35"/>
    <mergeCell ref="C45:K45"/>
    <mergeCell ref="C14:K14"/>
    <mergeCell ref="C56:K56"/>
    <mergeCell ref="C57:K57"/>
    <mergeCell ref="B6:N6"/>
    <mergeCell ref="C67:K67"/>
    <mergeCell ref="C77:K77"/>
    <mergeCell ref="C87:K87"/>
    <mergeCell ref="C98:K98"/>
    <mergeCell ref="C99:K99"/>
    <mergeCell ref="C109:K109"/>
    <mergeCell ref="C119:K119"/>
    <mergeCell ref="C140:K140"/>
    <mergeCell ref="C129:K129"/>
    <mergeCell ref="C151:K151"/>
    <mergeCell ref="C141:K141"/>
  </mergeCells>
  <conditionalFormatting sqref="D212">
    <cfRule type="cellIs" dxfId="25" priority="46" operator="lessThan">
      <formula>0.15</formula>
    </cfRule>
  </conditionalFormatting>
  <conditionalFormatting sqref="D215">
    <cfRule type="cellIs" dxfId="24" priority="44" operator="lessThan">
      <formula>0.05</formula>
    </cfRule>
  </conditionalFormatting>
  <conditionalFormatting sqref="I209:J209">
    <cfRule type="cellIs" dxfId="23" priority="1" operator="greaterThan">
      <formula>1</formula>
    </cfRule>
  </conditionalFormatting>
  <dataValidations xWindow="431" yWindow="475" count="7">
    <dataValidation allowBlank="1" showInputMessage="1" showErrorMessage="1" prompt="% Towards Gender Equality and Women's Empowerment Must be Higher than 15%_x000a_" sqref="D212:H212" xr:uid="{00000000-0002-0000-0000-000000000000}"/>
    <dataValidation allowBlank="1" showInputMessage="1" showErrorMessage="1" prompt="M&amp;E Budget Cannot be Less than 5%_x000a_" sqref="D215:H215" xr:uid="{00000000-0002-0000-0000-000001000000}"/>
    <dataValidation allowBlank="1" showInputMessage="1" showErrorMessage="1" prompt="Insert *text* description of Outcome here" sqref="C140:K140 C98:K98 C56:K56 C14:K14" xr:uid="{00000000-0002-0000-0000-000002000000}"/>
    <dataValidation allowBlank="1" showInputMessage="1" showErrorMessage="1" prompt="Insert *text* description of Output here" sqref="C15 C25 C35 C45 C57 C67 C77 C87 C99 C109 C119 C129 C141 C151 C161 C171" xr:uid="{00000000-0002-0000-0000-000003000000}"/>
    <dataValidation allowBlank="1" showInputMessage="1" showErrorMessage="1" prompt="Insert *text* description of Activity here" sqref="C16 C26 C36 C46 C58 C68 C78 C88 C100 C110 C120 C130 C142 C152 C162 C172" xr:uid="{00000000-0002-0000-0000-000004000000}"/>
    <dataValidation allowBlank="1" showInputMessage="1" showErrorMessage="1" prompt="Insert name of recipient agency here _x000a_" sqref="D13:H13" xr:uid="{00000000-0002-0000-0000-000005000000}"/>
    <dataValidation allowBlank="1" showErrorMessage="1" prompt="% Towards Gender Equality and Women's Empowerment Must be Higher than 15%_x000a_" sqref="D214:H214" xr:uid="{00000000-0002-0000-0000-000006000000}"/>
  </dataValidations>
  <pageMargins left="0.7" right="0.7" top="0.75" bottom="0.75" header="0.3" footer="0.3"/>
  <pageSetup fitToHeight="0" orientation="landscape" r:id="rId1"/>
  <rowBreaks count="1" manualBreakCount="1">
    <brk id="6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O254"/>
  <sheetViews>
    <sheetView showGridLines="0" showZeros="0" topLeftCell="C10" zoomScale="78" zoomScaleNormal="115" workbookViewId="0">
      <selection activeCell="D202" sqref="D202"/>
    </sheetView>
  </sheetViews>
  <sheetFormatPr baseColWidth="10" defaultColWidth="9.1796875" defaultRowHeight="15.5" x14ac:dyDescent="0.35"/>
  <cols>
    <col min="1" max="1" width="4.453125" style="54" customWidth="1"/>
    <col min="2" max="2" width="3.1796875" style="54" customWidth="1"/>
    <col min="3" max="3" width="51.453125" style="54" customWidth="1"/>
    <col min="4" max="4" width="34.1796875" style="55" customWidth="1"/>
    <col min="5" max="5" width="35" style="55" customWidth="1"/>
    <col min="6" max="7" width="34" style="55" customWidth="1"/>
    <col min="8" max="8" width="25.81640625" style="54" customWidth="1"/>
    <col min="9" max="9" width="21.453125" style="54" customWidth="1"/>
    <col min="10" max="10" width="16.81640625" style="54" customWidth="1"/>
    <col min="11" max="11" width="19.453125" style="54" customWidth="1"/>
    <col min="12" max="12" width="19" style="54" customWidth="1"/>
    <col min="13" max="13" width="26" style="54" customWidth="1"/>
    <col min="14" max="14" width="21.1796875" style="54" customWidth="1"/>
    <col min="15" max="15" width="7" style="54" customWidth="1"/>
    <col min="16" max="16" width="24.1796875" style="54" customWidth="1"/>
    <col min="17" max="17" width="26.453125" style="54" customWidth="1"/>
    <col min="18" max="18" width="30.1796875" style="54" customWidth="1"/>
    <col min="19" max="19" width="33" style="54" customWidth="1"/>
    <col min="20" max="21" width="22.81640625" style="54" customWidth="1"/>
    <col min="22" max="22" width="23.453125" style="54" customWidth="1"/>
    <col min="23" max="23" width="32.1796875" style="54" customWidth="1"/>
    <col min="24" max="24" width="9.1796875" style="54"/>
    <col min="25" max="25" width="17.81640625" style="54" customWidth="1"/>
    <col min="26" max="26" width="26.453125" style="54" customWidth="1"/>
    <col min="27" max="27" width="22.453125" style="54" customWidth="1"/>
    <col min="28" max="28" width="29.81640625" style="54" customWidth="1"/>
    <col min="29" max="29" width="23.453125" style="54" customWidth="1"/>
    <col min="30" max="30" width="18.453125" style="54" customWidth="1"/>
    <col min="31" max="31" width="17.453125" style="54" customWidth="1"/>
    <col min="32" max="32" width="25.1796875" style="54" customWidth="1"/>
    <col min="33" max="16384" width="9.1796875" style="54"/>
  </cols>
  <sheetData>
    <row r="1" spans="2:14" ht="24" customHeight="1" x14ac:dyDescent="0.35">
      <c r="M1" s="22"/>
      <c r="N1" s="5"/>
    </row>
    <row r="2" spans="2:14" ht="46.5" customHeight="1" x14ac:dyDescent="1">
      <c r="C2" s="269" t="s">
        <v>527</v>
      </c>
      <c r="D2" s="269"/>
      <c r="E2" s="269"/>
      <c r="F2" s="269"/>
      <c r="G2" s="170"/>
      <c r="H2" s="35"/>
      <c r="I2" s="36"/>
      <c r="J2" s="36"/>
      <c r="M2" s="22"/>
      <c r="N2" s="5"/>
    </row>
    <row r="3" spans="2:14" ht="24" customHeight="1" x14ac:dyDescent="0.35">
      <c r="C3" s="39"/>
      <c r="D3" s="37"/>
      <c r="E3" s="37"/>
      <c r="F3" s="37"/>
      <c r="G3" s="37"/>
      <c r="H3" s="37"/>
      <c r="I3" s="37"/>
      <c r="J3" s="37"/>
      <c r="M3" s="22"/>
      <c r="N3" s="5"/>
    </row>
    <row r="4" spans="2:14" ht="24" customHeight="1" thickBot="1" x14ac:dyDescent="0.4">
      <c r="C4" s="39"/>
      <c r="D4" s="37"/>
      <c r="E4" s="37"/>
      <c r="F4" s="37"/>
      <c r="G4" s="37"/>
      <c r="H4" s="37"/>
      <c r="I4" s="37"/>
      <c r="J4" s="37"/>
      <c r="M4" s="22"/>
      <c r="N4" s="5"/>
    </row>
    <row r="5" spans="2:14" ht="30" customHeight="1" x14ac:dyDescent="0.8">
      <c r="C5" s="298" t="s">
        <v>5</v>
      </c>
      <c r="D5" s="299"/>
      <c r="E5" s="299"/>
      <c r="F5" s="299"/>
      <c r="G5" s="299"/>
      <c r="H5" s="300"/>
      <c r="K5" s="22"/>
      <c r="L5" s="5"/>
    </row>
    <row r="6" spans="2:14" ht="24" customHeight="1" x14ac:dyDescent="0.35">
      <c r="C6" s="305" t="s">
        <v>589</v>
      </c>
      <c r="D6" s="306"/>
      <c r="E6" s="306"/>
      <c r="F6" s="306"/>
      <c r="G6" s="306"/>
      <c r="H6" s="307"/>
      <c r="K6" s="22"/>
      <c r="L6" s="5"/>
    </row>
    <row r="7" spans="2:14" ht="41.25" customHeight="1" x14ac:dyDescent="0.35">
      <c r="C7" s="305"/>
      <c r="D7" s="306"/>
      <c r="E7" s="306"/>
      <c r="F7" s="306"/>
      <c r="G7" s="306"/>
      <c r="H7" s="307"/>
      <c r="K7" s="22"/>
      <c r="L7" s="5"/>
    </row>
    <row r="8" spans="2:14" ht="24" customHeight="1" thickBot="1" x14ac:dyDescent="0.4">
      <c r="C8" s="308"/>
      <c r="D8" s="309"/>
      <c r="E8" s="309"/>
      <c r="F8" s="309"/>
      <c r="G8" s="309"/>
      <c r="H8" s="310"/>
      <c r="K8" s="22"/>
      <c r="L8" s="5"/>
    </row>
    <row r="9" spans="2:14" ht="24" customHeight="1" thickBot="1" x14ac:dyDescent="0.4">
      <c r="C9" s="48"/>
      <c r="D9" s="48"/>
      <c r="E9" s="48"/>
      <c r="F9" s="48"/>
      <c r="G9" s="48"/>
      <c r="M9" s="22"/>
      <c r="N9" s="5"/>
    </row>
    <row r="10" spans="2:14" ht="25.5" customHeight="1" thickBot="1" x14ac:dyDescent="0.65">
      <c r="C10" s="270" t="s">
        <v>590</v>
      </c>
      <c r="D10" s="271"/>
      <c r="E10" s="271"/>
      <c r="F10" s="272"/>
      <c r="G10" s="177"/>
      <c r="M10" s="22"/>
      <c r="N10" s="5"/>
    </row>
    <row r="11" spans="2:14" ht="24" customHeight="1" x14ac:dyDescent="0.35">
      <c r="C11" s="48"/>
      <c r="D11" s="48"/>
      <c r="E11" s="48"/>
      <c r="F11" s="48"/>
      <c r="G11" s="48"/>
      <c r="M11" s="22"/>
      <c r="N11" s="5"/>
    </row>
    <row r="12" spans="2:14" ht="40.5" customHeight="1" x14ac:dyDescent="0.35">
      <c r="C12" s="48"/>
      <c r="D12" s="20" t="s">
        <v>538</v>
      </c>
      <c r="E12" s="20" t="s">
        <v>539</v>
      </c>
      <c r="F12" s="20" t="s">
        <v>540</v>
      </c>
      <c r="G12" s="20" t="s">
        <v>604</v>
      </c>
      <c r="H12" s="286" t="s">
        <v>13</v>
      </c>
      <c r="M12" s="22"/>
      <c r="N12" s="5"/>
    </row>
    <row r="13" spans="2:14" ht="24" customHeight="1" x14ac:dyDescent="0.35">
      <c r="C13" s="48"/>
      <c r="D13" s="106" t="str">
        <f>'1) Tableau budgétaire 1'!D13</f>
        <v>PNUD Niger</v>
      </c>
      <c r="E13" s="106" t="str">
        <f>'1) Tableau budgétaire 1'!E13</f>
        <v>FAO Niger</v>
      </c>
      <c r="F13" s="106" t="str">
        <f>'1) Tableau budgétaire 1'!F13</f>
        <v>PNUD Bénin</v>
      </c>
      <c r="G13" s="106" t="str">
        <f>'1) Tableau budgétaire 1'!G13</f>
        <v>FAO Bénin</v>
      </c>
      <c r="H13" s="287"/>
      <c r="M13" s="22"/>
      <c r="N13" s="5"/>
    </row>
    <row r="14" spans="2:14" ht="24" customHeight="1" x14ac:dyDescent="0.35">
      <c r="B14" s="295" t="s">
        <v>548</v>
      </c>
      <c r="C14" s="296"/>
      <c r="D14" s="296"/>
      <c r="E14" s="296"/>
      <c r="F14" s="296"/>
      <c r="G14" s="296"/>
      <c r="H14" s="297"/>
      <c r="M14" s="22"/>
      <c r="N14" s="5"/>
    </row>
    <row r="15" spans="2:14" ht="22.5" customHeight="1" x14ac:dyDescent="0.35">
      <c r="C15" s="295" t="s">
        <v>549</v>
      </c>
      <c r="D15" s="296"/>
      <c r="E15" s="296"/>
      <c r="F15" s="296"/>
      <c r="G15" s="296"/>
      <c r="H15" s="297"/>
      <c r="M15" s="22"/>
      <c r="N15" s="5"/>
    </row>
    <row r="16" spans="2:14" ht="24.75" customHeight="1" thickBot="1" x14ac:dyDescent="0.4">
      <c r="C16" s="63" t="s">
        <v>550</v>
      </c>
      <c r="D16" s="64">
        <f>'1) Tableau budgétaire 1'!D24</f>
        <v>200000</v>
      </c>
      <c r="E16" s="64">
        <f>'1) Tableau budgétaire 1'!E24</f>
        <v>110000</v>
      </c>
      <c r="F16" s="64">
        <f>'1) Tableau budgétaire 1'!F24</f>
        <v>121875</v>
      </c>
      <c r="G16" s="64">
        <f>'1) Tableau budgétaire 1'!G24</f>
        <v>21240</v>
      </c>
      <c r="H16" s="65">
        <f t="shared" ref="H16:H24" si="0">SUM(D16:G16)</f>
        <v>453115</v>
      </c>
      <c r="M16" s="22"/>
      <c r="N16" s="5"/>
    </row>
    <row r="17" spans="3:8" ht="21.75" customHeight="1" x14ac:dyDescent="0.35">
      <c r="C17" s="61" t="s">
        <v>551</v>
      </c>
      <c r="D17" s="95"/>
      <c r="E17" s="96"/>
      <c r="F17" s="96"/>
      <c r="G17" s="191">
        <v>21240</v>
      </c>
      <c r="H17" s="62">
        <f t="shared" si="0"/>
        <v>21240</v>
      </c>
    </row>
    <row r="18" spans="3:8" x14ac:dyDescent="0.35">
      <c r="C18" s="52" t="s">
        <v>552</v>
      </c>
      <c r="D18" s="97">
        <v>2000</v>
      </c>
      <c r="E18" s="19">
        <v>10000</v>
      </c>
      <c r="F18" s="19">
        <v>35000</v>
      </c>
      <c r="G18" s="19"/>
      <c r="H18" s="62">
        <f t="shared" si="0"/>
        <v>47000</v>
      </c>
    </row>
    <row r="19" spans="3:8" ht="15.75" customHeight="1" x14ac:dyDescent="0.35">
      <c r="C19" s="52" t="s">
        <v>553</v>
      </c>
      <c r="D19" s="97"/>
      <c r="E19" s="97"/>
      <c r="F19" s="97"/>
      <c r="G19" s="97"/>
      <c r="H19" s="62">
        <f t="shared" si="0"/>
        <v>0</v>
      </c>
    </row>
    <row r="20" spans="3:8" x14ac:dyDescent="0.35">
      <c r="C20" s="53" t="s">
        <v>554</v>
      </c>
      <c r="D20" s="97">
        <v>60000</v>
      </c>
      <c r="E20" s="97"/>
      <c r="F20" s="97">
        <v>40000</v>
      </c>
      <c r="G20" s="97"/>
      <c r="H20" s="62">
        <f t="shared" si="0"/>
        <v>100000</v>
      </c>
    </row>
    <row r="21" spans="3:8" x14ac:dyDescent="0.35">
      <c r="C21" s="52" t="s">
        <v>555</v>
      </c>
      <c r="D21" s="97">
        <v>30000</v>
      </c>
      <c r="E21" s="97">
        <v>5000</v>
      </c>
      <c r="F21" s="97">
        <v>20000</v>
      </c>
      <c r="G21" s="97"/>
      <c r="H21" s="62">
        <f t="shared" si="0"/>
        <v>55000</v>
      </c>
    </row>
    <row r="22" spans="3:8" ht="21.75" customHeight="1" x14ac:dyDescent="0.35">
      <c r="C22" s="52" t="s">
        <v>556</v>
      </c>
      <c r="D22" s="97">
        <v>98000</v>
      </c>
      <c r="E22" s="97">
        <v>75000</v>
      </c>
      <c r="F22" s="97">
        <v>15000</v>
      </c>
      <c r="G22" s="97"/>
      <c r="H22" s="62">
        <f t="shared" si="0"/>
        <v>188000</v>
      </c>
    </row>
    <row r="23" spans="3:8" ht="36.75" customHeight="1" x14ac:dyDescent="0.35">
      <c r="C23" s="52" t="s">
        <v>557</v>
      </c>
      <c r="D23" s="97">
        <v>10000</v>
      </c>
      <c r="E23" s="97">
        <v>20000</v>
      </c>
      <c r="F23" s="97">
        <v>11875</v>
      </c>
      <c r="G23" s="97"/>
      <c r="H23" s="62">
        <f t="shared" si="0"/>
        <v>41875</v>
      </c>
    </row>
    <row r="24" spans="3:8" ht="15.75" customHeight="1" x14ac:dyDescent="0.35">
      <c r="C24" s="56" t="s">
        <v>21</v>
      </c>
      <c r="D24" s="66">
        <f>SUM(D17:D23)</f>
        <v>200000</v>
      </c>
      <c r="E24" s="66">
        <f>SUM(E17:E23)</f>
        <v>110000</v>
      </c>
      <c r="F24" s="66">
        <f>SUM(F17:F23)</f>
        <v>121875</v>
      </c>
      <c r="G24" s="66">
        <f>SUM(G17:G23)</f>
        <v>21240</v>
      </c>
      <c r="H24" s="62">
        <f t="shared" si="0"/>
        <v>453115</v>
      </c>
    </row>
    <row r="25" spans="3:8" s="55" customFormat="1" x14ac:dyDescent="0.35">
      <c r="C25" s="67"/>
      <c r="D25" s="68"/>
      <c r="E25" s="68"/>
      <c r="F25" s="68"/>
      <c r="G25" s="68"/>
      <c r="H25" s="127"/>
    </row>
    <row r="26" spans="3:8" x14ac:dyDescent="0.35">
      <c r="C26" s="295" t="s">
        <v>558</v>
      </c>
      <c r="D26" s="296"/>
      <c r="E26" s="296"/>
      <c r="F26" s="296"/>
      <c r="G26" s="296"/>
      <c r="H26" s="297"/>
    </row>
    <row r="27" spans="3:8" ht="27" customHeight="1" thickBot="1" x14ac:dyDescent="0.4">
      <c r="C27" s="63" t="s">
        <v>559</v>
      </c>
      <c r="D27" s="64">
        <f>'1) Tableau budgétaire 1'!D34</f>
        <v>0</v>
      </c>
      <c r="E27" s="64">
        <f>'1) Tableau budgétaire 1'!E34</f>
        <v>277096.29623738863</v>
      </c>
      <c r="F27" s="64">
        <f>'1) Tableau budgétaire 1'!F34</f>
        <v>59709.09</v>
      </c>
      <c r="G27" s="64">
        <f>'1) Tableau budgétaire 1'!G34</f>
        <v>229720</v>
      </c>
      <c r="H27" s="65">
        <f>SUM(D27:G27)</f>
        <v>566525.38623738859</v>
      </c>
    </row>
    <row r="28" spans="3:8" ht="16" thickBot="1" x14ac:dyDescent="0.4">
      <c r="C28" s="61" t="s">
        <v>551</v>
      </c>
      <c r="D28" s="95"/>
      <c r="E28" s="96"/>
      <c r="F28" s="96"/>
      <c r="G28" s="191">
        <v>35320</v>
      </c>
      <c r="H28" s="65">
        <f>SUM(D28:G28)</f>
        <v>35320</v>
      </c>
    </row>
    <row r="29" spans="3:8" ht="16" thickBot="1" x14ac:dyDescent="0.4">
      <c r="C29" s="52" t="s">
        <v>552</v>
      </c>
      <c r="D29" s="97"/>
      <c r="E29" s="19">
        <v>10000</v>
      </c>
      <c r="F29" s="19">
        <v>2000</v>
      </c>
      <c r="G29" s="192">
        <v>150000</v>
      </c>
      <c r="H29" s="65">
        <f>SUM(D29:G29)</f>
        <v>162000</v>
      </c>
    </row>
    <row r="30" spans="3:8" ht="31.5" thickBot="1" x14ac:dyDescent="0.4">
      <c r="C30" s="52" t="s">
        <v>553</v>
      </c>
      <c r="D30" s="97"/>
      <c r="E30" s="97"/>
      <c r="F30" s="97"/>
      <c r="G30" s="190">
        <v>12000</v>
      </c>
      <c r="H30" s="65">
        <f>SUM(D30:G30)</f>
        <v>12000</v>
      </c>
    </row>
    <row r="31" spans="3:8" ht="16" thickBot="1" x14ac:dyDescent="0.4">
      <c r="C31" s="53" t="s">
        <v>554</v>
      </c>
      <c r="D31" s="97"/>
      <c r="E31" s="190">
        <v>147096.29623738863</v>
      </c>
      <c r="F31" s="97">
        <v>30000</v>
      </c>
      <c r="G31" s="190"/>
      <c r="H31" s="65">
        <f>SUM(D31:G31)</f>
        <v>177096.29623738863</v>
      </c>
    </row>
    <row r="32" spans="3:8" ht="16" thickBot="1" x14ac:dyDescent="0.4">
      <c r="C32" s="52" t="s">
        <v>555</v>
      </c>
      <c r="D32" s="97"/>
      <c r="E32" s="97">
        <v>30000</v>
      </c>
      <c r="F32" s="97">
        <v>10000</v>
      </c>
      <c r="G32" s="190"/>
      <c r="H32" s="65">
        <f t="shared" ref="H32" si="1">SUM(D32:G32)</f>
        <v>40000</v>
      </c>
    </row>
    <row r="33" spans="3:8" ht="16" thickBot="1" x14ac:dyDescent="0.4">
      <c r="C33" s="52" t="s">
        <v>556</v>
      </c>
      <c r="D33" s="97"/>
      <c r="E33" s="97">
        <v>50000</v>
      </c>
      <c r="F33" s="97"/>
      <c r="G33" s="190"/>
      <c r="H33" s="65">
        <f>SUM(D33:G33)</f>
        <v>50000</v>
      </c>
    </row>
    <row r="34" spans="3:8" ht="31.5" thickBot="1" x14ac:dyDescent="0.4">
      <c r="C34" s="52" t="s">
        <v>557</v>
      </c>
      <c r="D34" s="97"/>
      <c r="E34" s="97">
        <v>40000</v>
      </c>
      <c r="F34" s="97">
        <v>17709.09</v>
      </c>
      <c r="G34" s="190">
        <v>32400</v>
      </c>
      <c r="H34" s="65">
        <f>SUM(D34:G34)</f>
        <v>90109.09</v>
      </c>
    </row>
    <row r="35" spans="3:8" ht="16" thickBot="1" x14ac:dyDescent="0.4">
      <c r="C35" s="56" t="s">
        <v>21</v>
      </c>
      <c r="D35" s="66">
        <f>SUM(D28:D34)</f>
        <v>0</v>
      </c>
      <c r="E35" s="66">
        <f>SUM(E28:E34)</f>
        <v>277096.29623738863</v>
      </c>
      <c r="F35" s="66">
        <f>SUM(F28:F34)</f>
        <v>59709.09</v>
      </c>
      <c r="G35" s="66">
        <f>SUM(G28:G34)</f>
        <v>229720</v>
      </c>
      <c r="H35" s="65">
        <f>SUM(D35:G35)</f>
        <v>566525.38623738859</v>
      </c>
    </row>
    <row r="36" spans="3:8" s="55" customFormat="1" x14ac:dyDescent="0.35">
      <c r="C36" s="67"/>
      <c r="D36" s="68"/>
      <c r="E36" s="68"/>
      <c r="F36" s="68"/>
      <c r="G36" s="68"/>
      <c r="H36" s="69"/>
    </row>
    <row r="37" spans="3:8" x14ac:dyDescent="0.35">
      <c r="C37" s="295" t="s">
        <v>560</v>
      </c>
      <c r="D37" s="296"/>
      <c r="E37" s="296"/>
      <c r="F37" s="296"/>
      <c r="G37" s="296"/>
      <c r="H37" s="297"/>
    </row>
    <row r="38" spans="3:8" ht="21.75" customHeight="1" thickBot="1" x14ac:dyDescent="0.4">
      <c r="C38" s="63" t="s">
        <v>561</v>
      </c>
      <c r="D38" s="64">
        <f>'1) Tableau budgétaire 1'!D44</f>
        <v>0</v>
      </c>
      <c r="E38" s="64">
        <f>'1) Tableau budgétaire 1'!E44</f>
        <v>0</v>
      </c>
      <c r="F38" s="64">
        <f>'1) Tableau budgétaire 1'!F44</f>
        <v>0</v>
      </c>
      <c r="G38" s="64">
        <f>'1) Tableau budgétaire 1'!G44</f>
        <v>0</v>
      </c>
      <c r="H38" s="65">
        <f>SUM(D38:G38)</f>
        <v>0</v>
      </c>
    </row>
    <row r="39" spans="3:8" ht="16" thickBot="1" x14ac:dyDescent="0.4">
      <c r="C39" s="61" t="s">
        <v>551</v>
      </c>
      <c r="D39" s="95"/>
      <c r="E39" s="96"/>
      <c r="F39" s="96"/>
      <c r="G39" s="96"/>
      <c r="H39" s="65">
        <f>SUM(D39:G39)</f>
        <v>0</v>
      </c>
    </row>
    <row r="40" spans="3:8" s="55" customFormat="1" ht="15.75" customHeight="1" thickBot="1" x14ac:dyDescent="0.4">
      <c r="C40" s="52" t="s">
        <v>552</v>
      </c>
      <c r="D40" s="97"/>
      <c r="E40" s="19"/>
      <c r="F40" s="19"/>
      <c r="G40" s="19"/>
      <c r="H40" s="65">
        <f>SUM(D40:G40)</f>
        <v>0</v>
      </c>
    </row>
    <row r="41" spans="3:8" s="55" customFormat="1" ht="31.5" thickBot="1" x14ac:dyDescent="0.4">
      <c r="C41" s="52" t="s">
        <v>553</v>
      </c>
      <c r="D41" s="97"/>
      <c r="E41" s="97"/>
      <c r="F41" s="97"/>
      <c r="G41" s="97"/>
      <c r="H41" s="65">
        <f>SUM(D41:G41)</f>
        <v>0</v>
      </c>
    </row>
    <row r="42" spans="3:8" s="55" customFormat="1" ht="16" thickBot="1" x14ac:dyDescent="0.4">
      <c r="C42" s="53" t="s">
        <v>554</v>
      </c>
      <c r="D42" s="97">
        <v>0</v>
      </c>
      <c r="E42" s="97"/>
      <c r="F42" s="97"/>
      <c r="G42" s="97"/>
      <c r="H42" s="65">
        <f>SUM(D42:G42)</f>
        <v>0</v>
      </c>
    </row>
    <row r="43" spans="3:8" ht="16" thickBot="1" x14ac:dyDescent="0.4">
      <c r="C43" s="52" t="s">
        <v>555</v>
      </c>
      <c r="D43" s="97">
        <v>0</v>
      </c>
      <c r="E43" s="97"/>
      <c r="F43" s="97"/>
      <c r="G43" s="97"/>
      <c r="H43" s="65">
        <f t="shared" ref="H43:H46" si="2">SUM(D43:G43)</f>
        <v>0</v>
      </c>
    </row>
    <row r="44" spans="3:8" ht="16" thickBot="1" x14ac:dyDescent="0.4">
      <c r="C44" s="52" t="s">
        <v>556</v>
      </c>
      <c r="D44" s="97"/>
      <c r="E44" s="97"/>
      <c r="F44" s="97"/>
      <c r="G44" s="97"/>
      <c r="H44" s="65">
        <f t="shared" si="2"/>
        <v>0</v>
      </c>
    </row>
    <row r="45" spans="3:8" ht="31.5" thickBot="1" x14ac:dyDescent="0.4">
      <c r="C45" s="52" t="s">
        <v>557</v>
      </c>
      <c r="D45" s="97"/>
      <c r="E45" s="97"/>
      <c r="F45" s="97"/>
      <c r="G45" s="97"/>
      <c r="H45" s="65">
        <f t="shared" si="2"/>
        <v>0</v>
      </c>
    </row>
    <row r="46" spans="3:8" ht="16" thickBot="1" x14ac:dyDescent="0.4">
      <c r="C46" s="138" t="s">
        <v>21</v>
      </c>
      <c r="D46" s="139">
        <f>SUM(D39:D45)</f>
        <v>0</v>
      </c>
      <c r="E46" s="139">
        <f>SUM(E39:E45)</f>
        <v>0</v>
      </c>
      <c r="F46" s="139">
        <f>SUM(F39:F45)</f>
        <v>0</v>
      </c>
      <c r="G46" s="139">
        <f>SUM(G39:G45)</f>
        <v>0</v>
      </c>
      <c r="H46" s="65">
        <f t="shared" si="2"/>
        <v>0</v>
      </c>
    </row>
    <row r="47" spans="3:8" x14ac:dyDescent="0.35">
      <c r="C47" s="140"/>
      <c r="D47" s="141"/>
      <c r="E47" s="141"/>
      <c r="F47" s="141"/>
      <c r="G47" s="141"/>
      <c r="H47" s="142"/>
    </row>
    <row r="48" spans="3:8" s="55" customFormat="1" x14ac:dyDescent="0.35">
      <c r="C48" s="301" t="s">
        <v>562</v>
      </c>
      <c r="D48" s="302"/>
      <c r="E48" s="302"/>
      <c r="F48" s="302"/>
      <c r="G48" s="302"/>
      <c r="H48" s="303"/>
    </row>
    <row r="49" spans="2:8" ht="20.25" customHeight="1" thickBot="1" x14ac:dyDescent="0.4">
      <c r="C49" s="63" t="s">
        <v>563</v>
      </c>
      <c r="D49" s="64">
        <f>'1) Tableau budgétaire 1'!D54</f>
        <v>0</v>
      </c>
      <c r="E49" s="64">
        <f>'1) Tableau budgétaire 1'!E54</f>
        <v>0</v>
      </c>
      <c r="F49" s="64">
        <f>'1) Tableau budgétaire 1'!F54</f>
        <v>0</v>
      </c>
      <c r="G49" s="64">
        <f>'1) Tableau budgétaire 1'!G54</f>
        <v>0</v>
      </c>
      <c r="H49" s="65">
        <f>SUM(D49:G49)</f>
        <v>0</v>
      </c>
    </row>
    <row r="50" spans="2:8" ht="16" thickBot="1" x14ac:dyDescent="0.4">
      <c r="C50" s="61" t="s">
        <v>551</v>
      </c>
      <c r="D50" s="95"/>
      <c r="E50" s="96"/>
      <c r="F50" s="96"/>
      <c r="G50" s="96"/>
      <c r="H50" s="65">
        <f t="shared" ref="H50:H57" si="3">SUM(D50:G50)</f>
        <v>0</v>
      </c>
    </row>
    <row r="51" spans="2:8" ht="15.75" customHeight="1" thickBot="1" x14ac:dyDescent="0.4">
      <c r="C51" s="52" t="s">
        <v>552</v>
      </c>
      <c r="D51" s="97"/>
      <c r="E51" s="19"/>
      <c r="F51" s="19"/>
      <c r="G51" s="19"/>
      <c r="H51" s="65">
        <f t="shared" si="3"/>
        <v>0</v>
      </c>
    </row>
    <row r="52" spans="2:8" ht="32.25" customHeight="1" thickBot="1" x14ac:dyDescent="0.4">
      <c r="C52" s="52" t="s">
        <v>553</v>
      </c>
      <c r="D52" s="97"/>
      <c r="E52" s="97"/>
      <c r="F52" s="97"/>
      <c r="G52" s="97"/>
      <c r="H52" s="65">
        <f t="shared" si="3"/>
        <v>0</v>
      </c>
    </row>
    <row r="53" spans="2:8" s="55" customFormat="1" ht="16" thickBot="1" x14ac:dyDescent="0.4">
      <c r="C53" s="53" t="s">
        <v>554</v>
      </c>
      <c r="D53" s="97"/>
      <c r="E53" s="97"/>
      <c r="F53" s="97"/>
      <c r="G53" s="97"/>
      <c r="H53" s="65">
        <f t="shared" si="3"/>
        <v>0</v>
      </c>
    </row>
    <row r="54" spans="2:8" ht="16" thickBot="1" x14ac:dyDescent="0.4">
      <c r="C54" s="52" t="s">
        <v>555</v>
      </c>
      <c r="D54" s="97"/>
      <c r="E54" s="97"/>
      <c r="F54" s="97"/>
      <c r="G54" s="97"/>
      <c r="H54" s="65">
        <f t="shared" si="3"/>
        <v>0</v>
      </c>
    </row>
    <row r="55" spans="2:8" ht="16" thickBot="1" x14ac:dyDescent="0.4">
      <c r="C55" s="52" t="s">
        <v>556</v>
      </c>
      <c r="D55" s="97"/>
      <c r="E55" s="97"/>
      <c r="F55" s="97"/>
      <c r="G55" s="97"/>
      <c r="H55" s="65">
        <f t="shared" si="3"/>
        <v>0</v>
      </c>
    </row>
    <row r="56" spans="2:8" ht="31.5" thickBot="1" x14ac:dyDescent="0.4">
      <c r="C56" s="52" t="s">
        <v>557</v>
      </c>
      <c r="D56" s="97"/>
      <c r="E56" s="97"/>
      <c r="F56" s="97"/>
      <c r="G56" s="97"/>
      <c r="H56" s="65">
        <f t="shared" si="3"/>
        <v>0</v>
      </c>
    </row>
    <row r="57" spans="2:8" ht="21" customHeight="1" thickBot="1" x14ac:dyDescent="0.4">
      <c r="C57" s="56" t="s">
        <v>21</v>
      </c>
      <c r="D57" s="66">
        <f>SUM(D50:D56)</f>
        <v>0</v>
      </c>
      <c r="E57" s="66">
        <f>SUM(E50:E56)</f>
        <v>0</v>
      </c>
      <c r="F57" s="66">
        <f>SUM(F50:F56)</f>
        <v>0</v>
      </c>
      <c r="G57" s="66">
        <f>SUM(G50:G56)</f>
        <v>0</v>
      </c>
      <c r="H57" s="65">
        <f t="shared" si="3"/>
        <v>0</v>
      </c>
    </row>
    <row r="58" spans="2:8" s="55" customFormat="1" ht="22.5" customHeight="1" x14ac:dyDescent="0.35">
      <c r="C58" s="70"/>
      <c r="D58" s="68"/>
      <c r="E58" s="68"/>
      <c r="F58" s="68"/>
      <c r="G58" s="68"/>
      <c r="H58" s="69"/>
    </row>
    <row r="59" spans="2:8" x14ac:dyDescent="0.35">
      <c r="B59" s="295" t="s">
        <v>564</v>
      </c>
      <c r="C59" s="296"/>
      <c r="D59" s="296"/>
      <c r="E59" s="296"/>
      <c r="F59" s="296"/>
      <c r="G59" s="296"/>
      <c r="H59" s="297"/>
    </row>
    <row r="60" spans="2:8" x14ac:dyDescent="0.35">
      <c r="C60" s="295" t="s">
        <v>413</v>
      </c>
      <c r="D60" s="296"/>
      <c r="E60" s="296"/>
      <c r="F60" s="296"/>
      <c r="G60" s="296"/>
      <c r="H60" s="297"/>
    </row>
    <row r="61" spans="2:8" ht="24" customHeight="1" thickBot="1" x14ac:dyDescent="0.4">
      <c r="C61" s="63" t="s">
        <v>565</v>
      </c>
      <c r="D61" s="64">
        <f>'1) Tableau budgétaire 1'!D66</f>
        <v>344974.28</v>
      </c>
      <c r="E61" s="64">
        <f>'1) Tableau budgétaire 1'!E66</f>
        <v>164573</v>
      </c>
      <c r="F61" s="64">
        <f>'1) Tableau budgétaire 1'!F66</f>
        <v>210750</v>
      </c>
      <c r="G61" s="64">
        <f>'1) Tableau budgétaire 1'!G66</f>
        <v>242593</v>
      </c>
      <c r="H61" s="65">
        <f>SUM(D61:G61)</f>
        <v>962890.28</v>
      </c>
    </row>
    <row r="62" spans="2:8" ht="15.75" customHeight="1" thickBot="1" x14ac:dyDescent="0.4">
      <c r="C62" s="61" t="s">
        <v>551</v>
      </c>
      <c r="D62" s="95"/>
      <c r="E62" s="96"/>
      <c r="F62" s="96"/>
      <c r="G62" s="191"/>
      <c r="H62" s="65">
        <f t="shared" ref="H62:H69" si="4">SUM(D62:G62)</f>
        <v>0</v>
      </c>
    </row>
    <row r="63" spans="2:8" ht="15.75" customHeight="1" thickBot="1" x14ac:dyDescent="0.4">
      <c r="C63" s="52" t="s">
        <v>552</v>
      </c>
      <c r="D63" s="97">
        <v>85000</v>
      </c>
      <c r="E63" s="19">
        <v>65000</v>
      </c>
      <c r="F63" s="19">
        <v>75000</v>
      </c>
      <c r="G63" s="192">
        <v>210193</v>
      </c>
      <c r="H63" s="65">
        <f t="shared" si="4"/>
        <v>435193</v>
      </c>
    </row>
    <row r="64" spans="2:8" ht="15.75" customHeight="1" thickBot="1" x14ac:dyDescent="0.4">
      <c r="C64" s="52" t="s">
        <v>553</v>
      </c>
      <c r="D64" s="97"/>
      <c r="E64" s="97">
        <v>64573</v>
      </c>
      <c r="F64" s="97">
        <v>45000</v>
      </c>
      <c r="G64" s="190"/>
      <c r="H64" s="65">
        <f t="shared" si="4"/>
        <v>109573</v>
      </c>
    </row>
    <row r="65" spans="2:8" ht="18.75" customHeight="1" thickBot="1" x14ac:dyDescent="0.4">
      <c r="C65" s="53" t="s">
        <v>554</v>
      </c>
      <c r="D65" s="97"/>
      <c r="E65" s="97"/>
      <c r="F65" s="97">
        <v>30000</v>
      </c>
      <c r="G65" s="190"/>
      <c r="H65" s="65">
        <f t="shared" si="4"/>
        <v>30000</v>
      </c>
    </row>
    <row r="66" spans="2:8" ht="16" thickBot="1" x14ac:dyDescent="0.4">
      <c r="C66" s="52" t="s">
        <v>555</v>
      </c>
      <c r="D66" s="97">
        <v>10000</v>
      </c>
      <c r="E66" s="97">
        <v>5000</v>
      </c>
      <c r="F66" s="97">
        <v>20000</v>
      </c>
      <c r="G66" s="190"/>
      <c r="H66" s="65">
        <f t="shared" si="4"/>
        <v>35000</v>
      </c>
    </row>
    <row r="67" spans="2:8" s="55" customFormat="1" ht="21.75" customHeight="1" thickBot="1" x14ac:dyDescent="0.4">
      <c r="B67" s="54"/>
      <c r="C67" s="52" t="s">
        <v>556</v>
      </c>
      <c r="D67" s="97">
        <f>170000+74974.28</f>
        <v>244974.28</v>
      </c>
      <c r="E67" s="97">
        <v>20000</v>
      </c>
      <c r="F67" s="97">
        <v>35000</v>
      </c>
      <c r="G67" s="190"/>
      <c r="H67" s="65">
        <f t="shared" si="4"/>
        <v>299974.28000000003</v>
      </c>
    </row>
    <row r="68" spans="2:8" s="55" customFormat="1" ht="31.5" thickBot="1" x14ac:dyDescent="0.4">
      <c r="B68" s="54"/>
      <c r="C68" s="52" t="s">
        <v>557</v>
      </c>
      <c r="D68" s="97">
        <v>5000</v>
      </c>
      <c r="E68" s="97">
        <v>10000</v>
      </c>
      <c r="F68" s="97">
        <v>5750</v>
      </c>
      <c r="G68" s="190">
        <v>32400</v>
      </c>
      <c r="H68" s="65">
        <f t="shared" si="4"/>
        <v>53150</v>
      </c>
    </row>
    <row r="69" spans="2:8" ht="16" thickBot="1" x14ac:dyDescent="0.4">
      <c r="C69" s="56" t="s">
        <v>21</v>
      </c>
      <c r="D69" s="66">
        <f>SUM(D62:D68)</f>
        <v>344974.28</v>
      </c>
      <c r="E69" s="66">
        <f>SUM(E62:E68)</f>
        <v>164573</v>
      </c>
      <c r="F69" s="66">
        <f>SUM(F62:F68)</f>
        <v>210750</v>
      </c>
      <c r="G69" s="66">
        <f>SUM(G62:G68)</f>
        <v>242593</v>
      </c>
      <c r="H69" s="65">
        <f t="shared" si="4"/>
        <v>962890.28</v>
      </c>
    </row>
    <row r="70" spans="2:8" s="55" customFormat="1" x14ac:dyDescent="0.35">
      <c r="C70" s="67"/>
      <c r="D70" s="68"/>
      <c r="E70" s="68"/>
      <c r="F70" s="68"/>
      <c r="G70" s="68"/>
      <c r="H70" s="69"/>
    </row>
    <row r="71" spans="2:8" x14ac:dyDescent="0.35">
      <c r="B71" s="55"/>
      <c r="C71" s="295" t="s">
        <v>422</v>
      </c>
      <c r="D71" s="296"/>
      <c r="E71" s="296"/>
      <c r="F71" s="296"/>
      <c r="G71" s="296"/>
      <c r="H71" s="297"/>
    </row>
    <row r="72" spans="2:8" ht="21.75" customHeight="1" thickBot="1" x14ac:dyDescent="0.4">
      <c r="C72" s="63" t="s">
        <v>566</v>
      </c>
      <c r="D72" s="64">
        <f>'1) Tableau budgétaire 1'!D76</f>
        <v>450000</v>
      </c>
      <c r="E72" s="64">
        <f>'1) Tableau budgétaire 1'!E76</f>
        <v>80000</v>
      </c>
      <c r="F72" s="64">
        <f>'1) Tableau budgétaire 1'!F76</f>
        <v>293750</v>
      </c>
      <c r="G72" s="64">
        <f>'1) Tableau budgétaire 1'!G76</f>
        <v>28000</v>
      </c>
      <c r="H72" s="65">
        <f>SUM(D72:G72)</f>
        <v>851750</v>
      </c>
    </row>
    <row r="73" spans="2:8" ht="15.75" customHeight="1" thickBot="1" x14ac:dyDescent="0.4">
      <c r="C73" s="61" t="s">
        <v>551</v>
      </c>
      <c r="D73" s="95"/>
      <c r="E73" s="96"/>
      <c r="F73" s="96"/>
      <c r="G73" s="191"/>
      <c r="H73" s="65">
        <f t="shared" ref="H73:H80" si="5">SUM(D73:G73)</f>
        <v>0</v>
      </c>
    </row>
    <row r="74" spans="2:8" ht="15.75" customHeight="1" thickBot="1" x14ac:dyDescent="0.4">
      <c r="C74" s="52" t="s">
        <v>552</v>
      </c>
      <c r="D74" s="97">
        <v>95000</v>
      </c>
      <c r="E74" s="19">
        <v>10000</v>
      </c>
      <c r="F74" s="19">
        <v>85000</v>
      </c>
      <c r="G74" s="192"/>
      <c r="H74" s="65">
        <f t="shared" si="5"/>
        <v>190000</v>
      </c>
    </row>
    <row r="75" spans="2:8" ht="15.75" customHeight="1" thickBot="1" x14ac:dyDescent="0.4">
      <c r="C75" s="52" t="s">
        <v>553</v>
      </c>
      <c r="D75" s="97">
        <v>70000</v>
      </c>
      <c r="E75" s="97"/>
      <c r="F75" s="97">
        <v>20000</v>
      </c>
      <c r="G75" s="190"/>
      <c r="H75" s="65">
        <f t="shared" si="5"/>
        <v>90000</v>
      </c>
    </row>
    <row r="76" spans="2:8" ht="16" thickBot="1" x14ac:dyDescent="0.4">
      <c r="C76" s="53" t="s">
        <v>554</v>
      </c>
      <c r="D76" s="190">
        <f>25000+100000</f>
        <v>125000</v>
      </c>
      <c r="E76" s="97"/>
      <c r="F76" s="97">
        <v>45000</v>
      </c>
      <c r="G76" s="190"/>
      <c r="H76" s="65">
        <f t="shared" si="5"/>
        <v>170000</v>
      </c>
    </row>
    <row r="77" spans="2:8" ht="16" thickBot="1" x14ac:dyDescent="0.4">
      <c r="C77" s="52" t="s">
        <v>555</v>
      </c>
      <c r="D77" s="97">
        <v>15000</v>
      </c>
      <c r="E77" s="97">
        <v>20000</v>
      </c>
      <c r="F77" s="97">
        <v>45000</v>
      </c>
      <c r="G77" s="190"/>
      <c r="H77" s="65">
        <f t="shared" si="5"/>
        <v>80000</v>
      </c>
    </row>
    <row r="78" spans="2:8" ht="16" thickBot="1" x14ac:dyDescent="0.4">
      <c r="C78" s="52" t="s">
        <v>556</v>
      </c>
      <c r="D78" s="97">
        <v>140000</v>
      </c>
      <c r="E78" s="97">
        <v>40000</v>
      </c>
      <c r="F78" s="97">
        <v>80000</v>
      </c>
      <c r="G78" s="190">
        <v>20000</v>
      </c>
      <c r="H78" s="65">
        <f>SUM(D78:G78)</f>
        <v>280000</v>
      </c>
    </row>
    <row r="79" spans="2:8" ht="31.5" thickBot="1" x14ac:dyDescent="0.4">
      <c r="C79" s="52" t="s">
        <v>557</v>
      </c>
      <c r="D79" s="97">
        <v>5000</v>
      </c>
      <c r="E79" s="97">
        <v>10000</v>
      </c>
      <c r="F79" s="97">
        <v>18750</v>
      </c>
      <c r="G79" s="190">
        <v>8000</v>
      </c>
      <c r="H79" s="65">
        <f>SUM(D79:G79)</f>
        <v>41750</v>
      </c>
    </row>
    <row r="80" spans="2:8" ht="16" thickBot="1" x14ac:dyDescent="0.4">
      <c r="C80" s="56" t="s">
        <v>21</v>
      </c>
      <c r="D80" s="66">
        <f>SUM(D73:D79)</f>
        <v>450000</v>
      </c>
      <c r="E80" s="66">
        <f>SUM(E73:E79)</f>
        <v>80000</v>
      </c>
      <c r="F80" s="66">
        <f>SUM(F73:F79)</f>
        <v>293750</v>
      </c>
      <c r="G80" s="66">
        <f>SUM(G73:G79)</f>
        <v>28000</v>
      </c>
      <c r="H80" s="65">
        <f t="shared" si="5"/>
        <v>851750</v>
      </c>
    </row>
    <row r="81" spans="2:8" s="55" customFormat="1" x14ac:dyDescent="0.35">
      <c r="C81" s="67"/>
      <c r="D81" s="68"/>
      <c r="E81" s="68"/>
      <c r="F81" s="68"/>
      <c r="G81" s="68"/>
      <c r="H81" s="69"/>
    </row>
    <row r="82" spans="2:8" x14ac:dyDescent="0.35">
      <c r="C82" s="295" t="s">
        <v>431</v>
      </c>
      <c r="D82" s="296"/>
      <c r="E82" s="296"/>
      <c r="F82" s="296"/>
      <c r="G82" s="296"/>
      <c r="H82" s="297"/>
    </row>
    <row r="83" spans="2:8" ht="21.75" customHeight="1" thickBot="1" x14ac:dyDescent="0.4">
      <c r="B83" s="55"/>
      <c r="C83" s="63" t="s">
        <v>567</v>
      </c>
      <c r="D83" s="64">
        <f>'1) Tableau budgétaire 1'!D86</f>
        <v>0</v>
      </c>
      <c r="E83" s="64">
        <f>'1) Tableau budgétaire 1'!E86</f>
        <v>0</v>
      </c>
      <c r="F83" s="64">
        <f>'1) Tableau budgétaire 1'!F86</f>
        <v>0</v>
      </c>
      <c r="G83" s="64">
        <f>'1) Tableau budgétaire 1'!G86</f>
        <v>0</v>
      </c>
      <c r="H83" s="65">
        <f>SUM(D83:G83)</f>
        <v>0</v>
      </c>
    </row>
    <row r="84" spans="2:8" ht="18" customHeight="1" thickBot="1" x14ac:dyDescent="0.4">
      <c r="C84" s="61" t="s">
        <v>551</v>
      </c>
      <c r="D84" s="95"/>
      <c r="E84" s="96"/>
      <c r="F84" s="96"/>
      <c r="G84" s="96"/>
      <c r="H84" s="65">
        <f t="shared" ref="H84:H91" si="6">SUM(D84:G84)</f>
        <v>0</v>
      </c>
    </row>
    <row r="85" spans="2:8" ht="15.75" customHeight="1" thickBot="1" x14ac:dyDescent="0.4">
      <c r="C85" s="52" t="s">
        <v>552</v>
      </c>
      <c r="D85" s="97"/>
      <c r="E85" s="19"/>
      <c r="F85" s="19"/>
      <c r="G85" s="19"/>
      <c r="H85" s="65">
        <f t="shared" si="6"/>
        <v>0</v>
      </c>
    </row>
    <row r="86" spans="2:8" s="55" customFormat="1" ht="15.75" customHeight="1" thickBot="1" x14ac:dyDescent="0.4">
      <c r="B86" s="54"/>
      <c r="C86" s="52" t="s">
        <v>553</v>
      </c>
      <c r="D86" s="97"/>
      <c r="E86" s="97"/>
      <c r="F86" s="97"/>
      <c r="G86" s="97"/>
      <c r="H86" s="65">
        <f t="shared" si="6"/>
        <v>0</v>
      </c>
    </row>
    <row r="87" spans="2:8" ht="16" thickBot="1" x14ac:dyDescent="0.4">
      <c r="B87" s="55"/>
      <c r="C87" s="53" t="s">
        <v>554</v>
      </c>
      <c r="D87" s="97"/>
      <c r="E87" s="97"/>
      <c r="F87" s="97"/>
      <c r="G87" s="97"/>
      <c r="H87" s="65">
        <f t="shared" si="6"/>
        <v>0</v>
      </c>
    </row>
    <row r="88" spans="2:8" ht="16" thickBot="1" x14ac:dyDescent="0.4">
      <c r="B88" s="55"/>
      <c r="C88" s="52" t="s">
        <v>555</v>
      </c>
      <c r="D88" s="97"/>
      <c r="E88" s="97"/>
      <c r="F88" s="97"/>
      <c r="G88" s="97"/>
      <c r="H88" s="65">
        <f t="shared" si="6"/>
        <v>0</v>
      </c>
    </row>
    <row r="89" spans="2:8" ht="16" thickBot="1" x14ac:dyDescent="0.4">
      <c r="B89" s="55"/>
      <c r="C89" s="52" t="s">
        <v>556</v>
      </c>
      <c r="D89" s="97"/>
      <c r="E89" s="97"/>
      <c r="F89" s="97"/>
      <c r="G89" s="97"/>
      <c r="H89" s="65">
        <f t="shared" si="6"/>
        <v>0</v>
      </c>
    </row>
    <row r="90" spans="2:8" ht="31.5" thickBot="1" x14ac:dyDescent="0.4">
      <c r="C90" s="52" t="s">
        <v>557</v>
      </c>
      <c r="D90" s="97"/>
      <c r="E90" s="97"/>
      <c r="F90" s="97"/>
      <c r="G90" s="97"/>
      <c r="H90" s="65">
        <f t="shared" si="6"/>
        <v>0</v>
      </c>
    </row>
    <row r="91" spans="2:8" ht="16" thickBot="1" x14ac:dyDescent="0.4">
      <c r="C91" s="56" t="s">
        <v>21</v>
      </c>
      <c r="D91" s="66">
        <f>SUM(D84:D90)</f>
        <v>0</v>
      </c>
      <c r="E91" s="66">
        <f>SUM(E84:E90)</f>
        <v>0</v>
      </c>
      <c r="F91" s="66">
        <f>SUM(F84:F90)</f>
        <v>0</v>
      </c>
      <c r="G91" s="66">
        <f>SUM(G84:G90)</f>
        <v>0</v>
      </c>
      <c r="H91" s="65">
        <f t="shared" si="6"/>
        <v>0</v>
      </c>
    </row>
    <row r="92" spans="2:8" s="55" customFormat="1" x14ac:dyDescent="0.35">
      <c r="C92" s="67"/>
      <c r="D92" s="68"/>
      <c r="E92" s="68"/>
      <c r="F92" s="68"/>
      <c r="G92" s="68"/>
      <c r="H92" s="69"/>
    </row>
    <row r="93" spans="2:8" x14ac:dyDescent="0.35">
      <c r="C93" s="295" t="s">
        <v>440</v>
      </c>
      <c r="D93" s="296"/>
      <c r="E93" s="296"/>
      <c r="F93" s="296"/>
      <c r="G93" s="296"/>
      <c r="H93" s="297"/>
    </row>
    <row r="94" spans="2:8" ht="21.75" customHeight="1" thickBot="1" x14ac:dyDescent="0.4">
      <c r="C94" s="63" t="s">
        <v>568</v>
      </c>
      <c r="D94" s="64">
        <f>'1) Tableau budgétaire 1'!D96</f>
        <v>0</v>
      </c>
      <c r="E94" s="64">
        <f>'1) Tableau budgétaire 1'!E96</f>
        <v>0</v>
      </c>
      <c r="F94" s="64">
        <f>'1) Tableau budgétaire 1'!F96</f>
        <v>0</v>
      </c>
      <c r="G94" s="64">
        <f>'1) Tableau budgétaire 1'!G96</f>
        <v>0</v>
      </c>
      <c r="H94" s="65">
        <f>SUM(D94:G94)</f>
        <v>0</v>
      </c>
    </row>
    <row r="95" spans="2:8" ht="15.75" customHeight="1" thickBot="1" x14ac:dyDescent="0.4">
      <c r="C95" s="61" t="s">
        <v>551</v>
      </c>
      <c r="D95" s="95"/>
      <c r="E95" s="96"/>
      <c r="F95" s="96"/>
      <c r="G95" s="96"/>
      <c r="H95" s="65">
        <f t="shared" ref="H95:H102" si="7">SUM(D95:G95)</f>
        <v>0</v>
      </c>
    </row>
    <row r="96" spans="2:8" ht="15.75" customHeight="1" thickBot="1" x14ac:dyDescent="0.4">
      <c r="B96" s="55"/>
      <c r="C96" s="52" t="s">
        <v>552</v>
      </c>
      <c r="D96" s="97"/>
      <c r="E96" s="19"/>
      <c r="F96" s="19"/>
      <c r="G96" s="19"/>
      <c r="H96" s="65">
        <f t="shared" si="7"/>
        <v>0</v>
      </c>
    </row>
    <row r="97" spans="2:8" ht="15.75" customHeight="1" thickBot="1" x14ac:dyDescent="0.4">
      <c r="C97" s="52" t="s">
        <v>553</v>
      </c>
      <c r="D97" s="97"/>
      <c r="E97" s="97"/>
      <c r="F97" s="97"/>
      <c r="G97" s="97"/>
      <c r="H97" s="65">
        <f t="shared" si="7"/>
        <v>0</v>
      </c>
    </row>
    <row r="98" spans="2:8" ht="16" thickBot="1" x14ac:dyDescent="0.4">
      <c r="C98" s="53" t="s">
        <v>554</v>
      </c>
      <c r="D98" s="97"/>
      <c r="E98" s="97"/>
      <c r="F98" s="97"/>
      <c r="G98" s="97"/>
      <c r="H98" s="65">
        <f t="shared" si="7"/>
        <v>0</v>
      </c>
    </row>
    <row r="99" spans="2:8" ht="16" thickBot="1" x14ac:dyDescent="0.4">
      <c r="C99" s="52" t="s">
        <v>555</v>
      </c>
      <c r="D99" s="97"/>
      <c r="E99" s="97"/>
      <c r="F99" s="97"/>
      <c r="G99" s="97"/>
      <c r="H99" s="65">
        <f t="shared" si="7"/>
        <v>0</v>
      </c>
    </row>
    <row r="100" spans="2:8" ht="25.5" customHeight="1" thickBot="1" x14ac:dyDescent="0.4">
      <c r="C100" s="52" t="s">
        <v>556</v>
      </c>
      <c r="D100" s="97"/>
      <c r="E100" s="97"/>
      <c r="F100" s="97"/>
      <c r="G100" s="97"/>
      <c r="H100" s="65">
        <f t="shared" si="7"/>
        <v>0</v>
      </c>
    </row>
    <row r="101" spans="2:8" ht="31.5" thickBot="1" x14ac:dyDescent="0.4">
      <c r="B101" s="55"/>
      <c r="C101" s="52" t="s">
        <v>557</v>
      </c>
      <c r="D101" s="97"/>
      <c r="E101" s="97"/>
      <c r="F101" s="97"/>
      <c r="G101" s="97"/>
      <c r="H101" s="65">
        <f t="shared" si="7"/>
        <v>0</v>
      </c>
    </row>
    <row r="102" spans="2:8" ht="15.75" customHeight="1" thickBot="1" x14ac:dyDescent="0.4">
      <c r="C102" s="56" t="s">
        <v>21</v>
      </c>
      <c r="D102" s="66">
        <f>SUM(D95:D101)</f>
        <v>0</v>
      </c>
      <c r="E102" s="66">
        <f>SUM(E95:E101)</f>
        <v>0</v>
      </c>
      <c r="F102" s="66">
        <f>SUM(F95:F101)</f>
        <v>0</v>
      </c>
      <c r="G102" s="66">
        <f>SUM(G95:G101)</f>
        <v>0</v>
      </c>
      <c r="H102" s="65">
        <f t="shared" si="7"/>
        <v>0</v>
      </c>
    </row>
    <row r="103" spans="2:8" ht="25.5" customHeight="1" x14ac:dyDescent="0.35">
      <c r="D103" s="54"/>
      <c r="E103" s="54"/>
      <c r="F103" s="54"/>
      <c r="G103" s="54"/>
    </row>
    <row r="104" spans="2:8" x14ac:dyDescent="0.35">
      <c r="B104" s="295" t="s">
        <v>569</v>
      </c>
      <c r="C104" s="296"/>
      <c r="D104" s="296"/>
      <c r="E104" s="296"/>
      <c r="F104" s="296"/>
      <c r="G104" s="296"/>
      <c r="H104" s="297"/>
    </row>
    <row r="105" spans="2:8" x14ac:dyDescent="0.35">
      <c r="C105" s="295" t="s">
        <v>450</v>
      </c>
      <c r="D105" s="296"/>
      <c r="E105" s="296"/>
      <c r="F105" s="296"/>
      <c r="G105" s="296"/>
      <c r="H105" s="297"/>
    </row>
    <row r="106" spans="2:8" ht="22.5" customHeight="1" thickBot="1" x14ac:dyDescent="0.4">
      <c r="C106" s="63" t="s">
        <v>570</v>
      </c>
      <c r="D106" s="64">
        <f>'1) Tableau budgétaire 1'!D108</f>
        <v>0</v>
      </c>
      <c r="E106" s="64">
        <f>'1) Tableau budgétaire 1'!E108</f>
        <v>0</v>
      </c>
      <c r="F106" s="64">
        <f>'1) Tableau budgétaire 1'!F108</f>
        <v>0</v>
      </c>
      <c r="G106" s="64">
        <f>'1) Tableau budgétaire 1'!G108</f>
        <v>0</v>
      </c>
      <c r="H106" s="65">
        <f>SUM(D106:G106)</f>
        <v>0</v>
      </c>
    </row>
    <row r="107" spans="2:8" ht="16" thickBot="1" x14ac:dyDescent="0.4">
      <c r="C107" s="61" t="s">
        <v>551</v>
      </c>
      <c r="D107" s="95"/>
      <c r="E107" s="96"/>
      <c r="F107" s="96"/>
      <c r="G107" s="96"/>
      <c r="H107" s="65">
        <f t="shared" ref="H107:H114" si="8">SUM(D107:G107)</f>
        <v>0</v>
      </c>
    </row>
    <row r="108" spans="2:8" ht="16" thickBot="1" x14ac:dyDescent="0.4">
      <c r="C108" s="52" t="s">
        <v>552</v>
      </c>
      <c r="D108" s="97"/>
      <c r="E108" s="19"/>
      <c r="F108" s="19"/>
      <c r="G108" s="19"/>
      <c r="H108" s="65">
        <f t="shared" si="8"/>
        <v>0</v>
      </c>
    </row>
    <row r="109" spans="2:8" ht="15.75" customHeight="1" thickBot="1" x14ac:dyDescent="0.4">
      <c r="C109" s="52" t="s">
        <v>553</v>
      </c>
      <c r="D109" s="97"/>
      <c r="E109" s="97"/>
      <c r="F109" s="97"/>
      <c r="G109" s="97"/>
      <c r="H109" s="65">
        <f t="shared" si="8"/>
        <v>0</v>
      </c>
    </row>
    <row r="110" spans="2:8" ht="16" thickBot="1" x14ac:dyDescent="0.4">
      <c r="C110" s="53" t="s">
        <v>554</v>
      </c>
      <c r="D110" s="97"/>
      <c r="E110" s="97"/>
      <c r="F110" s="97"/>
      <c r="G110" s="97"/>
      <c r="H110" s="65">
        <f t="shared" si="8"/>
        <v>0</v>
      </c>
    </row>
    <row r="111" spans="2:8" ht="16" thickBot="1" x14ac:dyDescent="0.4">
      <c r="C111" s="52" t="s">
        <v>555</v>
      </c>
      <c r="D111" s="97"/>
      <c r="E111" s="97"/>
      <c r="F111" s="97"/>
      <c r="G111" s="97"/>
      <c r="H111" s="65">
        <f t="shared" si="8"/>
        <v>0</v>
      </c>
    </row>
    <row r="112" spans="2:8" ht="16" thickBot="1" x14ac:dyDescent="0.4">
      <c r="C112" s="52" t="s">
        <v>556</v>
      </c>
      <c r="D112" s="97"/>
      <c r="E112" s="97"/>
      <c r="F112" s="97"/>
      <c r="G112" s="97"/>
      <c r="H112" s="65">
        <f t="shared" si="8"/>
        <v>0</v>
      </c>
    </row>
    <row r="113" spans="3:8" ht="31.5" thickBot="1" x14ac:dyDescent="0.4">
      <c r="C113" s="52" t="s">
        <v>557</v>
      </c>
      <c r="D113" s="97"/>
      <c r="E113" s="97"/>
      <c r="F113" s="97"/>
      <c r="G113" s="97"/>
      <c r="H113" s="65">
        <f t="shared" si="8"/>
        <v>0</v>
      </c>
    </row>
    <row r="114" spans="3:8" ht="16" thickBot="1" x14ac:dyDescent="0.4">
      <c r="C114" s="56" t="s">
        <v>21</v>
      </c>
      <c r="D114" s="66">
        <f>SUM(D107:D113)</f>
        <v>0</v>
      </c>
      <c r="E114" s="66">
        <f>SUM(E107:E113)</f>
        <v>0</v>
      </c>
      <c r="F114" s="66">
        <f>SUM(F107:F113)</f>
        <v>0</v>
      </c>
      <c r="G114" s="66">
        <f>SUM(G107:G113)</f>
        <v>0</v>
      </c>
      <c r="H114" s="65">
        <f t="shared" si="8"/>
        <v>0</v>
      </c>
    </row>
    <row r="115" spans="3:8" s="55" customFormat="1" x14ac:dyDescent="0.35">
      <c r="C115" s="67"/>
      <c r="D115" s="68"/>
      <c r="E115" s="68"/>
      <c r="F115" s="68"/>
      <c r="G115" s="68"/>
      <c r="H115" s="69"/>
    </row>
    <row r="116" spans="3:8" ht="15.75" customHeight="1" x14ac:dyDescent="0.35">
      <c r="C116" s="295" t="s">
        <v>571</v>
      </c>
      <c r="D116" s="296"/>
      <c r="E116" s="296"/>
      <c r="F116" s="296"/>
      <c r="G116" s="296"/>
      <c r="H116" s="297"/>
    </row>
    <row r="117" spans="3:8" ht="21.75" customHeight="1" thickBot="1" x14ac:dyDescent="0.4">
      <c r="C117" s="63" t="s">
        <v>572</v>
      </c>
      <c r="D117" s="64">
        <f>'1) Tableau budgétaire 1'!D118</f>
        <v>0</v>
      </c>
      <c r="E117" s="64">
        <f>'1) Tableau budgétaire 1'!E118</f>
        <v>0</v>
      </c>
      <c r="F117" s="64">
        <f>'1) Tableau budgétaire 1'!F118</f>
        <v>0</v>
      </c>
      <c r="G117" s="64">
        <f>'1) Tableau budgétaire 1'!G118</f>
        <v>0</v>
      </c>
      <c r="H117" s="65">
        <f>SUM(D117:G117)</f>
        <v>0</v>
      </c>
    </row>
    <row r="118" spans="3:8" ht="16" thickBot="1" x14ac:dyDescent="0.4">
      <c r="C118" s="61" t="s">
        <v>551</v>
      </c>
      <c r="D118" s="95"/>
      <c r="E118" s="96"/>
      <c r="F118" s="96"/>
      <c r="G118" s="96"/>
      <c r="H118" s="65">
        <f t="shared" ref="H118:H125" si="9">SUM(D118:G118)</f>
        <v>0</v>
      </c>
    </row>
    <row r="119" spans="3:8" ht="16" thickBot="1" x14ac:dyDescent="0.4">
      <c r="C119" s="52" t="s">
        <v>552</v>
      </c>
      <c r="D119" s="97"/>
      <c r="E119" s="19"/>
      <c r="F119" s="19"/>
      <c r="G119" s="19"/>
      <c r="H119" s="65">
        <f t="shared" si="9"/>
        <v>0</v>
      </c>
    </row>
    <row r="120" spans="3:8" ht="31.5" thickBot="1" x14ac:dyDescent="0.4">
      <c r="C120" s="52" t="s">
        <v>553</v>
      </c>
      <c r="D120" s="97"/>
      <c r="E120" s="97"/>
      <c r="F120" s="97"/>
      <c r="G120" s="97"/>
      <c r="H120" s="65">
        <f>SUM(D120:G120)</f>
        <v>0</v>
      </c>
    </row>
    <row r="121" spans="3:8" ht="16" thickBot="1" x14ac:dyDescent="0.4">
      <c r="C121" s="53" t="s">
        <v>554</v>
      </c>
      <c r="D121" s="97"/>
      <c r="E121" s="97"/>
      <c r="F121" s="97"/>
      <c r="G121" s="97"/>
      <c r="H121" s="65">
        <f t="shared" si="9"/>
        <v>0</v>
      </c>
    </row>
    <row r="122" spans="3:8" ht="16" thickBot="1" x14ac:dyDescent="0.4">
      <c r="C122" s="52" t="s">
        <v>555</v>
      </c>
      <c r="D122" s="97"/>
      <c r="E122" s="97"/>
      <c r="F122" s="97"/>
      <c r="G122" s="97"/>
      <c r="H122" s="65">
        <f t="shared" si="9"/>
        <v>0</v>
      </c>
    </row>
    <row r="123" spans="3:8" ht="16" thickBot="1" x14ac:dyDescent="0.4">
      <c r="C123" s="52" t="s">
        <v>556</v>
      </c>
      <c r="D123" s="97"/>
      <c r="E123" s="97"/>
      <c r="F123" s="97"/>
      <c r="G123" s="97"/>
      <c r="H123" s="65">
        <f t="shared" si="9"/>
        <v>0</v>
      </c>
    </row>
    <row r="124" spans="3:8" ht="31.5" thickBot="1" x14ac:dyDescent="0.4">
      <c r="C124" s="52" t="s">
        <v>557</v>
      </c>
      <c r="D124" s="97"/>
      <c r="E124" s="97"/>
      <c r="F124" s="97"/>
      <c r="G124" s="97"/>
      <c r="H124" s="65">
        <f t="shared" si="9"/>
        <v>0</v>
      </c>
    </row>
    <row r="125" spans="3:8" ht="16" thickBot="1" x14ac:dyDescent="0.4">
      <c r="C125" s="56" t="s">
        <v>21</v>
      </c>
      <c r="D125" s="66">
        <f>SUM(D118:D124)</f>
        <v>0</v>
      </c>
      <c r="E125" s="66">
        <f>SUM(E118:E124)</f>
        <v>0</v>
      </c>
      <c r="F125" s="66">
        <f>SUM(F118:F124)</f>
        <v>0</v>
      </c>
      <c r="G125" s="66">
        <f>SUM(G118:G124)</f>
        <v>0</v>
      </c>
      <c r="H125" s="65">
        <f t="shared" si="9"/>
        <v>0</v>
      </c>
    </row>
    <row r="126" spans="3:8" s="55" customFormat="1" x14ac:dyDescent="0.35">
      <c r="C126" s="67"/>
      <c r="D126" s="68"/>
      <c r="E126" s="68"/>
      <c r="F126" s="68"/>
      <c r="G126" s="68"/>
      <c r="H126" s="69"/>
    </row>
    <row r="127" spans="3:8" x14ac:dyDescent="0.35">
      <c r="C127" s="295" t="s">
        <v>468</v>
      </c>
      <c r="D127" s="296"/>
      <c r="E127" s="296"/>
      <c r="F127" s="296"/>
      <c r="G127" s="296"/>
      <c r="H127" s="297"/>
    </row>
    <row r="128" spans="3:8" ht="21" customHeight="1" thickBot="1" x14ac:dyDescent="0.4">
      <c r="C128" s="63" t="s">
        <v>573</v>
      </c>
      <c r="D128" s="64">
        <f>'1) Tableau budgétaire 1'!D128</f>
        <v>0</v>
      </c>
      <c r="E128" s="64">
        <f>'1) Tableau budgétaire 1'!E128</f>
        <v>0</v>
      </c>
      <c r="F128" s="64">
        <f>'1) Tableau budgétaire 1'!F128</f>
        <v>0</v>
      </c>
      <c r="G128" s="64">
        <f>'1) Tableau budgétaire 1'!G128</f>
        <v>0</v>
      </c>
      <c r="H128" s="65">
        <f>SUM(D128:G128)</f>
        <v>0</v>
      </c>
    </row>
    <row r="129" spans="3:8" ht="16" thickBot="1" x14ac:dyDescent="0.4">
      <c r="C129" s="61" t="s">
        <v>551</v>
      </c>
      <c r="D129" s="95"/>
      <c r="E129" s="96"/>
      <c r="F129" s="96"/>
      <c r="G129" s="96"/>
      <c r="H129" s="65">
        <f t="shared" ref="H129:H135" si="10">SUM(D129:G129)</f>
        <v>0</v>
      </c>
    </row>
    <row r="130" spans="3:8" ht="16" thickBot="1" x14ac:dyDescent="0.4">
      <c r="C130" s="52" t="s">
        <v>552</v>
      </c>
      <c r="D130" s="97"/>
      <c r="E130" s="19"/>
      <c r="F130" s="19"/>
      <c r="G130" s="19"/>
      <c r="H130" s="65">
        <f t="shared" si="10"/>
        <v>0</v>
      </c>
    </row>
    <row r="131" spans="3:8" ht="31.5" thickBot="1" x14ac:dyDescent="0.4">
      <c r="C131" s="52" t="s">
        <v>553</v>
      </c>
      <c r="D131" s="97"/>
      <c r="E131" s="97"/>
      <c r="F131" s="97"/>
      <c r="G131" s="97"/>
      <c r="H131" s="65">
        <f t="shared" si="10"/>
        <v>0</v>
      </c>
    </row>
    <row r="132" spans="3:8" ht="16" thickBot="1" x14ac:dyDescent="0.4">
      <c r="C132" s="53" t="s">
        <v>554</v>
      </c>
      <c r="D132" s="97"/>
      <c r="E132" s="97"/>
      <c r="F132" s="97"/>
      <c r="G132" s="97"/>
      <c r="H132" s="65">
        <f t="shared" si="10"/>
        <v>0</v>
      </c>
    </row>
    <row r="133" spans="3:8" ht="16" thickBot="1" x14ac:dyDescent="0.4">
      <c r="C133" s="52" t="s">
        <v>555</v>
      </c>
      <c r="D133" s="97"/>
      <c r="E133" s="97"/>
      <c r="F133" s="97"/>
      <c r="G133" s="97"/>
      <c r="H133" s="65">
        <f t="shared" si="10"/>
        <v>0</v>
      </c>
    </row>
    <row r="134" spans="3:8" ht="16" thickBot="1" x14ac:dyDescent="0.4">
      <c r="C134" s="52" t="s">
        <v>556</v>
      </c>
      <c r="D134" s="97"/>
      <c r="E134" s="97"/>
      <c r="F134" s="97"/>
      <c r="G134" s="97"/>
      <c r="H134" s="65">
        <f t="shared" si="10"/>
        <v>0</v>
      </c>
    </row>
    <row r="135" spans="3:8" ht="31.5" thickBot="1" x14ac:dyDescent="0.4">
      <c r="C135" s="52" t="s">
        <v>557</v>
      </c>
      <c r="D135" s="97"/>
      <c r="E135" s="97"/>
      <c r="F135" s="97"/>
      <c r="G135" s="97"/>
      <c r="H135" s="65">
        <f t="shared" si="10"/>
        <v>0</v>
      </c>
    </row>
    <row r="136" spans="3:8" ht="16" thickBot="1" x14ac:dyDescent="0.4">
      <c r="C136" s="56" t="s">
        <v>21</v>
      </c>
      <c r="D136" s="66">
        <f>SUM(D129:D135)</f>
        <v>0</v>
      </c>
      <c r="E136" s="66">
        <f>SUM(E129:E135)</f>
        <v>0</v>
      </c>
      <c r="F136" s="66">
        <f>SUM(F129:F135)</f>
        <v>0</v>
      </c>
      <c r="G136" s="66">
        <f>SUM(G129:G135)</f>
        <v>0</v>
      </c>
      <c r="H136" s="65">
        <f>SUM(D136:G136)</f>
        <v>0</v>
      </c>
    </row>
    <row r="137" spans="3:8" s="55" customFormat="1" x14ac:dyDescent="0.35">
      <c r="C137" s="67"/>
      <c r="D137" s="68"/>
      <c r="E137" s="68"/>
      <c r="F137" s="68"/>
      <c r="G137" s="68"/>
      <c r="H137" s="69"/>
    </row>
    <row r="138" spans="3:8" x14ac:dyDescent="0.35">
      <c r="C138" s="295" t="s">
        <v>477</v>
      </c>
      <c r="D138" s="296"/>
      <c r="E138" s="296"/>
      <c r="F138" s="296"/>
      <c r="G138" s="296"/>
      <c r="H138" s="297"/>
    </row>
    <row r="139" spans="3:8" ht="24" customHeight="1" thickBot="1" x14ac:dyDescent="0.4">
      <c r="C139" s="63" t="s">
        <v>574</v>
      </c>
      <c r="D139" s="64">
        <f>'1) Tableau budgétaire 1'!D138</f>
        <v>0</v>
      </c>
      <c r="E139" s="64">
        <f>'1) Tableau budgétaire 1'!E138</f>
        <v>0</v>
      </c>
      <c r="F139" s="64">
        <f>'1) Tableau budgétaire 1'!F138</f>
        <v>0</v>
      </c>
      <c r="G139" s="64">
        <f>'1) Tableau budgétaire 1'!G138</f>
        <v>0</v>
      </c>
      <c r="H139" s="65">
        <f>SUM(D139:G139)</f>
        <v>0</v>
      </c>
    </row>
    <row r="140" spans="3:8" ht="15.75" customHeight="1" thickBot="1" x14ac:dyDescent="0.4">
      <c r="C140" s="61" t="s">
        <v>551</v>
      </c>
      <c r="D140" s="95"/>
      <c r="E140" s="96"/>
      <c r="F140" s="96"/>
      <c r="G140" s="96"/>
      <c r="H140" s="65">
        <f t="shared" ref="H140:H147" si="11">SUM(D140:G140)</f>
        <v>0</v>
      </c>
    </row>
    <row r="141" spans="3:8" ht="16" thickBot="1" x14ac:dyDescent="0.4">
      <c r="C141" s="52" t="s">
        <v>552</v>
      </c>
      <c r="D141" s="97"/>
      <c r="E141" s="19"/>
      <c r="F141" s="19"/>
      <c r="G141" s="19"/>
      <c r="H141" s="65">
        <f t="shared" si="11"/>
        <v>0</v>
      </c>
    </row>
    <row r="142" spans="3:8" ht="15.75" customHeight="1" thickBot="1" x14ac:dyDescent="0.4">
      <c r="C142" s="52" t="s">
        <v>553</v>
      </c>
      <c r="D142" s="97"/>
      <c r="E142" s="97"/>
      <c r="F142" s="97"/>
      <c r="G142" s="97"/>
      <c r="H142" s="65">
        <f t="shared" si="11"/>
        <v>0</v>
      </c>
    </row>
    <row r="143" spans="3:8" ht="16" thickBot="1" x14ac:dyDescent="0.4">
      <c r="C143" s="53" t="s">
        <v>554</v>
      </c>
      <c r="D143" s="97"/>
      <c r="E143" s="97"/>
      <c r="F143" s="97"/>
      <c r="G143" s="97"/>
      <c r="H143" s="65">
        <f t="shared" si="11"/>
        <v>0</v>
      </c>
    </row>
    <row r="144" spans="3:8" ht="16" thickBot="1" x14ac:dyDescent="0.4">
      <c r="C144" s="52" t="s">
        <v>555</v>
      </c>
      <c r="D144" s="97"/>
      <c r="E144" s="97"/>
      <c r="F144" s="97"/>
      <c r="G144" s="97"/>
      <c r="H144" s="65">
        <f t="shared" si="11"/>
        <v>0</v>
      </c>
    </row>
    <row r="145" spans="2:8" ht="15.75" customHeight="1" thickBot="1" x14ac:dyDescent="0.4">
      <c r="C145" s="52" t="s">
        <v>556</v>
      </c>
      <c r="D145" s="97"/>
      <c r="E145" s="97"/>
      <c r="F145" s="97"/>
      <c r="G145" s="97"/>
      <c r="H145" s="65">
        <f t="shared" si="11"/>
        <v>0</v>
      </c>
    </row>
    <row r="146" spans="2:8" ht="31.5" thickBot="1" x14ac:dyDescent="0.4">
      <c r="C146" s="52" t="s">
        <v>557</v>
      </c>
      <c r="D146" s="97"/>
      <c r="E146" s="97"/>
      <c r="F146" s="97"/>
      <c r="G146" s="97"/>
      <c r="H146" s="65">
        <f t="shared" si="11"/>
        <v>0</v>
      </c>
    </row>
    <row r="147" spans="2:8" ht="16" thickBot="1" x14ac:dyDescent="0.4">
      <c r="C147" s="56" t="s">
        <v>21</v>
      </c>
      <c r="D147" s="66">
        <f>SUM(D140:D146)</f>
        <v>0</v>
      </c>
      <c r="E147" s="66">
        <f>SUM(E140:E146)</f>
        <v>0</v>
      </c>
      <c r="F147" s="66">
        <f>SUM(F140:F146)</f>
        <v>0</v>
      </c>
      <c r="G147" s="66">
        <f>SUM(G140:G146)</f>
        <v>0</v>
      </c>
      <c r="H147" s="65">
        <f t="shared" si="11"/>
        <v>0</v>
      </c>
    </row>
    <row r="149" spans="2:8" x14ac:dyDescent="0.35">
      <c r="B149" s="295" t="s">
        <v>575</v>
      </c>
      <c r="C149" s="296"/>
      <c r="D149" s="296"/>
      <c r="E149" s="296"/>
      <c r="F149" s="296"/>
      <c r="G149" s="296"/>
      <c r="H149" s="297"/>
    </row>
    <row r="150" spans="2:8" x14ac:dyDescent="0.35">
      <c r="C150" s="295" t="s">
        <v>487</v>
      </c>
      <c r="D150" s="296"/>
      <c r="E150" s="296"/>
      <c r="F150" s="296"/>
      <c r="G150" s="296"/>
      <c r="H150" s="297"/>
    </row>
    <row r="151" spans="2:8" ht="24" customHeight="1" thickBot="1" x14ac:dyDescent="0.4">
      <c r="C151" s="63" t="s">
        <v>576</v>
      </c>
      <c r="D151" s="64">
        <f>'1) Tableau budgétaire 1'!D150</f>
        <v>0</v>
      </c>
      <c r="E151" s="64">
        <f>'1) Tableau budgétaire 1'!E150</f>
        <v>0</v>
      </c>
      <c r="F151" s="64">
        <f>'1) Tableau budgétaire 1'!F150</f>
        <v>0</v>
      </c>
      <c r="G151" s="64">
        <f>'1) Tableau budgétaire 1'!G150</f>
        <v>0</v>
      </c>
      <c r="H151" s="65">
        <f>SUM(D151:G151)</f>
        <v>0</v>
      </c>
    </row>
    <row r="152" spans="2:8" ht="24.75" customHeight="1" thickBot="1" x14ac:dyDescent="0.4">
      <c r="C152" s="61" t="s">
        <v>551</v>
      </c>
      <c r="D152" s="95"/>
      <c r="E152" s="96"/>
      <c r="F152" s="96"/>
      <c r="G152" s="96"/>
      <c r="H152" s="65">
        <f t="shared" ref="H152:H159" si="12">SUM(D152:G152)</f>
        <v>0</v>
      </c>
    </row>
    <row r="153" spans="2:8" ht="15.75" customHeight="1" thickBot="1" x14ac:dyDescent="0.4">
      <c r="C153" s="52" t="s">
        <v>552</v>
      </c>
      <c r="D153" s="97"/>
      <c r="E153" s="19"/>
      <c r="F153" s="19"/>
      <c r="G153" s="19"/>
      <c r="H153" s="65">
        <f t="shared" si="12"/>
        <v>0</v>
      </c>
    </row>
    <row r="154" spans="2:8" ht="15.75" customHeight="1" thickBot="1" x14ac:dyDescent="0.4">
      <c r="C154" s="52" t="s">
        <v>553</v>
      </c>
      <c r="D154" s="97"/>
      <c r="E154" s="97"/>
      <c r="F154" s="97"/>
      <c r="G154" s="97"/>
      <c r="H154" s="65">
        <f t="shared" si="12"/>
        <v>0</v>
      </c>
    </row>
    <row r="155" spans="2:8" ht="15.75" customHeight="1" thickBot="1" x14ac:dyDescent="0.4">
      <c r="C155" s="53" t="s">
        <v>554</v>
      </c>
      <c r="D155" s="97"/>
      <c r="E155" s="97"/>
      <c r="F155" s="97"/>
      <c r="G155" s="97"/>
      <c r="H155" s="65">
        <f t="shared" si="12"/>
        <v>0</v>
      </c>
    </row>
    <row r="156" spans="2:8" ht="15.75" customHeight="1" thickBot="1" x14ac:dyDescent="0.4">
      <c r="C156" s="52" t="s">
        <v>555</v>
      </c>
      <c r="D156" s="97"/>
      <c r="E156" s="97"/>
      <c r="F156" s="97"/>
      <c r="G156" s="97"/>
      <c r="H156" s="65">
        <f>SUM(D156:G156)</f>
        <v>0</v>
      </c>
    </row>
    <row r="157" spans="2:8" ht="15.75" customHeight="1" thickBot="1" x14ac:dyDescent="0.4">
      <c r="C157" s="52" t="s">
        <v>556</v>
      </c>
      <c r="D157" s="97"/>
      <c r="E157" s="97"/>
      <c r="F157" s="97"/>
      <c r="G157" s="97"/>
      <c r="H157" s="65">
        <f t="shared" si="12"/>
        <v>0</v>
      </c>
    </row>
    <row r="158" spans="2:8" ht="15.75" customHeight="1" thickBot="1" x14ac:dyDescent="0.4">
      <c r="C158" s="52" t="s">
        <v>557</v>
      </c>
      <c r="D158" s="97"/>
      <c r="E158" s="97"/>
      <c r="F158" s="97"/>
      <c r="G158" s="97"/>
      <c r="H158" s="65">
        <f t="shared" si="12"/>
        <v>0</v>
      </c>
    </row>
    <row r="159" spans="2:8" ht="15.75" customHeight="1" thickBot="1" x14ac:dyDescent="0.4">
      <c r="C159" s="56" t="s">
        <v>21</v>
      </c>
      <c r="D159" s="66">
        <f>SUM(D152:D158)</f>
        <v>0</v>
      </c>
      <c r="E159" s="66">
        <f>SUM(E152:E158)</f>
        <v>0</v>
      </c>
      <c r="F159" s="66">
        <f>SUM(F152:F158)</f>
        <v>0</v>
      </c>
      <c r="G159" s="66">
        <f>SUM(G152:G158)</f>
        <v>0</v>
      </c>
      <c r="H159" s="65">
        <f t="shared" si="12"/>
        <v>0</v>
      </c>
    </row>
    <row r="160" spans="2:8" s="55" customFormat="1" ht="15.75" customHeight="1" x14ac:dyDescent="0.35">
      <c r="C160" s="67"/>
      <c r="D160" s="68"/>
      <c r="E160" s="68"/>
      <c r="F160" s="68"/>
      <c r="G160" s="68"/>
      <c r="H160" s="69"/>
    </row>
    <row r="161" spans="3:8" ht="15.75" customHeight="1" x14ac:dyDescent="0.35">
      <c r="C161" s="295" t="s">
        <v>496</v>
      </c>
      <c r="D161" s="296"/>
      <c r="E161" s="296"/>
      <c r="F161" s="296"/>
      <c r="G161" s="296"/>
      <c r="H161" s="297"/>
    </row>
    <row r="162" spans="3:8" ht="21" customHeight="1" thickBot="1" x14ac:dyDescent="0.4">
      <c r="C162" s="63" t="s">
        <v>577</v>
      </c>
      <c r="D162" s="64">
        <f>'1) Tableau budgétaire 1'!D160</f>
        <v>0</v>
      </c>
      <c r="E162" s="64">
        <f>'1) Tableau budgétaire 1'!E160</f>
        <v>0</v>
      </c>
      <c r="F162" s="64">
        <f>'1) Tableau budgétaire 1'!F160</f>
        <v>0</v>
      </c>
      <c r="G162" s="64">
        <f>'1) Tableau budgétaire 1'!G160</f>
        <v>0</v>
      </c>
      <c r="H162" s="65">
        <f>SUM(D162:G162)</f>
        <v>0</v>
      </c>
    </row>
    <row r="163" spans="3:8" ht="15.75" customHeight="1" thickBot="1" x14ac:dyDescent="0.4">
      <c r="C163" s="61" t="s">
        <v>551</v>
      </c>
      <c r="D163" s="95"/>
      <c r="E163" s="96"/>
      <c r="F163" s="96"/>
      <c r="G163" s="96"/>
      <c r="H163" s="65">
        <f t="shared" ref="H163:H170" si="13">SUM(D163:G163)</f>
        <v>0</v>
      </c>
    </row>
    <row r="164" spans="3:8" ht="15.75" customHeight="1" thickBot="1" x14ac:dyDescent="0.4">
      <c r="C164" s="52" t="s">
        <v>552</v>
      </c>
      <c r="D164" s="97"/>
      <c r="E164" s="19"/>
      <c r="F164" s="19"/>
      <c r="G164" s="19"/>
      <c r="H164" s="65">
        <f t="shared" si="13"/>
        <v>0</v>
      </c>
    </row>
    <row r="165" spans="3:8" ht="15.75" customHeight="1" thickBot="1" x14ac:dyDescent="0.4">
      <c r="C165" s="52" t="s">
        <v>553</v>
      </c>
      <c r="D165" s="97"/>
      <c r="E165" s="97"/>
      <c r="F165" s="97"/>
      <c r="G165" s="97"/>
      <c r="H165" s="65">
        <f t="shared" si="13"/>
        <v>0</v>
      </c>
    </row>
    <row r="166" spans="3:8" ht="15.75" customHeight="1" thickBot="1" x14ac:dyDescent="0.4">
      <c r="C166" s="53" t="s">
        <v>554</v>
      </c>
      <c r="D166" s="97"/>
      <c r="E166" s="97"/>
      <c r="F166" s="97"/>
      <c r="G166" s="97"/>
      <c r="H166" s="65">
        <f t="shared" si="13"/>
        <v>0</v>
      </c>
    </row>
    <row r="167" spans="3:8" ht="15.75" customHeight="1" thickBot="1" x14ac:dyDescent="0.4">
      <c r="C167" s="52" t="s">
        <v>555</v>
      </c>
      <c r="D167" s="97"/>
      <c r="E167" s="97"/>
      <c r="F167" s="97"/>
      <c r="G167" s="97"/>
      <c r="H167" s="65">
        <f t="shared" si="13"/>
        <v>0</v>
      </c>
    </row>
    <row r="168" spans="3:8" ht="15.75" customHeight="1" thickBot="1" x14ac:dyDescent="0.4">
      <c r="C168" s="52" t="s">
        <v>556</v>
      </c>
      <c r="D168" s="97"/>
      <c r="E168" s="97"/>
      <c r="F168" s="97"/>
      <c r="G168" s="97"/>
      <c r="H168" s="65">
        <f t="shared" si="13"/>
        <v>0</v>
      </c>
    </row>
    <row r="169" spans="3:8" ht="15.75" customHeight="1" thickBot="1" x14ac:dyDescent="0.4">
      <c r="C169" s="52" t="s">
        <v>557</v>
      </c>
      <c r="D169" s="97"/>
      <c r="E169" s="97"/>
      <c r="F169" s="97"/>
      <c r="G169" s="97"/>
      <c r="H169" s="65">
        <f t="shared" si="13"/>
        <v>0</v>
      </c>
    </row>
    <row r="170" spans="3:8" ht="15.75" customHeight="1" thickBot="1" x14ac:dyDescent="0.4">
      <c r="C170" s="56" t="s">
        <v>21</v>
      </c>
      <c r="D170" s="66">
        <f>SUM(D163:D169)</f>
        <v>0</v>
      </c>
      <c r="E170" s="66">
        <f>SUM(E163:E169)</f>
        <v>0</v>
      </c>
      <c r="F170" s="66">
        <f>SUM(F163:F169)</f>
        <v>0</v>
      </c>
      <c r="G170" s="66">
        <f>SUM(G163:G169)</f>
        <v>0</v>
      </c>
      <c r="H170" s="65">
        <f t="shared" si="13"/>
        <v>0</v>
      </c>
    </row>
    <row r="171" spans="3:8" s="55" customFormat="1" ht="15.75" customHeight="1" x14ac:dyDescent="0.35">
      <c r="C171" s="67"/>
      <c r="D171" s="68"/>
      <c r="E171" s="68"/>
      <c r="F171" s="68"/>
      <c r="G171" s="68"/>
      <c r="H171" s="69"/>
    </row>
    <row r="172" spans="3:8" ht="15.75" customHeight="1" x14ac:dyDescent="0.35">
      <c r="C172" s="295" t="s">
        <v>505</v>
      </c>
      <c r="D172" s="296"/>
      <c r="E172" s="296"/>
      <c r="F172" s="296"/>
      <c r="G172" s="296"/>
      <c r="H172" s="297"/>
    </row>
    <row r="173" spans="3:8" ht="19.5" customHeight="1" thickBot="1" x14ac:dyDescent="0.4">
      <c r="C173" s="63" t="s">
        <v>578</v>
      </c>
      <c r="D173" s="64">
        <f>'1) Tableau budgétaire 1'!D170</f>
        <v>0</v>
      </c>
      <c r="E173" s="64">
        <f>'1) Tableau budgétaire 1'!E170</f>
        <v>0</v>
      </c>
      <c r="F173" s="64">
        <f>'1) Tableau budgétaire 1'!F170</f>
        <v>0</v>
      </c>
      <c r="G173" s="64">
        <f>'1) Tableau budgétaire 1'!G170</f>
        <v>0</v>
      </c>
      <c r="H173" s="65">
        <f>SUM(D173:G173)</f>
        <v>0</v>
      </c>
    </row>
    <row r="174" spans="3:8" ht="15.75" customHeight="1" thickBot="1" x14ac:dyDescent="0.4">
      <c r="C174" s="61" t="s">
        <v>551</v>
      </c>
      <c r="D174" s="95"/>
      <c r="E174" s="96"/>
      <c r="F174" s="96"/>
      <c r="G174" s="96"/>
      <c r="H174" s="65">
        <f t="shared" ref="H174:H181" si="14">SUM(D174:G174)</f>
        <v>0</v>
      </c>
    </row>
    <row r="175" spans="3:8" ht="15.75" customHeight="1" thickBot="1" x14ac:dyDescent="0.4">
      <c r="C175" s="52" t="s">
        <v>552</v>
      </c>
      <c r="D175" s="97"/>
      <c r="E175" s="19"/>
      <c r="F175" s="19"/>
      <c r="G175" s="19"/>
      <c r="H175" s="65">
        <f>SUM(D175:G175)</f>
        <v>0</v>
      </c>
    </row>
    <row r="176" spans="3:8" ht="15.75" customHeight="1" thickBot="1" x14ac:dyDescent="0.4">
      <c r="C176" s="52" t="s">
        <v>553</v>
      </c>
      <c r="D176" s="97"/>
      <c r="E176" s="97"/>
      <c r="F176" s="97"/>
      <c r="G176" s="97"/>
      <c r="H176" s="65">
        <f t="shared" si="14"/>
        <v>0</v>
      </c>
    </row>
    <row r="177" spans="3:8" ht="15.75" customHeight="1" thickBot="1" x14ac:dyDescent="0.4">
      <c r="C177" s="53" t="s">
        <v>554</v>
      </c>
      <c r="D177" s="97"/>
      <c r="E177" s="97"/>
      <c r="F177" s="97"/>
      <c r="G177" s="97"/>
      <c r="H177" s="65">
        <f t="shared" si="14"/>
        <v>0</v>
      </c>
    </row>
    <row r="178" spans="3:8" ht="15.75" customHeight="1" thickBot="1" x14ac:dyDescent="0.4">
      <c r="C178" s="52" t="s">
        <v>555</v>
      </c>
      <c r="D178" s="97"/>
      <c r="E178" s="97"/>
      <c r="F178" s="97"/>
      <c r="G178" s="97"/>
      <c r="H178" s="65">
        <f t="shared" si="14"/>
        <v>0</v>
      </c>
    </row>
    <row r="179" spans="3:8" ht="15.75" customHeight="1" thickBot="1" x14ac:dyDescent="0.4">
      <c r="C179" s="52" t="s">
        <v>556</v>
      </c>
      <c r="D179" s="97"/>
      <c r="E179" s="97"/>
      <c r="F179" s="97"/>
      <c r="G179" s="97"/>
      <c r="H179" s="65">
        <f t="shared" si="14"/>
        <v>0</v>
      </c>
    </row>
    <row r="180" spans="3:8" ht="15.75" customHeight="1" thickBot="1" x14ac:dyDescent="0.4">
      <c r="C180" s="52" t="s">
        <v>557</v>
      </c>
      <c r="D180" s="97"/>
      <c r="E180" s="97"/>
      <c r="F180" s="97"/>
      <c r="G180" s="97"/>
      <c r="H180" s="65">
        <f t="shared" si="14"/>
        <v>0</v>
      </c>
    </row>
    <row r="181" spans="3:8" ht="15.75" customHeight="1" thickBot="1" x14ac:dyDescent="0.4">
      <c r="C181" s="56" t="s">
        <v>21</v>
      </c>
      <c r="D181" s="66">
        <f>SUM(D174:D180)</f>
        <v>0</v>
      </c>
      <c r="E181" s="66">
        <f>SUM(E174:E180)</f>
        <v>0</v>
      </c>
      <c r="F181" s="66">
        <f>SUM(F174:F180)</f>
        <v>0</v>
      </c>
      <c r="G181" s="66">
        <f>SUM(G174:G180)</f>
        <v>0</v>
      </c>
      <c r="H181" s="65">
        <f t="shared" si="14"/>
        <v>0</v>
      </c>
    </row>
    <row r="182" spans="3:8" s="55" customFormat="1" ht="15.75" customHeight="1" x14ac:dyDescent="0.35">
      <c r="C182" s="67"/>
      <c r="D182" s="68"/>
      <c r="E182" s="68"/>
      <c r="F182" s="68"/>
      <c r="G182" s="68"/>
      <c r="H182" s="69"/>
    </row>
    <row r="183" spans="3:8" ht="15.75" customHeight="1" x14ac:dyDescent="0.35">
      <c r="C183" s="295" t="s">
        <v>514</v>
      </c>
      <c r="D183" s="296"/>
      <c r="E183" s="296"/>
      <c r="F183" s="296"/>
      <c r="G183" s="296"/>
      <c r="H183" s="297"/>
    </row>
    <row r="184" spans="3:8" ht="22.5" customHeight="1" thickBot="1" x14ac:dyDescent="0.4">
      <c r="C184" s="63" t="s">
        <v>579</v>
      </c>
      <c r="D184" s="64">
        <f>'1) Tableau budgétaire 1'!D180</f>
        <v>0</v>
      </c>
      <c r="E184" s="64">
        <f>'1) Tableau budgétaire 1'!E180</f>
        <v>0</v>
      </c>
      <c r="F184" s="64">
        <f>'1) Tableau budgétaire 1'!F180</f>
        <v>0</v>
      </c>
      <c r="G184" s="64">
        <f>'1) Tableau budgétaire 1'!G180</f>
        <v>0</v>
      </c>
      <c r="H184" s="65">
        <f>SUM(D184:G184)</f>
        <v>0</v>
      </c>
    </row>
    <row r="185" spans="3:8" ht="15.75" customHeight="1" thickBot="1" x14ac:dyDescent="0.4">
      <c r="C185" s="61" t="s">
        <v>551</v>
      </c>
      <c r="D185" s="95"/>
      <c r="E185" s="96"/>
      <c r="F185" s="96"/>
      <c r="G185" s="96"/>
      <c r="H185" s="65">
        <f t="shared" ref="H185:H192" si="15">SUM(D185:G185)</f>
        <v>0</v>
      </c>
    </row>
    <row r="186" spans="3:8" ht="15.75" customHeight="1" thickBot="1" x14ac:dyDescent="0.4">
      <c r="C186" s="52" t="s">
        <v>552</v>
      </c>
      <c r="D186" s="97"/>
      <c r="E186" s="19"/>
      <c r="F186" s="19"/>
      <c r="G186" s="19"/>
      <c r="H186" s="65">
        <f t="shared" si="15"/>
        <v>0</v>
      </c>
    </row>
    <row r="187" spans="3:8" ht="15.75" customHeight="1" thickBot="1" x14ac:dyDescent="0.4">
      <c r="C187" s="52" t="s">
        <v>553</v>
      </c>
      <c r="D187" s="97"/>
      <c r="E187" s="97"/>
      <c r="F187" s="97"/>
      <c r="G187" s="97"/>
      <c r="H187" s="65">
        <f t="shared" si="15"/>
        <v>0</v>
      </c>
    </row>
    <row r="188" spans="3:8" ht="15.75" customHeight="1" thickBot="1" x14ac:dyDescent="0.4">
      <c r="C188" s="53" t="s">
        <v>554</v>
      </c>
      <c r="D188" s="97"/>
      <c r="E188" s="97"/>
      <c r="F188" s="97"/>
      <c r="G188" s="97"/>
      <c r="H188" s="65">
        <f t="shared" si="15"/>
        <v>0</v>
      </c>
    </row>
    <row r="189" spans="3:8" ht="15.75" customHeight="1" thickBot="1" x14ac:dyDescent="0.4">
      <c r="C189" s="52" t="s">
        <v>555</v>
      </c>
      <c r="D189" s="97"/>
      <c r="E189" s="97"/>
      <c r="F189" s="97"/>
      <c r="G189" s="97"/>
      <c r="H189" s="65">
        <f t="shared" si="15"/>
        <v>0</v>
      </c>
    </row>
    <row r="190" spans="3:8" ht="15.75" customHeight="1" thickBot="1" x14ac:dyDescent="0.4">
      <c r="C190" s="52" t="s">
        <v>556</v>
      </c>
      <c r="D190" s="97"/>
      <c r="E190" s="97"/>
      <c r="F190" s="97"/>
      <c r="G190" s="97"/>
      <c r="H190" s="65">
        <f t="shared" si="15"/>
        <v>0</v>
      </c>
    </row>
    <row r="191" spans="3:8" ht="15.75" customHeight="1" thickBot="1" x14ac:dyDescent="0.4">
      <c r="C191" s="52" t="s">
        <v>557</v>
      </c>
      <c r="D191" s="97"/>
      <c r="E191" s="97"/>
      <c r="F191" s="97"/>
      <c r="G191" s="97"/>
      <c r="H191" s="65">
        <f>SUM(D191:G191)</f>
        <v>0</v>
      </c>
    </row>
    <row r="192" spans="3:8" ht="15.75" customHeight="1" thickBot="1" x14ac:dyDescent="0.4">
      <c r="C192" s="56" t="s">
        <v>21</v>
      </c>
      <c r="D192" s="66">
        <f>SUM(D185:D191)</f>
        <v>0</v>
      </c>
      <c r="E192" s="66">
        <f>SUM(E185:E191)</f>
        <v>0</v>
      </c>
      <c r="F192" s="66">
        <f>SUM(F185:F191)</f>
        <v>0</v>
      </c>
      <c r="G192" s="66">
        <f>SUM(G185:G191)</f>
        <v>0</v>
      </c>
      <c r="H192" s="65">
        <f t="shared" si="15"/>
        <v>0</v>
      </c>
    </row>
    <row r="193" spans="3:8" ht="15.75" customHeight="1" x14ac:dyDescent="0.35"/>
    <row r="194" spans="3:8" ht="15.75" customHeight="1" x14ac:dyDescent="0.35">
      <c r="C194" s="295" t="s">
        <v>580</v>
      </c>
      <c r="D194" s="296"/>
      <c r="E194" s="296"/>
      <c r="F194" s="296"/>
      <c r="G194" s="296"/>
      <c r="H194" s="297"/>
    </row>
    <row r="195" spans="3:8" ht="36" customHeight="1" thickBot="1" x14ac:dyDescent="0.4">
      <c r="C195" s="63" t="s">
        <v>581</v>
      </c>
      <c r="D195" s="64">
        <f>'1) Tableau budgétaire 1'!D187</f>
        <v>447474</v>
      </c>
      <c r="E195" s="64">
        <f>'1) Tableau budgétaire 1'!E187</f>
        <v>168934.579439252</v>
      </c>
      <c r="F195" s="64">
        <f>'1) Tableau budgétaire 1'!F187</f>
        <v>132242</v>
      </c>
      <c r="G195" s="64">
        <f>'1) Tableau budgétaire 1'!G187</f>
        <v>155382</v>
      </c>
      <c r="H195" s="65">
        <f>SUM(D195:G195)</f>
        <v>904032.57943925203</v>
      </c>
    </row>
    <row r="196" spans="3:8" ht="15.75" customHeight="1" thickBot="1" x14ac:dyDescent="0.4">
      <c r="C196" s="61" t="s">
        <v>551</v>
      </c>
      <c r="D196" s="95">
        <f>129080+36892+21502+60000-20000</f>
        <v>227474</v>
      </c>
      <c r="E196" s="96">
        <v>98000</v>
      </c>
      <c r="F196" s="96">
        <v>67500</v>
      </c>
      <c r="G196" s="191">
        <v>42100</v>
      </c>
      <c r="H196" s="65">
        <f t="shared" ref="H196:H202" si="16">SUM(D196:G196)</f>
        <v>435074</v>
      </c>
    </row>
    <row r="197" spans="3:8" ht="15.75" customHeight="1" thickBot="1" x14ac:dyDescent="0.4">
      <c r="C197" s="52" t="s">
        <v>552</v>
      </c>
      <c r="D197" s="97">
        <v>5000</v>
      </c>
      <c r="E197" s="19"/>
      <c r="F197" s="19">
        <v>8000</v>
      </c>
      <c r="G197" s="192">
        <v>7510</v>
      </c>
      <c r="H197" s="65">
        <f t="shared" si="16"/>
        <v>20510</v>
      </c>
    </row>
    <row r="198" spans="3:8" ht="15.75" customHeight="1" thickBot="1" x14ac:dyDescent="0.4">
      <c r="C198" s="52" t="s">
        <v>553</v>
      </c>
      <c r="D198" s="97">
        <f>80000</f>
        <v>80000</v>
      </c>
      <c r="E198" s="97"/>
      <c r="F198" s="97">
        <v>5000</v>
      </c>
      <c r="G198" s="190">
        <v>60000</v>
      </c>
      <c r="H198" s="65">
        <f>SUM(D198:G198)</f>
        <v>145000</v>
      </c>
    </row>
    <row r="199" spans="3:8" ht="15.75" customHeight="1" thickBot="1" x14ac:dyDescent="0.4">
      <c r="C199" s="53" t="s">
        <v>554</v>
      </c>
      <c r="D199" s="97">
        <v>60000</v>
      </c>
      <c r="E199" s="97">
        <v>15000</v>
      </c>
      <c r="F199" s="97"/>
      <c r="G199" s="190"/>
      <c r="H199" s="65">
        <f t="shared" si="16"/>
        <v>75000</v>
      </c>
    </row>
    <row r="200" spans="3:8" ht="15.75" customHeight="1" thickBot="1" x14ac:dyDescent="0.4">
      <c r="C200" s="52" t="s">
        <v>555</v>
      </c>
      <c r="D200" s="97"/>
      <c r="E200" s="97">
        <v>40934.579439252004</v>
      </c>
      <c r="F200" s="97">
        <v>34617</v>
      </c>
      <c r="G200" s="190">
        <v>35000</v>
      </c>
      <c r="H200" s="65">
        <f t="shared" si="16"/>
        <v>110551.579439252</v>
      </c>
    </row>
    <row r="201" spans="3:8" ht="15.75" customHeight="1" thickBot="1" x14ac:dyDescent="0.4">
      <c r="C201" s="52" t="s">
        <v>556</v>
      </c>
      <c r="D201" s="97"/>
      <c r="E201" s="97"/>
      <c r="F201" s="97"/>
      <c r="G201" s="190"/>
      <c r="H201" s="65">
        <f t="shared" si="16"/>
        <v>0</v>
      </c>
    </row>
    <row r="202" spans="3:8" ht="15.75" customHeight="1" thickBot="1" x14ac:dyDescent="0.4">
      <c r="C202" s="52" t="s">
        <v>557</v>
      </c>
      <c r="D202" s="97">
        <v>75000</v>
      </c>
      <c r="E202" s="97">
        <v>15000</v>
      </c>
      <c r="F202" s="97">
        <v>17125</v>
      </c>
      <c r="G202" s="190">
        <v>10772</v>
      </c>
      <c r="H202" s="65">
        <f t="shared" si="16"/>
        <v>117897</v>
      </c>
    </row>
    <row r="203" spans="3:8" ht="15.75" customHeight="1" thickBot="1" x14ac:dyDescent="0.4">
      <c r="C203" s="56" t="s">
        <v>21</v>
      </c>
      <c r="D203" s="66">
        <f>SUM(D196:D202)</f>
        <v>447474</v>
      </c>
      <c r="E203" s="66">
        <f>SUM(E196:E202)</f>
        <v>168934.579439252</v>
      </c>
      <c r="F203" s="66">
        <f>SUM(F196:F202)</f>
        <v>132242</v>
      </c>
      <c r="G203" s="66">
        <f>SUM(G196:G202)</f>
        <v>155382</v>
      </c>
      <c r="H203" s="65">
        <f>SUM(D203:G203)</f>
        <v>904032.57943925203</v>
      </c>
    </row>
    <row r="204" spans="3:8" ht="15.75" customHeight="1" thickBot="1" x14ac:dyDescent="0.4"/>
    <row r="205" spans="3:8" ht="19.5" customHeight="1" thickBot="1" x14ac:dyDescent="0.4">
      <c r="C205" s="311" t="s">
        <v>547</v>
      </c>
      <c r="D205" s="312"/>
      <c r="E205" s="312"/>
      <c r="F205" s="312"/>
      <c r="G205" s="312"/>
      <c r="H205" s="313"/>
    </row>
    <row r="206" spans="3:8" ht="42.75" customHeight="1" x14ac:dyDescent="0.35">
      <c r="C206" s="74"/>
      <c r="D206" s="20" t="s">
        <v>538</v>
      </c>
      <c r="E206" s="20" t="s">
        <v>539</v>
      </c>
      <c r="F206" s="20" t="s">
        <v>540</v>
      </c>
      <c r="G206" s="20" t="s">
        <v>604</v>
      </c>
      <c r="H206" s="304" t="s">
        <v>547</v>
      </c>
    </row>
    <row r="207" spans="3:8" ht="19.5" customHeight="1" x14ac:dyDescent="0.35">
      <c r="C207" s="149"/>
      <c r="D207" s="176" t="str">
        <f>'1) Tableau budgétaire 1'!D13</f>
        <v>PNUD Niger</v>
      </c>
      <c r="E207" s="176" t="str">
        <f>'1) Tableau budgétaire 1'!E13</f>
        <v>FAO Niger</v>
      </c>
      <c r="F207" s="176" t="str">
        <f>'1) Tableau budgétaire 1'!F13</f>
        <v>PNUD Bénin</v>
      </c>
      <c r="G207" s="176" t="str">
        <f>'1) Tableau budgétaire 1'!G13</f>
        <v>FAO Bénin</v>
      </c>
      <c r="H207" s="289"/>
    </row>
    <row r="208" spans="3:8" ht="19.5" customHeight="1" x14ac:dyDescent="0.35">
      <c r="C208" s="146" t="s">
        <v>551</v>
      </c>
      <c r="D208" s="75">
        <f>SUM(D185,D174,D163,D152,D140,D129,D118,D107,D95,D84,D73,D62,D50,D39,D28,D17,D196)</f>
        <v>227474</v>
      </c>
      <c r="E208" s="75">
        <f>SUM(E185,E174,E163,E152,E140,E129,E118,E107,E95,E84,E73,E62,E50,E39,E28,E17,E196)</f>
        <v>98000</v>
      </c>
      <c r="F208" s="75">
        <f t="shared" ref="F208" si="17">SUM(F185,F174,F163,F152,F140,F129,F118,F107,F95,F84,F73,F62,F50,F39,F28,F17,F196)</f>
        <v>67500</v>
      </c>
      <c r="G208" s="75">
        <f t="shared" ref="G208:G214" si="18">SUM(G185,G174,G163,G152,G140,G129,G118,G107,G95,G84,G73,G62,G50,G39,G28,G17,G196)</f>
        <v>98660</v>
      </c>
      <c r="H208" s="72">
        <f t="shared" ref="H208:H215" si="19">SUM(D208:G208)</f>
        <v>491634</v>
      </c>
    </row>
    <row r="209" spans="3:14" ht="34.5" customHeight="1" x14ac:dyDescent="0.35">
      <c r="C209" s="147" t="s">
        <v>552</v>
      </c>
      <c r="D209" s="75">
        <f>SUM(D186,D175,D164,D153,D141,D130,D119,D108,D96,D85,D74,D63,D51,D40,D29,D18,D197)</f>
        <v>187000</v>
      </c>
      <c r="E209" s="75">
        <f t="shared" ref="E209:F209" si="20">SUM(E186,E175,E164,E153,E141,E130,E119,E108,E96,E85,E74,E63,E51,E40,E29,E18,E197)</f>
        <v>95000</v>
      </c>
      <c r="F209" s="75">
        <f t="shared" si="20"/>
        <v>205000</v>
      </c>
      <c r="G209" s="75">
        <f t="shared" si="18"/>
        <v>367703</v>
      </c>
      <c r="H209" s="72">
        <f t="shared" si="19"/>
        <v>854703</v>
      </c>
    </row>
    <row r="210" spans="3:14" ht="48" customHeight="1" x14ac:dyDescent="0.35">
      <c r="C210" s="147" t="s">
        <v>553</v>
      </c>
      <c r="D210" s="75">
        <f t="shared" ref="D210:F214" si="21">SUM(D187,D176,D165,D154,D142,D131,D120,D109,D97,D86,D75,D64,D52,D41,D30,D19,D198)</f>
        <v>150000</v>
      </c>
      <c r="E210" s="75">
        <f t="shared" si="21"/>
        <v>64573</v>
      </c>
      <c r="F210" s="75">
        <f t="shared" si="21"/>
        <v>70000</v>
      </c>
      <c r="G210" s="75">
        <f t="shared" si="18"/>
        <v>72000</v>
      </c>
      <c r="H210" s="72">
        <f t="shared" si="19"/>
        <v>356573</v>
      </c>
    </row>
    <row r="211" spans="3:14" ht="33" customHeight="1" x14ac:dyDescent="0.35">
      <c r="C211" s="148" t="s">
        <v>554</v>
      </c>
      <c r="D211" s="75">
        <f t="shared" si="21"/>
        <v>245000</v>
      </c>
      <c r="E211" s="75">
        <f t="shared" si="21"/>
        <v>162096.29623738863</v>
      </c>
      <c r="F211" s="75">
        <f t="shared" si="21"/>
        <v>145000</v>
      </c>
      <c r="G211" s="75">
        <f t="shared" si="18"/>
        <v>0</v>
      </c>
      <c r="H211" s="72">
        <f t="shared" si="19"/>
        <v>552096.29623738863</v>
      </c>
    </row>
    <row r="212" spans="3:14" ht="21" customHeight="1" x14ac:dyDescent="0.35">
      <c r="C212" s="147" t="s">
        <v>555</v>
      </c>
      <c r="D212" s="75">
        <f t="shared" si="21"/>
        <v>55000</v>
      </c>
      <c r="E212" s="75">
        <f t="shared" si="21"/>
        <v>100934.579439252</v>
      </c>
      <c r="F212" s="75">
        <f t="shared" si="21"/>
        <v>129617</v>
      </c>
      <c r="G212" s="75">
        <f t="shared" si="18"/>
        <v>35000</v>
      </c>
      <c r="H212" s="72">
        <f t="shared" si="19"/>
        <v>320551.57943925203</v>
      </c>
      <c r="I212" s="25"/>
      <c r="J212" s="25"/>
      <c r="K212" s="25"/>
      <c r="L212" s="25"/>
      <c r="M212" s="25"/>
      <c r="N212" s="24"/>
    </row>
    <row r="213" spans="3:14" ht="39.75" customHeight="1" x14ac:dyDescent="0.35">
      <c r="C213" s="147" t="s">
        <v>556</v>
      </c>
      <c r="D213" s="75">
        <f t="shared" si="21"/>
        <v>482974.28</v>
      </c>
      <c r="E213" s="75">
        <f t="shared" si="21"/>
        <v>185000</v>
      </c>
      <c r="F213" s="75">
        <f t="shared" si="21"/>
        <v>130000</v>
      </c>
      <c r="G213" s="75">
        <f t="shared" si="18"/>
        <v>20000</v>
      </c>
      <c r="H213" s="72">
        <f t="shared" si="19"/>
        <v>817974.28</v>
      </c>
      <c r="I213" s="25"/>
      <c r="J213" s="25"/>
      <c r="K213" s="25"/>
      <c r="L213" s="25"/>
      <c r="M213" s="25"/>
      <c r="N213" s="24"/>
    </row>
    <row r="214" spans="3:14" ht="39.75" customHeight="1" x14ac:dyDescent="0.35">
      <c r="C214" s="147" t="s">
        <v>557</v>
      </c>
      <c r="D214" s="128">
        <f t="shared" si="21"/>
        <v>95000</v>
      </c>
      <c r="E214" s="128">
        <f t="shared" si="21"/>
        <v>95000</v>
      </c>
      <c r="F214" s="128">
        <f t="shared" si="21"/>
        <v>71209.09</v>
      </c>
      <c r="G214" s="128">
        <f t="shared" si="18"/>
        <v>83572</v>
      </c>
      <c r="H214" s="72">
        <f t="shared" si="19"/>
        <v>344781.08999999997</v>
      </c>
      <c r="I214" s="25"/>
      <c r="J214" s="25"/>
      <c r="K214" s="25"/>
      <c r="L214" s="25"/>
      <c r="M214" s="25"/>
      <c r="N214" s="24"/>
    </row>
    <row r="215" spans="3:14" ht="22.5" customHeight="1" x14ac:dyDescent="0.35">
      <c r="C215" s="114" t="s">
        <v>536</v>
      </c>
      <c r="D215" s="129">
        <f>SUM(D208:D214)</f>
        <v>1442448.28</v>
      </c>
      <c r="E215" s="129">
        <f>SUM(E208:E214)</f>
        <v>800603.87567664066</v>
      </c>
      <c r="F215" s="129">
        <f>SUM(F208:F214)</f>
        <v>818326.09</v>
      </c>
      <c r="G215" s="129">
        <f>SUM(G208:G214)</f>
        <v>676935</v>
      </c>
      <c r="H215" s="130">
        <f t="shared" si="19"/>
        <v>3738313.2456766404</v>
      </c>
      <c r="I215" s="25"/>
      <c r="J215" s="25"/>
      <c r="K215" s="25"/>
      <c r="L215" s="25"/>
      <c r="M215" s="25"/>
      <c r="N215" s="24"/>
    </row>
    <row r="216" spans="3:14" ht="26.25" customHeight="1" thickBot="1" x14ac:dyDescent="0.4">
      <c r="C216" s="114" t="s">
        <v>537</v>
      </c>
      <c r="D216" s="77">
        <f>D215*0.07</f>
        <v>100971.37960000001</v>
      </c>
      <c r="E216" s="77">
        <f t="shared" ref="E216:F216" si="22">E215*0.07</f>
        <v>56042.271297364852</v>
      </c>
      <c r="F216" s="77">
        <f t="shared" si="22"/>
        <v>57282.826300000001</v>
      </c>
      <c r="G216" s="77">
        <f>G215*0.07</f>
        <v>47385.450000000004</v>
      </c>
      <c r="H216" s="133">
        <f>H215*0.07</f>
        <v>261681.92719736486</v>
      </c>
      <c r="I216" s="33"/>
      <c r="J216" s="33"/>
      <c r="K216" s="33"/>
      <c r="L216" s="33"/>
      <c r="M216" s="57"/>
      <c r="N216" s="55"/>
    </row>
    <row r="217" spans="3:14" ht="23.25" customHeight="1" thickBot="1" x14ac:dyDescent="0.4">
      <c r="C217" s="131" t="s">
        <v>371</v>
      </c>
      <c r="D217" s="132">
        <f>SUM(D215:D216)</f>
        <v>1543419.6596000001</v>
      </c>
      <c r="E217" s="132">
        <f>SUM(E215:E216)</f>
        <v>856646.1469740055</v>
      </c>
      <c r="F217" s="132">
        <f>SUM(F215:F216)</f>
        <v>875608.91629999992</v>
      </c>
      <c r="G217" s="132">
        <f>SUM(G215:G216)</f>
        <v>724320.45</v>
      </c>
      <c r="H217" s="76">
        <f>SUM(H215:H216)</f>
        <v>3999995.1728740055</v>
      </c>
      <c r="I217" s="33"/>
      <c r="J217" s="33"/>
      <c r="K217" s="33"/>
      <c r="L217" s="33"/>
      <c r="M217" s="57"/>
      <c r="N217" s="55"/>
    </row>
    <row r="218" spans="3:14" ht="15.75" customHeight="1" x14ac:dyDescent="0.35">
      <c r="M218" s="58"/>
    </row>
    <row r="219" spans="3:14" ht="15.75" customHeight="1" x14ac:dyDescent="0.35">
      <c r="I219" s="42"/>
      <c r="J219" s="42"/>
      <c r="M219" s="58"/>
    </row>
    <row r="220" spans="3:14" ht="15.75" customHeight="1" x14ac:dyDescent="0.35">
      <c r="I220" s="42"/>
      <c r="J220" s="42"/>
    </row>
    <row r="221" spans="3:14" ht="40.5" customHeight="1" x14ac:dyDescent="0.35">
      <c r="I221" s="42"/>
      <c r="J221" s="42"/>
      <c r="M221" s="59"/>
    </row>
    <row r="222" spans="3:14" ht="24.75" customHeight="1" x14ac:dyDescent="0.35">
      <c r="I222" s="42"/>
      <c r="J222" s="42"/>
      <c r="M222" s="59"/>
    </row>
    <row r="223" spans="3:14" ht="41.25" customHeight="1" x14ac:dyDescent="0.35">
      <c r="I223" s="12"/>
      <c r="J223" s="42"/>
      <c r="M223" s="59"/>
    </row>
    <row r="224" spans="3:14" ht="51.75" customHeight="1" x14ac:dyDescent="0.35">
      <c r="I224" s="12"/>
      <c r="J224" s="42"/>
      <c r="M224" s="59"/>
    </row>
    <row r="225" spans="3:15" ht="42" customHeight="1" x14ac:dyDescent="0.35">
      <c r="I225" s="42"/>
      <c r="J225" s="42"/>
      <c r="M225" s="59"/>
    </row>
    <row r="226" spans="3:15" s="55" customFormat="1" ht="42" customHeight="1" x14ac:dyDescent="0.35">
      <c r="C226" s="54"/>
      <c r="H226" s="54"/>
      <c r="I226" s="54"/>
      <c r="J226" s="42"/>
      <c r="K226" s="54"/>
      <c r="L226" s="54"/>
      <c r="M226" s="59"/>
      <c r="N226" s="54"/>
    </row>
    <row r="227" spans="3:15" s="55" customFormat="1" ht="42" customHeight="1" x14ac:dyDescent="0.35">
      <c r="C227" s="54"/>
      <c r="H227" s="54"/>
      <c r="I227" s="54"/>
      <c r="J227" s="42"/>
      <c r="K227" s="54"/>
      <c r="L227" s="54"/>
      <c r="M227" s="54"/>
      <c r="N227" s="54"/>
    </row>
    <row r="228" spans="3:15" s="55" customFormat="1" ht="63.75" customHeight="1" x14ac:dyDescent="0.35">
      <c r="C228" s="54"/>
      <c r="H228" s="54"/>
      <c r="I228" s="54"/>
      <c r="J228" s="58"/>
      <c r="K228" s="54"/>
      <c r="L228" s="54"/>
      <c r="M228" s="54"/>
      <c r="N228" s="54"/>
    </row>
    <row r="229" spans="3:15" s="55" customFormat="1" ht="42" customHeight="1" x14ac:dyDescent="0.35">
      <c r="C229" s="54"/>
      <c r="H229" s="54"/>
      <c r="I229" s="54"/>
      <c r="J229" s="54"/>
      <c r="K229" s="54"/>
      <c r="L229" s="54"/>
      <c r="M229" s="54"/>
      <c r="N229" s="58"/>
    </row>
    <row r="230" spans="3:15" ht="23.25" customHeight="1" x14ac:dyDescent="0.35"/>
    <row r="231" spans="3:15" ht="27.75" customHeight="1" x14ac:dyDescent="0.35"/>
    <row r="232" spans="3:15" ht="55.5" customHeight="1" x14ac:dyDescent="0.35"/>
    <row r="233" spans="3:15" ht="57.75" customHeight="1" x14ac:dyDescent="0.35"/>
    <row r="234" spans="3:15" ht="21.75" customHeight="1" x14ac:dyDescent="0.35"/>
    <row r="235" spans="3:15" ht="49.5" customHeight="1" x14ac:dyDescent="0.35"/>
    <row r="236" spans="3:15" ht="28.5" customHeight="1" x14ac:dyDescent="0.35"/>
    <row r="237" spans="3:15" ht="28.5" customHeight="1" x14ac:dyDescent="0.35"/>
    <row r="238" spans="3:15" ht="28.5" customHeight="1" x14ac:dyDescent="0.35"/>
    <row r="239" spans="3:15" ht="23.25" customHeight="1" x14ac:dyDescent="0.35">
      <c r="O239" s="58"/>
    </row>
    <row r="240" spans="3:15" ht="43.5" customHeight="1" x14ac:dyDescent="0.35">
      <c r="O240" s="58"/>
    </row>
    <row r="241" spans="15:15" ht="55.5" customHeight="1" x14ac:dyDescent="0.35"/>
    <row r="242" spans="15:15" ht="42.75" customHeight="1" x14ac:dyDescent="0.35">
      <c r="O242" s="58"/>
    </row>
    <row r="243" spans="15:15" ht="21.75" customHeight="1" x14ac:dyDescent="0.35">
      <c r="O243" s="58"/>
    </row>
    <row r="244" spans="15:15" ht="21.75" customHeight="1" x14ac:dyDescent="0.35">
      <c r="O244" s="58"/>
    </row>
    <row r="245" spans="15:15" ht="23.25" customHeight="1" x14ac:dyDescent="0.35"/>
    <row r="246" spans="15:15" ht="23.25" customHeight="1" x14ac:dyDescent="0.35"/>
    <row r="247" spans="15:15" ht="21.75" customHeight="1" x14ac:dyDescent="0.35"/>
    <row r="248" spans="15:15" ht="16.5" customHeight="1" x14ac:dyDescent="0.35"/>
    <row r="249" spans="15:15" ht="29.25" customHeight="1" x14ac:dyDescent="0.35"/>
    <row r="250" spans="15:15" ht="24.75" customHeight="1" x14ac:dyDescent="0.35"/>
    <row r="251" spans="15:15" ht="33" customHeight="1" x14ac:dyDescent="0.35"/>
    <row r="253" spans="15:15" ht="15" customHeight="1" x14ac:dyDescent="0.35"/>
    <row r="254" spans="15:15" ht="25.5" customHeight="1" x14ac:dyDescent="0.35"/>
  </sheetData>
  <sheetProtection sheet="1" insertColumns="0" insertRows="0" deleteRows="0"/>
  <mergeCells count="28">
    <mergeCell ref="C194:H194"/>
    <mergeCell ref="H206:H207"/>
    <mergeCell ref="C172:H172"/>
    <mergeCell ref="C183:H183"/>
    <mergeCell ref="C6:H8"/>
    <mergeCell ref="C161:H161"/>
    <mergeCell ref="C60:H60"/>
    <mergeCell ref="C105:H105"/>
    <mergeCell ref="C116:H116"/>
    <mergeCell ref="C127:H127"/>
    <mergeCell ref="C205:H205"/>
    <mergeCell ref="C138:H138"/>
    <mergeCell ref="B149:H149"/>
    <mergeCell ref="C150:H150"/>
    <mergeCell ref="C71:H71"/>
    <mergeCell ref="C82:H82"/>
    <mergeCell ref="C93:H93"/>
    <mergeCell ref="B104:H104"/>
    <mergeCell ref="C2:F2"/>
    <mergeCell ref="C10:F10"/>
    <mergeCell ref="B14:H14"/>
    <mergeCell ref="C15:H15"/>
    <mergeCell ref="B59:H59"/>
    <mergeCell ref="H12:H13"/>
    <mergeCell ref="C5:H5"/>
    <mergeCell ref="C26:H26"/>
    <mergeCell ref="C37:H37"/>
    <mergeCell ref="C48:H48"/>
  </mergeCells>
  <conditionalFormatting sqref="H24">
    <cfRule type="cellIs" dxfId="22" priority="18" operator="notEqual">
      <formula>$H$16</formula>
    </cfRule>
  </conditionalFormatting>
  <conditionalFormatting sqref="H35">
    <cfRule type="cellIs" dxfId="21" priority="17" operator="notEqual">
      <formula>$H$27</formula>
    </cfRule>
  </conditionalFormatting>
  <conditionalFormatting sqref="H46">
    <cfRule type="cellIs" dxfId="20" priority="16" operator="notEqual">
      <formula>$H$38</formula>
    </cfRule>
  </conditionalFormatting>
  <conditionalFormatting sqref="H57">
    <cfRule type="cellIs" dxfId="19" priority="15" operator="notEqual">
      <formula>$H$49</formula>
    </cfRule>
  </conditionalFormatting>
  <conditionalFormatting sqref="H69">
    <cfRule type="cellIs" dxfId="18" priority="14" operator="notEqual">
      <formula>$H$61</formula>
    </cfRule>
  </conditionalFormatting>
  <conditionalFormatting sqref="H80">
    <cfRule type="cellIs" dxfId="17" priority="13" operator="notEqual">
      <formula>$H$72</formula>
    </cfRule>
  </conditionalFormatting>
  <conditionalFormatting sqref="H91">
    <cfRule type="cellIs" dxfId="16" priority="12" operator="notEqual">
      <formula>$H$83</formula>
    </cfRule>
  </conditionalFormatting>
  <conditionalFormatting sqref="H102">
    <cfRule type="cellIs" dxfId="15" priority="11" operator="notEqual">
      <formula>$H$94</formula>
    </cfRule>
  </conditionalFormatting>
  <conditionalFormatting sqref="H114">
    <cfRule type="cellIs" dxfId="14" priority="10" operator="notEqual">
      <formula>$H$106</formula>
    </cfRule>
  </conditionalFormatting>
  <conditionalFormatting sqref="H125">
    <cfRule type="cellIs" dxfId="13" priority="9" operator="notEqual">
      <formula>$H$117</formula>
    </cfRule>
  </conditionalFormatting>
  <conditionalFormatting sqref="H136">
    <cfRule type="cellIs" dxfId="12" priority="8" operator="notEqual">
      <formula>$H$128</formula>
    </cfRule>
  </conditionalFormatting>
  <conditionalFormatting sqref="H147">
    <cfRule type="cellIs" dxfId="11" priority="7" operator="notEqual">
      <formula>$H$139</formula>
    </cfRule>
  </conditionalFormatting>
  <conditionalFormatting sqref="H159">
    <cfRule type="cellIs" dxfId="10" priority="6" operator="notEqual">
      <formula>$H$151</formula>
    </cfRule>
  </conditionalFormatting>
  <conditionalFormatting sqref="H170">
    <cfRule type="cellIs" dxfId="9" priority="5" operator="notEqual">
      <formula>$H$162</formula>
    </cfRule>
  </conditionalFormatting>
  <conditionalFormatting sqref="H181">
    <cfRule type="cellIs" dxfId="8" priority="4" operator="notEqual">
      <formula>$H$173</formula>
    </cfRule>
  </conditionalFormatting>
  <conditionalFormatting sqref="H192">
    <cfRule type="cellIs" dxfId="7" priority="3" operator="notEqual">
      <formula>$H$184</formula>
    </cfRule>
  </conditionalFormatting>
  <conditionalFormatting sqref="H203">
    <cfRule type="cellIs" dxfId="6" priority="2" operator="notEqual">
      <formula>$H$195</formula>
    </cfRule>
  </conditionalFormatting>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00000000-0002-0000-0100-000001000000}"/>
    <dataValidation allowBlank="1" showInputMessage="1" showErrorMessage="1" prompt="Services contracted by an organization which follow the normal procurement processes." sqref="C188 C20 C31 C42 C53 C65 C76 C87 C98 C110 C121 C132 C143 C155 C166 C177 C199 C211" xr:uid="{00000000-0002-0000-0100-000002000000}"/>
    <dataValidation allowBlank="1" showInputMessage="1" showErrorMessage="1" prompt="Includes staff and non-staff travel paid for by the organization directly related to a project." sqref="C189 C21 C32 C43 C54 C66 C77 C88 C99 C111 C122 C133 C144 C156 C167 C178 C200 C212"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00000000-0002-0000-0100-000005000000}"/>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00000000-0002-0000-0100-000006000000}"/>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6259D438-6EBB-49DE-A9F4-2D28ACA38D2E}">
            <xm:f>'1) Tableau budgétaire 1'!$H$200</xm:f>
            <x14:dxf>
              <font>
                <color rgb="FF9C0006"/>
              </font>
              <fill>
                <patternFill>
                  <bgColor rgb="FFFFC7CE"/>
                </patternFill>
              </fill>
            </x14:dxf>
          </x14:cfRule>
          <xm:sqref>H217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4"/>
  <sheetViews>
    <sheetView showGridLines="0" workbookViewId="0"/>
  </sheetViews>
  <sheetFormatPr baseColWidth="10" defaultColWidth="8.81640625" defaultRowHeight="14.5" x14ac:dyDescent="0.35"/>
  <cols>
    <col min="2" max="2" width="73.1796875" customWidth="1"/>
  </cols>
  <sheetData>
    <row r="1" spans="2:2" ht="15" thickBot="1" x14ac:dyDescent="0.4"/>
    <row r="2" spans="2:2" ht="15" thickBot="1" x14ac:dyDescent="0.4">
      <c r="B2" s="153" t="s">
        <v>582</v>
      </c>
    </row>
    <row r="3" spans="2:2" ht="70.5" customHeight="1" x14ac:dyDescent="0.35">
      <c r="B3" s="154" t="s">
        <v>591</v>
      </c>
    </row>
    <row r="4" spans="2:2" ht="58" x14ac:dyDescent="0.35">
      <c r="B4" s="151" t="s">
        <v>583</v>
      </c>
    </row>
    <row r="5" spans="2:2" x14ac:dyDescent="0.35">
      <c r="B5" s="151"/>
    </row>
    <row r="6" spans="2:2" ht="58" x14ac:dyDescent="0.35">
      <c r="B6" s="150" t="s">
        <v>584</v>
      </c>
    </row>
    <row r="7" spans="2:2" x14ac:dyDescent="0.35">
      <c r="B7" s="151"/>
    </row>
    <row r="8" spans="2:2" ht="72.5" x14ac:dyDescent="0.35">
      <c r="B8" s="150" t="s">
        <v>592</v>
      </c>
    </row>
    <row r="9" spans="2:2" x14ac:dyDescent="0.35">
      <c r="B9" s="151"/>
    </row>
    <row r="10" spans="2:2" ht="29" x14ac:dyDescent="0.35">
      <c r="B10" s="151" t="s">
        <v>585</v>
      </c>
    </row>
    <row r="11" spans="2:2" x14ac:dyDescent="0.35">
      <c r="B11" s="151"/>
    </row>
    <row r="12" spans="2:2" ht="72.5" x14ac:dyDescent="0.35">
      <c r="B12" s="150" t="s">
        <v>593</v>
      </c>
    </row>
    <row r="13" spans="2:2" x14ac:dyDescent="0.35">
      <c r="B13" s="151"/>
    </row>
    <row r="14" spans="2:2" ht="58.5" thickBot="1" x14ac:dyDescent="0.4">
      <c r="B14" s="152" t="s">
        <v>586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327" t="s">
        <v>372</v>
      </c>
      <c r="C2" s="328"/>
      <c r="D2" s="329"/>
    </row>
    <row r="3" spans="2:4" ht="15" thickBot="1" x14ac:dyDescent="0.4">
      <c r="B3" s="330"/>
      <c r="C3" s="331"/>
      <c r="D3" s="332"/>
    </row>
    <row r="4" spans="2:4" ht="15" thickBot="1" x14ac:dyDescent="0.4"/>
    <row r="5" spans="2:4" x14ac:dyDescent="0.35">
      <c r="B5" s="318" t="s">
        <v>22</v>
      </c>
      <c r="C5" s="319"/>
      <c r="D5" s="320"/>
    </row>
    <row r="6" spans="2:4" ht="15" thickBot="1" x14ac:dyDescent="0.4">
      <c r="B6" s="321"/>
      <c r="C6" s="322"/>
      <c r="D6" s="323"/>
    </row>
    <row r="7" spans="2:4" x14ac:dyDescent="0.35">
      <c r="B7" s="84" t="s">
        <v>23</v>
      </c>
      <c r="C7" s="316">
        <f>SUM('1) Tableau budgétaire 1'!D24:F24,'1) Tableau budgétaire 1'!D34:F34,'1) Tableau budgétaire 1'!D44:F44,'1) Tableau budgétaire 1'!D54:F54)</f>
        <v>768680.38623738859</v>
      </c>
      <c r="D7" s="317"/>
    </row>
    <row r="8" spans="2:4" x14ac:dyDescent="0.35">
      <c r="B8" s="84" t="s">
        <v>370</v>
      </c>
      <c r="C8" s="314">
        <f>SUM(D10:D14)</f>
        <v>0</v>
      </c>
      <c r="D8" s="315"/>
    </row>
    <row r="9" spans="2:4" x14ac:dyDescent="0.35">
      <c r="B9" s="85" t="s">
        <v>364</v>
      </c>
      <c r="C9" s="86" t="s">
        <v>365</v>
      </c>
      <c r="D9" s="87" t="s">
        <v>366</v>
      </c>
    </row>
    <row r="10" spans="2:4" ht="35.15" customHeight="1" x14ac:dyDescent="0.35">
      <c r="B10" s="107"/>
      <c r="C10" s="89"/>
      <c r="D10" s="90">
        <f>$C$7*C10</f>
        <v>0</v>
      </c>
    </row>
    <row r="11" spans="2:4" ht="35.15" customHeight="1" x14ac:dyDescent="0.35">
      <c r="B11" s="107"/>
      <c r="C11" s="89"/>
      <c r="D11" s="90">
        <f>C7*C11</f>
        <v>0</v>
      </c>
    </row>
    <row r="12" spans="2:4" ht="35.15" customHeight="1" x14ac:dyDescent="0.35">
      <c r="B12" s="108"/>
      <c r="C12" s="89"/>
      <c r="D12" s="90">
        <f>C7*C12</f>
        <v>0</v>
      </c>
    </row>
    <row r="13" spans="2:4" ht="35.15" customHeight="1" x14ac:dyDescent="0.35">
      <c r="B13" s="108"/>
      <c r="C13" s="89"/>
      <c r="D13" s="90">
        <f>C7*C13</f>
        <v>0</v>
      </c>
    </row>
    <row r="14" spans="2:4" ht="35.15" customHeight="1" thickBot="1" x14ac:dyDescent="0.4">
      <c r="B14" s="109"/>
      <c r="C14" s="89"/>
      <c r="D14" s="94">
        <f>C7*C14</f>
        <v>0</v>
      </c>
    </row>
    <row r="15" spans="2:4" ht="15" thickBot="1" x14ac:dyDescent="0.4"/>
    <row r="16" spans="2:4" x14ac:dyDescent="0.35">
      <c r="B16" s="318" t="s">
        <v>367</v>
      </c>
      <c r="C16" s="319"/>
      <c r="D16" s="320"/>
    </row>
    <row r="17" spans="2:4" ht="15" thickBot="1" x14ac:dyDescent="0.4">
      <c r="B17" s="324"/>
      <c r="C17" s="325"/>
      <c r="D17" s="326"/>
    </row>
    <row r="18" spans="2:4" x14ac:dyDescent="0.35">
      <c r="B18" s="84" t="s">
        <v>23</v>
      </c>
      <c r="C18" s="316">
        <f>SUM('1) Tableau budgétaire 1'!D66:F66,'1) Tableau budgétaire 1'!D76:F76,'1) Tableau budgétaire 1'!D86:F86,'1) Tableau budgétaire 1'!D96:F96)</f>
        <v>1544047.28</v>
      </c>
      <c r="D18" s="317"/>
    </row>
    <row r="19" spans="2:4" x14ac:dyDescent="0.35">
      <c r="B19" s="84" t="s">
        <v>370</v>
      </c>
      <c r="C19" s="314">
        <f>SUM(D21:D25)</f>
        <v>0</v>
      </c>
      <c r="D19" s="315"/>
    </row>
    <row r="20" spans="2:4" x14ac:dyDescent="0.35">
      <c r="B20" s="85" t="s">
        <v>364</v>
      </c>
      <c r="C20" s="86" t="s">
        <v>365</v>
      </c>
      <c r="D20" s="87" t="s">
        <v>366</v>
      </c>
    </row>
    <row r="21" spans="2:4" ht="35.15" customHeight="1" x14ac:dyDescent="0.35">
      <c r="B21" s="88"/>
      <c r="C21" s="89"/>
      <c r="D21" s="90">
        <f>$C$18*C21</f>
        <v>0</v>
      </c>
    </row>
    <row r="22" spans="2:4" ht="35.15" customHeight="1" x14ac:dyDescent="0.35">
      <c r="B22" s="91"/>
      <c r="C22" s="89"/>
      <c r="D22" s="90">
        <f>$C$18*C22</f>
        <v>0</v>
      </c>
    </row>
    <row r="23" spans="2:4" ht="35.15" customHeight="1" x14ac:dyDescent="0.35">
      <c r="B23" s="92"/>
      <c r="C23" s="89"/>
      <c r="D23" s="90">
        <f>$C$18*C23</f>
        <v>0</v>
      </c>
    </row>
    <row r="24" spans="2:4" ht="35.15" customHeight="1" x14ac:dyDescent="0.35">
      <c r="B24" s="92"/>
      <c r="C24" s="89"/>
      <c r="D24" s="90">
        <f>$C$18*C24</f>
        <v>0</v>
      </c>
    </row>
    <row r="25" spans="2:4" ht="35.15" customHeight="1" thickBot="1" x14ac:dyDescent="0.4">
      <c r="B25" s="93"/>
      <c r="C25" s="89"/>
      <c r="D25" s="90">
        <f>$C$18*C25</f>
        <v>0</v>
      </c>
    </row>
    <row r="26" spans="2:4" ht="15" thickBot="1" x14ac:dyDescent="0.4"/>
    <row r="27" spans="2:4" x14ac:dyDescent="0.35">
      <c r="B27" s="318" t="s">
        <v>368</v>
      </c>
      <c r="C27" s="319"/>
      <c r="D27" s="320"/>
    </row>
    <row r="28" spans="2:4" ht="15" thickBot="1" x14ac:dyDescent="0.4">
      <c r="B28" s="321"/>
      <c r="C28" s="322"/>
      <c r="D28" s="323"/>
    </row>
    <row r="29" spans="2:4" x14ac:dyDescent="0.35">
      <c r="B29" s="84" t="s">
        <v>23</v>
      </c>
      <c r="C29" s="316">
        <f>SUM('1) Tableau budgétaire 1'!D108:F108,'1) Tableau budgétaire 1'!D118:F118,'1) Tableau budgétaire 1'!D128:F128,'1) Tableau budgétaire 1'!D138:F138)</f>
        <v>0</v>
      </c>
      <c r="D29" s="317"/>
    </row>
    <row r="30" spans="2:4" x14ac:dyDescent="0.35">
      <c r="B30" s="84" t="s">
        <v>370</v>
      </c>
      <c r="C30" s="314">
        <f>SUM(D32:D36)</f>
        <v>0</v>
      </c>
      <c r="D30" s="315"/>
    </row>
    <row r="31" spans="2:4" x14ac:dyDescent="0.35">
      <c r="B31" s="85" t="s">
        <v>364</v>
      </c>
      <c r="C31" s="86" t="s">
        <v>365</v>
      </c>
      <c r="D31" s="87" t="s">
        <v>366</v>
      </c>
    </row>
    <row r="32" spans="2:4" ht="35.15" customHeight="1" x14ac:dyDescent="0.35">
      <c r="B32" s="88"/>
      <c r="C32" s="89"/>
      <c r="D32" s="90">
        <f>$C$29*C32</f>
        <v>0</v>
      </c>
    </row>
    <row r="33" spans="2:4" ht="35.15" customHeight="1" x14ac:dyDescent="0.35">
      <c r="B33" s="91"/>
      <c r="C33" s="89"/>
      <c r="D33" s="90">
        <f>$C$29*C33</f>
        <v>0</v>
      </c>
    </row>
    <row r="34" spans="2:4" ht="35.15" customHeight="1" x14ac:dyDescent="0.35">
      <c r="B34" s="92"/>
      <c r="C34" s="89"/>
      <c r="D34" s="90">
        <f>$C$29*C34</f>
        <v>0</v>
      </c>
    </row>
    <row r="35" spans="2:4" ht="35.15" customHeight="1" x14ac:dyDescent="0.35">
      <c r="B35" s="92"/>
      <c r="C35" s="89"/>
      <c r="D35" s="90">
        <f>$C$29*C35</f>
        <v>0</v>
      </c>
    </row>
    <row r="36" spans="2:4" ht="35.15" customHeight="1" thickBot="1" x14ac:dyDescent="0.4">
      <c r="B36" s="93"/>
      <c r="C36" s="89"/>
      <c r="D36" s="90">
        <f>$C$29*C36</f>
        <v>0</v>
      </c>
    </row>
    <row r="37" spans="2:4" ht="15" thickBot="1" x14ac:dyDescent="0.4"/>
    <row r="38" spans="2:4" x14ac:dyDescent="0.35">
      <c r="B38" s="318" t="s">
        <v>369</v>
      </c>
      <c r="C38" s="319"/>
      <c r="D38" s="320"/>
    </row>
    <row r="39" spans="2:4" ht="15" thickBot="1" x14ac:dyDescent="0.4">
      <c r="B39" s="321"/>
      <c r="C39" s="322"/>
      <c r="D39" s="323"/>
    </row>
    <row r="40" spans="2:4" x14ac:dyDescent="0.35">
      <c r="B40" s="84" t="s">
        <v>23</v>
      </c>
      <c r="C40" s="316">
        <f>SUM('1) Tableau budgétaire 1'!D150:F150,'1) Tableau budgétaire 1'!D160:F160,'1) Tableau budgétaire 1'!D170:F170,'1) Tableau budgétaire 1'!D180:F180)</f>
        <v>0</v>
      </c>
      <c r="D40" s="317"/>
    </row>
    <row r="41" spans="2:4" x14ac:dyDescent="0.35">
      <c r="B41" s="84" t="s">
        <v>370</v>
      </c>
      <c r="C41" s="314">
        <f>SUM(D43:D47)</f>
        <v>0</v>
      </c>
      <c r="D41" s="315"/>
    </row>
    <row r="42" spans="2:4" x14ac:dyDescent="0.35">
      <c r="B42" s="85" t="s">
        <v>364</v>
      </c>
      <c r="C42" s="86" t="s">
        <v>365</v>
      </c>
      <c r="D42" s="87" t="s">
        <v>366</v>
      </c>
    </row>
    <row r="43" spans="2:4" ht="35.15" customHeight="1" x14ac:dyDescent="0.35">
      <c r="B43" s="88"/>
      <c r="C43" s="89"/>
      <c r="D43" s="90">
        <f>$C$40*C43</f>
        <v>0</v>
      </c>
    </row>
    <row r="44" spans="2:4" ht="35.15" customHeight="1" x14ac:dyDescent="0.35">
      <c r="B44" s="91"/>
      <c r="C44" s="89"/>
      <c r="D44" s="90">
        <f>$C$40*C44</f>
        <v>0</v>
      </c>
    </row>
    <row r="45" spans="2:4" ht="35.15" customHeight="1" x14ac:dyDescent="0.35">
      <c r="B45" s="92"/>
      <c r="C45" s="89"/>
      <c r="D45" s="90">
        <f>$C$40*C45</f>
        <v>0</v>
      </c>
    </row>
    <row r="46" spans="2:4" ht="35.15" customHeight="1" x14ac:dyDescent="0.35">
      <c r="B46" s="92"/>
      <c r="C46" s="89"/>
      <c r="D46" s="90">
        <f>$C$40*C46</f>
        <v>0</v>
      </c>
    </row>
    <row r="47" spans="2:4" ht="35.15" customHeight="1" thickBot="1" x14ac:dyDescent="0.4">
      <c r="B47" s="93"/>
      <c r="C47" s="89"/>
      <c r="D47" s="94">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H25"/>
  <sheetViews>
    <sheetView showGridLines="0" zoomScale="80" zoomScaleNormal="80" workbookViewId="0">
      <selection activeCell="C10" sqref="C10"/>
    </sheetView>
  </sheetViews>
  <sheetFormatPr baseColWidth="10" defaultColWidth="8.81640625" defaultRowHeight="14.5" x14ac:dyDescent="0.35"/>
  <cols>
    <col min="1" max="1" width="12.453125" customWidth="1"/>
    <col min="2" max="2" width="20.453125" customWidth="1"/>
    <col min="3" max="6" width="25.453125" customWidth="1"/>
    <col min="7" max="7" width="24.453125" customWidth="1"/>
    <col min="8" max="8" width="18.453125" customWidth="1"/>
    <col min="9" max="9" width="21.81640625" customWidth="1"/>
    <col min="10" max="11" width="15.81640625" bestFit="1" customWidth="1"/>
    <col min="12" max="12" width="11.1796875" bestFit="1" customWidth="1"/>
  </cols>
  <sheetData>
    <row r="1" spans="2:7" ht="15" thickBot="1" x14ac:dyDescent="0.4"/>
    <row r="2" spans="2:7" s="78" customFormat="1" ht="15.5" x14ac:dyDescent="0.35">
      <c r="B2" s="333" t="s">
        <v>14</v>
      </c>
      <c r="C2" s="334"/>
      <c r="D2" s="334"/>
      <c r="E2" s="334"/>
      <c r="F2" s="334"/>
      <c r="G2" s="335"/>
    </row>
    <row r="3" spans="2:7" s="78" customFormat="1" ht="16" thickBot="1" x14ac:dyDescent="0.4">
      <c r="B3" s="336"/>
      <c r="C3" s="337"/>
      <c r="D3" s="337"/>
      <c r="E3" s="337"/>
      <c r="F3" s="337"/>
      <c r="G3" s="338"/>
    </row>
    <row r="4" spans="2:7" s="78" customFormat="1" ht="16" thickBot="1" x14ac:dyDescent="0.4"/>
    <row r="5" spans="2:7" s="78" customFormat="1" ht="16" thickBot="1" x14ac:dyDescent="0.4">
      <c r="B5" s="311" t="s">
        <v>7</v>
      </c>
      <c r="C5" s="312"/>
      <c r="D5" s="312"/>
      <c r="E5" s="312"/>
      <c r="F5" s="312"/>
      <c r="G5" s="313"/>
    </row>
    <row r="6" spans="2:7" s="78" customFormat="1" ht="15.5" x14ac:dyDescent="0.35">
      <c r="B6" s="74"/>
      <c r="C6" s="60" t="s">
        <v>12</v>
      </c>
      <c r="D6" s="60" t="s">
        <v>15</v>
      </c>
      <c r="E6" s="60" t="s">
        <v>16</v>
      </c>
      <c r="F6" s="60" t="s">
        <v>605</v>
      </c>
      <c r="G6" s="304" t="s">
        <v>7</v>
      </c>
    </row>
    <row r="7" spans="2:7" s="78" customFormat="1" ht="15.5" x14ac:dyDescent="0.35">
      <c r="B7" s="74"/>
      <c r="C7" s="176" t="str">
        <f>'1) Tableau budgétaire 1'!D13</f>
        <v>PNUD Niger</v>
      </c>
      <c r="D7" s="176" t="str">
        <f>'1) Tableau budgétaire 1'!E13</f>
        <v>FAO Niger</v>
      </c>
      <c r="E7" s="176" t="str">
        <f>'1) Tableau budgétaire 1'!F13</f>
        <v>PNUD Bénin</v>
      </c>
      <c r="F7" s="176" t="str">
        <f>'1) Tableau budgétaire 1'!G13</f>
        <v>FAO Bénin</v>
      </c>
      <c r="G7" s="289"/>
    </row>
    <row r="8" spans="2:7" s="78" customFormat="1" ht="31" x14ac:dyDescent="0.35">
      <c r="B8" s="21" t="s">
        <v>0</v>
      </c>
      <c r="C8" s="75">
        <f>'2) Tableau budgétaire 2'!D208</f>
        <v>227474</v>
      </c>
      <c r="D8" s="75">
        <f>'2) Tableau budgétaire 2'!E208</f>
        <v>98000</v>
      </c>
      <c r="E8" s="75">
        <f>'2) Tableau budgétaire 2'!F208</f>
        <v>67500</v>
      </c>
      <c r="F8" s="75">
        <f>'2) Tableau budgétaire 2'!G208</f>
        <v>98660</v>
      </c>
      <c r="G8" s="72">
        <f>SUM(C8:F8)</f>
        <v>491634</v>
      </c>
    </row>
    <row r="9" spans="2:7" s="78" customFormat="1" ht="46.5" x14ac:dyDescent="0.35">
      <c r="B9" s="21" t="s">
        <v>1</v>
      </c>
      <c r="C9" s="75">
        <f>'2) Tableau budgétaire 2'!D209</f>
        <v>187000</v>
      </c>
      <c r="D9" s="75">
        <f>'2) Tableau budgétaire 2'!E209</f>
        <v>95000</v>
      </c>
      <c r="E9" s="75">
        <f>'2) Tableau budgétaire 2'!F209</f>
        <v>205000</v>
      </c>
      <c r="F9" s="75">
        <f>'2) Tableau budgétaire 2'!G209</f>
        <v>367703</v>
      </c>
      <c r="G9" s="73">
        <f t="shared" ref="G9:G15" si="0">SUM(C9:F9)</f>
        <v>854703</v>
      </c>
    </row>
    <row r="10" spans="2:7" s="78" customFormat="1" ht="62" x14ac:dyDescent="0.35">
      <c r="B10" s="21" t="s">
        <v>2</v>
      </c>
      <c r="C10" s="75">
        <f>'2) Tableau budgétaire 2'!D210</f>
        <v>150000</v>
      </c>
      <c r="D10" s="75">
        <f>'2) Tableau budgétaire 2'!E210</f>
        <v>64573</v>
      </c>
      <c r="E10" s="75">
        <f>'2) Tableau budgétaire 2'!F210</f>
        <v>70000</v>
      </c>
      <c r="F10" s="75">
        <f>'2) Tableau budgétaire 2'!G210</f>
        <v>72000</v>
      </c>
      <c r="G10" s="73">
        <f t="shared" si="0"/>
        <v>356573</v>
      </c>
    </row>
    <row r="11" spans="2:7" s="78" customFormat="1" ht="31" x14ac:dyDescent="0.35">
      <c r="B11" s="32" t="s">
        <v>3</v>
      </c>
      <c r="C11" s="75">
        <f>'2) Tableau budgétaire 2'!D211</f>
        <v>245000</v>
      </c>
      <c r="D11" s="75">
        <f>'2) Tableau budgétaire 2'!E211</f>
        <v>162096.29623738863</v>
      </c>
      <c r="E11" s="75">
        <f>'2) Tableau budgétaire 2'!F211</f>
        <v>145000</v>
      </c>
      <c r="F11" s="75">
        <f>'2) Tableau budgétaire 2'!G211</f>
        <v>0</v>
      </c>
      <c r="G11" s="73">
        <f t="shared" si="0"/>
        <v>552096.29623738863</v>
      </c>
    </row>
    <row r="12" spans="2:7" s="78" customFormat="1" ht="15.5" x14ac:dyDescent="0.35">
      <c r="B12" s="21" t="s">
        <v>6</v>
      </c>
      <c r="C12" s="75">
        <f>'2) Tableau budgétaire 2'!D212</f>
        <v>55000</v>
      </c>
      <c r="D12" s="75">
        <f>'2) Tableau budgétaire 2'!E212</f>
        <v>100934.579439252</v>
      </c>
      <c r="E12" s="75">
        <f>'2) Tableau budgétaire 2'!F212</f>
        <v>129617</v>
      </c>
      <c r="F12" s="75">
        <f>'2) Tableau budgétaire 2'!G212</f>
        <v>35000</v>
      </c>
      <c r="G12" s="73">
        <f t="shared" si="0"/>
        <v>320551.57943925203</v>
      </c>
    </row>
    <row r="13" spans="2:7" s="78" customFormat="1" ht="46.5" x14ac:dyDescent="0.35">
      <c r="B13" s="21" t="s">
        <v>4</v>
      </c>
      <c r="C13" s="75">
        <f>'2) Tableau budgétaire 2'!D213</f>
        <v>482974.28</v>
      </c>
      <c r="D13" s="75">
        <f>'2) Tableau budgétaire 2'!E213</f>
        <v>185000</v>
      </c>
      <c r="E13" s="75">
        <f>'2) Tableau budgétaire 2'!F213</f>
        <v>130000</v>
      </c>
      <c r="F13" s="75">
        <f>'2) Tableau budgétaire 2'!G213</f>
        <v>20000</v>
      </c>
      <c r="G13" s="73">
        <f t="shared" si="0"/>
        <v>817974.28</v>
      </c>
    </row>
    <row r="14" spans="2:7" s="78" customFormat="1" ht="31.5" thickBot="1" x14ac:dyDescent="0.4">
      <c r="B14" s="160" t="s">
        <v>20</v>
      </c>
      <c r="C14" s="161">
        <f>'2) Tableau budgétaire 2'!D214</f>
        <v>95000</v>
      </c>
      <c r="D14" s="161">
        <f>'2) Tableau budgétaire 2'!E214</f>
        <v>95000</v>
      </c>
      <c r="E14" s="161">
        <f>'2) Tableau budgétaire 2'!F214</f>
        <v>71209.09</v>
      </c>
      <c r="F14" s="161">
        <f>'2) Tableau budgétaire 2'!G214</f>
        <v>83572</v>
      </c>
      <c r="G14" s="162">
        <f t="shared" si="0"/>
        <v>344781.08999999997</v>
      </c>
    </row>
    <row r="15" spans="2:7" s="78" customFormat="1" ht="30" customHeight="1" x14ac:dyDescent="0.35">
      <c r="B15" s="165" t="s">
        <v>595</v>
      </c>
      <c r="C15" s="166">
        <f>SUM(C8:C14)</f>
        <v>1442448.28</v>
      </c>
      <c r="D15" s="166">
        <f>SUM(D8:D14)</f>
        <v>800603.87567664066</v>
      </c>
      <c r="E15" s="166">
        <f>SUM(E8:E14)</f>
        <v>818326.09</v>
      </c>
      <c r="F15" s="166">
        <f>SUM(F8:F14)</f>
        <v>676935</v>
      </c>
      <c r="G15" s="167">
        <f t="shared" si="0"/>
        <v>3738313.2456766404</v>
      </c>
    </row>
    <row r="16" spans="2:7" s="78" customFormat="1" ht="22.5" customHeight="1" x14ac:dyDescent="0.35">
      <c r="B16" s="156" t="s">
        <v>594</v>
      </c>
      <c r="C16" s="157">
        <f>C15*0.07</f>
        <v>100971.37960000001</v>
      </c>
      <c r="D16" s="157">
        <f t="shared" ref="D16:E16" si="1">D15*0.07</f>
        <v>56042.271297364852</v>
      </c>
      <c r="E16" s="157">
        <f t="shared" si="1"/>
        <v>57282.826300000001</v>
      </c>
      <c r="F16" s="157">
        <f t="shared" ref="F16" si="2">F15*0.07</f>
        <v>47385.450000000004</v>
      </c>
      <c r="G16" s="163">
        <f>G15*0.07</f>
        <v>261681.92719736486</v>
      </c>
    </row>
    <row r="17" spans="2:8" s="78" customFormat="1" ht="30" customHeight="1" thickBot="1" x14ac:dyDescent="0.4">
      <c r="B17" s="158" t="s">
        <v>13</v>
      </c>
      <c r="C17" s="159">
        <f>C15+C16</f>
        <v>1543419.6596000001</v>
      </c>
      <c r="D17" s="159">
        <f t="shared" ref="D17:E17" si="3">D15+D16</f>
        <v>856646.1469740055</v>
      </c>
      <c r="E17" s="159">
        <f t="shared" si="3"/>
        <v>875608.91629999992</v>
      </c>
      <c r="F17" s="159">
        <f t="shared" ref="F17" si="4">F15+F16</f>
        <v>724320.45</v>
      </c>
      <c r="G17" s="164">
        <f>G15+G16</f>
        <v>3999995.1728740055</v>
      </c>
    </row>
    <row r="18" spans="2:8" s="78" customFormat="1" ht="16" thickBot="1" x14ac:dyDescent="0.4"/>
    <row r="19" spans="2:8" s="78" customFormat="1" ht="15.5" x14ac:dyDescent="0.35">
      <c r="B19" s="276" t="s">
        <v>8</v>
      </c>
      <c r="C19" s="277"/>
      <c r="D19" s="277"/>
      <c r="E19" s="277"/>
      <c r="F19" s="278"/>
      <c r="G19" s="279"/>
    </row>
    <row r="20" spans="2:8" ht="15.5" x14ac:dyDescent="0.35">
      <c r="B20" s="29"/>
      <c r="C20" s="27" t="s">
        <v>17</v>
      </c>
      <c r="D20" s="27" t="s">
        <v>18</v>
      </c>
      <c r="E20" s="27" t="s">
        <v>19</v>
      </c>
      <c r="F20" s="60" t="s">
        <v>605</v>
      </c>
      <c r="G20" s="30" t="s">
        <v>371</v>
      </c>
      <c r="H20" s="172" t="s">
        <v>10</v>
      </c>
    </row>
    <row r="21" spans="2:8" ht="15.5" x14ac:dyDescent="0.35">
      <c r="B21" s="29"/>
      <c r="C21" s="27" t="str">
        <f>'1) Tableau budgétaire 1'!D13</f>
        <v>PNUD Niger</v>
      </c>
      <c r="D21" s="27" t="str">
        <f>'1) Tableau budgétaire 1'!E13</f>
        <v>FAO Niger</v>
      </c>
      <c r="E21" s="27" t="str">
        <f>'1) Tableau budgétaire 1'!F13</f>
        <v>PNUD Bénin</v>
      </c>
      <c r="F21" s="27" t="str">
        <f>'1) Tableau budgétaire 1'!G13</f>
        <v>FAO Bénin</v>
      </c>
      <c r="G21" s="30"/>
      <c r="H21" s="172"/>
    </row>
    <row r="22" spans="2:8" ht="23.25" customHeight="1" x14ac:dyDescent="0.35">
      <c r="B22" s="28" t="s">
        <v>9</v>
      </c>
      <c r="C22" s="26">
        <f>'1) Tableau budgétaire 1'!D206</f>
        <v>1080393.7617200001</v>
      </c>
      <c r="D22" s="26">
        <f>'1) Tableau budgétaire 1'!E206</f>
        <v>599652.30288180383</v>
      </c>
      <c r="E22" s="26">
        <f>'1) Tableau budgétaire 1'!F206</f>
        <v>612926.2414099999</v>
      </c>
      <c r="F22" s="26">
        <f>'1) Tableau budgétaire 1'!G206</f>
        <v>507024.31499999994</v>
      </c>
      <c r="G22" s="171">
        <f>'1) Tableau budgétaire 1'!H206</f>
        <v>2799996.6210118039</v>
      </c>
      <c r="H22" s="173">
        <f>'1) Tableau budgétaire 1'!I206</f>
        <v>0.7</v>
      </c>
    </row>
    <row r="23" spans="2:8" ht="24.75" customHeight="1" x14ac:dyDescent="0.35">
      <c r="B23" s="28" t="s">
        <v>11</v>
      </c>
      <c r="C23" s="26">
        <f>'1) Tableau budgétaire 1'!D207</f>
        <v>463025.89788</v>
      </c>
      <c r="D23" s="26">
        <f>'1) Tableau budgétaire 1'!E207</f>
        <v>256993.84409220165</v>
      </c>
      <c r="E23" s="26">
        <f>'1) Tableau budgétaire 1'!F207</f>
        <v>262682.67488999997</v>
      </c>
      <c r="F23" s="26">
        <f>'1) Tableau budgétaire 1'!G207</f>
        <v>217296.13499999998</v>
      </c>
      <c r="G23" s="171">
        <f>'1) Tableau budgétaire 1'!H207</f>
        <v>1199998.5518622017</v>
      </c>
      <c r="H23" s="173">
        <f>'1) Tableau budgétaire 1'!I207</f>
        <v>0.3</v>
      </c>
    </row>
    <row r="24" spans="2:8" ht="24.75" customHeight="1" thickBot="1" x14ac:dyDescent="0.4">
      <c r="B24" s="28" t="s">
        <v>602</v>
      </c>
      <c r="C24" s="26">
        <f>'1) Tableau budgétaire 1'!D208</f>
        <v>0</v>
      </c>
      <c r="D24" s="26">
        <f>'1) Tableau budgétaire 1'!E208</f>
        <v>0</v>
      </c>
      <c r="E24" s="26">
        <f>'1) Tableau budgétaire 1'!F208</f>
        <v>0</v>
      </c>
      <c r="F24" s="26">
        <f>'1) Tableau budgétaire 1'!G208</f>
        <v>0</v>
      </c>
      <c r="G24" s="171">
        <f>'1) Tableau budgétaire 1'!H208</f>
        <v>0</v>
      </c>
      <c r="H24" s="174">
        <f>'1) Tableau budgétaire 1'!I208</f>
        <v>0</v>
      </c>
    </row>
    <row r="25" spans="2:8" ht="16" thickBot="1" x14ac:dyDescent="0.4">
      <c r="B25" s="8" t="s">
        <v>371</v>
      </c>
      <c r="C25" s="175">
        <f>'1) Tableau budgétaire 1'!D209</f>
        <v>1543419.6596000001</v>
      </c>
      <c r="D25" s="175">
        <f>'1) Tableau budgétaire 1'!E209</f>
        <v>856646.1469740055</v>
      </c>
      <c r="E25" s="175">
        <f>'1) Tableau budgétaire 1'!F209</f>
        <v>875608.91629999992</v>
      </c>
      <c r="F25" s="26">
        <f>'1) Tableau budgétaire 1'!G209</f>
        <v>724320.45</v>
      </c>
      <c r="G25" s="175">
        <f>'1) Tableau budgétaire 1'!H209</f>
        <v>3999995.1728740055</v>
      </c>
    </row>
  </sheetData>
  <sheetProtection sheet="1" objects="1" scenarios="1" formatCells="0" formatColumns="0" formatRows="0"/>
  <mergeCells count="4">
    <mergeCell ref="B19:G19"/>
    <mergeCell ref="B5:G5"/>
    <mergeCell ref="G6:G7"/>
    <mergeCell ref="B2:G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1'!$H$200</xm:f>
            <x14:dxf>
              <font>
                <color rgb="FF9C0006"/>
              </font>
              <fill>
                <patternFill>
                  <bgColor rgb="FFFFC7CE"/>
                </patternFill>
              </fill>
            </x14:dxf>
          </x14:cfRule>
          <xm:sqref>G17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37">
        <v>0</v>
      </c>
    </row>
    <row r="2" spans="1:1" x14ac:dyDescent="0.35">
      <c r="A2" s="137">
        <v>0.2</v>
      </c>
    </row>
    <row r="3" spans="1:1" x14ac:dyDescent="0.35">
      <c r="A3" s="137">
        <v>0.4</v>
      </c>
    </row>
    <row r="4" spans="1:1" x14ac:dyDescent="0.35">
      <c r="A4" s="137">
        <v>0.6</v>
      </c>
    </row>
    <row r="5" spans="1:1" x14ac:dyDescent="0.35">
      <c r="A5" s="137">
        <v>0.8</v>
      </c>
    </row>
    <row r="6" spans="1:1" x14ac:dyDescent="0.35">
      <c r="A6" s="137">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79" t="s">
        <v>24</v>
      </c>
      <c r="B1" s="80" t="s">
        <v>25</v>
      </c>
    </row>
    <row r="2" spans="1:2" x14ac:dyDescent="0.35">
      <c r="A2" s="81" t="s">
        <v>26</v>
      </c>
      <c r="B2" s="82" t="s">
        <v>27</v>
      </c>
    </row>
    <row r="3" spans="1:2" x14ac:dyDescent="0.35">
      <c r="A3" s="81" t="s">
        <v>28</v>
      </c>
      <c r="B3" s="82" t="s">
        <v>29</v>
      </c>
    </row>
    <row r="4" spans="1:2" x14ac:dyDescent="0.35">
      <c r="A4" s="81" t="s">
        <v>30</v>
      </c>
      <c r="B4" s="82" t="s">
        <v>31</v>
      </c>
    </row>
    <row r="5" spans="1:2" x14ac:dyDescent="0.35">
      <c r="A5" s="81" t="s">
        <v>32</v>
      </c>
      <c r="B5" s="82" t="s">
        <v>33</v>
      </c>
    </row>
    <row r="6" spans="1:2" x14ac:dyDescent="0.35">
      <c r="A6" s="81" t="s">
        <v>34</v>
      </c>
      <c r="B6" s="82" t="s">
        <v>35</v>
      </c>
    </row>
    <row r="7" spans="1:2" x14ac:dyDescent="0.35">
      <c r="A7" s="81" t="s">
        <v>36</v>
      </c>
      <c r="B7" s="82" t="s">
        <v>37</v>
      </c>
    </row>
    <row r="8" spans="1:2" x14ac:dyDescent="0.35">
      <c r="A8" s="81" t="s">
        <v>38</v>
      </c>
      <c r="B8" s="82" t="s">
        <v>39</v>
      </c>
    </row>
    <row r="9" spans="1:2" x14ac:dyDescent="0.35">
      <c r="A9" s="81" t="s">
        <v>40</v>
      </c>
      <c r="B9" s="82" t="s">
        <v>41</v>
      </c>
    </row>
    <row r="10" spans="1:2" x14ac:dyDescent="0.35">
      <c r="A10" s="81" t="s">
        <v>42</v>
      </c>
      <c r="B10" s="82" t="s">
        <v>43</v>
      </c>
    </row>
    <row r="11" spans="1:2" x14ac:dyDescent="0.35">
      <c r="A11" s="81" t="s">
        <v>44</v>
      </c>
      <c r="B11" s="82" t="s">
        <v>45</v>
      </c>
    </row>
    <row r="12" spans="1:2" x14ac:dyDescent="0.35">
      <c r="A12" s="81" t="s">
        <v>46</v>
      </c>
      <c r="B12" s="82" t="s">
        <v>47</v>
      </c>
    </row>
    <row r="13" spans="1:2" x14ac:dyDescent="0.35">
      <c r="A13" s="81" t="s">
        <v>48</v>
      </c>
      <c r="B13" s="82" t="s">
        <v>49</v>
      </c>
    </row>
    <row r="14" spans="1:2" x14ac:dyDescent="0.35">
      <c r="A14" s="81" t="s">
        <v>50</v>
      </c>
      <c r="B14" s="82" t="s">
        <v>51</v>
      </c>
    </row>
    <row r="15" spans="1:2" x14ac:dyDescent="0.35">
      <c r="A15" s="81" t="s">
        <v>52</v>
      </c>
      <c r="B15" s="82" t="s">
        <v>53</v>
      </c>
    </row>
    <row r="16" spans="1:2" x14ac:dyDescent="0.35">
      <c r="A16" s="81" t="s">
        <v>54</v>
      </c>
      <c r="B16" s="82" t="s">
        <v>55</v>
      </c>
    </row>
    <row r="17" spans="1:2" x14ac:dyDescent="0.35">
      <c r="A17" s="81" t="s">
        <v>56</v>
      </c>
      <c r="B17" s="82" t="s">
        <v>57</v>
      </c>
    </row>
    <row r="18" spans="1:2" x14ac:dyDescent="0.35">
      <c r="A18" s="81" t="s">
        <v>58</v>
      </c>
      <c r="B18" s="82" t="s">
        <v>59</v>
      </c>
    </row>
    <row r="19" spans="1:2" x14ac:dyDescent="0.35">
      <c r="A19" s="81" t="s">
        <v>60</v>
      </c>
      <c r="B19" s="82" t="s">
        <v>61</v>
      </c>
    </row>
    <row r="20" spans="1:2" x14ac:dyDescent="0.35">
      <c r="A20" s="81" t="s">
        <v>62</v>
      </c>
      <c r="B20" s="82" t="s">
        <v>63</v>
      </c>
    </row>
    <row r="21" spans="1:2" x14ac:dyDescent="0.35">
      <c r="A21" s="81" t="s">
        <v>64</v>
      </c>
      <c r="B21" s="82" t="s">
        <v>65</v>
      </c>
    </row>
    <row r="22" spans="1:2" x14ac:dyDescent="0.35">
      <c r="A22" s="81" t="s">
        <v>66</v>
      </c>
      <c r="B22" s="82" t="s">
        <v>67</v>
      </c>
    </row>
    <row r="23" spans="1:2" x14ac:dyDescent="0.35">
      <c r="A23" s="81" t="s">
        <v>68</v>
      </c>
      <c r="B23" s="82" t="s">
        <v>69</v>
      </c>
    </row>
    <row r="24" spans="1:2" x14ac:dyDescent="0.35">
      <c r="A24" s="81" t="s">
        <v>70</v>
      </c>
      <c r="B24" s="82" t="s">
        <v>71</v>
      </c>
    </row>
    <row r="25" spans="1:2" x14ac:dyDescent="0.35">
      <c r="A25" s="81" t="s">
        <v>72</v>
      </c>
      <c r="B25" s="82" t="s">
        <v>73</v>
      </c>
    </row>
    <row r="26" spans="1:2" x14ac:dyDescent="0.35">
      <c r="A26" s="81" t="s">
        <v>74</v>
      </c>
      <c r="B26" s="82" t="s">
        <v>75</v>
      </c>
    </row>
    <row r="27" spans="1:2" x14ac:dyDescent="0.35">
      <c r="A27" s="81" t="s">
        <v>76</v>
      </c>
      <c r="B27" s="82" t="s">
        <v>77</v>
      </c>
    </row>
    <row r="28" spans="1:2" x14ac:dyDescent="0.35">
      <c r="A28" s="81" t="s">
        <v>78</v>
      </c>
      <c r="B28" s="82" t="s">
        <v>79</v>
      </c>
    </row>
    <row r="29" spans="1:2" x14ac:dyDescent="0.35">
      <c r="A29" s="81" t="s">
        <v>80</v>
      </c>
      <c r="B29" s="82" t="s">
        <v>81</v>
      </c>
    </row>
    <row r="30" spans="1:2" x14ac:dyDescent="0.35">
      <c r="A30" s="81" t="s">
        <v>82</v>
      </c>
      <c r="B30" s="82" t="s">
        <v>83</v>
      </c>
    </row>
    <row r="31" spans="1:2" x14ac:dyDescent="0.35">
      <c r="A31" s="81" t="s">
        <v>84</v>
      </c>
      <c r="B31" s="82" t="s">
        <v>85</v>
      </c>
    </row>
    <row r="32" spans="1:2" x14ac:dyDescent="0.35">
      <c r="A32" s="81" t="s">
        <v>86</v>
      </c>
      <c r="B32" s="82" t="s">
        <v>87</v>
      </c>
    </row>
    <row r="33" spans="1:2" x14ac:dyDescent="0.35">
      <c r="A33" s="81" t="s">
        <v>88</v>
      </c>
      <c r="B33" s="82" t="s">
        <v>89</v>
      </c>
    </row>
    <row r="34" spans="1:2" x14ac:dyDescent="0.35">
      <c r="A34" s="81" t="s">
        <v>90</v>
      </c>
      <c r="B34" s="82" t="s">
        <v>91</v>
      </c>
    </row>
    <row r="35" spans="1:2" x14ac:dyDescent="0.35">
      <c r="A35" s="81" t="s">
        <v>92</v>
      </c>
      <c r="B35" s="82" t="s">
        <v>93</v>
      </c>
    </row>
    <row r="36" spans="1:2" x14ac:dyDescent="0.35">
      <c r="A36" s="81" t="s">
        <v>94</v>
      </c>
      <c r="B36" s="82" t="s">
        <v>95</v>
      </c>
    </row>
    <row r="37" spans="1:2" x14ac:dyDescent="0.35">
      <c r="A37" s="81" t="s">
        <v>96</v>
      </c>
      <c r="B37" s="82" t="s">
        <v>97</v>
      </c>
    </row>
    <row r="38" spans="1:2" x14ac:dyDescent="0.35">
      <c r="A38" s="81" t="s">
        <v>98</v>
      </c>
      <c r="B38" s="82" t="s">
        <v>99</v>
      </c>
    </row>
    <row r="39" spans="1:2" x14ac:dyDescent="0.35">
      <c r="A39" s="81" t="s">
        <v>100</v>
      </c>
      <c r="B39" s="82" t="s">
        <v>101</v>
      </c>
    </row>
    <row r="40" spans="1:2" x14ac:dyDescent="0.35">
      <c r="A40" s="81" t="s">
        <v>102</v>
      </c>
      <c r="B40" s="82" t="s">
        <v>103</v>
      </c>
    </row>
    <row r="41" spans="1:2" x14ac:dyDescent="0.35">
      <c r="A41" s="81" t="s">
        <v>104</v>
      </c>
      <c r="B41" s="82" t="s">
        <v>105</v>
      </c>
    </row>
    <row r="42" spans="1:2" x14ac:dyDescent="0.35">
      <c r="A42" s="81" t="s">
        <v>106</v>
      </c>
      <c r="B42" s="82" t="s">
        <v>107</v>
      </c>
    </row>
    <row r="43" spans="1:2" x14ac:dyDescent="0.35">
      <c r="A43" s="81" t="s">
        <v>108</v>
      </c>
      <c r="B43" s="82" t="s">
        <v>109</v>
      </c>
    </row>
    <row r="44" spans="1:2" x14ac:dyDescent="0.35">
      <c r="A44" s="81" t="s">
        <v>110</v>
      </c>
      <c r="B44" s="82" t="s">
        <v>111</v>
      </c>
    </row>
    <row r="45" spans="1:2" x14ac:dyDescent="0.35">
      <c r="A45" s="81" t="s">
        <v>112</v>
      </c>
      <c r="B45" s="82" t="s">
        <v>113</v>
      </c>
    </row>
    <row r="46" spans="1:2" x14ac:dyDescent="0.35">
      <c r="A46" s="81" t="s">
        <v>114</v>
      </c>
      <c r="B46" s="82" t="s">
        <v>115</v>
      </c>
    </row>
    <row r="47" spans="1:2" x14ac:dyDescent="0.35">
      <c r="A47" s="81" t="s">
        <v>116</v>
      </c>
      <c r="B47" s="82" t="s">
        <v>117</v>
      </c>
    </row>
    <row r="48" spans="1:2" x14ac:dyDescent="0.35">
      <c r="A48" s="81" t="s">
        <v>118</v>
      </c>
      <c r="B48" s="82" t="s">
        <v>119</v>
      </c>
    </row>
    <row r="49" spans="1:2" x14ac:dyDescent="0.35">
      <c r="A49" s="81" t="s">
        <v>120</v>
      </c>
      <c r="B49" s="82" t="s">
        <v>121</v>
      </c>
    </row>
    <row r="50" spans="1:2" x14ac:dyDescent="0.35">
      <c r="A50" s="81" t="s">
        <v>122</v>
      </c>
      <c r="B50" s="82" t="s">
        <v>123</v>
      </c>
    </row>
    <row r="51" spans="1:2" x14ac:dyDescent="0.35">
      <c r="A51" s="81" t="s">
        <v>124</v>
      </c>
      <c r="B51" s="82" t="s">
        <v>125</v>
      </c>
    </row>
    <row r="52" spans="1:2" x14ac:dyDescent="0.35">
      <c r="A52" s="81" t="s">
        <v>126</v>
      </c>
      <c r="B52" s="82" t="s">
        <v>127</v>
      </c>
    </row>
    <row r="53" spans="1:2" x14ac:dyDescent="0.35">
      <c r="A53" s="81" t="s">
        <v>128</v>
      </c>
      <c r="B53" s="82" t="s">
        <v>129</v>
      </c>
    </row>
    <row r="54" spans="1:2" x14ac:dyDescent="0.35">
      <c r="A54" s="81" t="s">
        <v>130</v>
      </c>
      <c r="B54" s="82" t="s">
        <v>131</v>
      </c>
    </row>
    <row r="55" spans="1:2" x14ac:dyDescent="0.35">
      <c r="A55" s="81" t="s">
        <v>132</v>
      </c>
      <c r="B55" s="82" t="s">
        <v>133</v>
      </c>
    </row>
    <row r="56" spans="1:2" x14ac:dyDescent="0.35">
      <c r="A56" s="81" t="s">
        <v>134</v>
      </c>
      <c r="B56" s="82" t="s">
        <v>135</v>
      </c>
    </row>
    <row r="57" spans="1:2" x14ac:dyDescent="0.35">
      <c r="A57" s="81" t="s">
        <v>136</v>
      </c>
      <c r="B57" s="82" t="s">
        <v>137</v>
      </c>
    </row>
    <row r="58" spans="1:2" x14ac:dyDescent="0.35">
      <c r="A58" s="81" t="s">
        <v>138</v>
      </c>
      <c r="B58" s="82" t="s">
        <v>139</v>
      </c>
    </row>
    <row r="59" spans="1:2" x14ac:dyDescent="0.35">
      <c r="A59" s="81" t="s">
        <v>140</v>
      </c>
      <c r="B59" s="82" t="s">
        <v>141</v>
      </c>
    </row>
    <row r="60" spans="1:2" x14ac:dyDescent="0.35">
      <c r="A60" s="81" t="s">
        <v>142</v>
      </c>
      <c r="B60" s="82" t="s">
        <v>143</v>
      </c>
    </row>
    <row r="61" spans="1:2" x14ac:dyDescent="0.35">
      <c r="A61" s="81" t="s">
        <v>144</v>
      </c>
      <c r="B61" s="82" t="s">
        <v>145</v>
      </c>
    </row>
    <row r="62" spans="1:2" x14ac:dyDescent="0.35">
      <c r="A62" s="81" t="s">
        <v>146</v>
      </c>
      <c r="B62" s="82" t="s">
        <v>147</v>
      </c>
    </row>
    <row r="63" spans="1:2" x14ac:dyDescent="0.35">
      <c r="A63" s="81" t="s">
        <v>148</v>
      </c>
      <c r="B63" s="82" t="s">
        <v>149</v>
      </c>
    </row>
    <row r="64" spans="1:2" x14ac:dyDescent="0.35">
      <c r="A64" s="81" t="s">
        <v>150</v>
      </c>
      <c r="B64" s="82" t="s">
        <v>151</v>
      </c>
    </row>
    <row r="65" spans="1:2" x14ac:dyDescent="0.35">
      <c r="A65" s="81" t="s">
        <v>152</v>
      </c>
      <c r="B65" s="82" t="s">
        <v>153</v>
      </c>
    </row>
    <row r="66" spans="1:2" x14ac:dyDescent="0.35">
      <c r="A66" s="81" t="s">
        <v>154</v>
      </c>
      <c r="B66" s="82" t="s">
        <v>155</v>
      </c>
    </row>
    <row r="67" spans="1:2" x14ac:dyDescent="0.35">
      <c r="A67" s="81" t="s">
        <v>156</v>
      </c>
      <c r="B67" s="82" t="s">
        <v>157</v>
      </c>
    </row>
    <row r="68" spans="1:2" x14ac:dyDescent="0.35">
      <c r="A68" s="81" t="s">
        <v>158</v>
      </c>
      <c r="B68" s="82" t="s">
        <v>159</v>
      </c>
    </row>
    <row r="69" spans="1:2" x14ac:dyDescent="0.35">
      <c r="A69" s="81" t="s">
        <v>160</v>
      </c>
      <c r="B69" s="82" t="s">
        <v>161</v>
      </c>
    </row>
    <row r="70" spans="1:2" x14ac:dyDescent="0.35">
      <c r="A70" s="81" t="s">
        <v>162</v>
      </c>
      <c r="B70" s="82" t="s">
        <v>163</v>
      </c>
    </row>
    <row r="71" spans="1:2" x14ac:dyDescent="0.35">
      <c r="A71" s="81" t="s">
        <v>164</v>
      </c>
      <c r="B71" s="82" t="s">
        <v>165</v>
      </c>
    </row>
    <row r="72" spans="1:2" x14ac:dyDescent="0.35">
      <c r="A72" s="81" t="s">
        <v>166</v>
      </c>
      <c r="B72" s="82" t="s">
        <v>167</v>
      </c>
    </row>
    <row r="73" spans="1:2" x14ac:dyDescent="0.35">
      <c r="A73" s="81" t="s">
        <v>168</v>
      </c>
      <c r="B73" s="82" t="s">
        <v>169</v>
      </c>
    </row>
    <row r="74" spans="1:2" x14ac:dyDescent="0.35">
      <c r="A74" s="81" t="s">
        <v>170</v>
      </c>
      <c r="B74" s="82" t="s">
        <v>171</v>
      </c>
    </row>
    <row r="75" spans="1:2" x14ac:dyDescent="0.35">
      <c r="A75" s="81" t="s">
        <v>172</v>
      </c>
      <c r="B75" s="83" t="s">
        <v>173</v>
      </c>
    </row>
    <row r="76" spans="1:2" x14ac:dyDescent="0.35">
      <c r="A76" s="81" t="s">
        <v>174</v>
      </c>
      <c r="B76" s="83" t="s">
        <v>175</v>
      </c>
    </row>
    <row r="77" spans="1:2" x14ac:dyDescent="0.35">
      <c r="A77" s="81" t="s">
        <v>176</v>
      </c>
      <c r="B77" s="83" t="s">
        <v>177</v>
      </c>
    </row>
    <row r="78" spans="1:2" x14ac:dyDescent="0.35">
      <c r="A78" s="81" t="s">
        <v>178</v>
      </c>
      <c r="B78" s="83" t="s">
        <v>179</v>
      </c>
    </row>
    <row r="79" spans="1:2" x14ac:dyDescent="0.35">
      <c r="A79" s="81" t="s">
        <v>180</v>
      </c>
      <c r="B79" s="83" t="s">
        <v>181</v>
      </c>
    </row>
    <row r="80" spans="1:2" x14ac:dyDescent="0.35">
      <c r="A80" s="81" t="s">
        <v>182</v>
      </c>
      <c r="B80" s="83" t="s">
        <v>183</v>
      </c>
    </row>
    <row r="81" spans="1:2" x14ac:dyDescent="0.35">
      <c r="A81" s="81" t="s">
        <v>184</v>
      </c>
      <c r="B81" s="83" t="s">
        <v>185</v>
      </c>
    </row>
    <row r="82" spans="1:2" x14ac:dyDescent="0.35">
      <c r="A82" s="81" t="s">
        <v>186</v>
      </c>
      <c r="B82" s="83" t="s">
        <v>187</v>
      </c>
    </row>
    <row r="83" spans="1:2" x14ac:dyDescent="0.35">
      <c r="A83" s="81" t="s">
        <v>188</v>
      </c>
      <c r="B83" s="83" t="s">
        <v>189</v>
      </c>
    </row>
    <row r="84" spans="1:2" x14ac:dyDescent="0.35">
      <c r="A84" s="81" t="s">
        <v>190</v>
      </c>
      <c r="B84" s="83" t="s">
        <v>191</v>
      </c>
    </row>
    <row r="85" spans="1:2" x14ac:dyDescent="0.35">
      <c r="A85" s="81" t="s">
        <v>192</v>
      </c>
      <c r="B85" s="83" t="s">
        <v>193</v>
      </c>
    </row>
    <row r="86" spans="1:2" x14ac:dyDescent="0.35">
      <c r="A86" s="81" t="s">
        <v>194</v>
      </c>
      <c r="B86" s="83" t="s">
        <v>195</v>
      </c>
    </row>
    <row r="87" spans="1:2" x14ac:dyDescent="0.35">
      <c r="A87" s="81" t="s">
        <v>196</v>
      </c>
      <c r="B87" s="83" t="s">
        <v>197</v>
      </c>
    </row>
    <row r="88" spans="1:2" x14ac:dyDescent="0.35">
      <c r="A88" s="81" t="s">
        <v>198</v>
      </c>
      <c r="B88" s="83" t="s">
        <v>199</v>
      </c>
    </row>
    <row r="89" spans="1:2" x14ac:dyDescent="0.35">
      <c r="A89" s="81" t="s">
        <v>200</v>
      </c>
      <c r="B89" s="83" t="s">
        <v>201</v>
      </c>
    </row>
    <row r="90" spans="1:2" x14ac:dyDescent="0.35">
      <c r="A90" s="81" t="s">
        <v>202</v>
      </c>
      <c r="B90" s="83" t="s">
        <v>203</v>
      </c>
    </row>
    <row r="91" spans="1:2" x14ac:dyDescent="0.35">
      <c r="A91" s="81" t="s">
        <v>204</v>
      </c>
      <c r="B91" s="83" t="s">
        <v>205</v>
      </c>
    </row>
    <row r="92" spans="1:2" x14ac:dyDescent="0.35">
      <c r="A92" s="81" t="s">
        <v>206</v>
      </c>
      <c r="B92" s="83" t="s">
        <v>207</v>
      </c>
    </row>
    <row r="93" spans="1:2" x14ac:dyDescent="0.35">
      <c r="A93" s="81" t="s">
        <v>208</v>
      </c>
      <c r="B93" s="83" t="s">
        <v>209</v>
      </c>
    </row>
    <row r="94" spans="1:2" x14ac:dyDescent="0.35">
      <c r="A94" s="81" t="s">
        <v>210</v>
      </c>
      <c r="B94" s="83" t="s">
        <v>211</v>
      </c>
    </row>
    <row r="95" spans="1:2" x14ac:dyDescent="0.35">
      <c r="A95" s="81" t="s">
        <v>212</v>
      </c>
      <c r="B95" s="83" t="s">
        <v>213</v>
      </c>
    </row>
    <row r="96" spans="1:2" x14ac:dyDescent="0.35">
      <c r="A96" s="81" t="s">
        <v>214</v>
      </c>
      <c r="B96" s="83" t="s">
        <v>215</v>
      </c>
    </row>
    <row r="97" spans="1:2" x14ac:dyDescent="0.35">
      <c r="A97" s="81" t="s">
        <v>216</v>
      </c>
      <c r="B97" s="83" t="s">
        <v>217</v>
      </c>
    </row>
    <row r="98" spans="1:2" x14ac:dyDescent="0.35">
      <c r="A98" s="81" t="s">
        <v>218</v>
      </c>
      <c r="B98" s="83" t="s">
        <v>219</v>
      </c>
    </row>
    <row r="99" spans="1:2" x14ac:dyDescent="0.35">
      <c r="A99" s="81" t="s">
        <v>220</v>
      </c>
      <c r="B99" s="83" t="s">
        <v>221</v>
      </c>
    </row>
    <row r="100" spans="1:2" x14ac:dyDescent="0.35">
      <c r="A100" s="81" t="s">
        <v>222</v>
      </c>
      <c r="B100" s="83" t="s">
        <v>223</v>
      </c>
    </row>
    <row r="101" spans="1:2" x14ac:dyDescent="0.35">
      <c r="A101" s="81" t="s">
        <v>224</v>
      </c>
      <c r="B101" s="83" t="s">
        <v>225</v>
      </c>
    </row>
    <row r="102" spans="1:2" x14ac:dyDescent="0.35">
      <c r="A102" s="81" t="s">
        <v>226</v>
      </c>
      <c r="B102" s="83" t="s">
        <v>227</v>
      </c>
    </row>
    <row r="103" spans="1:2" x14ac:dyDescent="0.35">
      <c r="A103" s="81" t="s">
        <v>228</v>
      </c>
      <c r="B103" s="83" t="s">
        <v>229</v>
      </c>
    </row>
    <row r="104" spans="1:2" x14ac:dyDescent="0.35">
      <c r="A104" s="81" t="s">
        <v>230</v>
      </c>
      <c r="B104" s="83" t="s">
        <v>231</v>
      </c>
    </row>
    <row r="105" spans="1:2" x14ac:dyDescent="0.35">
      <c r="A105" s="81" t="s">
        <v>232</v>
      </c>
      <c r="B105" s="83" t="s">
        <v>233</v>
      </c>
    </row>
    <row r="106" spans="1:2" x14ac:dyDescent="0.35">
      <c r="A106" s="81" t="s">
        <v>234</v>
      </c>
      <c r="B106" s="83" t="s">
        <v>235</v>
      </c>
    </row>
    <row r="107" spans="1:2" x14ac:dyDescent="0.35">
      <c r="A107" s="81" t="s">
        <v>236</v>
      </c>
      <c r="B107" s="83" t="s">
        <v>237</v>
      </c>
    </row>
    <row r="108" spans="1:2" x14ac:dyDescent="0.35">
      <c r="A108" s="81" t="s">
        <v>238</v>
      </c>
      <c r="B108" s="83" t="s">
        <v>239</v>
      </c>
    </row>
    <row r="109" spans="1:2" x14ac:dyDescent="0.35">
      <c r="A109" s="81" t="s">
        <v>240</v>
      </c>
      <c r="B109" s="83" t="s">
        <v>241</v>
      </c>
    </row>
    <row r="110" spans="1:2" x14ac:dyDescent="0.35">
      <c r="A110" s="81" t="s">
        <v>242</v>
      </c>
      <c r="B110" s="83" t="s">
        <v>243</v>
      </c>
    </row>
    <row r="111" spans="1:2" x14ac:dyDescent="0.35">
      <c r="A111" s="81" t="s">
        <v>244</v>
      </c>
      <c r="B111" s="83" t="s">
        <v>245</v>
      </c>
    </row>
    <row r="112" spans="1:2" x14ac:dyDescent="0.35">
      <c r="A112" s="81" t="s">
        <v>246</v>
      </c>
      <c r="B112" s="83" t="s">
        <v>247</v>
      </c>
    </row>
    <row r="113" spans="1:2" x14ac:dyDescent="0.35">
      <c r="A113" s="81" t="s">
        <v>248</v>
      </c>
      <c r="B113" s="83" t="s">
        <v>249</v>
      </c>
    </row>
    <row r="114" spans="1:2" x14ac:dyDescent="0.35">
      <c r="A114" s="81" t="s">
        <v>250</v>
      </c>
      <c r="B114" s="83" t="s">
        <v>251</v>
      </c>
    </row>
    <row r="115" spans="1:2" x14ac:dyDescent="0.35">
      <c r="A115" s="81" t="s">
        <v>252</v>
      </c>
      <c r="B115" s="83" t="s">
        <v>253</v>
      </c>
    </row>
    <row r="116" spans="1:2" x14ac:dyDescent="0.35">
      <c r="A116" s="81" t="s">
        <v>254</v>
      </c>
      <c r="B116" s="83" t="s">
        <v>255</v>
      </c>
    </row>
    <row r="117" spans="1:2" x14ac:dyDescent="0.35">
      <c r="A117" s="81" t="s">
        <v>256</v>
      </c>
      <c r="B117" s="83" t="s">
        <v>257</v>
      </c>
    </row>
    <row r="118" spans="1:2" x14ac:dyDescent="0.35">
      <c r="A118" s="81" t="s">
        <v>258</v>
      </c>
      <c r="B118" s="83" t="s">
        <v>259</v>
      </c>
    </row>
    <row r="119" spans="1:2" x14ac:dyDescent="0.35">
      <c r="A119" s="81" t="s">
        <v>260</v>
      </c>
      <c r="B119" s="83" t="s">
        <v>261</v>
      </c>
    </row>
    <row r="120" spans="1:2" x14ac:dyDescent="0.35">
      <c r="A120" s="81" t="s">
        <v>262</v>
      </c>
      <c r="B120" s="83" t="s">
        <v>263</v>
      </c>
    </row>
    <row r="121" spans="1:2" x14ac:dyDescent="0.35">
      <c r="A121" s="81" t="s">
        <v>264</v>
      </c>
      <c r="B121" s="83" t="s">
        <v>265</v>
      </c>
    </row>
    <row r="122" spans="1:2" x14ac:dyDescent="0.35">
      <c r="A122" s="81" t="s">
        <v>266</v>
      </c>
      <c r="B122" s="83" t="s">
        <v>267</v>
      </c>
    </row>
    <row r="123" spans="1:2" x14ac:dyDescent="0.35">
      <c r="A123" s="81" t="s">
        <v>268</v>
      </c>
      <c r="B123" s="83" t="s">
        <v>269</v>
      </c>
    </row>
    <row r="124" spans="1:2" x14ac:dyDescent="0.35">
      <c r="A124" s="81" t="s">
        <v>270</v>
      </c>
      <c r="B124" s="83" t="s">
        <v>271</v>
      </c>
    </row>
    <row r="125" spans="1:2" x14ac:dyDescent="0.35">
      <c r="A125" s="81" t="s">
        <v>272</v>
      </c>
      <c r="B125" s="83" t="s">
        <v>273</v>
      </c>
    </row>
    <row r="126" spans="1:2" x14ac:dyDescent="0.35">
      <c r="A126" s="81" t="s">
        <v>274</v>
      </c>
      <c r="B126" s="83" t="s">
        <v>275</v>
      </c>
    </row>
    <row r="127" spans="1:2" x14ac:dyDescent="0.35">
      <c r="A127" s="81" t="s">
        <v>276</v>
      </c>
      <c r="B127" s="83" t="s">
        <v>277</v>
      </c>
    </row>
    <row r="128" spans="1:2" x14ac:dyDescent="0.35">
      <c r="A128" s="81" t="s">
        <v>278</v>
      </c>
      <c r="B128" s="83" t="s">
        <v>279</v>
      </c>
    </row>
    <row r="129" spans="1:2" x14ac:dyDescent="0.35">
      <c r="A129" s="81" t="s">
        <v>280</v>
      </c>
      <c r="B129" s="83" t="s">
        <v>281</v>
      </c>
    </row>
    <row r="130" spans="1:2" x14ac:dyDescent="0.35">
      <c r="A130" s="81" t="s">
        <v>282</v>
      </c>
      <c r="B130" s="83" t="s">
        <v>283</v>
      </c>
    </row>
    <row r="131" spans="1:2" x14ac:dyDescent="0.35">
      <c r="A131" s="81" t="s">
        <v>284</v>
      </c>
      <c r="B131" s="83" t="s">
        <v>285</v>
      </c>
    </row>
    <row r="132" spans="1:2" x14ac:dyDescent="0.35">
      <c r="A132" s="81" t="s">
        <v>286</v>
      </c>
      <c r="B132" s="83" t="s">
        <v>287</v>
      </c>
    </row>
    <row r="133" spans="1:2" x14ac:dyDescent="0.35">
      <c r="A133" s="81" t="s">
        <v>288</v>
      </c>
      <c r="B133" s="83" t="s">
        <v>289</v>
      </c>
    </row>
    <row r="134" spans="1:2" x14ac:dyDescent="0.35">
      <c r="A134" s="81" t="s">
        <v>290</v>
      </c>
      <c r="B134" s="83" t="s">
        <v>291</v>
      </c>
    </row>
    <row r="135" spans="1:2" x14ac:dyDescent="0.35">
      <c r="A135" s="81" t="s">
        <v>292</v>
      </c>
      <c r="B135" s="83" t="s">
        <v>293</v>
      </c>
    </row>
    <row r="136" spans="1:2" x14ac:dyDescent="0.35">
      <c r="A136" s="81" t="s">
        <v>294</v>
      </c>
      <c r="B136" s="83" t="s">
        <v>295</v>
      </c>
    </row>
    <row r="137" spans="1:2" x14ac:dyDescent="0.35">
      <c r="A137" s="81" t="s">
        <v>296</v>
      </c>
      <c r="B137" s="83" t="s">
        <v>297</v>
      </c>
    </row>
    <row r="138" spans="1:2" x14ac:dyDescent="0.35">
      <c r="A138" s="81" t="s">
        <v>298</v>
      </c>
      <c r="B138" s="83" t="s">
        <v>299</v>
      </c>
    </row>
    <row r="139" spans="1:2" x14ac:dyDescent="0.35">
      <c r="A139" s="81" t="s">
        <v>300</v>
      </c>
      <c r="B139" s="83" t="s">
        <v>301</v>
      </c>
    </row>
    <row r="140" spans="1:2" x14ac:dyDescent="0.35">
      <c r="A140" s="81" t="s">
        <v>302</v>
      </c>
      <c r="B140" s="83" t="s">
        <v>303</v>
      </c>
    </row>
    <row r="141" spans="1:2" x14ac:dyDescent="0.35">
      <c r="A141" s="81" t="s">
        <v>304</v>
      </c>
      <c r="B141" s="83" t="s">
        <v>305</v>
      </c>
    </row>
    <row r="142" spans="1:2" x14ac:dyDescent="0.35">
      <c r="A142" s="81" t="s">
        <v>306</v>
      </c>
      <c r="B142" s="83" t="s">
        <v>307</v>
      </c>
    </row>
    <row r="143" spans="1:2" x14ac:dyDescent="0.35">
      <c r="A143" s="81" t="s">
        <v>308</v>
      </c>
      <c r="B143" s="83" t="s">
        <v>309</v>
      </c>
    </row>
    <row r="144" spans="1:2" x14ac:dyDescent="0.35">
      <c r="A144" s="81" t="s">
        <v>310</v>
      </c>
      <c r="B144" s="83" t="s">
        <v>311</v>
      </c>
    </row>
    <row r="145" spans="1:2" x14ac:dyDescent="0.35">
      <c r="A145" s="81" t="s">
        <v>312</v>
      </c>
      <c r="B145" s="83" t="s">
        <v>313</v>
      </c>
    </row>
    <row r="146" spans="1:2" x14ac:dyDescent="0.35">
      <c r="A146" s="81" t="s">
        <v>314</v>
      </c>
      <c r="B146" s="83" t="s">
        <v>315</v>
      </c>
    </row>
    <row r="147" spans="1:2" x14ac:dyDescent="0.35">
      <c r="A147" s="81" t="s">
        <v>316</v>
      </c>
      <c r="B147" s="83" t="s">
        <v>317</v>
      </c>
    </row>
    <row r="148" spans="1:2" x14ac:dyDescent="0.35">
      <c r="A148" s="81" t="s">
        <v>318</v>
      </c>
      <c r="B148" s="83" t="s">
        <v>319</v>
      </c>
    </row>
    <row r="149" spans="1:2" x14ac:dyDescent="0.35">
      <c r="A149" s="81" t="s">
        <v>320</v>
      </c>
      <c r="B149" s="83" t="s">
        <v>321</v>
      </c>
    </row>
    <row r="150" spans="1:2" x14ac:dyDescent="0.35">
      <c r="A150" s="81" t="s">
        <v>322</v>
      </c>
      <c r="B150" s="83" t="s">
        <v>323</v>
      </c>
    </row>
    <row r="151" spans="1:2" x14ac:dyDescent="0.35">
      <c r="A151" s="81" t="s">
        <v>324</v>
      </c>
      <c r="B151" s="83" t="s">
        <v>325</v>
      </c>
    </row>
    <row r="152" spans="1:2" x14ac:dyDescent="0.35">
      <c r="A152" s="81" t="s">
        <v>326</v>
      </c>
      <c r="B152" s="83" t="s">
        <v>327</v>
      </c>
    </row>
    <row r="153" spans="1:2" x14ac:dyDescent="0.35">
      <c r="A153" s="81" t="s">
        <v>328</v>
      </c>
      <c r="B153" s="83" t="s">
        <v>329</v>
      </c>
    </row>
    <row r="154" spans="1:2" x14ac:dyDescent="0.35">
      <c r="A154" s="81" t="s">
        <v>330</v>
      </c>
      <c r="B154" s="83" t="s">
        <v>331</v>
      </c>
    </row>
    <row r="155" spans="1:2" x14ac:dyDescent="0.35">
      <c r="A155" s="81" t="s">
        <v>332</v>
      </c>
      <c r="B155" s="83" t="s">
        <v>333</v>
      </c>
    </row>
    <row r="156" spans="1:2" x14ac:dyDescent="0.35">
      <c r="A156" s="81" t="s">
        <v>334</v>
      </c>
      <c r="B156" s="83" t="s">
        <v>335</v>
      </c>
    </row>
    <row r="157" spans="1:2" x14ac:dyDescent="0.35">
      <c r="A157" s="81" t="s">
        <v>336</v>
      </c>
      <c r="B157" s="83" t="s">
        <v>337</v>
      </c>
    </row>
    <row r="158" spans="1:2" x14ac:dyDescent="0.35">
      <c r="A158" s="81" t="s">
        <v>338</v>
      </c>
      <c r="B158" s="83" t="s">
        <v>339</v>
      </c>
    </row>
    <row r="159" spans="1:2" x14ac:dyDescent="0.35">
      <c r="A159" s="81" t="s">
        <v>340</v>
      </c>
      <c r="B159" s="83" t="s">
        <v>341</v>
      </c>
    </row>
    <row r="160" spans="1:2" x14ac:dyDescent="0.35">
      <c r="A160" s="81" t="s">
        <v>342</v>
      </c>
      <c r="B160" s="83" t="s">
        <v>343</v>
      </c>
    </row>
    <row r="161" spans="1:2" x14ac:dyDescent="0.35">
      <c r="A161" s="81" t="s">
        <v>344</v>
      </c>
      <c r="B161" s="83" t="s">
        <v>345</v>
      </c>
    </row>
    <row r="162" spans="1:2" x14ac:dyDescent="0.35">
      <c r="A162" s="81" t="s">
        <v>346</v>
      </c>
      <c r="B162" s="83" t="s">
        <v>347</v>
      </c>
    </row>
    <row r="163" spans="1:2" x14ac:dyDescent="0.35">
      <c r="A163" s="81" t="s">
        <v>348</v>
      </c>
      <c r="B163" s="83" t="s">
        <v>349</v>
      </c>
    </row>
    <row r="164" spans="1:2" x14ac:dyDescent="0.35">
      <c r="A164" s="81" t="s">
        <v>350</v>
      </c>
      <c r="B164" s="83" t="s">
        <v>351</v>
      </c>
    </row>
    <row r="165" spans="1:2" x14ac:dyDescent="0.35">
      <c r="A165" s="81" t="s">
        <v>352</v>
      </c>
      <c r="B165" s="83" t="s">
        <v>353</v>
      </c>
    </row>
    <row r="166" spans="1:2" x14ac:dyDescent="0.35">
      <c r="A166" s="81" t="s">
        <v>354</v>
      </c>
      <c r="B166" s="83" t="s">
        <v>355</v>
      </c>
    </row>
    <row r="167" spans="1:2" x14ac:dyDescent="0.35">
      <c r="A167" s="81" t="s">
        <v>356</v>
      </c>
      <c r="B167" s="83" t="s">
        <v>357</v>
      </c>
    </row>
    <row r="168" spans="1:2" x14ac:dyDescent="0.35">
      <c r="A168" s="81" t="s">
        <v>358</v>
      </c>
      <c r="B168" s="83" t="s">
        <v>359</v>
      </c>
    </row>
    <row r="169" spans="1:2" x14ac:dyDescent="0.35">
      <c r="A169" s="81" t="s">
        <v>360</v>
      </c>
      <c r="B169" s="83" t="s">
        <v>361</v>
      </c>
    </row>
    <row r="170" spans="1:2" x14ac:dyDescent="0.35">
      <c r="A170" s="81" t="s">
        <v>362</v>
      </c>
      <c r="B170" s="83" t="s">
        <v>363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MPTF_00006_00938</ProjectId>
    <FundCode xmlns="f9695bc1-6109-4dcd-a27a-f8a0370b00e2">MPTF_00006</FundCode>
    <Comments xmlns="f9695bc1-6109-4dcd-a27a-f8a0370b00e2">Rapport financier juin 2025</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E546A1AD-B467-4653-B25B-D2ADDF2D1A03}"/>
</file>

<file path=customXml/itemProps2.xml><?xml version="1.0" encoding="utf-8"?>
<ds:datastoreItem xmlns:ds="http://schemas.openxmlformats.org/officeDocument/2006/customXml" ds:itemID="{68F96E44-8948-42BC-B7FE-8783F2EFBFDD}">
  <ds:schemaRefs>
    <ds:schemaRef ds:uri="http://schemas.microsoft.com/sharepoint/v3/contenttype/forms"/>
  </ds:schemaRefs>
</ds:datastoreItem>
</file>

<file path=customXml/itemProps3.xml><?xml version="1.0" encoding="utf-8"?>
<ds:datastoreItem xmlns:ds="http://schemas.openxmlformats.org/officeDocument/2006/customXml" ds:itemID="{D24B381B-7D5C-4106-91EC-F6391D7FBE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 Niger Benin - juin 2025.xlsx</dc:title>
  <dc:creator>Chaweye</dc:creator>
  <cp:lastModifiedBy>John-paul Awambeng</cp:lastModifiedBy>
  <cp:lastPrinted>2022-09-14T16:41:23Z</cp:lastPrinted>
  <dcterms:created xsi:type="dcterms:W3CDTF">2017-11-15T21:17:43Z</dcterms:created>
  <dcterms:modified xsi:type="dcterms:W3CDTF">2025-06-13T16:18:37Z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