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OCR-CO/Docs_OCR/MPTF Fondo Post conflicto/18. Fondos NNUU/1. PBF/6. IRF 2023/Reportes/Reporte Junio 2025/"/>
    </mc:Choice>
  </mc:AlternateContent>
  <xr:revisionPtr revIDLastSave="0" documentId="8_{04B4C1A3-E39D-452C-BE46-7393F1166D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consolidado" sheetId="4" r:id="rId1"/>
    <sheet name="Detalle por agencia" sheetId="5" r:id="rId2"/>
  </sheets>
  <externalReferences>
    <externalReference r:id="rId3"/>
  </externalReferences>
  <definedNames>
    <definedName name="adminrate" localSheetId="0">#REF!</definedName>
    <definedName name="adminrate">#REF!</definedName>
    <definedName name="_xlnm.Print_Area" localSheetId="0">'Reporte consolidado'!$B$1:$F$22</definedName>
    <definedName name="exrate" localSheetId="0">#REF!</definedName>
    <definedName name="exr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E11" i="5"/>
  <c r="E9" i="5"/>
  <c r="E8" i="5"/>
  <c r="E6" i="5"/>
  <c r="E5" i="5"/>
  <c r="D11" i="5"/>
  <c r="D9" i="5"/>
  <c r="D8" i="5"/>
  <c r="D7" i="5"/>
  <c r="D5" i="5"/>
  <c r="I12" i="5"/>
  <c r="C14" i="5"/>
  <c r="C11" i="5"/>
  <c r="C9" i="5"/>
  <c r="C8" i="5"/>
  <c r="C7" i="5"/>
  <c r="C5" i="5"/>
  <c r="F5" i="5" l="1"/>
  <c r="E7" i="4" l="1"/>
  <c r="E12" i="4"/>
  <c r="E20" i="4"/>
  <c r="F20" i="4" s="1"/>
  <c r="D21" i="4"/>
  <c r="F21" i="4"/>
  <c r="D14" i="4"/>
  <c r="D7" i="4"/>
  <c r="D8" i="4"/>
  <c r="E8" i="4"/>
  <c r="D9" i="4"/>
  <c r="D10" i="4"/>
  <c r="E10" i="4"/>
  <c r="D11" i="4"/>
  <c r="E11" i="4"/>
  <c r="D12" i="4"/>
  <c r="E6" i="4"/>
  <c r="D6" i="4"/>
  <c r="C7" i="4"/>
  <c r="C8" i="4"/>
  <c r="C9" i="4"/>
  <c r="C10" i="4"/>
  <c r="C11" i="4"/>
  <c r="C12" i="4"/>
  <c r="C6" i="4"/>
  <c r="I19" i="5"/>
  <c r="E9" i="4" l="1"/>
  <c r="E22" i="4"/>
  <c r="C13" i="4"/>
  <c r="F10" i="4"/>
  <c r="F8" i="4" l="1"/>
  <c r="F7" i="4"/>
  <c r="F6" i="4"/>
  <c r="F12" i="4"/>
  <c r="F9" i="4"/>
  <c r="K12" i="5"/>
  <c r="J12" i="5"/>
  <c r="L11" i="5" l="1"/>
  <c r="L9" i="5"/>
  <c r="L5" i="5"/>
  <c r="L8" i="5"/>
  <c r="I13" i="5"/>
  <c r="L6" i="5"/>
  <c r="C14" i="4" l="1"/>
  <c r="C15" i="4" s="1"/>
  <c r="I14" i="5"/>
  <c r="L12" i="5"/>
  <c r="J14" i="5"/>
  <c r="D22" i="4"/>
  <c r="C21" i="5"/>
  <c r="C12" i="5"/>
  <c r="F11" i="5"/>
  <c r="F9" i="5"/>
  <c r="F8" i="5"/>
  <c r="F7" i="5"/>
  <c r="F6" i="5"/>
  <c r="I21" i="5" l="1"/>
  <c r="L18" i="5"/>
  <c r="L19" i="5"/>
  <c r="E13" i="4"/>
  <c r="D12" i="5"/>
  <c r="F18" i="5"/>
  <c r="F10" i="5" l="1"/>
  <c r="E12" i="5"/>
  <c r="F13" i="5" s="1"/>
  <c r="D14" i="5"/>
  <c r="F11" i="4"/>
  <c r="F13" i="4" s="1"/>
  <c r="D13" i="4"/>
  <c r="F19" i="5"/>
  <c r="F12" i="5" l="1"/>
  <c r="E14" i="4"/>
  <c r="D15" i="4"/>
  <c r="L21" i="5"/>
  <c r="F21" i="5"/>
  <c r="E15" i="4" l="1"/>
  <c r="F14" i="4"/>
  <c r="E14" i="5"/>
  <c r="F14" i="5" s="1"/>
  <c r="K14" i="5"/>
  <c r="L14" i="5" s="1"/>
  <c r="L13" i="5"/>
  <c r="F15" i="4" l="1"/>
</calcChain>
</file>

<file path=xl/sharedStrings.xml><?xml version="1.0" encoding="utf-8"?>
<sst xmlns="http://schemas.openxmlformats.org/spreadsheetml/2006/main" count="84" uniqueCount="35">
  <si>
    <t>Totales COLOMBIA IRF con corte al 20 de mayo de 2025</t>
  </si>
  <si>
    <t>APROBADO</t>
  </si>
  <si>
    <t>Ejecución</t>
  </si>
  <si>
    <t>Totales</t>
  </si>
  <si>
    <t>Pagada</t>
  </si>
  <si>
    <t>Comprometida Inminente</t>
  </si>
  <si>
    <t xml:space="preserve">Ejecución </t>
  </si>
  <si>
    <t>1. Personal y otro personal</t>
  </si>
  <si>
    <t>2. Suministros, productos básicos, materiales</t>
  </si>
  <si>
    <t>3. Equipo, vehículos y mobiliario (incluida la depreciación)</t>
  </si>
  <si>
    <t>4. Servicios por contratar</t>
  </si>
  <si>
    <t>5. Viajes</t>
  </si>
  <si>
    <t>6. Transferencias y subvenciones a contrapartes</t>
  </si>
  <si>
    <t>7. Gastos generales de funcionamiento y otros</t>
  </si>
  <si>
    <t xml:space="preserve">Total parcial </t>
  </si>
  <si>
    <t>7% de costes indirectos</t>
  </si>
  <si>
    <t>Total</t>
  </si>
  <si>
    <t>Desglose del tramo basado en el rendimiento</t>
  </si>
  <si>
    <t>TRAMOS</t>
  </si>
  <si>
    <t>DESEMBOLSO</t>
  </si>
  <si>
    <t>Agencia receptora 1 - PNUD</t>
  </si>
  <si>
    <t>Agencia receptora 2 - ONU-DDHH</t>
  </si>
  <si>
    <t>Tramo%</t>
  </si>
  <si>
    <t>Primer tramo:</t>
  </si>
  <si>
    <t>Segundo tramo:</t>
  </si>
  <si>
    <t>TOTAL</t>
  </si>
  <si>
    <t>Totales ONU - DDHH</t>
  </si>
  <si>
    <t>Totales ONU - PNUD</t>
  </si>
  <si>
    <t xml:space="preserve">APROBADO </t>
  </si>
  <si>
    <t>4. Servicios por contrata</t>
  </si>
  <si>
    <t>Agencia receptora 2</t>
  </si>
  <si>
    <t>Agencia receptora 3</t>
  </si>
  <si>
    <t>ONU DDHH</t>
  </si>
  <si>
    <t>PNUD</t>
  </si>
  <si>
    <t>Tercer tramo: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</si>
</sst>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USD]\ * #,##0.00_-;\-[$USD]\ * #,##0.00_-;_-[$USD]\ * &quot;-&quot;??_-;_-@_-"/>
    <numFmt numFmtId="166" formatCode="_([$$-409]* #,##0_);_([$$-409]* \(#,##0\);_([$$-409]* &quot;-&quot;??_);_(@_)"/>
    <numFmt numFmtId="167" formatCode="_-[$USD]\ * #,##0_-;\-[$USD]\ * #,##0_-;_-[$USD]\ 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A0A0A"/>
      <name val="Arial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2"/>
      <color theme="0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 tint="0.34998626667073579"/>
        <bgColor rgb="FFD8D8D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1">
    <xf numFmtId="0" fontId="0" fillId="0" borderId="0" xfId="0"/>
    <xf numFmtId="0" fontId="7" fillId="3" borderId="7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164" fontId="7" fillId="3" borderId="13" xfId="1" applyNumberFormat="1" applyFont="1" applyFill="1" applyBorder="1" applyAlignment="1">
      <alignment horizontal="center" vertical="center" wrapText="1"/>
    </xf>
    <xf numFmtId="0" fontId="4" fillId="5" borderId="34" xfId="1" applyFont="1" applyFill="1" applyBorder="1" applyAlignment="1">
      <alignment vertical="center" wrapText="1"/>
    </xf>
    <xf numFmtId="164" fontId="4" fillId="5" borderId="6" xfId="1" applyNumberFormat="1" applyFont="1" applyFill="1" applyBorder="1" applyAlignment="1">
      <alignment vertical="center" wrapText="1"/>
    </xf>
    <xf numFmtId="0" fontId="4" fillId="5" borderId="43" xfId="1" applyFont="1" applyFill="1" applyBorder="1" applyAlignment="1">
      <alignment vertical="center" wrapText="1"/>
    </xf>
    <xf numFmtId="9" fontId="4" fillId="5" borderId="44" xfId="1" applyNumberFormat="1" applyFont="1" applyFill="1" applyBorder="1" applyAlignment="1">
      <alignment vertical="center" wrapText="1"/>
    </xf>
    <xf numFmtId="9" fontId="4" fillId="5" borderId="35" xfId="1" applyNumberFormat="1" applyFont="1" applyFill="1" applyBorder="1" applyAlignment="1">
      <alignment vertical="center" wrapText="1"/>
    </xf>
    <xf numFmtId="0" fontId="4" fillId="5" borderId="30" xfId="1" applyFont="1" applyFill="1" applyBorder="1" applyAlignment="1">
      <alignment vertical="center" wrapText="1"/>
    </xf>
    <xf numFmtId="165" fontId="3" fillId="5" borderId="6" xfId="1" applyNumberFormat="1" applyFont="1" applyFill="1" applyBorder="1" applyAlignment="1">
      <alignment vertical="center" wrapText="1"/>
    </xf>
    <xf numFmtId="0" fontId="7" fillId="3" borderId="5" xfId="1" applyFont="1" applyFill="1" applyBorder="1" applyAlignment="1">
      <alignment horizontal="center" vertical="center" wrapText="1"/>
    </xf>
    <xf numFmtId="165" fontId="3" fillId="5" borderId="10" xfId="1" applyNumberFormat="1" applyFont="1" applyFill="1" applyBorder="1" applyAlignment="1">
      <alignment horizontal="right" vertical="center" wrapText="1"/>
    </xf>
    <xf numFmtId="165" fontId="3" fillId="5" borderId="7" xfId="1" applyNumberFormat="1" applyFont="1" applyFill="1" applyBorder="1" applyAlignment="1">
      <alignment horizontal="right" vertical="center" wrapText="1"/>
    </xf>
    <xf numFmtId="164" fontId="4" fillId="8" borderId="22" xfId="1" applyNumberFormat="1" applyFont="1" applyFill="1" applyBorder="1" applyAlignment="1">
      <alignment horizontal="left" vertical="center" wrapText="1"/>
    </xf>
    <xf numFmtId="165" fontId="4" fillId="8" borderId="16" xfId="1" applyNumberFormat="1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left" vertical="center" wrapText="1"/>
    </xf>
    <xf numFmtId="0" fontId="4" fillId="5" borderId="20" xfId="1" applyFont="1" applyFill="1" applyBorder="1" applyAlignment="1">
      <alignment horizontal="left" vertical="center" wrapText="1"/>
    </xf>
    <xf numFmtId="164" fontId="3" fillId="5" borderId="23" xfId="1" applyNumberFormat="1" applyFont="1" applyFill="1" applyBorder="1" applyAlignment="1">
      <alignment horizontal="left" vertical="center" wrapText="1"/>
    </xf>
    <xf numFmtId="165" fontId="3" fillId="5" borderId="5" xfId="1" applyNumberFormat="1" applyFont="1" applyFill="1" applyBorder="1" applyAlignment="1">
      <alignment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4" fillId="8" borderId="36" xfId="1" applyFont="1" applyFill="1" applyBorder="1" applyAlignment="1">
      <alignment vertical="center" wrapText="1"/>
    </xf>
    <xf numFmtId="165" fontId="4" fillId="8" borderId="45" xfId="1" applyNumberFormat="1" applyFont="1" applyFill="1" applyBorder="1" applyAlignment="1">
      <alignment vertical="center" wrapText="1"/>
    </xf>
    <xf numFmtId="0" fontId="3" fillId="7" borderId="0" xfId="1" applyFont="1" applyFill="1" applyAlignment="1">
      <alignment vertical="center"/>
    </xf>
    <xf numFmtId="0" fontId="2" fillId="7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165" fontId="3" fillId="0" borderId="0" xfId="1" applyNumberFormat="1" applyFont="1" applyAlignment="1">
      <alignment vertical="center"/>
    </xf>
    <xf numFmtId="44" fontId="3" fillId="7" borderId="0" xfId="1" applyNumberFormat="1" applyFont="1" applyFill="1" applyAlignment="1">
      <alignment vertical="center"/>
    </xf>
    <xf numFmtId="0" fontId="4" fillId="7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64" fontId="3" fillId="5" borderId="24" xfId="1" applyNumberFormat="1" applyFont="1" applyFill="1" applyBorder="1" applyAlignment="1">
      <alignment vertical="center" wrapText="1"/>
    </xf>
    <xf numFmtId="164" fontId="3" fillId="7" borderId="0" xfId="1" applyNumberFormat="1" applyFont="1" applyFill="1" applyAlignment="1">
      <alignment vertical="center"/>
    </xf>
    <xf numFmtId="164" fontId="4" fillId="8" borderId="14" xfId="1" applyNumberFormat="1" applyFont="1" applyFill="1" applyBorder="1" applyAlignment="1">
      <alignment vertical="center" wrapText="1"/>
    </xf>
    <xf numFmtId="165" fontId="4" fillId="8" borderId="8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Alignment="1">
      <alignment vertical="center"/>
    </xf>
    <xf numFmtId="0" fontId="10" fillId="7" borderId="0" xfId="1" applyFont="1" applyFill="1" applyAlignment="1">
      <alignment vertical="center"/>
    </xf>
    <xf numFmtId="0" fontId="8" fillId="7" borderId="0" xfId="1" applyFont="1" applyFill="1" applyAlignment="1">
      <alignment vertical="center"/>
    </xf>
    <xf numFmtId="9" fontId="9" fillId="8" borderId="37" xfId="1" applyNumberFormat="1" applyFont="1" applyFill="1" applyBorder="1" applyAlignment="1">
      <alignment vertical="center"/>
    </xf>
    <xf numFmtId="0" fontId="9" fillId="8" borderId="45" xfId="1" applyFont="1" applyFill="1" applyBorder="1" applyAlignment="1">
      <alignment vertical="center"/>
    </xf>
    <xf numFmtId="164" fontId="2" fillId="7" borderId="0" xfId="1" applyNumberFormat="1" applyFill="1" applyAlignment="1">
      <alignment vertical="center"/>
    </xf>
    <xf numFmtId="44" fontId="3" fillId="0" borderId="0" xfId="1" applyNumberFormat="1" applyFont="1" applyAlignment="1">
      <alignment vertical="center"/>
    </xf>
    <xf numFmtId="43" fontId="3" fillId="0" borderId="0" xfId="3" applyFont="1" applyAlignment="1">
      <alignment vertical="center"/>
    </xf>
    <xf numFmtId="9" fontId="3" fillId="0" borderId="0" xfId="2" applyFont="1" applyAlignment="1">
      <alignment vertical="center"/>
    </xf>
    <xf numFmtId="44" fontId="2" fillId="0" borderId="0" xfId="1" applyNumberFormat="1" applyAlignment="1">
      <alignment vertical="center"/>
    </xf>
    <xf numFmtId="9" fontId="2" fillId="0" borderId="0" xfId="2" applyFont="1" applyAlignment="1">
      <alignment vertical="center"/>
    </xf>
    <xf numFmtId="8" fontId="6" fillId="0" borderId="0" xfId="0" applyNumberFormat="1" applyFont="1" applyAlignment="1">
      <alignment vertical="center"/>
    </xf>
    <xf numFmtId="8" fontId="2" fillId="0" borderId="0" xfId="1" applyNumberFormat="1" applyAlignment="1">
      <alignment vertical="center"/>
    </xf>
    <xf numFmtId="164" fontId="4" fillId="8" borderId="46" xfId="1" applyNumberFormat="1" applyFont="1" applyFill="1" applyBorder="1" applyAlignment="1">
      <alignment vertical="center" wrapText="1"/>
    </xf>
    <xf numFmtId="166" fontId="3" fillId="0" borderId="0" xfId="1" applyNumberFormat="1" applyFont="1" applyAlignment="1">
      <alignment vertical="center"/>
    </xf>
    <xf numFmtId="167" fontId="3" fillId="5" borderId="10" xfId="1" applyNumberFormat="1" applyFont="1" applyFill="1" applyBorder="1" applyAlignment="1">
      <alignment horizontal="right" vertical="center" wrapText="1"/>
    </xf>
    <xf numFmtId="167" fontId="3" fillId="0" borderId="10" xfId="1" applyNumberFormat="1" applyFont="1" applyBorder="1" applyAlignment="1">
      <alignment horizontal="right" vertical="center" wrapText="1"/>
    </xf>
    <xf numFmtId="167" fontId="3" fillId="5" borderId="11" xfId="1" applyNumberFormat="1" applyFont="1" applyFill="1" applyBorder="1" applyAlignment="1">
      <alignment horizontal="right" vertical="center" wrapText="1"/>
    </xf>
    <xf numFmtId="167" fontId="3" fillId="0" borderId="7" xfId="1" applyNumberFormat="1" applyFont="1" applyBorder="1" applyAlignment="1">
      <alignment horizontal="right" vertical="center" wrapText="1"/>
    </xf>
    <xf numFmtId="167" fontId="3" fillId="5" borderId="13" xfId="1" applyNumberFormat="1" applyFont="1" applyFill="1" applyBorder="1" applyAlignment="1">
      <alignment horizontal="right" vertical="center" wrapText="1"/>
    </xf>
    <xf numFmtId="167" fontId="3" fillId="5" borderId="39" xfId="1" applyNumberFormat="1" applyFont="1" applyFill="1" applyBorder="1" applyAlignment="1">
      <alignment horizontal="right" vertical="center" wrapText="1"/>
    </xf>
    <xf numFmtId="167" fontId="3" fillId="5" borderId="42" xfId="1" applyNumberFormat="1" applyFont="1" applyFill="1" applyBorder="1" applyAlignment="1">
      <alignment horizontal="right" vertical="center" wrapText="1"/>
    </xf>
    <xf numFmtId="167" fontId="4" fillId="8" borderId="8" xfId="1" applyNumberFormat="1" applyFont="1" applyFill="1" applyBorder="1" applyAlignment="1">
      <alignment horizontal="right" vertical="center" wrapText="1"/>
    </xf>
    <xf numFmtId="167" fontId="4" fillId="8" borderId="15" xfId="1" applyNumberFormat="1" applyFont="1" applyFill="1" applyBorder="1" applyAlignment="1">
      <alignment horizontal="right" vertical="center" wrapText="1"/>
    </xf>
    <xf numFmtId="167" fontId="4" fillId="8" borderId="47" xfId="1" applyNumberFormat="1" applyFont="1" applyFill="1" applyBorder="1" applyAlignment="1">
      <alignment vertical="center" wrapText="1"/>
    </xf>
    <xf numFmtId="167" fontId="4" fillId="8" borderId="8" xfId="1" applyNumberFormat="1" applyFont="1" applyFill="1" applyBorder="1" applyAlignment="1">
      <alignment vertical="center" wrapText="1"/>
    </xf>
    <xf numFmtId="167" fontId="3" fillId="0" borderId="21" xfId="1" applyNumberFormat="1" applyFont="1" applyBorder="1" applyAlignment="1">
      <alignment horizontal="right" vertical="center" wrapText="1"/>
    </xf>
    <xf numFmtId="167" fontId="4" fillId="9" borderId="47" xfId="1" applyNumberFormat="1" applyFont="1" applyFill="1" applyBorder="1" applyAlignment="1">
      <alignment vertical="center" wrapText="1"/>
    </xf>
    <xf numFmtId="167" fontId="3" fillId="0" borderId="39" xfId="1" applyNumberFormat="1" applyFont="1" applyBorder="1" applyAlignment="1">
      <alignment vertical="center" wrapText="1"/>
    </xf>
    <xf numFmtId="167" fontId="4" fillId="9" borderId="8" xfId="1" applyNumberFormat="1" applyFont="1" applyFill="1" applyBorder="1" applyAlignment="1">
      <alignment vertical="center" wrapText="1"/>
    </xf>
    <xf numFmtId="167" fontId="3" fillId="0" borderId="11" xfId="1" applyNumberFormat="1" applyFont="1" applyBorder="1" applyAlignment="1">
      <alignment horizontal="right" vertical="center" wrapText="1"/>
    </xf>
    <xf numFmtId="167" fontId="3" fillId="0" borderId="13" xfId="1" applyNumberFormat="1" applyFont="1" applyBorder="1" applyAlignment="1">
      <alignment horizontal="right" vertical="center" wrapText="1"/>
    </xf>
    <xf numFmtId="167" fontId="3" fillId="0" borderId="18" xfId="1" applyNumberFormat="1" applyFont="1" applyBorder="1" applyAlignment="1">
      <alignment horizontal="right" vertical="center" wrapText="1"/>
    </xf>
    <xf numFmtId="167" fontId="4" fillId="9" borderId="48" xfId="1" applyNumberFormat="1" applyFont="1" applyFill="1" applyBorder="1" applyAlignment="1">
      <alignment vertical="center" wrapText="1"/>
    </xf>
    <xf numFmtId="167" fontId="3" fillId="5" borderId="42" xfId="1" applyNumberFormat="1" applyFont="1" applyFill="1" applyBorder="1" applyAlignment="1">
      <alignment vertical="center" wrapText="1"/>
    </xf>
    <xf numFmtId="167" fontId="4" fillId="8" borderId="15" xfId="1" applyNumberFormat="1" applyFont="1" applyFill="1" applyBorder="1" applyAlignment="1">
      <alignment vertical="center" wrapText="1"/>
    </xf>
    <xf numFmtId="167" fontId="3" fillId="5" borderId="7" xfId="1" applyNumberFormat="1" applyFont="1" applyFill="1" applyBorder="1" applyAlignment="1">
      <alignment horizontal="left" vertical="center" wrapText="1"/>
    </xf>
    <xf numFmtId="167" fontId="4" fillId="8" borderId="16" xfId="1" applyNumberFormat="1" applyFont="1" applyFill="1" applyBorder="1" applyAlignment="1">
      <alignment horizontal="left" vertical="center" wrapText="1"/>
    </xf>
    <xf numFmtId="167" fontId="1" fillId="6" borderId="17" xfId="0" applyNumberFormat="1" applyFont="1" applyFill="1" applyBorder="1" applyAlignment="1">
      <alignment horizontal="left" vertical="center" wrapText="1"/>
    </xf>
    <xf numFmtId="167" fontId="3" fillId="0" borderId="7" xfId="1" applyNumberFormat="1" applyFont="1" applyBorder="1" applyAlignment="1">
      <alignment horizontal="left" vertical="center" wrapText="1"/>
    </xf>
    <xf numFmtId="167" fontId="3" fillId="5" borderId="17" xfId="1" applyNumberFormat="1" applyFont="1" applyFill="1" applyBorder="1" applyAlignment="1">
      <alignment horizontal="left" vertical="center" wrapText="1"/>
    </xf>
    <xf numFmtId="167" fontId="3" fillId="5" borderId="13" xfId="1" applyNumberFormat="1" applyFont="1" applyFill="1" applyBorder="1" applyAlignment="1">
      <alignment horizontal="left" vertical="center" wrapText="1"/>
    </xf>
    <xf numFmtId="167" fontId="3" fillId="5" borderId="19" xfId="1" applyNumberFormat="1" applyFont="1" applyFill="1" applyBorder="1" applyAlignment="1">
      <alignment horizontal="left" vertical="center" wrapText="1"/>
    </xf>
    <xf numFmtId="9" fontId="3" fillId="5" borderId="35" xfId="2" applyFont="1" applyFill="1" applyBorder="1" applyAlignment="1">
      <alignment vertical="center" wrapText="1"/>
    </xf>
    <xf numFmtId="167" fontId="3" fillId="7" borderId="0" xfId="1" applyNumberFormat="1" applyFont="1" applyFill="1" applyAlignment="1">
      <alignment vertical="center"/>
    </xf>
    <xf numFmtId="167" fontId="4" fillId="0" borderId="0" xfId="1" applyNumberFormat="1" applyFont="1" applyAlignment="1">
      <alignment vertical="center"/>
    </xf>
    <xf numFmtId="0" fontId="4" fillId="5" borderId="27" xfId="1" applyFont="1" applyFill="1" applyBorder="1" applyAlignment="1">
      <alignment vertical="center" wrapText="1"/>
    </xf>
    <xf numFmtId="0" fontId="4" fillId="5" borderId="49" xfId="1" applyFont="1" applyFill="1" applyBorder="1" applyAlignment="1">
      <alignment vertical="center" wrapText="1"/>
    </xf>
    <xf numFmtId="164" fontId="7" fillId="3" borderId="21" xfId="1" applyNumberFormat="1" applyFont="1" applyFill="1" applyBorder="1" applyAlignment="1">
      <alignment horizontal="center" vertical="center" wrapText="1"/>
    </xf>
    <xf numFmtId="167" fontId="4" fillId="8" borderId="50" xfId="1" applyNumberFormat="1" applyFont="1" applyFill="1" applyBorder="1" applyAlignment="1">
      <alignment horizontal="right" vertical="center" wrapText="1"/>
    </xf>
    <xf numFmtId="164" fontId="7" fillId="3" borderId="18" xfId="1" applyNumberFormat="1" applyFont="1" applyFill="1" applyBorder="1" applyAlignment="1">
      <alignment horizontal="center" vertical="center" wrapText="1"/>
    </xf>
    <xf numFmtId="164" fontId="4" fillId="8" borderId="51" xfId="1" applyNumberFormat="1" applyFont="1" applyFill="1" applyBorder="1" applyAlignment="1">
      <alignment vertical="center" wrapText="1"/>
    </xf>
    <xf numFmtId="167" fontId="4" fillId="8" borderId="52" xfId="1" applyNumberFormat="1" applyFont="1" applyFill="1" applyBorder="1" applyAlignment="1">
      <alignment horizontal="right" vertical="center" wrapText="1"/>
    </xf>
    <xf numFmtId="0" fontId="4" fillId="5" borderId="53" xfId="1" applyFont="1" applyFill="1" applyBorder="1" applyAlignment="1">
      <alignment vertical="center" wrapText="1"/>
    </xf>
    <xf numFmtId="167" fontId="3" fillId="0" borderId="8" xfId="1" applyNumberFormat="1" applyFont="1" applyBorder="1" applyAlignment="1">
      <alignment horizontal="right" vertical="center" wrapText="1"/>
    </xf>
    <xf numFmtId="167" fontId="3" fillId="5" borderId="15" xfId="1" applyNumberFormat="1" applyFont="1" applyFill="1" applyBorder="1" applyAlignment="1">
      <alignment horizontal="right" vertical="center" wrapText="1"/>
    </xf>
    <xf numFmtId="167" fontId="2" fillId="7" borderId="0" xfId="1" applyNumberFormat="1" applyFill="1" applyAlignment="1">
      <alignment vertical="center"/>
    </xf>
    <xf numFmtId="9" fontId="2" fillId="7" borderId="0" xfId="2" applyFont="1" applyFill="1" applyAlignment="1">
      <alignment vertical="center"/>
    </xf>
    <xf numFmtId="165" fontId="2" fillId="7" borderId="0" xfId="1" applyNumberFormat="1" applyFill="1" applyAlignment="1">
      <alignment vertical="center"/>
    </xf>
    <xf numFmtId="9" fontId="11" fillId="0" borderId="0" xfId="2" applyFont="1" applyAlignment="1">
      <alignment vertical="center"/>
    </xf>
    <xf numFmtId="167" fontId="1" fillId="0" borderId="39" xfId="0" applyNumberFormat="1" applyFont="1" applyBorder="1" applyAlignment="1">
      <alignment vertical="center" wrapText="1"/>
    </xf>
    <xf numFmtId="167" fontId="3" fillId="0" borderId="39" xfId="1" applyNumberFormat="1" applyFont="1" applyBorder="1" applyAlignment="1">
      <alignment horizontal="right" vertical="center" wrapText="1"/>
    </xf>
    <xf numFmtId="165" fontId="4" fillId="5" borderId="10" xfId="1" applyNumberFormat="1" applyFont="1" applyFill="1" applyBorder="1" applyAlignment="1">
      <alignment horizontal="left" vertical="center" wrapText="1"/>
    </xf>
    <xf numFmtId="167" fontId="4" fillId="7" borderId="0" xfId="1" applyNumberFormat="1" applyFont="1" applyFill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vertical="center"/>
    </xf>
    <xf numFmtId="0" fontId="7" fillId="3" borderId="27" xfId="1" applyFont="1" applyFill="1" applyBorder="1" applyAlignment="1">
      <alignment horizontal="center" vertical="center" wrapText="1"/>
    </xf>
    <xf numFmtId="0" fontId="8" fillId="4" borderId="28" xfId="1" applyFont="1" applyFill="1" applyBorder="1" applyAlignment="1">
      <alignment vertical="center"/>
    </xf>
    <xf numFmtId="0" fontId="8" fillId="4" borderId="29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vertical="center"/>
    </xf>
    <xf numFmtId="0" fontId="4" fillId="3" borderId="2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2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vertical="center" wrapText="1"/>
    </xf>
    <xf numFmtId="0" fontId="7" fillId="3" borderId="4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dp.sharepoint.com/sites/PazDesarrolloyReconciliacin/Reincorporacion/01000491%20-%20IRF/(01)%20Finanzas%20del%20proyecto/2.%20Informes%20Financieros/2025/Seguimiento%20presupuestal%20IRF%2020052025.xlsx" TargetMode="External"/><Relationship Id="rId1" Type="http://schemas.openxmlformats.org/officeDocument/2006/relationships/externalLinkPath" Target="https://undp-my.sharepoint.com/personal/diana_prieto_vargas_undp_org/Documents/PAZ/2025/Proyectos/IRF/Documentos%20de%20proyecto/Informes/Seguimiento%20presupuestal%20IRF%20200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juste de presupuesto VI "/>
      <sheetName val="14 de mayo de 2025_P. Aprobado"/>
      <sheetName val="20 de mayo de 2025_P. VF"/>
      <sheetName val="14 de mayo de 2025_P. Ajustado"/>
      <sheetName val="AAA 20mayo"/>
      <sheetName val="PPM 20mayo"/>
      <sheetName val="Movimientos "/>
      <sheetName val="Pagos Septiembre"/>
      <sheetName val="TD AAA"/>
      <sheetName val="TD PPM"/>
    </sheetNames>
    <sheetDataSet>
      <sheetData sheetId="0"/>
      <sheetData sheetId="1"/>
      <sheetData sheetId="2">
        <row r="5">
          <cell r="G5">
            <v>52169.65</v>
          </cell>
          <cell r="M5">
            <v>28788</v>
          </cell>
          <cell r="P5">
            <v>23382</v>
          </cell>
        </row>
        <row r="6">
          <cell r="G6">
            <v>20150</v>
          </cell>
          <cell r="M6">
            <v>21963</v>
          </cell>
          <cell r="P6">
            <v>0</v>
          </cell>
        </row>
        <row r="7">
          <cell r="G7">
            <v>164265</v>
          </cell>
          <cell r="M7">
            <v>147847</v>
          </cell>
          <cell r="P7">
            <v>29580</v>
          </cell>
        </row>
        <row r="8">
          <cell r="G8">
            <v>42646</v>
          </cell>
          <cell r="M8">
            <v>26747</v>
          </cell>
          <cell r="P8">
            <v>6202</v>
          </cell>
        </row>
        <row r="9">
          <cell r="G9">
            <v>19935</v>
          </cell>
          <cell r="M9">
            <v>19953</v>
          </cell>
          <cell r="P9">
            <v>0</v>
          </cell>
        </row>
        <row r="11">
          <cell r="G11">
            <v>187094.14</v>
          </cell>
          <cell r="M11">
            <v>142269</v>
          </cell>
          <cell r="P11">
            <v>44825</v>
          </cell>
        </row>
        <row r="12">
          <cell r="G12">
            <v>13000</v>
          </cell>
          <cell r="M12">
            <v>0</v>
          </cell>
          <cell r="P12">
            <v>0</v>
          </cell>
        </row>
        <row r="13">
          <cell r="G13">
            <v>53309</v>
          </cell>
          <cell r="M13">
            <v>11598</v>
          </cell>
          <cell r="P13">
            <v>24808</v>
          </cell>
        </row>
        <row r="14">
          <cell r="G14">
            <v>85571</v>
          </cell>
          <cell r="M14">
            <v>65313</v>
          </cell>
          <cell r="P14">
            <v>29190</v>
          </cell>
        </row>
        <row r="16">
          <cell r="G16">
            <v>6954</v>
          </cell>
          <cell r="M16">
            <v>5301</v>
          </cell>
          <cell r="P16">
            <v>1262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68C0-C99F-4D22-9AA2-48C86D97F82C}">
  <sheetPr>
    <tabColor rgb="FFA5A5A5"/>
  </sheetPr>
  <dimension ref="A2:Y997"/>
  <sheetViews>
    <sheetView showGridLines="0" tabSelected="1" zoomScale="110" zoomScaleNormal="110" zoomScaleSheetLayoutView="100" workbookViewId="0">
      <selection activeCell="E22" sqref="E22"/>
    </sheetView>
  </sheetViews>
  <sheetFormatPr baseColWidth="10" defaultColWidth="14.453125" defaultRowHeight="15" customHeight="1" x14ac:dyDescent="0.35"/>
  <cols>
    <col min="1" max="1" width="5.26953125" style="32" customWidth="1"/>
    <col min="2" max="2" width="32.54296875" style="32" customWidth="1"/>
    <col min="3" max="3" width="25.453125" style="32" customWidth="1"/>
    <col min="4" max="4" width="22.26953125" style="32" customWidth="1"/>
    <col min="5" max="5" width="20.7265625" style="32" bestFit="1" customWidth="1"/>
    <col min="6" max="6" width="24.453125" style="32" customWidth="1"/>
    <col min="7" max="7" width="23" style="32" customWidth="1"/>
    <col min="8" max="8" width="17.26953125" style="32" bestFit="1" customWidth="1"/>
    <col min="9" max="9" width="13.81640625" style="32" customWidth="1"/>
    <col min="10" max="25" width="8.81640625" style="32" customWidth="1"/>
    <col min="26" max="16384" width="14.453125" style="32"/>
  </cols>
  <sheetData>
    <row r="2" spans="1:25" ht="12" customHeight="1" thickBo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32.15" customHeight="1" x14ac:dyDescent="0.35">
      <c r="A3" s="31"/>
      <c r="B3" s="106" t="s">
        <v>0</v>
      </c>
      <c r="C3" s="107"/>
      <c r="D3" s="107"/>
      <c r="E3" s="107"/>
      <c r="F3" s="108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5.5" x14ac:dyDescent="0.35">
      <c r="A4" s="31"/>
      <c r="B4" s="116"/>
      <c r="C4" s="109" t="s">
        <v>1</v>
      </c>
      <c r="D4" s="1" t="s">
        <v>2</v>
      </c>
      <c r="E4" s="1" t="s">
        <v>2</v>
      </c>
      <c r="F4" s="2" t="s">
        <v>3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31" x14ac:dyDescent="0.35">
      <c r="A5" s="31"/>
      <c r="B5" s="117"/>
      <c r="C5" s="110"/>
      <c r="D5" s="3" t="s">
        <v>4</v>
      </c>
      <c r="E5" s="3" t="s">
        <v>5</v>
      </c>
      <c r="F5" s="4" t="s">
        <v>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15.5" x14ac:dyDescent="0.35">
      <c r="A6" s="31"/>
      <c r="B6" s="17" t="s">
        <v>7</v>
      </c>
      <c r="C6" s="78">
        <f>+'Detalle por agencia'!C5+'Detalle por agencia'!I5</f>
        <v>600079.79</v>
      </c>
      <c r="D6" s="81">
        <f>+'Detalle por agencia'!D5+'Detalle por agencia'!J5</f>
        <v>457863.45</v>
      </c>
      <c r="E6" s="81">
        <f>+'Detalle por agencia'!E5+'Detalle por agencia'!K5</f>
        <v>142216.54999999999</v>
      </c>
      <c r="F6" s="83">
        <f>D6+E6</f>
        <v>600080</v>
      </c>
      <c r="G6" s="4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31" x14ac:dyDescent="0.35">
      <c r="A7" s="31"/>
      <c r="B7" s="17" t="s">
        <v>8</v>
      </c>
      <c r="C7" s="78">
        <f>+'Detalle por agencia'!C6+'Detalle por agencia'!I6</f>
        <v>0</v>
      </c>
      <c r="D7" s="81">
        <f>+'Detalle por agencia'!D6+'Detalle por agencia'!J6</f>
        <v>0</v>
      </c>
      <c r="E7" s="81">
        <f>+'Detalle por agencia'!E6+'Detalle por agencia'!K6</f>
        <v>0</v>
      </c>
      <c r="F7" s="83">
        <f t="shared" ref="F7:F12" si="0">D7+E7</f>
        <v>0</v>
      </c>
      <c r="G7" s="48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31" x14ac:dyDescent="0.35">
      <c r="A8" s="31"/>
      <c r="B8" s="17" t="s">
        <v>9</v>
      </c>
      <c r="C8" s="78">
        <f>+'Detalle por agencia'!C7+'Detalle por agencia'!I7</f>
        <v>33150</v>
      </c>
      <c r="D8" s="81">
        <f>+'Detalle por agencia'!D7+'Detalle por agencia'!J7</f>
        <v>21963</v>
      </c>
      <c r="E8" s="81">
        <f>+'Detalle por agencia'!E7+'Detalle por agencia'!K7</f>
        <v>0</v>
      </c>
      <c r="F8" s="83">
        <f>D8+E8</f>
        <v>21963</v>
      </c>
      <c r="G8" s="48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5.5" x14ac:dyDescent="0.35">
      <c r="A9" s="31"/>
      <c r="B9" s="17" t="s">
        <v>10</v>
      </c>
      <c r="C9" s="78">
        <f>+'Detalle por agencia'!C8+'Detalle por agencia'!I8</f>
        <v>1040299.85</v>
      </c>
      <c r="D9" s="81">
        <f>+'Detalle por agencia'!D8+'Detalle por agencia'!J8</f>
        <v>508455.21</v>
      </c>
      <c r="E9" s="81">
        <f>+'Detalle por agencia'!E8+'Detalle por agencia'!K8</f>
        <v>505863.6</v>
      </c>
      <c r="F9" s="83">
        <f>D9+E9</f>
        <v>1014318.81</v>
      </c>
      <c r="G9" s="48"/>
      <c r="H9" s="31"/>
      <c r="I9" s="48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5.5" x14ac:dyDescent="0.35">
      <c r="A10" s="31"/>
      <c r="B10" s="17" t="s">
        <v>11</v>
      </c>
      <c r="C10" s="78">
        <f>+'Detalle por agencia'!C9+'Detalle por agencia'!I9</f>
        <v>204582</v>
      </c>
      <c r="D10" s="81">
        <f>+'Detalle por agencia'!D9+'Detalle por agencia'!J9</f>
        <v>132335.35999999999</v>
      </c>
      <c r="E10" s="81">
        <f>+'Detalle por agencia'!E9+'Detalle por agencia'!K9</f>
        <v>71334</v>
      </c>
      <c r="F10" s="83">
        <f>D10+E10</f>
        <v>203669.36</v>
      </c>
      <c r="G10" s="48"/>
      <c r="H10" s="31"/>
      <c r="I10" s="48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31" x14ac:dyDescent="0.35">
      <c r="A11" s="31"/>
      <c r="B11" s="17" t="s">
        <v>12</v>
      </c>
      <c r="C11" s="78">
        <f>+'Detalle por agencia'!C10+'Detalle por agencia'!I10</f>
        <v>849140.65</v>
      </c>
      <c r="D11" s="81">
        <f>+'Detalle por agencia'!D10+'Detalle por agencia'!J10</f>
        <v>493911.47</v>
      </c>
      <c r="E11" s="81">
        <f>+'Detalle por agencia'!E10+'Detalle por agencia'!K10</f>
        <v>349512.4</v>
      </c>
      <c r="F11" s="83">
        <f>D11+E11</f>
        <v>843423.87</v>
      </c>
      <c r="G11" s="48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31.5" thickBot="1" x14ac:dyDescent="0.4">
      <c r="A12" s="31"/>
      <c r="B12" s="18" t="s">
        <v>13</v>
      </c>
      <c r="C12" s="78">
        <f>+'Detalle por agencia'!C11+'Detalle por agencia'!I11</f>
        <v>76485.55</v>
      </c>
      <c r="D12" s="81">
        <f>+'Detalle por agencia'!D11+'Detalle por agencia'!J11</f>
        <v>66959</v>
      </c>
      <c r="E12" s="81">
        <f>+'Detalle por agencia'!E11+'Detalle por agencia'!K11</f>
        <v>9154</v>
      </c>
      <c r="F12" s="83">
        <f t="shared" si="0"/>
        <v>76113</v>
      </c>
      <c r="G12" s="48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30" customHeight="1" thickBot="1" x14ac:dyDescent="0.4">
      <c r="A13" s="31"/>
      <c r="B13" s="15" t="s">
        <v>14</v>
      </c>
      <c r="C13" s="79">
        <f>SUM(C6:C12)</f>
        <v>2803737.84</v>
      </c>
      <c r="D13" s="79">
        <f>SUM(D6:D12)</f>
        <v>1681487.49</v>
      </c>
      <c r="E13" s="79">
        <f t="shared" ref="E13" si="1">SUM(E6:E12)</f>
        <v>1078080.5499999998</v>
      </c>
      <c r="F13" s="79">
        <f>SUM(F6:F12)</f>
        <v>2759568.04</v>
      </c>
      <c r="G13" s="48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30" customHeight="1" thickBot="1" x14ac:dyDescent="0.4">
      <c r="A14" s="31"/>
      <c r="B14" s="19" t="s">
        <v>15</v>
      </c>
      <c r="C14" s="80">
        <f>+'Detalle por agencia'!C13+'Detalle por agencia'!I13</f>
        <v>196261.67120000001</v>
      </c>
      <c r="D14" s="82">
        <f>+'Detalle por agencia'!D13+'Detalle por agencia'!J13</f>
        <v>108422.77</v>
      </c>
      <c r="E14" s="82">
        <f>+'Detalle por agencia'!E13+'Detalle por agencia'!K13</f>
        <v>64495</v>
      </c>
      <c r="F14" s="84">
        <f>+D14+E14</f>
        <v>172917.77000000002</v>
      </c>
      <c r="G14" s="48"/>
      <c r="H14" s="49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30" customHeight="1" thickBot="1" x14ac:dyDescent="0.4">
      <c r="A15" s="31"/>
      <c r="B15" s="15" t="s">
        <v>16</v>
      </c>
      <c r="C15" s="79">
        <f>+C13+C14</f>
        <v>2999999.5112000001</v>
      </c>
      <c r="D15" s="79">
        <f t="shared" ref="D15" si="2">+D13+D14</f>
        <v>1789910.26</v>
      </c>
      <c r="E15" s="79">
        <f>+E13+E14</f>
        <v>1142575.5499999998</v>
      </c>
      <c r="F15" s="79">
        <f>+F13+F14</f>
        <v>2932485.81</v>
      </c>
      <c r="G15" s="50"/>
      <c r="H15" s="3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6" thickBot="1" x14ac:dyDescent="0.4">
      <c r="A16" s="31"/>
      <c r="B16" s="31"/>
      <c r="C16" s="31"/>
      <c r="D16" s="31"/>
      <c r="E16" s="31"/>
      <c r="F16" s="31"/>
      <c r="G16" s="48"/>
      <c r="H16" s="5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15.5" x14ac:dyDescent="0.35">
      <c r="A17" s="31"/>
      <c r="B17" s="111" t="s">
        <v>17</v>
      </c>
      <c r="C17" s="112"/>
      <c r="D17" s="112"/>
      <c r="E17" s="112"/>
      <c r="F17" s="113"/>
      <c r="G17" s="33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34" customHeight="1" x14ac:dyDescent="0.35">
      <c r="B18" s="118" t="s">
        <v>18</v>
      </c>
      <c r="C18" s="114" t="s">
        <v>19</v>
      </c>
      <c r="D18" s="114" t="s">
        <v>20</v>
      </c>
      <c r="E18" s="114" t="s">
        <v>21</v>
      </c>
      <c r="F18" s="121" t="s">
        <v>22</v>
      </c>
    </row>
    <row r="19" spans="1:25" ht="15.75" customHeight="1" x14ac:dyDescent="0.35">
      <c r="B19" s="119"/>
      <c r="C19" s="115"/>
      <c r="D19" s="120"/>
      <c r="E19" s="120"/>
      <c r="F19" s="122"/>
    </row>
    <row r="20" spans="1:25" ht="23.25" customHeight="1" x14ac:dyDescent="0.35">
      <c r="B20" s="5" t="s">
        <v>23</v>
      </c>
      <c r="C20" s="11">
        <v>2100000.0022900002</v>
      </c>
      <c r="D20" s="11">
        <v>1409749</v>
      </c>
      <c r="E20" s="11">
        <f>+'Detalle por agencia'!C18</f>
        <v>690250.77</v>
      </c>
      <c r="F20" s="85">
        <f>(D20+E20)/C22</f>
        <v>0.69999992223666674</v>
      </c>
      <c r="H20" s="51"/>
    </row>
    <row r="21" spans="1:25" ht="24.75" customHeight="1" thickBot="1" x14ac:dyDescent="0.4">
      <c r="B21" s="10" t="s">
        <v>24</v>
      </c>
      <c r="C21" s="20">
        <v>900000.00240999996</v>
      </c>
      <c r="D21" s="20">
        <f>+'Detalle por agencia'!I19</f>
        <v>900000</v>
      </c>
      <c r="E21" s="11">
        <v>0</v>
      </c>
      <c r="F21" s="85">
        <f>(D21+E21)/C22</f>
        <v>0.29999999952999995</v>
      </c>
    </row>
    <row r="22" spans="1:25" ht="25" customHeight="1" thickBot="1" x14ac:dyDescent="0.4">
      <c r="B22" s="15" t="s">
        <v>25</v>
      </c>
      <c r="C22" s="16">
        <v>3000000.0047000004</v>
      </c>
      <c r="D22" s="16">
        <f>D20+D21</f>
        <v>2309749</v>
      </c>
      <c r="E22" s="16">
        <f>E20+E21</f>
        <v>690250.77</v>
      </c>
      <c r="F22" s="16"/>
    </row>
    <row r="23" spans="1:25" ht="15.75" customHeight="1" x14ac:dyDescent="0.35"/>
    <row r="24" spans="1:25" ht="15.75" customHeight="1" x14ac:dyDescent="0.35">
      <c r="F24" s="52"/>
    </row>
    <row r="25" spans="1:25" ht="15.75" customHeight="1" x14ac:dyDescent="0.35">
      <c r="F25" s="101"/>
    </row>
    <row r="26" spans="1:25" ht="15.75" customHeight="1" x14ac:dyDescent="0.35">
      <c r="D26" s="53"/>
    </row>
    <row r="27" spans="1:25" ht="15.75" customHeight="1" x14ac:dyDescent="0.35">
      <c r="D27" s="54"/>
    </row>
    <row r="28" spans="1:25" ht="15.75" customHeight="1" x14ac:dyDescent="0.35"/>
    <row r="29" spans="1:25" ht="15.75" customHeight="1" x14ac:dyDescent="0.35"/>
    <row r="30" spans="1:25" ht="15.75" customHeight="1" x14ac:dyDescent="0.35">
      <c r="D30" s="52"/>
    </row>
    <row r="31" spans="1:25" ht="15.75" customHeight="1" x14ac:dyDescent="0.35"/>
    <row r="32" spans="1:25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</sheetData>
  <mergeCells count="9">
    <mergeCell ref="B3:F3"/>
    <mergeCell ref="C4:C5"/>
    <mergeCell ref="B17:F17"/>
    <mergeCell ref="C18:C19"/>
    <mergeCell ref="B4:B5"/>
    <mergeCell ref="B18:B19"/>
    <mergeCell ref="D18:D19"/>
    <mergeCell ref="E18:E19"/>
    <mergeCell ref="F18:F19"/>
  </mergeCells>
  <pageMargins left="0.7" right="0.7" top="0.75" bottom="0.75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432B-F153-624A-9CF1-2E8A5899C2D3}">
  <dimension ref="A1:Z996"/>
  <sheetViews>
    <sheetView topLeftCell="A6" zoomScale="84" zoomScaleNormal="110" workbookViewId="0">
      <selection activeCell="E24" sqref="E24"/>
    </sheetView>
  </sheetViews>
  <sheetFormatPr baseColWidth="10" defaultColWidth="14.453125" defaultRowHeight="14.5" x14ac:dyDescent="0.35"/>
  <cols>
    <col min="1" max="1" width="3" style="30" customWidth="1"/>
    <col min="2" max="2" width="26.26953125" style="32" customWidth="1"/>
    <col min="3" max="3" width="18.453125" style="32" customWidth="1"/>
    <col min="4" max="5" width="17.81640625" style="32" bestFit="1" customWidth="1"/>
    <col min="6" max="6" width="17" style="32" customWidth="1"/>
    <col min="7" max="7" width="10.26953125" style="30" customWidth="1"/>
    <col min="8" max="8" width="27" style="32" customWidth="1"/>
    <col min="9" max="9" width="19.453125" style="32" bestFit="1" customWidth="1"/>
    <col min="10" max="10" width="19.1796875" style="32" bestFit="1" customWidth="1"/>
    <col min="11" max="11" width="17.81640625" style="32" bestFit="1" customWidth="1"/>
    <col min="12" max="12" width="18.7265625" style="32" customWidth="1"/>
    <col min="13" max="13" width="17.453125" style="32" bestFit="1" customWidth="1"/>
    <col min="14" max="14" width="20.26953125" style="32" customWidth="1"/>
    <col min="15" max="26" width="8.81640625" style="32" customWidth="1"/>
    <col min="27" max="16384" width="14.453125" style="32"/>
  </cols>
  <sheetData>
    <row r="1" spans="1:26" s="30" customFormat="1" ht="16" thickBot="1" x14ac:dyDescent="0.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5.5" x14ac:dyDescent="0.35">
      <c r="A2" s="29"/>
      <c r="B2" s="123" t="s">
        <v>26</v>
      </c>
      <c r="C2" s="124"/>
      <c r="D2" s="124"/>
      <c r="E2" s="124"/>
      <c r="F2" s="125"/>
      <c r="G2" s="29"/>
      <c r="H2" s="123" t="s">
        <v>27</v>
      </c>
      <c r="I2" s="124"/>
      <c r="J2" s="124"/>
      <c r="K2" s="124"/>
      <c r="L2" s="125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2.5" customHeight="1" x14ac:dyDescent="0.35">
      <c r="A3" s="29"/>
      <c r="B3" s="116"/>
      <c r="C3" s="109" t="s">
        <v>28</v>
      </c>
      <c r="D3" s="1" t="s">
        <v>2</v>
      </c>
      <c r="E3" s="1" t="s">
        <v>2</v>
      </c>
      <c r="F3" s="2" t="s">
        <v>3</v>
      </c>
      <c r="G3" s="29"/>
      <c r="H3" s="116"/>
      <c r="I3" s="109" t="s">
        <v>28</v>
      </c>
      <c r="J3" s="1" t="s">
        <v>2</v>
      </c>
      <c r="K3" s="1" t="s">
        <v>2</v>
      </c>
      <c r="L3" s="2" t="s">
        <v>3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31.5" thickBot="1" x14ac:dyDescent="0.4">
      <c r="A4" s="29"/>
      <c r="B4" s="130"/>
      <c r="C4" s="126"/>
      <c r="D4" s="90" t="s">
        <v>4</v>
      </c>
      <c r="E4" s="90" t="s">
        <v>5</v>
      </c>
      <c r="F4" s="92" t="s">
        <v>6</v>
      </c>
      <c r="G4" s="29"/>
      <c r="H4" s="117"/>
      <c r="I4" s="110"/>
      <c r="J4" s="3" t="s">
        <v>4</v>
      </c>
      <c r="K4" s="3" t="s">
        <v>5</v>
      </c>
      <c r="L4" s="4" t="s">
        <v>6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.5" x14ac:dyDescent="0.35">
      <c r="A5" s="29"/>
      <c r="B5" s="88" t="s">
        <v>7</v>
      </c>
      <c r="C5" s="58">
        <f>+'[1]20 de mayo de 2025_P. VF'!$G$5+'[1]20 de mayo de 2025_P. VF'!$G$11</f>
        <v>239263.79</v>
      </c>
      <c r="D5" s="58">
        <f>+'[1]20 de mayo de 2025_P. VF'!$M$5+'[1]20 de mayo de 2025_P. VF'!$M$11</f>
        <v>171057</v>
      </c>
      <c r="E5" s="58">
        <f>+'[1]20 de mayo de 2025_P. VF'!$P$5+'[1]20 de mayo de 2025_P. VF'!$P$11</f>
        <v>68207</v>
      </c>
      <c r="F5" s="59">
        <f>+D5+E5</f>
        <v>239264</v>
      </c>
      <c r="G5" s="29"/>
      <c r="H5" s="7" t="s">
        <v>7</v>
      </c>
      <c r="I5" s="58">
        <v>360816</v>
      </c>
      <c r="J5" s="58">
        <v>286806.45</v>
      </c>
      <c r="K5" s="58">
        <v>74009.55</v>
      </c>
      <c r="L5" s="72">
        <f>+J5+K5</f>
        <v>360816</v>
      </c>
      <c r="M5" s="33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1" x14ac:dyDescent="0.35">
      <c r="A6" s="29"/>
      <c r="B6" s="89" t="s">
        <v>8</v>
      </c>
      <c r="C6" s="60">
        <v>0</v>
      </c>
      <c r="D6" s="60">
        <v>0</v>
      </c>
      <c r="E6" s="60">
        <f>+'[1]20 de mayo de 2025_P. VF'!$P$6+'[1]20 de mayo de 2025_P. VF'!$P$12</f>
        <v>0</v>
      </c>
      <c r="F6" s="61">
        <f t="shared" ref="F6:F11" si="0">+D6+E6</f>
        <v>0</v>
      </c>
      <c r="G6" s="29"/>
      <c r="H6" s="5" t="s">
        <v>8</v>
      </c>
      <c r="I6" s="60">
        <v>0</v>
      </c>
      <c r="J6" s="60">
        <v>0</v>
      </c>
      <c r="K6" s="60">
        <v>0</v>
      </c>
      <c r="L6" s="73">
        <f t="shared" ref="L6:L10" si="1">+J6+K6</f>
        <v>0</v>
      </c>
      <c r="M6" s="33"/>
      <c r="N6" s="56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46.5" x14ac:dyDescent="0.35">
      <c r="A7" s="29"/>
      <c r="B7" s="89" t="s">
        <v>9</v>
      </c>
      <c r="C7" s="60">
        <f>+'[1]20 de mayo de 2025_P. VF'!$G$6+'[1]20 de mayo de 2025_P. VF'!$G$12</f>
        <v>33150</v>
      </c>
      <c r="D7" s="60">
        <f>+'[1]20 de mayo de 2025_P. VF'!$M$6+'[1]20 de mayo de 2025_P. VF'!$M$12</f>
        <v>21963</v>
      </c>
      <c r="E7" s="60">
        <v>0</v>
      </c>
      <c r="F7" s="61">
        <f t="shared" si="0"/>
        <v>21963</v>
      </c>
      <c r="G7" s="34"/>
      <c r="H7" s="5" t="s">
        <v>9</v>
      </c>
      <c r="I7" s="60">
        <v>0</v>
      </c>
      <c r="J7" s="60">
        <v>0</v>
      </c>
      <c r="K7" s="60">
        <v>0</v>
      </c>
      <c r="L7" s="73">
        <v>0</v>
      </c>
      <c r="M7" s="33"/>
      <c r="N7" s="56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5.5" x14ac:dyDescent="0.35">
      <c r="A8" s="29"/>
      <c r="B8" s="89" t="s">
        <v>29</v>
      </c>
      <c r="C8" s="60">
        <f>+'[1]20 de mayo de 2025_P. VF'!$G$7+'[1]20 de mayo de 2025_P. VF'!$G$13</f>
        <v>217574</v>
      </c>
      <c r="D8" s="60">
        <f>+'[1]20 de mayo de 2025_P. VF'!$M$7+'[1]20 de mayo de 2025_P. VF'!$M$13</f>
        <v>159445</v>
      </c>
      <c r="E8" s="60">
        <f>+'[1]20 de mayo de 2025_P. VF'!$P$7+'[1]20 de mayo de 2025_P. VF'!$P$13</f>
        <v>54388</v>
      </c>
      <c r="F8" s="61">
        <f t="shared" si="0"/>
        <v>213833</v>
      </c>
      <c r="G8" s="29"/>
      <c r="H8" s="5" t="s">
        <v>10</v>
      </c>
      <c r="I8" s="60">
        <v>822725.85</v>
      </c>
      <c r="J8" s="60">
        <v>349010.21</v>
      </c>
      <c r="K8" s="60">
        <v>451475.6</v>
      </c>
      <c r="L8" s="73">
        <f>+J8+K8</f>
        <v>800485.81</v>
      </c>
      <c r="M8" s="33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5.5" x14ac:dyDescent="0.35">
      <c r="A9" s="29"/>
      <c r="B9" s="89" t="s">
        <v>11</v>
      </c>
      <c r="C9" s="60">
        <f>+'[1]20 de mayo de 2025_P. VF'!$G$8+'[1]20 de mayo de 2025_P. VF'!$G$14</f>
        <v>128217</v>
      </c>
      <c r="D9" s="60">
        <f>+'[1]20 de mayo de 2025_P. VF'!$M$8+'[1]20 de mayo de 2025_P. VF'!$M$14</f>
        <v>92060</v>
      </c>
      <c r="E9" s="60">
        <f>+'[1]20 de mayo de 2025_P. VF'!$P$8+'[1]20 de mayo de 2025_P. VF'!$P$14</f>
        <v>35392</v>
      </c>
      <c r="F9" s="61">
        <f t="shared" si="0"/>
        <v>127452</v>
      </c>
      <c r="G9" s="29"/>
      <c r="H9" s="5" t="s">
        <v>11</v>
      </c>
      <c r="I9" s="60">
        <v>76365</v>
      </c>
      <c r="J9" s="60">
        <v>40275.360000000001</v>
      </c>
      <c r="K9" s="60">
        <v>35942</v>
      </c>
      <c r="L9" s="73">
        <f t="shared" si="1"/>
        <v>76217.36</v>
      </c>
      <c r="M9" s="33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51.75" customHeight="1" x14ac:dyDescent="0.35">
      <c r="A10" s="29"/>
      <c r="B10" s="89" t="s">
        <v>12</v>
      </c>
      <c r="C10" s="60">
        <v>0</v>
      </c>
      <c r="D10" s="60">
        <v>0</v>
      </c>
      <c r="E10" s="60">
        <v>0</v>
      </c>
      <c r="F10" s="61">
        <f t="shared" si="0"/>
        <v>0</v>
      </c>
      <c r="G10" s="29"/>
      <c r="H10" s="5" t="s">
        <v>12</v>
      </c>
      <c r="I10" s="60">
        <v>849140.65</v>
      </c>
      <c r="J10" s="60">
        <v>493911.47</v>
      </c>
      <c r="K10" s="60">
        <v>349512.4</v>
      </c>
      <c r="L10" s="73">
        <f t="shared" si="1"/>
        <v>843423.87</v>
      </c>
      <c r="M10" s="33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31.5" thickBot="1" x14ac:dyDescent="0.4">
      <c r="A11" s="29"/>
      <c r="B11" s="95" t="s">
        <v>13</v>
      </c>
      <c r="C11" s="96">
        <f>+'[1]20 de mayo de 2025_P. VF'!$G$9+'[1]20 de mayo de 2025_P. VF'!$G$16</f>
        <v>26889</v>
      </c>
      <c r="D11" s="96">
        <f>+'[1]20 de mayo de 2025_P. VF'!$M$16+'[1]20 de mayo de 2025_P. VF'!$M$9</f>
        <v>25254</v>
      </c>
      <c r="E11" s="96">
        <f>+'[1]20 de mayo de 2025_P. VF'!$P$9+'[1]20 de mayo de 2025_P. VF'!$P$16</f>
        <v>1262</v>
      </c>
      <c r="F11" s="97">
        <f t="shared" si="0"/>
        <v>26516</v>
      </c>
      <c r="G11" s="29"/>
      <c r="H11" s="10" t="s">
        <v>13</v>
      </c>
      <c r="I11" s="68">
        <v>49596.55</v>
      </c>
      <c r="J11" s="68">
        <v>41705</v>
      </c>
      <c r="K11" s="68">
        <v>7892</v>
      </c>
      <c r="L11" s="74">
        <f>+J11+K11</f>
        <v>49597</v>
      </c>
      <c r="M11" s="33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7" customFormat="1" ht="16" thickBot="1" x14ac:dyDescent="0.4">
      <c r="A12" s="35"/>
      <c r="B12" s="93" t="s">
        <v>14</v>
      </c>
      <c r="C12" s="91">
        <f>SUM(C5:C11)</f>
        <v>645093.79</v>
      </c>
      <c r="D12" s="91">
        <f>SUM(D5:D11)</f>
        <v>469779</v>
      </c>
      <c r="E12" s="91">
        <f>SUM(E5:E11)</f>
        <v>159249</v>
      </c>
      <c r="F12" s="94">
        <f>+D12+E12</f>
        <v>629028</v>
      </c>
      <c r="G12" s="35"/>
      <c r="H12" s="55" t="s">
        <v>14</v>
      </c>
      <c r="I12" s="66">
        <f>SUM(I5:I11)</f>
        <v>2158644.0499999998</v>
      </c>
      <c r="J12" s="69">
        <f>SUM(J5:J11)</f>
        <v>1211708.49</v>
      </c>
      <c r="K12" s="69">
        <f t="shared" ref="K12" si="2">SUM(K5:K11)</f>
        <v>918831.55</v>
      </c>
      <c r="L12" s="75">
        <f>SUM(L5:L11)</f>
        <v>2130540.04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.5" x14ac:dyDescent="0.35">
      <c r="A13" s="29"/>
      <c r="B13" s="38" t="s">
        <v>15</v>
      </c>
      <c r="C13" s="103">
        <v>45156.587700000011</v>
      </c>
      <c r="D13" s="62">
        <v>23780</v>
      </c>
      <c r="E13" s="62">
        <v>0</v>
      </c>
      <c r="F13" s="63">
        <f>+D13+E13</f>
        <v>23780</v>
      </c>
      <c r="G13" s="39"/>
      <c r="H13" s="38" t="s">
        <v>15</v>
      </c>
      <c r="I13" s="102">
        <f>I12*0.07</f>
        <v>151105.08350000001</v>
      </c>
      <c r="J13" s="70">
        <v>84642.77</v>
      </c>
      <c r="K13" s="70">
        <v>64495</v>
      </c>
      <c r="L13" s="76">
        <f>+J13+K13</f>
        <v>149137.77000000002</v>
      </c>
      <c r="M13" s="33"/>
      <c r="N13" s="3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7" customFormat="1" ht="16" thickBot="1" x14ac:dyDescent="0.4">
      <c r="A14" s="35"/>
      <c r="B14" s="40" t="s">
        <v>16</v>
      </c>
      <c r="C14" s="64">
        <f>SUM(C12:C13)+1</f>
        <v>690251.37770000007</v>
      </c>
      <c r="D14" s="64">
        <f>SUM(D12:D13)</f>
        <v>493559</v>
      </c>
      <c r="E14" s="64">
        <f>SUM(E12:E13)</f>
        <v>159249</v>
      </c>
      <c r="F14" s="65">
        <f>+D14+E14</f>
        <v>652808</v>
      </c>
      <c r="G14" s="105"/>
      <c r="H14" s="40" t="s">
        <v>16</v>
      </c>
      <c r="I14" s="67">
        <f>+I13+I12</f>
        <v>2309749.1335</v>
      </c>
      <c r="J14" s="71">
        <f>SUM(J12:J13)</f>
        <v>1296351.26</v>
      </c>
      <c r="K14" s="71">
        <f>SUM(K12:K13)</f>
        <v>983326.55</v>
      </c>
      <c r="L14" s="77">
        <f>+J14+K14</f>
        <v>2279677.81</v>
      </c>
      <c r="M14" s="42"/>
      <c r="N14" s="87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s="30" customFormat="1" ht="16" thickBot="1" x14ac:dyDescent="0.4">
      <c r="A15" s="29"/>
      <c r="B15" s="29"/>
      <c r="C15" s="29"/>
      <c r="D15" s="29"/>
      <c r="E15" s="86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.75" customHeight="1" x14ac:dyDescent="0.35">
      <c r="A16" s="29"/>
      <c r="B16" s="127" t="s">
        <v>17</v>
      </c>
      <c r="C16" s="128"/>
      <c r="D16" s="128"/>
      <c r="E16" s="128"/>
      <c r="F16" s="129"/>
      <c r="G16" s="43"/>
      <c r="H16" s="111" t="s">
        <v>17</v>
      </c>
      <c r="I16" s="112"/>
      <c r="J16" s="112"/>
      <c r="K16" s="112"/>
      <c r="L16" s="113"/>
      <c r="M16" s="33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12" ht="35.25" customHeight="1" thickBot="1" x14ac:dyDescent="0.4">
      <c r="B17" s="21"/>
      <c r="C17" s="22" t="s">
        <v>19</v>
      </c>
      <c r="D17" s="12" t="s">
        <v>30</v>
      </c>
      <c r="E17" s="12" t="s">
        <v>31</v>
      </c>
      <c r="F17" s="23" t="s">
        <v>22</v>
      </c>
      <c r="G17" s="44"/>
      <c r="H17" s="24"/>
      <c r="I17" s="22" t="s">
        <v>19</v>
      </c>
      <c r="J17" s="25" t="s">
        <v>30</v>
      </c>
      <c r="K17" s="25" t="s">
        <v>31</v>
      </c>
      <c r="L17" s="26" t="s">
        <v>22</v>
      </c>
    </row>
    <row r="18" spans="2:12" ht="15.5" x14ac:dyDescent="0.35">
      <c r="B18" s="7" t="s">
        <v>23</v>
      </c>
      <c r="C18" s="57">
        <v>690250.77</v>
      </c>
      <c r="D18" s="104" t="s">
        <v>32</v>
      </c>
      <c r="E18" s="13"/>
      <c r="F18" s="8">
        <f>C18/C14</f>
        <v>0.99999911959610699</v>
      </c>
      <c r="H18" s="5" t="s">
        <v>23</v>
      </c>
      <c r="I18" s="11">
        <v>1409749</v>
      </c>
      <c r="J18" s="6" t="s">
        <v>33</v>
      </c>
      <c r="K18" s="11">
        <v>0</v>
      </c>
      <c r="L18" s="9">
        <f>I18/I14</f>
        <v>0.61034723622291598</v>
      </c>
    </row>
    <row r="19" spans="2:12" ht="15.5" x14ac:dyDescent="0.35">
      <c r="B19" s="5" t="s">
        <v>24</v>
      </c>
      <c r="C19" s="14">
        <v>0</v>
      </c>
      <c r="D19" s="14"/>
      <c r="E19" s="14"/>
      <c r="F19" s="9">
        <f>C19/C14</f>
        <v>0</v>
      </c>
      <c r="H19" s="5" t="s">
        <v>24</v>
      </c>
      <c r="I19" s="11">
        <f>2309749-I18</f>
        <v>900000</v>
      </c>
      <c r="J19" s="6" t="s">
        <v>33</v>
      </c>
      <c r="K19" s="11">
        <v>0</v>
      </c>
      <c r="L19" s="9">
        <f>I19/I14</f>
        <v>0.3896527059785993</v>
      </c>
    </row>
    <row r="20" spans="2:12" ht="15.5" x14ac:dyDescent="0.35">
      <c r="B20" s="5" t="s">
        <v>34</v>
      </c>
      <c r="C20" s="14">
        <v>0</v>
      </c>
      <c r="D20" s="14"/>
      <c r="E20" s="14"/>
      <c r="F20" s="9">
        <v>0</v>
      </c>
      <c r="H20" s="5" t="s">
        <v>34</v>
      </c>
      <c r="I20" s="11">
        <v>0</v>
      </c>
      <c r="J20" s="6"/>
      <c r="K20" s="11">
        <v>0</v>
      </c>
      <c r="L20" s="9">
        <v>0</v>
      </c>
    </row>
    <row r="21" spans="2:12" ht="16" thickBot="1" x14ac:dyDescent="0.4">
      <c r="B21" s="27" t="s">
        <v>25</v>
      </c>
      <c r="C21" s="64">
        <f>SUM(C18:C20)</f>
        <v>690250.77</v>
      </c>
      <c r="D21" s="41"/>
      <c r="E21" s="41"/>
      <c r="F21" s="45">
        <f>SUM(F18:F20)</f>
        <v>0.99999911959610699</v>
      </c>
      <c r="H21" s="27" t="s">
        <v>25</v>
      </c>
      <c r="I21" s="28">
        <f>SUM(I18:I20)</f>
        <v>2309749</v>
      </c>
      <c r="J21" s="46"/>
      <c r="K21" s="28">
        <v>0</v>
      </c>
      <c r="L21" s="45">
        <f>SUM(L18:L20)</f>
        <v>0.99999994220151533</v>
      </c>
    </row>
    <row r="22" spans="2:12" s="30" customFormat="1" x14ac:dyDescent="0.35"/>
    <row r="23" spans="2:12" s="30" customFormat="1" x14ac:dyDescent="0.35">
      <c r="C23" s="47"/>
      <c r="E23" s="99"/>
      <c r="F23" s="98"/>
    </row>
    <row r="24" spans="2:12" s="30" customFormat="1" x14ac:dyDescent="0.35">
      <c r="E24" s="98"/>
      <c r="L24" s="100"/>
    </row>
    <row r="25" spans="2:12" s="30" customFormat="1" ht="15.75" customHeight="1" x14ac:dyDescent="0.35">
      <c r="E25" s="98"/>
      <c r="J25" s="98"/>
      <c r="K25" s="100"/>
      <c r="L25" s="98"/>
    </row>
    <row r="26" spans="2:12" s="30" customFormat="1" ht="15.75" customHeight="1" x14ac:dyDescent="0.35">
      <c r="E26" s="99"/>
    </row>
    <row r="27" spans="2:12" s="30" customFormat="1" ht="15.75" customHeight="1" x14ac:dyDescent="0.35">
      <c r="E27" s="100"/>
    </row>
    <row r="28" spans="2:12" s="30" customFormat="1" ht="15.75" customHeight="1" x14ac:dyDescent="0.35">
      <c r="E28" s="100"/>
    </row>
    <row r="29" spans="2:12" s="30" customFormat="1" ht="15.75" customHeight="1" x14ac:dyDescent="0.35"/>
    <row r="30" spans="2:12" s="30" customFormat="1" ht="15.75" customHeight="1" x14ac:dyDescent="0.35"/>
    <row r="31" spans="2:12" s="30" customFormat="1" ht="15.75" customHeight="1" x14ac:dyDescent="0.35"/>
    <row r="32" spans="2:12" s="30" customFormat="1" ht="15.75" customHeight="1" x14ac:dyDescent="0.35"/>
    <row r="33" s="30" customFormat="1" ht="15.75" customHeight="1" x14ac:dyDescent="0.35"/>
    <row r="34" s="30" customFormat="1" ht="15.75" customHeight="1" x14ac:dyDescent="0.35"/>
    <row r="35" s="30" customFormat="1" ht="15.75" customHeight="1" x14ac:dyDescent="0.35"/>
    <row r="36" s="30" customFormat="1" ht="15.75" customHeight="1" x14ac:dyDescent="0.35"/>
    <row r="37" s="30" customFormat="1" ht="15.75" customHeight="1" x14ac:dyDescent="0.35"/>
    <row r="38" s="30" customFormat="1" ht="15.75" customHeight="1" x14ac:dyDescent="0.35"/>
    <row r="39" s="30" customFormat="1" ht="15.75" customHeight="1" x14ac:dyDescent="0.35"/>
    <row r="40" s="30" customFormat="1" ht="15.75" customHeight="1" x14ac:dyDescent="0.35"/>
    <row r="41" s="30" customFormat="1" ht="15.75" customHeight="1" x14ac:dyDescent="0.35"/>
    <row r="42" s="30" customFormat="1" ht="15.75" customHeight="1" x14ac:dyDescent="0.35"/>
    <row r="43" s="30" customFormat="1" ht="15.75" customHeight="1" x14ac:dyDescent="0.35"/>
    <row r="44" s="30" customFormat="1" ht="15.75" customHeight="1" x14ac:dyDescent="0.35"/>
    <row r="45" s="30" customFormat="1" ht="15.75" customHeight="1" x14ac:dyDescent="0.35"/>
    <row r="46" s="30" customFormat="1" ht="15.75" customHeight="1" x14ac:dyDescent="0.35"/>
    <row r="47" s="30" customFormat="1" ht="15.75" customHeight="1" x14ac:dyDescent="0.35"/>
    <row r="48" s="30" customFormat="1" ht="15.75" customHeight="1" x14ac:dyDescent="0.35"/>
    <row r="49" s="30" customFormat="1" ht="15.75" customHeight="1" x14ac:dyDescent="0.35"/>
    <row r="50" s="30" customFormat="1" ht="15.75" customHeight="1" x14ac:dyDescent="0.35"/>
    <row r="51" s="30" customFormat="1" ht="15.75" customHeight="1" x14ac:dyDescent="0.35"/>
    <row r="52" s="30" customFormat="1" ht="15.75" customHeight="1" x14ac:dyDescent="0.35"/>
    <row r="53" s="30" customFormat="1" ht="15.75" customHeight="1" x14ac:dyDescent="0.35"/>
    <row r="54" s="30" customFormat="1" ht="15.75" customHeight="1" x14ac:dyDescent="0.35"/>
    <row r="55" s="30" customFormat="1" ht="15.75" customHeight="1" x14ac:dyDescent="0.35"/>
    <row r="56" s="30" customFormat="1" ht="15.75" customHeight="1" x14ac:dyDescent="0.35"/>
    <row r="57" s="30" customFormat="1" ht="15.75" customHeight="1" x14ac:dyDescent="0.35"/>
    <row r="58" s="30" customFormat="1" ht="15.75" customHeight="1" x14ac:dyDescent="0.35"/>
    <row r="59" s="30" customFormat="1" ht="15.75" customHeight="1" x14ac:dyDescent="0.35"/>
    <row r="60" s="30" customFormat="1" ht="15.75" customHeight="1" x14ac:dyDescent="0.35"/>
    <row r="61" s="30" customFormat="1" ht="15.75" customHeight="1" x14ac:dyDescent="0.35"/>
    <row r="62" s="30" customFormat="1" ht="15.75" customHeight="1" x14ac:dyDescent="0.35"/>
    <row r="63" s="30" customFormat="1" ht="15.75" customHeight="1" x14ac:dyDescent="0.35"/>
    <row r="64" s="30" customFormat="1" ht="15.75" customHeight="1" x14ac:dyDescent="0.35"/>
    <row r="65" s="30" customFormat="1" ht="15.75" customHeight="1" x14ac:dyDescent="0.35"/>
    <row r="66" s="30" customFormat="1" ht="15.75" customHeight="1" x14ac:dyDescent="0.35"/>
    <row r="67" s="30" customFormat="1" ht="15.75" customHeight="1" x14ac:dyDescent="0.35"/>
    <row r="68" s="30" customFormat="1" ht="15.75" customHeight="1" x14ac:dyDescent="0.35"/>
    <row r="69" s="30" customFormat="1" ht="15.75" customHeight="1" x14ac:dyDescent="0.35"/>
    <row r="70" s="30" customFormat="1" ht="15.75" customHeight="1" x14ac:dyDescent="0.35"/>
    <row r="71" s="30" customFormat="1" ht="15.75" customHeight="1" x14ac:dyDescent="0.35"/>
    <row r="72" s="30" customFormat="1" ht="15.75" customHeight="1" x14ac:dyDescent="0.35"/>
    <row r="73" s="30" customFormat="1" ht="15.75" customHeight="1" x14ac:dyDescent="0.35"/>
    <row r="74" s="30" customFormat="1" ht="15.75" customHeight="1" x14ac:dyDescent="0.35"/>
    <row r="75" s="30" customFormat="1" ht="15.75" customHeight="1" x14ac:dyDescent="0.35"/>
    <row r="76" s="30" customFormat="1" ht="15.75" customHeight="1" x14ac:dyDescent="0.35"/>
    <row r="77" s="30" customFormat="1" ht="15.75" customHeight="1" x14ac:dyDescent="0.35"/>
    <row r="78" s="30" customFormat="1" ht="15.75" customHeight="1" x14ac:dyDescent="0.35"/>
    <row r="79" s="30" customFormat="1" ht="15.75" customHeight="1" x14ac:dyDescent="0.35"/>
    <row r="80" s="30" customFormat="1" ht="15.75" customHeight="1" x14ac:dyDescent="0.35"/>
    <row r="81" s="30" customFormat="1" ht="15.75" customHeight="1" x14ac:dyDescent="0.35"/>
    <row r="82" s="30" customFormat="1" ht="15.75" customHeight="1" x14ac:dyDescent="0.35"/>
    <row r="83" s="30" customFormat="1" ht="15.75" customHeight="1" x14ac:dyDescent="0.35"/>
    <row r="84" s="30" customFormat="1" ht="15.75" customHeight="1" x14ac:dyDescent="0.35"/>
    <row r="85" s="30" customFormat="1" ht="15.75" customHeight="1" x14ac:dyDescent="0.35"/>
    <row r="86" s="30" customFormat="1" ht="15.75" customHeight="1" x14ac:dyDescent="0.35"/>
    <row r="87" s="30" customFormat="1" ht="15.75" customHeight="1" x14ac:dyDescent="0.35"/>
    <row r="88" s="30" customFormat="1" ht="15.75" customHeight="1" x14ac:dyDescent="0.35"/>
    <row r="89" s="30" customFormat="1" ht="15.75" customHeight="1" x14ac:dyDescent="0.35"/>
    <row r="90" s="30" customFormat="1" ht="15.75" customHeight="1" x14ac:dyDescent="0.35"/>
    <row r="91" s="30" customFormat="1" ht="15.75" customHeight="1" x14ac:dyDescent="0.35"/>
    <row r="92" s="30" customFormat="1" ht="15.75" customHeight="1" x14ac:dyDescent="0.35"/>
    <row r="93" s="30" customFormat="1" ht="15.75" customHeight="1" x14ac:dyDescent="0.35"/>
    <row r="94" s="30" customFormat="1" ht="15.75" customHeight="1" x14ac:dyDescent="0.35"/>
    <row r="95" s="30" customFormat="1" ht="15.75" customHeight="1" x14ac:dyDescent="0.35"/>
    <row r="96" s="30" customFormat="1" ht="15.75" customHeight="1" x14ac:dyDescent="0.35"/>
    <row r="97" s="30" customFormat="1" ht="15.75" customHeight="1" x14ac:dyDescent="0.35"/>
    <row r="98" s="30" customFormat="1" ht="15.75" customHeight="1" x14ac:dyDescent="0.35"/>
    <row r="99" s="30" customFormat="1" ht="15.75" customHeight="1" x14ac:dyDescent="0.35"/>
    <row r="100" s="30" customFormat="1" ht="15.75" customHeight="1" x14ac:dyDescent="0.35"/>
    <row r="101" s="30" customFormat="1" ht="15.75" customHeight="1" x14ac:dyDescent="0.35"/>
    <row r="102" s="30" customFormat="1" ht="15.75" customHeight="1" x14ac:dyDescent="0.35"/>
    <row r="103" s="30" customFormat="1" ht="15.75" customHeight="1" x14ac:dyDescent="0.35"/>
    <row r="104" s="30" customFormat="1" ht="15.75" customHeight="1" x14ac:dyDescent="0.35"/>
    <row r="105" s="30" customFormat="1" ht="15.75" customHeight="1" x14ac:dyDescent="0.35"/>
    <row r="106" s="30" customFormat="1" ht="15.75" customHeight="1" x14ac:dyDescent="0.35"/>
    <row r="107" s="30" customFormat="1" ht="15.75" customHeight="1" x14ac:dyDescent="0.35"/>
    <row r="108" s="30" customFormat="1" ht="15.75" customHeight="1" x14ac:dyDescent="0.35"/>
    <row r="109" s="30" customFormat="1" ht="15.75" customHeight="1" x14ac:dyDescent="0.35"/>
    <row r="110" s="30" customFormat="1" ht="15.75" customHeight="1" x14ac:dyDescent="0.35"/>
    <row r="111" s="30" customFormat="1" ht="15.75" customHeight="1" x14ac:dyDescent="0.35"/>
    <row r="112" s="30" customFormat="1" ht="15.75" customHeight="1" x14ac:dyDescent="0.35"/>
    <row r="113" s="30" customFormat="1" ht="15.75" customHeight="1" x14ac:dyDescent="0.35"/>
    <row r="114" s="30" customFormat="1" ht="15.75" customHeight="1" x14ac:dyDescent="0.35"/>
    <row r="115" s="30" customFormat="1" ht="15.75" customHeight="1" x14ac:dyDescent="0.35"/>
    <row r="116" s="30" customFormat="1" ht="15.75" customHeight="1" x14ac:dyDescent="0.35"/>
    <row r="117" s="30" customFormat="1" ht="15.75" customHeight="1" x14ac:dyDescent="0.35"/>
    <row r="118" s="30" customFormat="1" ht="15.75" customHeight="1" x14ac:dyDescent="0.35"/>
    <row r="119" s="30" customFormat="1" ht="15.75" customHeight="1" x14ac:dyDescent="0.35"/>
    <row r="120" s="30" customFormat="1" ht="15.75" customHeight="1" x14ac:dyDescent="0.35"/>
    <row r="121" s="30" customFormat="1" ht="15.75" customHeight="1" x14ac:dyDescent="0.35"/>
    <row r="122" s="30" customFormat="1" ht="15.75" customHeight="1" x14ac:dyDescent="0.35"/>
    <row r="123" s="30" customFormat="1" ht="15.75" customHeight="1" x14ac:dyDescent="0.35"/>
    <row r="124" s="30" customFormat="1" ht="15.75" customHeight="1" x14ac:dyDescent="0.35"/>
    <row r="125" s="30" customFormat="1" ht="15.75" customHeight="1" x14ac:dyDescent="0.35"/>
    <row r="126" s="30" customFormat="1" ht="15.75" customHeight="1" x14ac:dyDescent="0.35"/>
    <row r="127" s="30" customFormat="1" ht="15.75" customHeight="1" x14ac:dyDescent="0.35"/>
    <row r="128" s="30" customFormat="1" ht="15.75" customHeight="1" x14ac:dyDescent="0.35"/>
    <row r="129" s="30" customFormat="1" ht="15.75" customHeight="1" x14ac:dyDescent="0.35"/>
    <row r="130" s="30" customFormat="1" ht="15.75" customHeight="1" x14ac:dyDescent="0.35"/>
    <row r="131" s="30" customFormat="1" ht="15.75" customHeight="1" x14ac:dyDescent="0.35"/>
    <row r="132" s="30" customFormat="1" ht="15.75" customHeight="1" x14ac:dyDescent="0.35"/>
    <row r="133" s="30" customFormat="1" ht="15.75" customHeight="1" x14ac:dyDescent="0.35"/>
    <row r="134" s="30" customFormat="1" ht="15.75" customHeight="1" x14ac:dyDescent="0.35"/>
    <row r="135" s="30" customFormat="1" ht="15.75" customHeight="1" x14ac:dyDescent="0.35"/>
    <row r="136" s="30" customFormat="1" ht="15.75" customHeight="1" x14ac:dyDescent="0.35"/>
    <row r="137" s="30" customFormat="1" ht="15.75" customHeight="1" x14ac:dyDescent="0.35"/>
    <row r="138" s="30" customFormat="1" ht="15.75" customHeight="1" x14ac:dyDescent="0.35"/>
    <row r="139" s="30" customFormat="1" ht="15.75" customHeight="1" x14ac:dyDescent="0.35"/>
    <row r="140" s="30" customFormat="1" ht="15.75" customHeight="1" x14ac:dyDescent="0.35"/>
    <row r="141" s="30" customFormat="1" ht="15.75" customHeight="1" x14ac:dyDescent="0.35"/>
    <row r="142" s="30" customFormat="1" ht="15.75" customHeight="1" x14ac:dyDescent="0.35"/>
    <row r="143" s="30" customFormat="1" ht="15.75" customHeight="1" x14ac:dyDescent="0.35"/>
    <row r="144" s="30" customFormat="1" ht="15.75" customHeight="1" x14ac:dyDescent="0.35"/>
    <row r="145" s="30" customFormat="1" ht="15.75" customHeight="1" x14ac:dyDescent="0.35"/>
    <row r="146" s="30" customFormat="1" ht="15.75" customHeight="1" x14ac:dyDescent="0.35"/>
    <row r="147" s="30" customFormat="1" ht="15.75" customHeight="1" x14ac:dyDescent="0.35"/>
    <row r="148" s="30" customFormat="1" ht="15.75" customHeight="1" x14ac:dyDescent="0.35"/>
    <row r="149" s="30" customFormat="1" ht="15.75" customHeight="1" x14ac:dyDescent="0.35"/>
    <row r="150" s="30" customFormat="1" ht="15.75" customHeight="1" x14ac:dyDescent="0.35"/>
    <row r="151" s="30" customFormat="1" ht="15.75" customHeight="1" x14ac:dyDescent="0.35"/>
    <row r="152" s="30" customFormat="1" ht="15.75" customHeight="1" x14ac:dyDescent="0.35"/>
    <row r="153" s="30" customFormat="1" ht="15.75" customHeight="1" x14ac:dyDescent="0.35"/>
    <row r="154" s="30" customFormat="1" ht="15.75" customHeight="1" x14ac:dyDescent="0.35"/>
    <row r="155" s="30" customFormat="1" ht="15.75" customHeight="1" x14ac:dyDescent="0.35"/>
    <row r="156" s="30" customFormat="1" ht="15.75" customHeight="1" x14ac:dyDescent="0.35"/>
    <row r="157" s="30" customFormat="1" ht="15.75" customHeight="1" x14ac:dyDescent="0.35"/>
    <row r="158" s="30" customFormat="1" ht="15.75" customHeight="1" x14ac:dyDescent="0.35"/>
    <row r="159" s="30" customFormat="1" ht="15.75" customHeight="1" x14ac:dyDescent="0.35"/>
    <row r="160" s="30" customFormat="1" ht="15.75" customHeight="1" x14ac:dyDescent="0.35"/>
    <row r="161" s="30" customFormat="1" ht="15.75" customHeight="1" x14ac:dyDescent="0.35"/>
    <row r="162" s="30" customFormat="1" ht="15.75" customHeight="1" x14ac:dyDescent="0.35"/>
    <row r="163" s="30" customFormat="1" ht="15.75" customHeight="1" x14ac:dyDescent="0.35"/>
    <row r="164" s="30" customFormat="1" ht="15.75" customHeight="1" x14ac:dyDescent="0.35"/>
    <row r="165" s="30" customFormat="1" ht="15.75" customHeight="1" x14ac:dyDescent="0.35"/>
    <row r="166" s="30" customFormat="1" ht="15.75" customHeight="1" x14ac:dyDescent="0.35"/>
    <row r="167" s="30" customFormat="1" ht="15.75" customHeight="1" x14ac:dyDescent="0.35"/>
    <row r="168" s="30" customFormat="1" ht="15.75" customHeight="1" x14ac:dyDescent="0.35"/>
    <row r="169" s="30" customFormat="1" ht="15.75" customHeight="1" x14ac:dyDescent="0.35"/>
    <row r="170" s="30" customFormat="1" ht="15.75" customHeight="1" x14ac:dyDescent="0.35"/>
    <row r="171" s="30" customFormat="1" ht="15.75" customHeight="1" x14ac:dyDescent="0.35"/>
    <row r="172" s="30" customFormat="1" ht="15.75" customHeight="1" x14ac:dyDescent="0.35"/>
    <row r="173" s="30" customFormat="1" ht="15.75" customHeight="1" x14ac:dyDescent="0.35"/>
    <row r="174" s="30" customFormat="1" ht="15.75" customHeight="1" x14ac:dyDescent="0.35"/>
    <row r="175" s="30" customFormat="1" ht="15.75" customHeight="1" x14ac:dyDescent="0.35"/>
    <row r="176" s="30" customFormat="1" ht="15.75" customHeight="1" x14ac:dyDescent="0.35"/>
    <row r="177" s="30" customFormat="1" ht="15.75" customHeight="1" x14ac:dyDescent="0.35"/>
    <row r="178" s="30" customFormat="1" ht="15.75" customHeight="1" x14ac:dyDescent="0.35"/>
    <row r="179" s="30" customFormat="1" ht="15.75" customHeight="1" x14ac:dyDescent="0.35"/>
    <row r="180" s="30" customFormat="1" ht="15.75" customHeight="1" x14ac:dyDescent="0.35"/>
    <row r="181" s="30" customFormat="1" ht="15.75" customHeight="1" x14ac:dyDescent="0.35"/>
    <row r="182" s="30" customFormat="1" ht="15.75" customHeight="1" x14ac:dyDescent="0.35"/>
    <row r="183" s="30" customFormat="1" ht="15.75" customHeight="1" x14ac:dyDescent="0.35"/>
    <row r="184" s="30" customFormat="1" ht="15.75" customHeight="1" x14ac:dyDescent="0.35"/>
    <row r="185" s="30" customFormat="1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</sheetData>
  <mergeCells count="8">
    <mergeCell ref="B2:F2"/>
    <mergeCell ref="C3:C4"/>
    <mergeCell ref="B16:F16"/>
    <mergeCell ref="H2:L2"/>
    <mergeCell ref="I3:I4"/>
    <mergeCell ref="H16:L16"/>
    <mergeCell ref="B3:B4"/>
    <mergeCell ref="H3:H4"/>
  </mergeCells>
  <pageMargins left="0.7" right="0.7" top="0.75" bottom="0.75" header="0.3" footer="0.3"/>
  <ignoredErrors>
    <ignoredError sqref="L12 E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3" ma:contentTypeDescription="Create a new document." ma:contentTypeScope="" ma:versionID="ab392a1d1dd7bc71460ca5b60b8d7c92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9132508cc6b1f2ad4e2d62dffaf87b22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dexed="true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dexed="true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528a4b-5ccb-40f7-a09e-43427183cd95">
      <Terms xmlns="http://schemas.microsoft.com/office/infopath/2007/PartnerControls"/>
    </lcf76f155ced4ddcb4097134ff3c332f>
    <TaxCatchAll xmlns="cb759e4c-f0d7-4feb-bda3-ed2800574e06" xsi:nil="true"/>
    <DocumentType xmlns="f9695bc1-6109-4dcd-a27a-f8a0370b00e2">Progress report</DocumentType>
    <UploadedBy xmlns="b1528a4b-5ccb-40f7-a09e-43427183cd95">irene.rojas@undp.org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Status xmlns="b1528a4b-5ccb-40f7-a09e-43427183cd95">Finalized - Signature Redacted</Status>
    <ProjectId xmlns="f9695bc1-6109-4dcd-a27a-f8a0370b00e2">MPTF_00006_01004</ProjectId>
    <FundCode xmlns="f9695bc1-6109-4dcd-a27a-f8a0370b00e2">MPTF_00006</FundCode>
    <Comments xmlns="f9695bc1-6109-4dcd-a27a-f8a0370b00e2">Financial Progress report</Comments>
    <Active xmlns="f9695bc1-6109-4dcd-a27a-f8a0370b00e2">Yes</Active>
    <DocumentDate xmlns="b1528a4b-5ccb-40f7-a09e-43427183cd95">2025-06-15T07:00:00+00:00</DocumentDate>
    <Featured xmlns="b1528a4b-5ccb-40f7-a09e-43427183cd95">0</Featured>
    <FormTypeCode xmlns="b1528a4b-5ccb-40f7-a09e-43427183cd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B440F-780E-45AE-AD46-B9E092A59FFD}"/>
</file>

<file path=customXml/itemProps2.xml><?xml version="1.0" encoding="utf-8"?>
<ds:datastoreItem xmlns:ds="http://schemas.openxmlformats.org/officeDocument/2006/customXml" ds:itemID="{F27EFF14-4604-4AB2-B0AA-5996B4989C0B}">
  <ds:schemaRefs>
    <ds:schemaRef ds:uri="http://schemas.microsoft.com/office/2006/metadata/properties"/>
    <ds:schemaRef ds:uri="http://schemas.microsoft.com/office/infopath/2007/PartnerControls"/>
    <ds:schemaRef ds:uri="a4e48985-ecf9-4984-9a98-2e813e4ab0f3"/>
    <ds:schemaRef ds:uri="7570b141-0f30-4e03-a401-37c5948515f3"/>
  </ds:schemaRefs>
</ds:datastoreItem>
</file>

<file path=customXml/itemProps3.xml><?xml version="1.0" encoding="utf-8"?>
<ds:datastoreItem xmlns:ds="http://schemas.openxmlformats.org/officeDocument/2006/customXml" ds:itemID="{CE7887DA-98F5-4109-A401-D230428D54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consolidado</vt:lpstr>
      <vt:lpstr>Detalle por agencia</vt:lpstr>
      <vt:lpstr>'Reporte consolidado'!Área_de_impresión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financiero IRF-PNUD-ONU DDHH _VF.xlsx</dc:title>
  <dc:subject/>
  <dc:creator>Contadora Proyecto</dc:creator>
  <cp:keywords/>
  <dc:description/>
  <cp:lastModifiedBy>Irene Rojas</cp:lastModifiedBy>
  <cp:revision/>
  <dcterms:created xsi:type="dcterms:W3CDTF">2023-11-14T23:35:57Z</dcterms:created>
  <dcterms:modified xsi:type="dcterms:W3CDTF">2025-06-12T17:02:24Z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  <property fmtid="{D5CDD505-2E9C-101B-9397-08002B2CF9AE}" pid="3" name="MediaServiceImageTags">
    <vt:lpwstr/>
  </property>
</Properties>
</file>