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79A277A0-6695-4A77-9CDA-E2ABF827AEB5}"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1) Budget Tables" sheetId="1" r:id="rId2"/>
    <sheet name="2) By Category" sheetId="5" r:id="rId3"/>
    <sheet name="3) Explanatory Notes" sheetId="3" r:id="rId4"/>
    <sheet name="4) For PBSO Use" sheetId="6" r:id="rId5"/>
    <sheet name="5) For MPTF Use" sheetId="4" r:id="rId6"/>
    <sheet name="Sheet2" sheetId="7" state="hidden"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4" l="1"/>
  <c r="K17" i="4"/>
  <c r="I9" i="4" l="1"/>
  <c r="I10" i="4"/>
  <c r="I11" i="4"/>
  <c r="I12" i="4"/>
  <c r="I13" i="4"/>
  <c r="I14" i="4"/>
  <c r="I16" i="1"/>
  <c r="I8" i="4"/>
  <c r="F15" i="4"/>
  <c r="I15" i="4" l="1"/>
  <c r="F17" i="4" l="1"/>
  <c r="G15" i="4"/>
  <c r="G17" i="4" s="1"/>
  <c r="H15" i="4"/>
  <c r="H16" i="4" l="1"/>
  <c r="I16" i="4" s="1"/>
  <c r="I17" i="4" s="1"/>
  <c r="I181" i="1"/>
  <c r="D8" i="1"/>
  <c r="D9" i="1"/>
  <c r="D10" i="1"/>
  <c r="D11" i="1"/>
  <c r="D15" i="5"/>
  <c r="D125" i="5"/>
  <c r="D123" i="5"/>
  <c r="D122" i="5"/>
  <c r="D113" i="5"/>
  <c r="D112" i="5"/>
  <c r="D111" i="5"/>
  <c r="D102" i="5"/>
  <c r="D101" i="5"/>
  <c r="D100" i="5"/>
  <c r="D79" i="5"/>
  <c r="D78" i="5"/>
  <c r="D77" i="5"/>
  <c r="D68" i="5"/>
  <c r="D67" i="5"/>
  <c r="D66" i="5"/>
  <c r="D58" i="5"/>
  <c r="D56" i="5"/>
  <c r="D55" i="5"/>
  <c r="D36" i="5"/>
  <c r="D35" i="5"/>
  <c r="D33" i="5"/>
  <c r="D32" i="5"/>
  <c r="D25" i="5"/>
  <c r="D24" i="5"/>
  <c r="D22" i="5"/>
  <c r="D21" i="5"/>
  <c r="D113" i="1"/>
  <c r="D112" i="1"/>
  <c r="D102" i="1"/>
  <c r="D92" i="1"/>
  <c r="D70" i="1"/>
  <c r="D60" i="1"/>
  <c r="D28" i="1"/>
  <c r="D18" i="1"/>
  <c r="D136" i="5"/>
  <c r="D122" i="1"/>
  <c r="H17" i="4" l="1"/>
  <c r="G8" i="1"/>
  <c r="G175" i="1"/>
  <c r="G176" i="1"/>
  <c r="G177" i="1"/>
  <c r="G178" i="1"/>
  <c r="D181" i="1"/>
  <c r="D188" i="5" s="1"/>
  <c r="C6" i="4"/>
  <c r="D199" i="5"/>
  <c r="D6" i="5"/>
  <c r="D198" i="1"/>
  <c r="D190" i="1"/>
  <c r="D208" i="1"/>
  <c r="F24" i="4"/>
  <c r="F23" i="4"/>
  <c r="F22" i="4"/>
  <c r="I172" i="1"/>
  <c r="I162" i="1"/>
  <c r="I152" i="1"/>
  <c r="I142" i="1"/>
  <c r="I130" i="1"/>
  <c r="I120" i="1"/>
  <c r="I110" i="1"/>
  <c r="I100" i="1"/>
  <c r="I88" i="1"/>
  <c r="I78" i="1"/>
  <c r="I68" i="1"/>
  <c r="I58" i="1"/>
  <c r="I46" i="1"/>
  <c r="I36" i="1"/>
  <c r="I26" i="1"/>
  <c r="G165" i="1"/>
  <c r="G166" i="1"/>
  <c r="G167" i="1"/>
  <c r="G168" i="1"/>
  <c r="G169" i="1"/>
  <c r="G170" i="1"/>
  <c r="G171" i="1"/>
  <c r="G164" i="1"/>
  <c r="G155" i="1"/>
  <c r="G156" i="1"/>
  <c r="G157" i="1"/>
  <c r="G158" i="1"/>
  <c r="G159" i="1"/>
  <c r="G160" i="1"/>
  <c r="G161" i="1"/>
  <c r="G154" i="1"/>
  <c r="G145" i="1"/>
  <c r="G146" i="1"/>
  <c r="G147" i="1"/>
  <c r="G148" i="1"/>
  <c r="G149" i="1"/>
  <c r="G150" i="1"/>
  <c r="G151" i="1"/>
  <c r="G144" i="1"/>
  <c r="G135" i="1"/>
  <c r="G136" i="1"/>
  <c r="G137" i="1"/>
  <c r="G138" i="1"/>
  <c r="G139" i="1"/>
  <c r="G140" i="1"/>
  <c r="G141" i="1"/>
  <c r="G134" i="1"/>
  <c r="G123" i="1"/>
  <c r="G124" i="1"/>
  <c r="G125" i="1"/>
  <c r="G126" i="1"/>
  <c r="G127" i="1"/>
  <c r="G128" i="1"/>
  <c r="G129" i="1"/>
  <c r="G122" i="1"/>
  <c r="G113" i="1"/>
  <c r="G114" i="1"/>
  <c r="G115" i="1"/>
  <c r="G116" i="1"/>
  <c r="G117" i="1"/>
  <c r="G118" i="1"/>
  <c r="G119" i="1"/>
  <c r="G112" i="1"/>
  <c r="G103" i="1"/>
  <c r="G104" i="1"/>
  <c r="G105" i="1"/>
  <c r="G106" i="1"/>
  <c r="G107" i="1"/>
  <c r="G108" i="1"/>
  <c r="G109" i="1"/>
  <c r="G102" i="1"/>
  <c r="G93" i="1"/>
  <c r="G94" i="1"/>
  <c r="G95" i="1"/>
  <c r="G96" i="1"/>
  <c r="G97" i="1"/>
  <c r="G98" i="1"/>
  <c r="G99" i="1"/>
  <c r="G92" i="1"/>
  <c r="G81" i="1"/>
  <c r="G82" i="1"/>
  <c r="G83" i="1"/>
  <c r="G84" i="1"/>
  <c r="G85" i="1"/>
  <c r="G86" i="1"/>
  <c r="G87" i="1"/>
  <c r="G80" i="1"/>
  <c r="G71" i="1"/>
  <c r="G72" i="1"/>
  <c r="G73" i="1"/>
  <c r="G74" i="1"/>
  <c r="G75" i="1"/>
  <c r="G76" i="1"/>
  <c r="G77" i="1"/>
  <c r="G70" i="1"/>
  <c r="G61" i="1"/>
  <c r="G62" i="1"/>
  <c r="G63" i="1"/>
  <c r="G64" i="1"/>
  <c r="G65" i="1"/>
  <c r="G66" i="1"/>
  <c r="G67" i="1"/>
  <c r="G60" i="1"/>
  <c r="G51" i="1"/>
  <c r="G52" i="1"/>
  <c r="G53" i="1"/>
  <c r="G54" i="1"/>
  <c r="G55" i="1"/>
  <c r="G56" i="1"/>
  <c r="G57" i="1"/>
  <c r="G50" i="1"/>
  <c r="G39" i="1"/>
  <c r="G40" i="1"/>
  <c r="G41" i="1"/>
  <c r="G42" i="1"/>
  <c r="G43" i="1"/>
  <c r="G44" i="1"/>
  <c r="G45" i="1"/>
  <c r="G38" i="1"/>
  <c r="G29" i="1"/>
  <c r="G30" i="1"/>
  <c r="G31" i="1"/>
  <c r="G32" i="1"/>
  <c r="G33" i="1"/>
  <c r="G34" i="1"/>
  <c r="G35" i="1"/>
  <c r="G28" i="1"/>
  <c r="G19" i="1"/>
  <c r="G20" i="1"/>
  <c r="G21" i="1"/>
  <c r="G22" i="1"/>
  <c r="G23" i="1"/>
  <c r="G24" i="1"/>
  <c r="G25" i="1"/>
  <c r="G18" i="1"/>
  <c r="G9" i="1"/>
  <c r="G10" i="1"/>
  <c r="G11" i="1"/>
  <c r="G12" i="1"/>
  <c r="G13" i="1"/>
  <c r="G14" i="1"/>
  <c r="G15" i="1"/>
  <c r="D207" i="5"/>
  <c r="C14" i="4" s="1"/>
  <c r="D202" i="5"/>
  <c r="D203" i="5"/>
  <c r="C10" i="4" s="1"/>
  <c r="D204" i="5"/>
  <c r="C11" i="4" s="1"/>
  <c r="D205" i="5"/>
  <c r="C12" i="4" s="1"/>
  <c r="D206" i="5"/>
  <c r="C13" i="4" s="1"/>
  <c r="D201" i="5"/>
  <c r="C8" i="4" s="1"/>
  <c r="D152" i="1"/>
  <c r="D155" i="5" s="1"/>
  <c r="E152" i="1"/>
  <c r="E155" i="5" s="1"/>
  <c r="E199" i="1"/>
  <c r="F199" i="1"/>
  <c r="E191" i="1"/>
  <c r="F191" i="1"/>
  <c r="F196" i="5"/>
  <c r="E196" i="5"/>
  <c r="D196" i="5"/>
  <c r="G195" i="5"/>
  <c r="G194" i="5"/>
  <c r="G193" i="5"/>
  <c r="G192" i="5"/>
  <c r="G191" i="5"/>
  <c r="G190" i="5"/>
  <c r="G189" i="5"/>
  <c r="E181" i="1"/>
  <c r="E188" i="5" s="1"/>
  <c r="F181" i="1"/>
  <c r="F188" i="5" s="1"/>
  <c r="E207" i="5"/>
  <c r="D14" i="4" s="1"/>
  <c r="F207" i="5"/>
  <c r="E14" i="4" s="1"/>
  <c r="E206" i="5"/>
  <c r="F206" i="5"/>
  <c r="E13" i="4" s="1"/>
  <c r="E205" i="5"/>
  <c r="F205" i="5"/>
  <c r="E12" i="4" s="1"/>
  <c r="E204" i="5"/>
  <c r="D11" i="4" s="1"/>
  <c r="F204" i="5"/>
  <c r="E11" i="4" s="1"/>
  <c r="E203" i="5"/>
  <c r="D10" i="4" s="1"/>
  <c r="F203" i="5"/>
  <c r="E10" i="4" s="1"/>
  <c r="E202" i="5"/>
  <c r="D9" i="4" s="1"/>
  <c r="F202" i="5"/>
  <c r="E9" i="4" s="1"/>
  <c r="E201" i="5"/>
  <c r="D8" i="4" s="1"/>
  <c r="F201" i="5"/>
  <c r="G156" i="5"/>
  <c r="G157" i="5"/>
  <c r="G158" i="5"/>
  <c r="G159" i="5"/>
  <c r="G160" i="5"/>
  <c r="G161" i="5"/>
  <c r="G162" i="5"/>
  <c r="D163" i="5"/>
  <c r="E163" i="5"/>
  <c r="F163" i="5"/>
  <c r="G167" i="5"/>
  <c r="G168" i="5"/>
  <c r="G169" i="5"/>
  <c r="G170" i="5"/>
  <c r="G171" i="5"/>
  <c r="G172" i="5"/>
  <c r="G173" i="5"/>
  <c r="D174" i="5"/>
  <c r="E174" i="5"/>
  <c r="F174" i="5"/>
  <c r="G178" i="5"/>
  <c r="G179" i="5"/>
  <c r="G180" i="5"/>
  <c r="G181" i="5"/>
  <c r="G182" i="5"/>
  <c r="G183" i="5"/>
  <c r="G184" i="5"/>
  <c r="D185" i="5"/>
  <c r="E185" i="5"/>
  <c r="F185" i="5"/>
  <c r="F152" i="5"/>
  <c r="E152" i="5"/>
  <c r="D152" i="5"/>
  <c r="G151" i="5"/>
  <c r="G150" i="5"/>
  <c r="G149" i="5"/>
  <c r="G148" i="5"/>
  <c r="G147" i="5"/>
  <c r="G146" i="5"/>
  <c r="G145" i="5"/>
  <c r="G111" i="5"/>
  <c r="G112" i="5"/>
  <c r="G113" i="5"/>
  <c r="G114" i="5"/>
  <c r="G115" i="5"/>
  <c r="G116" i="5"/>
  <c r="G117" i="5"/>
  <c r="D118" i="5"/>
  <c r="E118" i="5"/>
  <c r="F118" i="5"/>
  <c r="G122" i="5"/>
  <c r="G123" i="5"/>
  <c r="G124" i="5"/>
  <c r="G125" i="5"/>
  <c r="G126" i="5"/>
  <c r="G127" i="5"/>
  <c r="G128" i="5"/>
  <c r="D129" i="5"/>
  <c r="E129" i="5"/>
  <c r="F129" i="5"/>
  <c r="G133" i="5"/>
  <c r="G134" i="5"/>
  <c r="G135" i="5"/>
  <c r="G136" i="5"/>
  <c r="G137" i="5"/>
  <c r="G138" i="5"/>
  <c r="G139" i="5"/>
  <c r="D140" i="5"/>
  <c r="E140" i="5"/>
  <c r="F140" i="5"/>
  <c r="F107" i="5"/>
  <c r="E107" i="5"/>
  <c r="D107" i="5"/>
  <c r="G106" i="5"/>
  <c r="G105" i="5"/>
  <c r="G104" i="5"/>
  <c r="G103" i="5"/>
  <c r="G102" i="5"/>
  <c r="G101" i="5"/>
  <c r="G100" i="5"/>
  <c r="G66" i="5"/>
  <c r="G67" i="5"/>
  <c r="G68" i="5"/>
  <c r="G69" i="5"/>
  <c r="G70" i="5"/>
  <c r="G71" i="5"/>
  <c r="G72" i="5"/>
  <c r="D73" i="5"/>
  <c r="E73" i="5"/>
  <c r="F73" i="5"/>
  <c r="G77" i="5"/>
  <c r="G78" i="5"/>
  <c r="G79" i="5"/>
  <c r="G80" i="5"/>
  <c r="G81" i="5"/>
  <c r="G82" i="5"/>
  <c r="G83" i="5"/>
  <c r="D84" i="5"/>
  <c r="E84" i="5"/>
  <c r="F84" i="5"/>
  <c r="G88" i="5"/>
  <c r="G89" i="5"/>
  <c r="G90" i="5"/>
  <c r="G91" i="5"/>
  <c r="G92" i="5"/>
  <c r="G93" i="5"/>
  <c r="G94" i="5"/>
  <c r="D95" i="5"/>
  <c r="E95" i="5"/>
  <c r="F95" i="5"/>
  <c r="G55" i="5"/>
  <c r="G56" i="5"/>
  <c r="G57" i="5"/>
  <c r="G58" i="5"/>
  <c r="G59" i="5"/>
  <c r="G60" i="5"/>
  <c r="G61" i="5"/>
  <c r="D62" i="5"/>
  <c r="E62" i="5"/>
  <c r="F62" i="5"/>
  <c r="G21" i="5"/>
  <c r="G22" i="5"/>
  <c r="G23" i="5"/>
  <c r="G24" i="5"/>
  <c r="G25" i="5"/>
  <c r="G26" i="5"/>
  <c r="G27" i="5"/>
  <c r="D28" i="5"/>
  <c r="E28" i="5"/>
  <c r="F28" i="5"/>
  <c r="G32" i="5"/>
  <c r="G33" i="5"/>
  <c r="G34" i="5"/>
  <c r="G35" i="5"/>
  <c r="G36" i="5"/>
  <c r="G37" i="5"/>
  <c r="G38" i="5"/>
  <c r="D39" i="5"/>
  <c r="E39" i="5"/>
  <c r="F39" i="5"/>
  <c r="G43" i="5"/>
  <c r="G44" i="5"/>
  <c r="G45" i="5"/>
  <c r="G46" i="5"/>
  <c r="G47" i="5"/>
  <c r="G48" i="5"/>
  <c r="G49" i="5"/>
  <c r="D50" i="5"/>
  <c r="E50" i="5"/>
  <c r="F50" i="5"/>
  <c r="E17" i="5"/>
  <c r="F17" i="5"/>
  <c r="G10" i="5"/>
  <c r="G11" i="5"/>
  <c r="G12" i="5"/>
  <c r="G13" i="5"/>
  <c r="G14" i="5"/>
  <c r="G15" i="5"/>
  <c r="G16" i="5"/>
  <c r="D17" i="5"/>
  <c r="E172" i="1"/>
  <c r="E177" i="5" s="1"/>
  <c r="F172" i="1"/>
  <c r="F177" i="5" s="1"/>
  <c r="E162" i="1"/>
  <c r="E166" i="5" s="1"/>
  <c r="F162" i="1"/>
  <c r="F166" i="5" s="1"/>
  <c r="F152" i="1"/>
  <c r="F155" i="5" s="1"/>
  <c r="E142" i="1"/>
  <c r="E144" i="5" s="1"/>
  <c r="F142" i="1"/>
  <c r="F144" i="5" s="1"/>
  <c r="E130" i="1"/>
  <c r="E132" i="5" s="1"/>
  <c r="F130" i="1"/>
  <c r="F132" i="5" s="1"/>
  <c r="E120" i="1"/>
  <c r="E121" i="5" s="1"/>
  <c r="F120" i="1"/>
  <c r="F121" i="5" s="1"/>
  <c r="E110" i="1"/>
  <c r="E110" i="5" s="1"/>
  <c r="F110" i="1"/>
  <c r="F110" i="5" s="1"/>
  <c r="E100" i="1"/>
  <c r="E99" i="5" s="1"/>
  <c r="F100" i="1"/>
  <c r="F99" i="5" s="1"/>
  <c r="E88" i="1"/>
  <c r="E87" i="5" s="1"/>
  <c r="F88" i="1"/>
  <c r="E78" i="1"/>
  <c r="E76" i="5" s="1"/>
  <c r="F78" i="1"/>
  <c r="F76" i="5" s="1"/>
  <c r="E68" i="1"/>
  <c r="E65" i="5" s="1"/>
  <c r="F68" i="1"/>
  <c r="F65" i="5" s="1"/>
  <c r="E58" i="1"/>
  <c r="E54" i="5" s="1"/>
  <c r="F58" i="1"/>
  <c r="F54" i="5" s="1"/>
  <c r="E46" i="1"/>
  <c r="E42" i="5" s="1"/>
  <c r="F46" i="1"/>
  <c r="F42" i="5" s="1"/>
  <c r="E36" i="1"/>
  <c r="E31" i="5" s="1"/>
  <c r="F36" i="1"/>
  <c r="F31" i="5" s="1"/>
  <c r="E26" i="1"/>
  <c r="E20" i="5" s="1"/>
  <c r="F26" i="1"/>
  <c r="F20" i="5" s="1"/>
  <c r="D26" i="1"/>
  <c r="D20" i="5" s="1"/>
  <c r="F16" i="1"/>
  <c r="F9" i="5" s="1"/>
  <c r="E16" i="1"/>
  <c r="E9" i="5" s="1"/>
  <c r="F87" i="5"/>
  <c r="D172" i="1"/>
  <c r="D177" i="5" s="1"/>
  <c r="D162" i="1"/>
  <c r="D166" i="5" s="1"/>
  <c r="D142" i="1"/>
  <c r="D144" i="5" s="1"/>
  <c r="D130" i="1"/>
  <c r="D132" i="5" s="1"/>
  <c r="D120" i="1"/>
  <c r="D121" i="5" s="1"/>
  <c r="D110" i="1"/>
  <c r="D110" i="5" s="1"/>
  <c r="D100" i="1"/>
  <c r="D99" i="5" s="1"/>
  <c r="D88" i="1"/>
  <c r="D87" i="5" s="1"/>
  <c r="D78" i="1"/>
  <c r="D76" i="5" s="1"/>
  <c r="D68" i="1"/>
  <c r="D65" i="5" s="1"/>
  <c r="D58" i="1"/>
  <c r="D54" i="5" s="1"/>
  <c r="D46" i="1"/>
  <c r="D42" i="5" s="1"/>
  <c r="D36" i="1"/>
  <c r="D31" i="5" s="1"/>
  <c r="D16" i="1"/>
  <c r="D9" i="5" s="1"/>
  <c r="I205" i="1" l="1"/>
  <c r="I18" i="4" s="1"/>
  <c r="H152" i="1"/>
  <c r="G177" i="5"/>
  <c r="H130" i="1"/>
  <c r="G196" i="5"/>
  <c r="H162" i="1"/>
  <c r="G142" i="1"/>
  <c r="G152" i="1"/>
  <c r="G36" i="1"/>
  <c r="G31" i="5"/>
  <c r="G62" i="5"/>
  <c r="G152" i="5"/>
  <c r="G26" i="1"/>
  <c r="G155" i="5"/>
  <c r="G166" i="5"/>
  <c r="G110" i="5"/>
  <c r="G65" i="5"/>
  <c r="G42" i="5"/>
  <c r="G121" i="5"/>
  <c r="G20" i="5"/>
  <c r="G207" i="5"/>
  <c r="G132" i="5"/>
  <c r="G17" i="5"/>
  <c r="G107" i="5"/>
  <c r="G68" i="1"/>
  <c r="H78" i="1"/>
  <c r="G88" i="1"/>
  <c r="H110" i="1"/>
  <c r="H120" i="1"/>
  <c r="G130" i="1"/>
  <c r="H142" i="1"/>
  <c r="G162" i="1"/>
  <c r="H172" i="1"/>
  <c r="G144" i="5"/>
  <c r="G76" i="5"/>
  <c r="G39" i="5"/>
  <c r="G95" i="5"/>
  <c r="G84" i="5"/>
  <c r="G140" i="5"/>
  <c r="G129" i="5"/>
  <c r="G118" i="5"/>
  <c r="G185" i="5"/>
  <c r="G174" i="5"/>
  <c r="G163" i="5"/>
  <c r="G202" i="5"/>
  <c r="H100" i="1"/>
  <c r="G100" i="1"/>
  <c r="G58" i="1"/>
  <c r="F192" i="1"/>
  <c r="F193" i="1" s="1"/>
  <c r="F194" i="1" s="1"/>
  <c r="G73" i="5"/>
  <c r="C9" i="4"/>
  <c r="C15" i="4" s="1"/>
  <c r="G205" i="5"/>
  <c r="G206" i="5"/>
  <c r="G50" i="5"/>
  <c r="G203" i="5"/>
  <c r="G28" i="5"/>
  <c r="D12" i="4"/>
  <c r="D15" i="4" s="1"/>
  <c r="D17" i="4" s="1"/>
  <c r="C29" i="6"/>
  <c r="D35" i="6" s="1"/>
  <c r="G54" i="5"/>
  <c r="C18" i="6"/>
  <c r="D25" i="6" s="1"/>
  <c r="G9" i="5"/>
  <c r="D192" i="1"/>
  <c r="G204" i="5"/>
  <c r="G188" i="5"/>
  <c r="H181" i="1"/>
  <c r="G201" i="5"/>
  <c r="F208" i="5"/>
  <c r="C7" i="6"/>
  <c r="G99" i="5"/>
  <c r="C40" i="6"/>
  <c r="H16" i="1"/>
  <c r="H46" i="1"/>
  <c r="H68" i="1"/>
  <c r="G78" i="1"/>
  <c r="H88" i="1"/>
  <c r="G110" i="1"/>
  <c r="G120" i="1"/>
  <c r="G172" i="1"/>
  <c r="G87" i="5"/>
  <c r="E192" i="1"/>
  <c r="E8" i="4"/>
  <c r="E15" i="4" s="1"/>
  <c r="E17" i="4" s="1"/>
  <c r="D13" i="4"/>
  <c r="E208" i="5"/>
  <c r="D208" i="5"/>
  <c r="G16" i="1"/>
  <c r="H26" i="1"/>
  <c r="H36" i="1"/>
  <c r="G46" i="1"/>
  <c r="G181" i="1"/>
  <c r="H58" i="1"/>
  <c r="I206" i="1" l="1"/>
  <c r="F200" i="1"/>
  <c r="E22" i="4" s="1"/>
  <c r="F201" i="1"/>
  <c r="E23" i="4" s="1"/>
  <c r="D33" i="6"/>
  <c r="D32" i="6"/>
  <c r="C16" i="4"/>
  <c r="C17" i="4" s="1"/>
  <c r="D36" i="6"/>
  <c r="D34" i="6"/>
  <c r="D23" i="6"/>
  <c r="D22" i="6"/>
  <c r="D24" i="6"/>
  <c r="D21" i="6"/>
  <c r="D209" i="5"/>
  <c r="D210" i="5" s="1"/>
  <c r="G208" i="5"/>
  <c r="D12" i="6"/>
  <c r="D13" i="6"/>
  <c r="D14" i="6"/>
  <c r="D10" i="6"/>
  <c r="D11" i="6"/>
  <c r="G192" i="1"/>
  <c r="D193" i="1"/>
  <c r="D194" i="1" s="1"/>
  <c r="E193" i="1"/>
  <c r="E200" i="1" s="1"/>
  <c r="D205" i="1"/>
  <c r="D43" i="6"/>
  <c r="D46" i="6"/>
  <c r="D44" i="6"/>
  <c r="D47" i="6"/>
  <c r="D45" i="6"/>
  <c r="F203" i="1" l="1"/>
  <c r="C30" i="6"/>
  <c r="E194" i="1"/>
  <c r="C19" i="6"/>
  <c r="E201" i="1"/>
  <c r="D23" i="4" s="1"/>
  <c r="D206" i="1"/>
  <c r="C8" i="6"/>
  <c r="D22" i="4"/>
  <c r="G193" i="1"/>
  <c r="G194" i="1" s="1"/>
  <c r="D202" i="1"/>
  <c r="C24" i="4" s="1"/>
  <c r="D209" i="1"/>
  <c r="D201" i="1"/>
  <c r="C23" i="4" s="1"/>
  <c r="D200" i="1"/>
  <c r="C41" i="6"/>
  <c r="E203" i="1" l="1"/>
  <c r="D203" i="1"/>
  <c r="C22" i="4"/>
  <c r="C2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tc={EA5F1F3F-5495-474D-A119-047317A236B4}</author>
  </authors>
  <commentList>
    <comment ref="I5" authorId="0" shapeId="0" xr:uid="{EA5F1F3F-5495-474D-A119-047317A236B4}">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debe sumar los $328,785 de gastos más compromisos que están en la hoja final, por favor ajustar.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tc={0DB343A9-0DAC-488B-BE2C-10FF89C07ED7}</author>
  </authors>
  <commentList>
    <comment ref="F6" authorId="0" shapeId="0" xr:uid="{0DB343A9-0DAC-488B-BE2C-10FF89C07ED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incluir en estas columnas los valores del primer desembolso, los gastos a la fecha ($125,526), los compromisos gastos a realizarse en los siguientes meses; total (suma de gastos + compromisos)</t>
        </r>
      </text>
    </comment>
  </commentList>
</comments>
</file>

<file path=xl/sharedStrings.xml><?xml version="1.0" encoding="utf-8"?>
<sst xmlns="http://schemas.openxmlformats.org/spreadsheetml/2006/main" count="849" uniqueCount="628">
  <si>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</si>
  <si>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</si>
  <si>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</si>
  <si>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</si>
  <si>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</si>
  <si>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</si>
  <si>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</si>
  <si>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</si>
  <si>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</si>
  <si>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</si>
  <si>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</si>
  <si>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</si>
  <si>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</si>
  <si>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</si>
  <si>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</si>
  <si>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</si>
  <si>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</si>
  <si>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</si>
  <si>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</si>
  <si>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</si>
  <si>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</si>
  <si>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</si>
  <si>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</si>
  <si>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</si>
  <si>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</si>
  <si>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</si>
  <si>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</si>
  <si>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</si>
  <si>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</si>
  <si>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</si>
  <si>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</si>
  <si>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</si>
  <si>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</si>
  <si>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</si>
  <si>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</si>
  <si>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</si>
  <si>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</si>
  <si>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</si>
  <si>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</si>
  <si>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</si>
  <si>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</si>
  <si>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</si>
  <si>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</si>
  <si>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</si>
  <si>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</si>
  <si>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</si>
  <si>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</si>
  <si>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</si>
  <si>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</si>
  <si>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</si>
  <si>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</si>
  <si>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</si>
  <si>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</si>
  <si>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</si>
  <si>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</si>
  <si>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</si>
  <si>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</si>
  <si>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</si>
  <si>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</si>
  <si>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</si>
  <si>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</si>
  <si>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</si>
  <si>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</si>
  <si>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</si>
  <si>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</si>
  <si>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</si>
  <si>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</si>
  <si>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</si>
  <si>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</si>
  <si>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</si>
  <si>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</si>
  <si>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</si>
  <si>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</si>
  <si>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</si>
  <si>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</si>
  <si>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</si>
  <si>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</si>
  <si>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</si>
  <si>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</si>
  <si>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</si>
  <si>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</si>
  <si>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</si>
  <si>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</si>
  <si>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</si>
  <si>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</si>
  <si>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</si>
  <si>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</si>
  <si>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</si>
  <si>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</si>
  <si>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</si>
  <si>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</si>
  <si>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</si>
  <si>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</si>
  <si>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</si>
  <si>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</si>
  <si>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</si>
  <si>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</si>
  <si>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</si>
  <si>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</si>
  <si>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</si>
  <si>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</si>
  <si>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</si>
  <si>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</si>
  <si>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</si>
  <si>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</si>
  <si>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</si>
  <si>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</si>
  <si>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</si>
  <si>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</si>
  <si>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</si>
  <si>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</si>
  <si>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</si>
  <si>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</si>
  <si>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</si>
  <si>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</si>
  <si>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</si>
  <si>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</si>
  <si>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</si>
  <si>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</si>
  <si>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</si>
  <si>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</si>
  <si>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</si>
  <si>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</si>
  <si>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</si>
  <si>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</si>
  <si>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</si>
  <si>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</si>
  <si>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</si>
  <si>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</si>
  <si>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</si>
  <si>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</si>
  <si>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</si>
  <si>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</si>
  <si>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</si>
  <si>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</si>
  <si>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</si>
  <si>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</si>
  <si>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</si>
  <si>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</si>
  <si>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</si>
  <si>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</si>
  <si>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</si>
  <si>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</si>
  <si>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</si>
  <si>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</si>
  <si>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</si>
  <si>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</si>
  <si>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</si>
  <si>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</si>
  <si>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</si>
  <si>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</si>
  <si>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</si>
  <si>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</si>
  <si>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</si>
  <si>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</si>
  <si>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</si>
  <si>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</si>
  <si>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</si>
  <si>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</si>
  <si>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</si>
  <si>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</si>
  <si>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</si>
  <si>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</si>
  <si>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</si>
  <si>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</si>
  <si>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</si>
  <si>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</si>
  <si>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</si>
  <si>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</si>
  <si>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</si>
  <si>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</si>
  <si>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</si>
  <si>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</si>
  <si>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</si>
  <si>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</si>
  <si>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Recipient Organization 2 Budget</t>
  </si>
  <si>
    <t>Recipient Organization 3 Budget</t>
  </si>
  <si>
    <t>Table 2 - Output breakdown by UN budget categories</t>
  </si>
  <si>
    <t>Recipient Agency 2</t>
  </si>
  <si>
    <t>Recipient Agency 3</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</si>
  <si>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</si>
  <si>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</si>
  <si>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</si>
  <si>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</si>
  <si>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</si>
  <si>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</si>
  <si>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</si>
  <si>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</si>
  <si>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</si>
  <si>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</si>
  <si>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</si>
  <si>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</si>
  <si>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</si>
  <si>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</si>
  <si>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</si>
  <si>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</si>
  <si>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</si>
  <si>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</si>
  <si>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</si>
  <si>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</si>
  <si>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</si>
  <si>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</si>
  <si>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</si>
  <si>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</si>
  <si>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</si>
  <si>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</si>
  <si>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</si>
  <si>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</si>
  <si>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</si>
  <si>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</si>
  <si>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</si>
  <si>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</si>
  <si>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</si>
  <si>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</si>
  <si>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</si>
  <si>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</si>
  <si>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</si>
  <si>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</si>
  <si>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</si>
  <si>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</si>
  <si>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</si>
  <si>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</si>
  <si>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</si>
  <si>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</si>
  <si>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</si>
  <si>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</si>
  <si>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</si>
  <si>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</si>
  <si>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</si>
  <si>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</si>
  <si>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</si>
  <si>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</si>
  <si>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</si>
  <si>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</si>
  <si>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</si>
  <si>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</si>
  <si>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</si>
  <si>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</si>
  <si>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</si>
  <si>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</si>
  <si>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</si>
  <si>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</si>
  <si>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</si>
  <si>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</si>
  <si>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</si>
  <si>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</si>
  <si>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</si>
  <si>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</si>
  <si>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</si>
  <si>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</si>
  <si>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</si>
  <si>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</si>
  <si>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</si>
  <si>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</si>
  <si>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</si>
  <si>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</si>
  <si>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</si>
  <si>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</si>
  <si>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</si>
  <si>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</si>
  <si>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</si>
  <si>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</si>
  <si>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</si>
  <si>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</si>
  <si>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</si>
  <si>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</si>
  <si>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</si>
  <si>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</si>
  <si>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</si>
  <si>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</si>
  <si>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</si>
  <si>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</si>
  <si>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</si>
  <si>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</si>
  <si>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</si>
  <si>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</si>
  <si>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</si>
  <si>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</si>
  <si>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</si>
  <si>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</si>
  <si>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</si>
  <si>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</si>
  <si>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</si>
  <si>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</si>
  <si>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</si>
  <si>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</si>
  <si>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</si>
  <si>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</si>
  <si>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</si>
  <si>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</si>
  <si>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</si>
  <si>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</si>
  <si>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</si>
  <si>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</si>
  <si>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</si>
  <si>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</si>
  <si>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</si>
  <si>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</si>
  <si>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</si>
  <si>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</si>
  <si>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</si>
  <si>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</si>
  <si>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</si>
  <si>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</si>
  <si>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</si>
  <si>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</si>
  <si>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</si>
  <si>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</si>
  <si>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</si>
  <si>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</si>
  <si>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</si>
  <si>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</si>
  <si>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</si>
  <si>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</si>
  <si>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</si>
  <si>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</si>
  <si>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</si>
  <si>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</si>
  <si>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</si>
  <si>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</si>
  <si>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</si>
  <si>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</si>
  <si>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</si>
  <si>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</si>
  <si>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</si>
  <si>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</si>
  <si>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</si>
  <si>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</si>
  <si>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</si>
  <si>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</si>
  <si>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</si>
  <si>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</si>
  <si>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</si>
  <si>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</si>
  <si>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</si>
  <si>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</si>
  <si>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</si>
  <si>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</si>
  <si>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</si>
  <si>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</si>
  <si>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</si>
  <si>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</si>
  <si>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</si>
  <si>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</si>
  <si>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</si>
  <si>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</si>
  <si>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</si>
  <si>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</si>
  <si>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</si>
  <si>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</si>
  <si>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</si>
  <si>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</si>
  <si>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</si>
  <si>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</si>
  <si>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</si>
  <si>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</si>
  <si>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</si>
  <si>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</si>
  <si>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</si>
  <si>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</si>
  <si>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</si>
  <si>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</si>
  <si>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</si>
  <si>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</si>
  <si>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</si>
  <si>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</si>
  <si>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</si>
  <si>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</si>
  <si>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</si>
  <si>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</si>
  <si>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</si>
  <si>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</si>
  <si>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</si>
  <si>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</si>
  <si>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</si>
  <si>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</si>
  <si>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</si>
  <si>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</si>
  <si>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</si>
  <si>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</si>
  <si>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</si>
  <si>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</si>
  <si>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</si>
  <si>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</si>
  <si>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</si>
  <si>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</si>
  <si>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</si>
  <si>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</si>
  <si>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</si>
  <si>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</si>
  <si>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</si>
  <si>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</si>
  <si>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</si>
  <si>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</si>
  <si>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</si>
  <si>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</si>
  <si>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</si>
  <si>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</si>
  <si>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</si>
  <si>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</si>
  <si>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</si>
  <si>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</si>
  <si>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</si>
  <si>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</si>
  <si>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</si>
  <si>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</si>
  <si>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</si>
  <si>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</si>
  <si>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</si>
  <si>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</si>
  <si>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</si>
  <si>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</si>
  <si>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</si>
  <si>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</si>
  <si>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</si>
  <si>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</si>
  <si>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</si>
  <si>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</si>
  <si>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</si>
  <si>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</si>
  <si>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</si>
  <si>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</si>
  <si>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</si>
  <si>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</si>
  <si>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</si>
  <si>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</si>
  <si>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</si>
  <si>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</si>
  <si>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</si>
  <si>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</si>
  <si>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</si>
  <si>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</si>
  <si>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</si>
  <si>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</si>
  <si>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</si>
  <si>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</si>
  <si>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</si>
  <si>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</si>
  <si>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</si>
  <si>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</si>
  <si>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</si>
  <si>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</si>
  <si>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</si>
  <si>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</si>
  <si>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</si>
  <si>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</si>
  <si>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</si>
  <si>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</si>
  <si>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</si>
  <si>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</si>
  <si>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</si>
  <si>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</si>
  <si>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</si>
  <si>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</si>
  <si>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</si>
  <si>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</si>
  <si>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</si>
  <si>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</si>
  <si>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</si>
  <si>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</si>
  <si>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</si>
  <si>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</si>
  <si>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</si>
  <si>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</si>
  <si>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</si>
  <si>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</si>
  <si>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</si>
  <si>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</si>
  <si>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</si>
  <si>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</si>
  <si>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</si>
  <si>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</si>
  <si>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</si>
  <si>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</si>
  <si>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</si>
  <si>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</si>
  <si>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</si>
  <si>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</si>
  <si>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</si>
  <si>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</si>
  <si>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</si>
  <si>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</si>
  <si>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</si>
  <si>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</si>
  <si>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</si>
  <si>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</si>
  <si>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</si>
  <si>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</si>
  <si>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</si>
  <si>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</si>
  <si>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</si>
  <si>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</si>
  <si>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</si>
  <si>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</si>
  <si>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</si>
  <si>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</si>
  <si>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</si>
  <si>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</si>
  <si>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</si>
  <si>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</si>
  <si>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</si>
  <si>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</si>
  <si>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</si>
  <si>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</si>
  <si>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</si>
  <si>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</si>
  <si>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</si>
  <si>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</si>
  <si>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</si>
  <si>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</si>
  <si>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</si>
  <si>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</si>
  <si>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</si>
  <si>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</si>
  <si>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</si>
  <si>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</si>
  <si>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</si>
  <si>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</si>
  <si>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</si>
  <si>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</si>
  <si>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</si>
  <si>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</si>
  <si>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</si>
  <si>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</si>
  <si>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</si>
  <si>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</si>
  <si>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</si>
  <si>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</si>
  <si>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</si>
  <si>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</si>
  <si>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</si>
  <si>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</si>
  <si>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</si>
  <si>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</si>
  <si>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</si>
  <si>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</si>
  <si>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</si>
  <si>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</si>
  <si>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</si>
  <si>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</si>
  <si>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</si>
  <si>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</si>
  <si>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</si>
  <si>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</si>
  <si>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</si>
  <si>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Recipient Organization 2</t>
  </si>
  <si>
    <t>Recipient Organization 3</t>
  </si>
  <si>
    <t>Total Additional Costs</t>
  </si>
  <si>
    <t>Additional personnel costs</t>
  </si>
  <si>
    <t>Monitoring budget</t>
  </si>
  <si>
    <t>Additional Costs</t>
  </si>
  <si>
    <t>Additional Cost Totals from Table 1</t>
  </si>
  <si>
    <t>Total:</t>
  </si>
  <si>
    <t>Budget for independent final evaluation</t>
  </si>
  <si>
    <t>Recipient Organization</t>
  </si>
  <si>
    <t>Third Tranche</t>
  </si>
  <si>
    <t>Third Tranche:</t>
  </si>
  <si>
    <t>Subtotal</t>
  </si>
  <si>
    <t>7% Indirect Costs</t>
  </si>
  <si>
    <t>TOTAL</t>
  </si>
  <si>
    <t xml:space="preserve">Annex D - PBF Project Budget </t>
  </si>
  <si>
    <t>CSO Version</t>
  </si>
  <si>
    <t>For PBSO Use</t>
  </si>
  <si>
    <t xml:space="preserve">Sub-total </t>
  </si>
  <si>
    <t>Total Expenditure</t>
  </si>
  <si>
    <t>Delivery Rate:</t>
  </si>
  <si>
    <t>Additional operational costs</t>
  </si>
  <si>
    <t>Budget for independent audit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</si>
  <si>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</si>
  <si>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RESULTADO 4</t>
  </si>
  <si>
    <t>PRODUCTO 4</t>
  </si>
  <si>
    <t>Lanzamiento  nacional de la Red de Jóvenes</t>
  </si>
  <si>
    <t>Diálogos intergeneracionales entre jóvenes y excombatientes de las comunidades donde se implementa el proyecto</t>
  </si>
  <si>
    <t>Encuentro nacional de socialización</t>
  </si>
  <si>
    <t>Construcción de matriz de casos de jóvenes desaparecidos</t>
  </si>
  <si>
    <t>Documentación de casos de jóvenes desaparecidos</t>
  </si>
  <si>
    <t>Ejercicios de cartografía social</t>
  </si>
  <si>
    <t xml:space="preserve">Caja de herramientas pedagógicas 
</t>
  </si>
  <si>
    <t xml:space="preserve">Memorias de los encuentros comunitarios e intergeneracionales </t>
  </si>
  <si>
    <t xml:space="preserve">Piezas audiovisuales para la reconciliación, la memoria y la construcción de paz. 
Piezas audiovisuales para la reconciliación, la memoria y la construcción de paz. </t>
  </si>
  <si>
    <t xml:space="preserve">Encuentro nacional de la Red de Jóvenes 
</t>
  </si>
  <si>
    <t>Matriz de identificación y clasificación de casos en las regiones priorizadas.</t>
  </si>
  <si>
    <t>Casos de jóvenes desaparecidos documentados</t>
  </si>
  <si>
    <t>Mesas técnicas de trabajo con la UBPD, familiares buscadores y familiares que inician el proceso de búsqueda</t>
  </si>
  <si>
    <t>Construcción de la caja de herramientas pedagógicas de la escuela de formación de jóvenes</t>
  </si>
  <si>
    <t>Encuentros nacionales de la Escuela de Formación</t>
  </si>
  <si>
    <t>Desarrollo de la Escuela de Formación</t>
  </si>
  <si>
    <t>Encuentros de la Red de Jóvenes con la UBPD</t>
  </si>
  <si>
    <t>Encuentros regionales entre la Red de Jóvenes y personas que participan en procesos de búsqueda y familiares que desean iniciar acciones de búsqueda</t>
  </si>
  <si>
    <t>Diseño de la Escuela de Formación</t>
  </si>
  <si>
    <t>Elaboraracion de 5 piezas audiovisuales:</t>
  </si>
  <si>
    <t>Diálogos intergeneracionales en 5 colegios del país</t>
  </si>
  <si>
    <t>Construcción de 5  memoria colectivas:</t>
  </si>
  <si>
    <t xml:space="preserve">Las rutas de trabajo incluiran acciones especificas lideradas por mujeres y ejes de trabajo alrededor de la disminución de la desigualdad de género en la participación </t>
  </si>
  <si>
    <t xml:space="preserve">Diseño metodologico de un modulo de formación sobre igualdad de género y acción sin daño. </t>
  </si>
  <si>
    <t xml:space="preserve">Participación paritaria en cada uno de los encuentros de la escuela de formación. Por lo menos el 50% de las participantes serán mujeres. </t>
  </si>
  <si>
    <t xml:space="preserve">Participación paritaria de mujeres y hombres con el lanzamiento nacional </t>
  </si>
  <si>
    <t xml:space="preserve"> La caja de herramientas será elaborada con la transversalización del enfoque de género, de ciclo de vida y de sensibilidad al conflicto en el marco de la implementación del Acuerdo de Paz </t>
  </si>
  <si>
    <t>Se contrará una profesional con experiencia en temas de género, juventud y participación para que lidere las jornadas de formación del modulo 4 relacionadas con enfoque de género y acción sin daño, ademas cada modulo promovera la igualdad de genero</t>
  </si>
  <si>
    <t xml:space="preserve">Promoción de relaciones igualitarias y equitativas para hombre y mujeres. Identificación de afectaciones diferenciales para hombres y mujeres. </t>
  </si>
  <si>
    <t xml:space="preserve"> Promover la visivilización de los procesos diferenciales de las mujeres en la búsqueda de personas dadas por desapareicdas y en la construcción de paz.  </t>
  </si>
  <si>
    <t xml:space="preserve">En la elaboración de memorias colectivas se favorecerá la voz de las mujeres, así como, la identificación de las afectaciones diferenciales según el género y los aportes a la reconciliación y la dignificación de la memoria de las víctimas de desaparición forzada que han hecho las mujeres buscadoras. Cada uno de los documentos de memorias de los diálogos, contará con un apartado que profundice al respecto. </t>
  </si>
  <si>
    <t>Durante la elaboración de promoverá el liderazgo de las mujeres jóvenes que harán parte de la red, por lo menos, dos de estas producciones estarán en cabeza de mujeres. Para el contenido de las piezas comunicativas la prioridad será posicionar las voces de las mujeres jóvenes y se realizarán esfuerzos por visibilizar las memorias colectivas de las mujeres buscadoras</t>
  </si>
  <si>
    <t xml:space="preserve">El registro de la documentación de casos se realizará con el desagregado de edad, sexo, género, etnia, condición diferencial, de manera que esto permita un posterior análisis desde una perspectiva diferencial y permita visibilizar como la desaparición ha generado afectaciones diferenciales de acuerdo a la interseccionalidad de las personas. </t>
  </si>
  <si>
    <t>Garantizar la participación e incidencia de las mujeres jovenes en la interlocución con la UBPD</t>
  </si>
  <si>
    <t>Garantizar la participación e incidencia de  las mujeres jovenes en la interlocución con las familias y el reconocimiento de las afectaciones diferenciales según el género, asi como la trayectoria de las mujeres buscadoras</t>
  </si>
  <si>
    <t>Durante el encuentro se sociliazara las piezas, lideradas por las mujeres, cuyos conternidos estan tranversalidados por el enfoque de genero</t>
  </si>
  <si>
    <t xml:space="preserve">RESULTADO 1. Generada la Red nacional de Jóvenes por la Paz y la Reconciliación como estratégia para establecer relaciones y ampliar los canales de participación de la juventud en la construcción de memoria, la reconciliación y búsqueda de personas desaparecidas con conocimientos y herramientas técnicas adquiridos en una Escuela de Formación.
</t>
  </si>
  <si>
    <r>
      <rPr>
        <b/>
        <sz val="12"/>
        <rFont val="Calibri"/>
        <family val="2"/>
        <scheme val="minor"/>
      </rPr>
      <t>Outcome/ Output</t>
    </r>
    <r>
      <rPr>
        <sz val="12"/>
        <rFont val="Calibri"/>
        <family val="2"/>
        <scheme val="minor"/>
      </rPr>
      <t xml:space="preserve"> number</t>
    </r>
  </si>
  <si>
    <r>
      <rPr>
        <b/>
        <sz val="12"/>
        <rFont val="Calibri"/>
        <family val="2"/>
        <scheme val="minor"/>
      </rPr>
      <t>Description</t>
    </r>
    <r>
      <rPr>
        <sz val="12"/>
        <rFont val="Calibri"/>
        <family val="2"/>
        <scheme val="minor"/>
      </rPr>
      <t xml:space="preserve"> (Text)</t>
    </r>
  </si>
  <si>
    <r>
      <rPr>
        <b/>
        <sz val="12"/>
        <rFont val="Calibri"/>
        <family val="2"/>
        <scheme val="minor"/>
      </rPr>
      <t xml:space="preserve">% of budget </t>
    </r>
    <r>
      <rPr>
        <sz val="12"/>
        <rFont val="Calibri"/>
        <family val="2"/>
        <scheme val="minor"/>
      </rPr>
      <t xml:space="preserve">per activity allocated to </t>
    </r>
    <r>
      <rPr>
        <b/>
        <sz val="12"/>
        <rFont val="Calibri"/>
        <family val="2"/>
        <scheme val="minor"/>
      </rPr>
      <t xml:space="preserve">Gender Equality and Women's Empowerment (GEWE) </t>
    </r>
    <r>
      <rPr>
        <sz val="12"/>
        <rFont val="Calibri"/>
        <family val="2"/>
        <scheme val="minor"/>
      </rPr>
      <t>(if any):</t>
    </r>
  </si>
  <si>
    <r>
      <t xml:space="preserve">Current level of </t>
    </r>
    <r>
      <rPr>
        <b/>
        <sz val="12"/>
        <rFont val="Calibri"/>
        <family val="2"/>
        <scheme val="minor"/>
      </rPr>
      <t>expenditure/ commitment</t>
    </r>
    <r>
      <rPr>
        <sz val="12"/>
        <rFont val="Calibri"/>
        <family val="2"/>
        <scheme val="minor"/>
      </rPr>
      <t xml:space="preserve"> (to be completed at time of project progress reporting) </t>
    </r>
  </si>
  <si>
    <r>
      <rPr>
        <b/>
        <sz val="12"/>
        <rFont val="Calibri"/>
        <family val="2"/>
        <scheme val="minor"/>
      </rPr>
      <t xml:space="preserve">GEWE justification </t>
    </r>
    <r>
      <rPr>
        <sz val="12"/>
        <rFont val="Calibri"/>
        <family val="2"/>
        <scheme val="minor"/>
      </rPr>
      <t>(e.g. training includes session on gender equality, specific efforts made to ensure equal representation of women and men etc.)</t>
    </r>
  </si>
  <si>
    <r>
      <t xml:space="preserve">Any other </t>
    </r>
    <r>
      <rPr>
        <b/>
        <sz val="12"/>
        <rFont val="Calibri"/>
        <family val="2"/>
        <scheme val="minor"/>
      </rPr>
      <t>remarks</t>
    </r>
    <r>
      <rPr>
        <sz val="12"/>
        <rFont val="Calibri"/>
        <family val="2"/>
        <scheme val="minor"/>
      </rPr>
      <t xml:space="preserve"> (e.g. on types of inputs provided or budget justification, esp. for TA or travel costs)</t>
    </r>
  </si>
  <si>
    <r>
      <t xml:space="preserve">$ Towards GEWE </t>
    </r>
    <r>
      <rPr>
        <sz val="11"/>
        <rFont val="Calibri"/>
        <family val="2"/>
        <scheme val="minor"/>
      </rPr>
      <t>(includes indirect costs)</t>
    </r>
  </si>
  <si>
    <r>
      <t xml:space="preserve">$ Towards M&amp;E </t>
    </r>
    <r>
      <rPr>
        <sz val="11"/>
        <rFont val="Calibri"/>
        <family val="2"/>
        <scheme val="minor"/>
      </rPr>
      <t>(includes indirect costs)</t>
    </r>
  </si>
  <si>
    <r>
      <t xml:space="preserve">Note: PBF does not accept projects with less than </t>
    </r>
    <r>
      <rPr>
        <b/>
        <sz val="11"/>
        <rFont val="Calibri"/>
        <family val="2"/>
        <scheme val="minor"/>
      </rPr>
      <t>5%</t>
    </r>
    <r>
      <rPr>
        <sz val="11"/>
        <rFont val="Calibri"/>
        <family val="2"/>
        <scheme val="minor"/>
      </rPr>
      <t xml:space="preserve"> towards M&amp;E and less than </t>
    </r>
    <r>
      <rPr>
        <b/>
        <sz val="11"/>
        <rFont val="Calibri"/>
        <family val="2"/>
        <scheme val="minor"/>
      </rPr>
      <t xml:space="preserve">15% </t>
    </r>
    <r>
      <rPr>
        <sz val="11"/>
        <rFont val="Calibri"/>
        <family val="2"/>
        <scheme val="minor"/>
      </rPr>
      <t xml:space="preserve">towards GEWE. These figures will show as red if this minimum threshold is not met.  </t>
    </r>
  </si>
  <si>
    <t>Rutas de trabajo construidas por la Red Nacional de Jóvenes , que contengan propuestas de incidencia y participación en aspectos relacionados con la reconciliación, la memoria y la
búsqueda.</t>
  </si>
  <si>
    <t xml:space="preserve">Diseño e implementación de la escuela / 10 productos audiovisuales
</t>
  </si>
  <si>
    <t>RESULTADO 2. Implementadas las rutas de trabajo para promover el liderazgo y la participación de los y las jóvenes en acciones de reconciliación, construcción de memoria y la dignificación de las víctimas de desaparición a través de diálogos intergeneracionales entre la Red de Jóvenes, familiares de víctimas, personas buscadoras, y con otros jóvenes que no hacen parte de la Red.</t>
  </si>
  <si>
    <t>RESULTADO 3 Realizadas las acciones de búsqueda de personas desaparecidas con un enfoque desde la juventud, lideradas o con la participación de integrantes de la Red Nacional de Jóvenes. Las acciones estarán enmarcadas en las rutas de trabajo por cada región.</t>
  </si>
  <si>
    <t xml:space="preserve">Caracterización y puesta en marcha de la Escuela de Formación
</t>
  </si>
  <si>
    <t>Indires cost</t>
  </si>
  <si>
    <t xml:space="preserve">First Disbursement </t>
  </si>
  <si>
    <t>Expenses</t>
  </si>
  <si>
    <t xml:space="preserve">Commitments </t>
  </si>
  <si>
    <t>Total Expenses (Exp + Comm)</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</si>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</sst>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_(&quot;$&quot;* #,##0.0_);_(&quot;$&quot;* \(#,##0.0\);_(&quot;$&quot;* &quot;-&quot;??_);_(@_)"/>
  </numFmts>
  <fonts count="33"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i/>
      <sz val="14"/>
      <color theme="1"/>
      <name val="Calibri"/>
      <family val="2"/>
      <scheme val="minor"/>
    </font>
    <font>
      <sz val="11"/>
      <color theme="1"/>
      <name val="Calibri"/>
      <family val="2"/>
    </font>
    <font>
      <b/>
      <sz val="24"/>
      <name val="Calibri"/>
      <family val="2"/>
      <scheme val="minor"/>
    </font>
    <font>
      <b/>
      <sz val="36"/>
      <name val="Calibri"/>
      <family val="2"/>
      <scheme val="minor"/>
    </font>
    <font>
      <sz val="36"/>
      <name val="Calibri"/>
      <family val="2"/>
      <scheme val="minor"/>
    </font>
    <font>
      <b/>
      <sz val="12"/>
      <name val="Calibri"/>
      <family val="2"/>
      <scheme val="minor"/>
    </font>
    <font>
      <b/>
      <sz val="14"/>
      <name val="Calibri"/>
      <family val="2"/>
      <scheme val="minor"/>
    </font>
    <font>
      <sz val="12"/>
      <name val="Calibri"/>
      <family val="2"/>
      <scheme val="minor"/>
    </font>
    <font>
      <sz val="12"/>
      <name val="Calibri Light"/>
      <family val="2"/>
      <scheme val="major"/>
    </font>
    <font>
      <b/>
      <sz val="11"/>
      <name val="Calibri"/>
      <family val="2"/>
      <scheme val="minor"/>
    </font>
    <font>
      <b/>
      <sz val="12"/>
      <color rgb="FF9966FF"/>
      <name val="Calibri"/>
      <family val="2"/>
      <scheme val="minor"/>
    </font>
    <font>
      <sz val="12"/>
      <color rgb="FF9966FF"/>
      <name val="Calibri"/>
      <family val="2"/>
      <scheme val="minor"/>
    </font>
    <font>
      <sz val="12"/>
      <color rgb="FFC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FFFF"/>
        <bgColor indexed="64"/>
      </patternFill>
    </fill>
    <fill>
      <patternFill patternType="solid">
        <fgColor theme="5" tint="0.79998168889431442"/>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0" fontId="21" fillId="0" borderId="0"/>
  </cellStyleXfs>
  <cellXfs count="335">
    <xf numFmtId="0" fontId="0" fillId="0" borderId="0" xfId="0"/>
    <xf numFmtId="0" fontId="7" fillId="0" borderId="0" xfId="0" applyFont="1" applyAlignment="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4" fillId="0" borderId="6" xfId="0" applyFont="1" applyBorder="1"/>
    <xf numFmtId="9" fontId="3" fillId="2" borderId="9" xfId="2" applyFont="1" applyFill="1" applyBorder="1" applyAlignment="1">
      <alignment vertical="center" wrapText="1"/>
    </xf>
    <xf numFmtId="0" fontId="3" fillId="2" borderId="13" xfId="0" applyFont="1" applyFill="1" applyBorder="1" applyAlignment="1">
      <alignment vertical="center" wrapText="1"/>
    </xf>
    <xf numFmtId="0" fontId="6" fillId="3" borderId="0" xfId="0" applyFont="1" applyFill="1" applyAlignment="1">
      <alignment horizontal="center" vertical="center" wrapText="1"/>
    </xf>
    <xf numFmtId="164" fontId="6" fillId="3" borderId="3" xfId="1" applyFont="1" applyFill="1" applyBorder="1" applyAlignment="1" applyProtection="1">
      <alignment horizontal="center" vertical="center" wrapText="1"/>
      <protection locked="0"/>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164" fontId="3" fillId="2" borderId="3" xfId="1"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11" fillId="0" borderId="0" xfId="0" applyFont="1" applyAlignment="1">
      <alignment wrapText="1"/>
    </xf>
    <xf numFmtId="0" fontId="12" fillId="0" borderId="0" xfId="0" applyFont="1" applyAlignment="1">
      <alignment wrapText="1"/>
    </xf>
    <xf numFmtId="0" fontId="0" fillId="0" borderId="0" xfId="0" applyAlignment="1">
      <alignment wrapText="1"/>
    </xf>
    <xf numFmtId="0" fontId="3" fillId="0" borderId="0" xfId="0" applyFont="1" applyAlignment="1">
      <alignment horizontal="center" vertical="center" wrapText="1"/>
    </xf>
    <xf numFmtId="0" fontId="3"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164" fontId="3" fillId="2" borderId="3" xfId="0" applyNumberFormat="1" applyFont="1" applyFill="1" applyBorder="1" applyAlignment="1">
      <alignment horizontal="center" wrapText="1"/>
    </xf>
    <xf numFmtId="0" fontId="6" fillId="3" borderId="0" xfId="0" applyFont="1" applyFill="1" applyAlignment="1">
      <alignment wrapText="1"/>
    </xf>
    <xf numFmtId="164" fontId="3" fillId="4" borderId="3" xfId="1" applyFont="1" applyFill="1" applyBorder="1" applyAlignment="1" applyProtection="1">
      <alignment wrapText="1"/>
    </xf>
    <xf numFmtId="164" fontId="6" fillId="3" borderId="0" xfId="0" applyNumberFormat="1" applyFont="1" applyFill="1" applyAlignment="1">
      <alignment vertical="center"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0" fontId="3" fillId="2" borderId="40" xfId="0" applyFont="1" applyFill="1" applyBorder="1" applyAlignment="1">
      <alignment horizontal="center" wrapText="1"/>
    </xf>
    <xf numFmtId="164" fontId="3" fillId="2" borderId="3" xfId="0" applyNumberFormat="1" applyFont="1" applyFill="1" applyBorder="1" applyAlignment="1">
      <alignment wrapText="1"/>
    </xf>
    <xf numFmtId="0" fontId="7" fillId="2" borderId="40" xfId="0" applyFont="1" applyFill="1" applyBorder="1" applyAlignment="1">
      <alignment vertical="center" wrapText="1"/>
    </xf>
    <xf numFmtId="164" fontId="3" fillId="2" borderId="40" xfId="0" applyNumberFormat="1" applyFont="1" applyFill="1" applyBorder="1" applyAlignment="1">
      <alignment wrapText="1"/>
    </xf>
    <xf numFmtId="0" fontId="3" fillId="2" borderId="14" xfId="0" applyFont="1" applyFill="1" applyBorder="1" applyAlignment="1">
      <alignment horizontal="left" wrapText="1"/>
    </xf>
    <xf numFmtId="164" fontId="3" fillId="2" borderId="14" xfId="0" applyNumberFormat="1" applyFont="1" applyFill="1" applyBorder="1" applyAlignment="1">
      <alignment horizontal="center" wrapText="1"/>
    </xf>
    <xf numFmtId="164" fontId="3" fillId="2" borderId="14" xfId="0" applyNumberFormat="1" applyFont="1" applyFill="1" applyBorder="1" applyAlignment="1">
      <alignment wrapText="1"/>
    </xf>
    <xf numFmtId="164" fontId="3" fillId="4" borderId="3" xfId="1" applyFont="1" applyFill="1" applyBorder="1" applyAlignment="1">
      <alignmen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164" fontId="3" fillId="2" borderId="39" xfId="0" applyNumberFormat="1" applyFont="1" applyFill="1" applyBorder="1" applyAlignment="1">
      <alignment wrapText="1"/>
    </xf>
    <xf numFmtId="164" fontId="3" fillId="2" borderId="9" xfId="0" applyNumberFormat="1" applyFont="1" applyFill="1" applyBorder="1" applyAlignment="1">
      <alignment wrapText="1"/>
    </xf>
    <xf numFmtId="164" fontId="3" fillId="2" borderId="15" xfId="0" applyNumberFormat="1" applyFont="1" applyFill="1" applyBorder="1" applyAlignment="1">
      <alignment wrapText="1"/>
    </xf>
    <xf numFmtId="0" fontId="3" fillId="2" borderId="11" xfId="0" applyFont="1" applyFill="1" applyBorder="1" applyAlignment="1">
      <alignment horizontal="center" wrapText="1"/>
    </xf>
    <xf numFmtId="164" fontId="6" fillId="2" borderId="40" xfId="0" applyNumberFormat="1" applyFont="1" applyFill="1" applyBorder="1" applyAlignment="1">
      <alignment wrapText="1"/>
    </xf>
    <xf numFmtId="164" fontId="3" fillId="2" borderId="33" xfId="1" applyFont="1" applyFill="1" applyBorder="1" applyAlignment="1">
      <alignment wrapText="1"/>
    </xf>
    <xf numFmtId="164" fontId="3" fillId="2" borderId="34" xfId="0" applyNumberFormat="1" applyFont="1" applyFill="1" applyBorder="1" applyAlignment="1">
      <alignment wrapText="1"/>
    </xf>
    <xf numFmtId="164" fontId="6" fillId="2" borderId="14" xfId="0" applyNumberFormat="1" applyFont="1" applyFill="1" applyBorder="1" applyAlignment="1">
      <alignment wrapText="1"/>
    </xf>
    <xf numFmtId="0" fontId="6" fillId="0" borderId="0" xfId="0" applyFont="1"/>
    <xf numFmtId="0" fontId="13" fillId="0" borderId="0" xfId="0" applyFont="1"/>
    <xf numFmtId="49" fontId="0" fillId="0" borderId="0" xfId="0" applyNumberFormat="1"/>
    <xf numFmtId="0" fontId="13" fillId="0" borderId="0" xfId="0" applyFont="1" applyAlignment="1">
      <alignment vertical="center"/>
    </xf>
    <xf numFmtId="49" fontId="14" fillId="0" borderId="0" xfId="0" applyNumberFormat="1" applyFont="1" applyAlignment="1">
      <alignment horizontal="left"/>
    </xf>
    <xf numFmtId="49" fontId="14"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164" fontId="6" fillId="0" borderId="40" xfId="0" applyNumberFormat="1" applyFont="1" applyBorder="1" applyAlignment="1" applyProtection="1">
      <alignment wrapText="1"/>
      <protection locked="0"/>
    </xf>
    <xf numFmtId="164" fontId="6" fillId="3" borderId="40"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164" fontId="6" fillId="2" borderId="51" xfId="0" applyNumberFormat="1" applyFont="1" applyFill="1" applyBorder="1" applyAlignment="1">
      <alignment wrapText="1"/>
    </xf>
    <xf numFmtId="164" fontId="3" fillId="2" borderId="0" xfId="1" applyFont="1" applyFill="1" applyBorder="1" applyAlignment="1">
      <alignment wrapText="1"/>
    </xf>
    <xf numFmtId="164" fontId="6" fillId="2" borderId="52" xfId="0" applyNumberFormat="1" applyFont="1" applyFill="1" applyBorder="1" applyAlignment="1">
      <alignment wrapText="1"/>
    </xf>
    <xf numFmtId="164" fontId="6" fillId="2" borderId="50" xfId="0" applyNumberFormat="1" applyFont="1" applyFill="1" applyBorder="1" applyAlignment="1">
      <alignment wrapText="1"/>
    </xf>
    <xf numFmtId="164" fontId="3" fillId="2" borderId="53" xfId="1" applyFont="1" applyFill="1" applyBorder="1" applyAlignment="1">
      <alignment wrapText="1"/>
    </xf>
    <xf numFmtId="0" fontId="8" fillId="2" borderId="35" xfId="0" applyFont="1" applyFill="1" applyBorder="1" applyAlignment="1">
      <alignment vertical="center" wrapText="1"/>
    </xf>
    <xf numFmtId="164" fontId="6" fillId="2" borderId="3" xfId="0" applyNumberFormat="1" applyFont="1" applyFill="1" applyBorder="1" applyAlignment="1">
      <alignment wrapText="1"/>
    </xf>
    <xf numFmtId="164" fontId="3" fillId="2" borderId="12" xfId="0" applyNumberFormat="1" applyFont="1" applyFill="1" applyBorder="1" applyAlignment="1">
      <alignment wrapText="1"/>
    </xf>
    <xf numFmtId="164" fontId="3" fillId="2" borderId="13" xfId="1" applyFont="1" applyFill="1" applyBorder="1" applyAlignment="1" applyProtection="1">
      <alignment wrapText="1"/>
    </xf>
    <xf numFmtId="164" fontId="3" fillId="2" borderId="26" xfId="1" applyFont="1" applyFill="1" applyBorder="1" applyAlignment="1">
      <alignment wrapText="1"/>
    </xf>
    <xf numFmtId="164" fontId="3" fillId="2" borderId="21" xfId="0" applyNumberFormat="1" applyFont="1" applyFill="1" applyBorder="1" applyAlignment="1">
      <alignment wrapText="1"/>
    </xf>
    <xf numFmtId="164" fontId="6" fillId="2" borderId="8" xfId="1" applyFont="1" applyFill="1" applyBorder="1" applyAlignment="1" applyProtection="1">
      <alignment wrapText="1"/>
    </xf>
    <xf numFmtId="164" fontId="6" fillId="2" borderId="3" xfId="1" applyFont="1" applyFill="1" applyBorder="1" applyAlignment="1">
      <alignment wrapText="1"/>
    </xf>
    <xf numFmtId="0" fontId="15" fillId="0" borderId="0" xfId="0" applyFont="1" applyAlignment="1">
      <alignment wrapText="1"/>
    </xf>
    <xf numFmtId="164" fontId="0" fillId="2" borderId="14" xfId="0" applyNumberFormat="1" applyFill="1" applyBorder="1"/>
    <xf numFmtId="0" fontId="0" fillId="2" borderId="14" xfId="0" applyFill="1" applyBorder="1"/>
    <xf numFmtId="0" fontId="0" fillId="2" borderId="15" xfId="0" applyFill="1" applyBorder="1"/>
    <xf numFmtId="164" fontId="2" fillId="2" borderId="3" xfId="1" applyFont="1" applyFill="1" applyBorder="1" applyAlignment="1">
      <alignment vertical="center" wrapText="1"/>
    </xf>
    <xf numFmtId="0" fontId="3" fillId="2" borderId="5" xfId="0" applyFont="1" applyFill="1" applyBorder="1" applyAlignment="1">
      <alignment horizontal="center" vertical="center" wrapText="1"/>
    </xf>
    <xf numFmtId="0" fontId="10" fillId="6" borderId="6" xfId="0" applyFont="1" applyFill="1" applyBorder="1" applyAlignment="1">
      <alignment vertical="top" wrapText="1"/>
    </xf>
    <xf numFmtId="0" fontId="16" fillId="0" borderId="0" xfId="0" applyFont="1" applyAlignment="1">
      <alignment horizontal="left" vertical="top" wrapText="1"/>
    </xf>
    <xf numFmtId="164" fontId="3" fillId="0" borderId="4" xfId="1" applyFont="1" applyFill="1" applyBorder="1" applyAlignment="1" applyProtection="1">
      <alignment wrapText="1"/>
    </xf>
    <xf numFmtId="164" fontId="3" fillId="0" borderId="1" xfId="1" applyFont="1" applyFill="1" applyBorder="1" applyAlignment="1">
      <alignment wrapText="1"/>
    </xf>
    <xf numFmtId="164" fontId="3" fillId="0" borderId="2" xfId="0" applyNumberFormat="1" applyFont="1" applyBorder="1" applyAlignment="1">
      <alignment wrapText="1"/>
    </xf>
    <xf numFmtId="164" fontId="1" fillId="0" borderId="40" xfId="0" applyNumberFormat="1" applyFont="1" applyBorder="1" applyAlignment="1" applyProtection="1">
      <alignment wrapText="1"/>
      <protection locked="0"/>
    </xf>
    <xf numFmtId="164" fontId="1" fillId="0" borderId="3" xfId="0" applyNumberFormat="1" applyFont="1" applyBorder="1" applyAlignment="1" applyProtection="1">
      <alignment wrapText="1"/>
      <protection locked="0"/>
    </xf>
    <xf numFmtId="164" fontId="1" fillId="8" borderId="3" xfId="0" applyNumberFormat="1" applyFont="1" applyFill="1" applyBorder="1" applyAlignment="1" applyProtection="1">
      <alignment wrapText="1"/>
      <protection locked="0"/>
    </xf>
    <xf numFmtId="0" fontId="7" fillId="7" borderId="3" xfId="0" applyFont="1" applyFill="1" applyBorder="1" applyAlignment="1" applyProtection="1">
      <alignment vertical="center" wrapText="1"/>
      <protection locked="0"/>
    </xf>
    <xf numFmtId="164" fontId="6" fillId="7" borderId="3" xfId="0" applyNumberFormat="1" applyFont="1" applyFill="1" applyBorder="1" applyAlignment="1" applyProtection="1">
      <alignment wrapText="1"/>
      <protection locked="0"/>
    </xf>
    <xf numFmtId="164" fontId="3" fillId="7" borderId="3" xfId="0" applyNumberFormat="1" applyFont="1" applyFill="1" applyBorder="1" applyAlignment="1">
      <alignment wrapText="1"/>
    </xf>
    <xf numFmtId="164" fontId="1" fillId="7" borderId="3" xfId="0" applyNumberFormat="1" applyFont="1" applyFill="1" applyBorder="1" applyAlignment="1" applyProtection="1">
      <alignment wrapText="1"/>
      <protection locked="0"/>
    </xf>
    <xf numFmtId="165" fontId="3" fillId="2" borderId="14" xfId="1" applyNumberFormat="1" applyFont="1" applyFill="1" applyBorder="1" applyAlignment="1">
      <alignment wrapText="1"/>
    </xf>
    <xf numFmtId="0" fontId="14" fillId="0" borderId="0" xfId="0" applyFont="1" applyAlignment="1">
      <alignment wrapText="1"/>
    </xf>
    <xf numFmtId="0" fontId="23" fillId="0" borderId="0" xfId="0" applyFont="1" applyAlignment="1">
      <alignment wrapText="1"/>
    </xf>
    <xf numFmtId="0" fontId="24" fillId="0" borderId="0" xfId="0" applyFont="1" applyAlignment="1">
      <alignment wrapText="1"/>
    </xf>
    <xf numFmtId="164" fontId="24" fillId="0" borderId="0" xfId="1" applyFont="1" applyBorder="1" applyAlignment="1">
      <alignment wrapText="1"/>
    </xf>
    <xf numFmtId="0" fontId="25" fillId="0" borderId="0" xfId="0" applyFont="1" applyAlignment="1">
      <alignment wrapText="1"/>
    </xf>
    <xf numFmtId="164" fontId="14" fillId="0" borderId="0" xfId="1" applyFont="1" applyBorder="1" applyAlignment="1">
      <alignment wrapText="1"/>
    </xf>
    <xf numFmtId="0" fontId="26" fillId="0" borderId="55" xfId="0" applyFont="1" applyBorder="1" applyAlignment="1">
      <alignment horizontal="left" wrapText="1"/>
    </xf>
    <xf numFmtId="0" fontId="27" fillId="2" borderId="3" xfId="0" applyFont="1" applyFill="1" applyBorder="1" applyAlignment="1">
      <alignment horizontal="center" vertical="center" wrapText="1"/>
    </xf>
    <xf numFmtId="0" fontId="25" fillId="0" borderId="3"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25" fillId="2" borderId="3" xfId="0" applyFont="1" applyFill="1" applyBorder="1" applyAlignment="1">
      <alignment vertical="center" wrapText="1"/>
    </xf>
    <xf numFmtId="164" fontId="27" fillId="0" borderId="0" xfId="1" applyFont="1" applyFill="1" applyBorder="1" applyAlignment="1" applyProtection="1">
      <alignment vertical="center" wrapText="1"/>
    </xf>
    <xf numFmtId="164" fontId="25" fillId="0" borderId="0" xfId="1" applyFont="1" applyFill="1" applyBorder="1" applyAlignment="1" applyProtection="1">
      <alignment vertical="center" wrapText="1"/>
    </xf>
    <xf numFmtId="0" fontId="27" fillId="2" borderId="3" xfId="0" applyFont="1" applyFill="1" applyBorder="1" applyAlignment="1">
      <alignment vertical="center" wrapText="1"/>
    </xf>
    <xf numFmtId="0" fontId="27" fillId="0" borderId="3" xfId="0" applyFont="1" applyBorder="1" applyAlignment="1" applyProtection="1">
      <alignment horizontal="left" vertical="top" wrapText="1"/>
      <protection locked="0"/>
    </xf>
    <xf numFmtId="164" fontId="27" fillId="0" borderId="3" xfId="1" applyFont="1" applyBorder="1" applyAlignment="1" applyProtection="1">
      <alignment horizontal="center" vertical="center" wrapText="1"/>
      <protection locked="0"/>
    </xf>
    <xf numFmtId="164" fontId="27" fillId="2" borderId="3" xfId="1" applyFont="1" applyFill="1" applyBorder="1" applyAlignment="1" applyProtection="1">
      <alignment horizontal="center" vertical="center" wrapText="1"/>
    </xf>
    <xf numFmtId="9" fontId="27" fillId="0" borderId="3" xfId="2" applyFont="1" applyBorder="1" applyAlignment="1" applyProtection="1">
      <alignment horizontal="center" vertical="center" wrapText="1"/>
      <protection locked="0"/>
    </xf>
    <xf numFmtId="0" fontId="27" fillId="0" borderId="0" xfId="0" applyFont="1" applyAlignment="1" applyProtection="1">
      <alignment wrapText="1"/>
      <protection locked="0"/>
    </xf>
    <xf numFmtId="49" fontId="27" fillId="0" borderId="3" xfId="1" applyNumberFormat="1" applyFont="1" applyBorder="1" applyAlignment="1" applyProtection="1">
      <alignment horizontal="left" wrapText="1"/>
      <protection locked="0"/>
    </xf>
    <xf numFmtId="164" fontId="27" fillId="0" borderId="0" xfId="1" applyFont="1" applyFill="1" applyBorder="1" applyAlignment="1" applyProtection="1">
      <alignment horizontal="center" vertical="center" wrapText="1"/>
    </xf>
    <xf numFmtId="164" fontId="27" fillId="3" borderId="3" xfId="1" applyFont="1" applyFill="1" applyBorder="1" applyAlignment="1" applyProtection="1">
      <alignment horizontal="center" vertical="center" wrapText="1"/>
      <protection locked="0"/>
    </xf>
    <xf numFmtId="0" fontId="27" fillId="3" borderId="3" xfId="0" applyFont="1" applyFill="1" applyBorder="1" applyAlignment="1" applyProtection="1">
      <alignment horizontal="left" vertical="top" wrapText="1"/>
      <protection locked="0"/>
    </xf>
    <xf numFmtId="9" fontId="27" fillId="3" borderId="3" xfId="2" applyFont="1" applyFill="1" applyBorder="1" applyAlignment="1" applyProtection="1">
      <alignment horizontal="center" vertical="center" wrapText="1"/>
      <protection locked="0"/>
    </xf>
    <xf numFmtId="49" fontId="27" fillId="3" borderId="3" xfId="1" applyNumberFormat="1" applyFont="1" applyFill="1" applyBorder="1" applyAlignment="1" applyProtection="1">
      <alignment horizontal="left" wrapText="1"/>
      <protection locked="0"/>
    </xf>
    <xf numFmtId="0" fontId="14" fillId="3" borderId="0" xfId="0" applyFont="1" applyFill="1" applyAlignment="1">
      <alignment wrapText="1"/>
    </xf>
    <xf numFmtId="164" fontId="25" fillId="2" borderId="3" xfId="1" applyFont="1" applyFill="1" applyBorder="1" applyAlignment="1" applyProtection="1">
      <alignment horizontal="center" vertical="center" wrapText="1"/>
    </xf>
    <xf numFmtId="164" fontId="25" fillId="3" borderId="3" xfId="1" applyFont="1" applyFill="1" applyBorder="1" applyAlignment="1" applyProtection="1">
      <alignment horizontal="center" vertical="center" wrapText="1"/>
    </xf>
    <xf numFmtId="164" fontId="25" fillId="0" borderId="0" xfId="1" applyFont="1" applyFill="1" applyBorder="1" applyAlignment="1" applyProtection="1">
      <alignment horizontal="center" vertical="center" wrapText="1"/>
    </xf>
    <xf numFmtId="164" fontId="25" fillId="2" borderId="5" xfId="1" applyFont="1" applyFill="1" applyBorder="1" applyAlignment="1" applyProtection="1">
      <alignment horizontal="center" vertical="center" wrapText="1"/>
    </xf>
    <xf numFmtId="0" fontId="28" fillId="0" borderId="0" xfId="0" applyFont="1" applyAlignment="1" applyProtection="1">
      <alignment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left" vertical="top" wrapText="1"/>
      <protection locked="0"/>
    </xf>
    <xf numFmtId="164" fontId="27" fillId="0" borderId="0" xfId="1" applyFont="1" applyFill="1" applyBorder="1" applyAlignment="1" applyProtection="1">
      <alignment horizontal="center" vertical="center" wrapText="1"/>
      <protection locked="0"/>
    </xf>
    <xf numFmtId="0" fontId="14" fillId="0" borderId="0" xfId="0" applyFont="1" applyAlignment="1" applyProtection="1">
      <alignment wrapText="1"/>
      <protection locked="0"/>
    </xf>
    <xf numFmtId="0" fontId="27" fillId="0" borderId="3" xfId="1" applyNumberFormat="1" applyFont="1" applyBorder="1" applyAlignment="1" applyProtection="1">
      <alignment horizontal="center" vertical="center" wrapText="1"/>
      <protection locked="0"/>
    </xf>
    <xf numFmtId="0" fontId="25" fillId="0" borderId="0" xfId="0" applyFont="1" applyAlignment="1">
      <alignment vertical="center" wrapText="1"/>
    </xf>
    <xf numFmtId="164" fontId="27" fillId="0" borderId="0" xfId="1" applyFont="1" applyFill="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3" borderId="0" xfId="0" applyFont="1" applyFill="1" applyAlignment="1">
      <alignment vertical="center" wrapText="1"/>
    </xf>
    <xf numFmtId="0" fontId="27" fillId="3" borderId="0" xfId="0" applyFont="1" applyFill="1" applyAlignment="1" applyProtection="1">
      <alignment vertical="center" wrapText="1"/>
      <protection locked="0"/>
    </xf>
    <xf numFmtId="164" fontId="27" fillId="3" borderId="0" xfId="1" applyFont="1" applyFill="1" applyBorder="1" applyAlignment="1" applyProtection="1">
      <alignment vertical="center" wrapText="1"/>
      <protection locked="0"/>
    </xf>
    <xf numFmtId="0" fontId="27" fillId="3" borderId="1" xfId="0" applyFont="1" applyFill="1" applyBorder="1" applyAlignment="1" applyProtection="1">
      <alignment vertical="center" wrapText="1"/>
      <protection locked="0"/>
    </xf>
    <xf numFmtId="0" fontId="27" fillId="3" borderId="3" xfId="0" applyFont="1" applyFill="1" applyBorder="1" applyAlignment="1" applyProtection="1">
      <alignment vertical="center" wrapText="1"/>
      <protection locked="0"/>
    </xf>
    <xf numFmtId="164" fontId="27" fillId="0" borderId="3" xfId="1" applyFont="1" applyBorder="1" applyAlignment="1" applyProtection="1">
      <alignment vertical="center" wrapText="1"/>
      <protection locked="0"/>
    </xf>
    <xf numFmtId="164" fontId="27" fillId="2" borderId="3" xfId="1" applyFont="1" applyFill="1" applyBorder="1" applyAlignment="1" applyProtection="1">
      <alignment vertical="center" wrapText="1"/>
    </xf>
    <xf numFmtId="9" fontId="27" fillId="0" borderId="3" xfId="2" applyFont="1" applyBorder="1" applyAlignment="1" applyProtection="1">
      <alignment vertical="center" wrapText="1"/>
      <protection locked="0"/>
    </xf>
    <xf numFmtId="49" fontId="27" fillId="0" borderId="3" xfId="0" applyNumberFormat="1" applyFont="1" applyBorder="1" applyAlignment="1" applyProtection="1">
      <alignment horizontal="left" wrapText="1"/>
      <protection locked="0"/>
    </xf>
    <xf numFmtId="0" fontId="27" fillId="3" borderId="2" xfId="0" applyFont="1" applyFill="1" applyBorder="1" applyAlignment="1" applyProtection="1">
      <alignment vertical="center" wrapText="1"/>
      <protection locked="0"/>
    </xf>
    <xf numFmtId="0" fontId="25" fillId="2" borderId="40" xfId="0" applyFont="1" applyFill="1" applyBorder="1" applyAlignment="1">
      <alignment vertical="center" wrapText="1"/>
    </xf>
    <xf numFmtId="0" fontId="25" fillId="4" borderId="3" xfId="0" applyFont="1" applyFill="1" applyBorder="1" applyAlignment="1" applyProtection="1">
      <alignment vertical="center" wrapText="1"/>
      <protection locked="0"/>
    </xf>
    <xf numFmtId="164" fontId="25" fillId="4" borderId="3" xfId="1" applyFont="1" applyFill="1" applyBorder="1" applyAlignment="1" applyProtection="1">
      <alignment vertical="center" wrapText="1"/>
    </xf>
    <xf numFmtId="0" fontId="25" fillId="3" borderId="0" xfId="0" applyFont="1" applyFill="1" applyAlignment="1" applyProtection="1">
      <alignment vertical="center" wrapText="1"/>
      <protection locked="0"/>
    </xf>
    <xf numFmtId="0" fontId="25" fillId="4" borderId="43" xfId="0" applyFont="1" applyFill="1" applyBorder="1" applyAlignment="1">
      <alignment vertical="center" wrapText="1"/>
    </xf>
    <xf numFmtId="0" fontId="25" fillId="4" borderId="44" xfId="0" applyFont="1" applyFill="1" applyBorder="1" applyAlignment="1">
      <alignment vertical="center" wrapText="1"/>
    </xf>
    <xf numFmtId="164" fontId="25" fillId="3" borderId="0" xfId="1" applyFont="1" applyFill="1" applyBorder="1" applyAlignment="1" applyProtection="1">
      <alignment vertical="center" wrapText="1"/>
      <protection locked="0"/>
    </xf>
    <xf numFmtId="164" fontId="25" fillId="2" borderId="2" xfId="1" applyFont="1" applyFill="1" applyBorder="1" applyAlignment="1" applyProtection="1">
      <alignment horizontal="center" vertical="center" wrapText="1"/>
    </xf>
    <xf numFmtId="0" fontId="25" fillId="2" borderId="2" xfId="1" applyNumberFormat="1" applyFont="1" applyFill="1" applyBorder="1" applyAlignment="1" applyProtection="1">
      <alignment vertical="center" wrapText="1"/>
    </xf>
    <xf numFmtId="0" fontId="25" fillId="2" borderId="3" xfId="1" applyNumberFormat="1" applyFont="1" applyFill="1" applyBorder="1" applyAlignment="1" applyProtection="1">
      <alignment vertical="center" wrapText="1"/>
    </xf>
    <xf numFmtId="0" fontId="27" fillId="3" borderId="0" xfId="0" applyFont="1" applyFill="1" applyAlignment="1">
      <alignment vertical="center" wrapText="1"/>
    </xf>
    <xf numFmtId="0" fontId="27" fillId="2" borderId="8" xfId="0" applyFont="1" applyFill="1" applyBorder="1" applyAlignment="1">
      <alignment vertical="center" wrapText="1"/>
    </xf>
    <xf numFmtId="164" fontId="27" fillId="2" borderId="9" xfId="0" applyNumberFormat="1" applyFont="1" applyFill="1" applyBorder="1" applyAlignment="1">
      <alignment vertical="center" wrapText="1"/>
    </xf>
    <xf numFmtId="164" fontId="27" fillId="2" borderId="2" xfId="0" applyNumberFormat="1" applyFont="1" applyFill="1" applyBorder="1" applyAlignment="1">
      <alignment vertical="center" wrapText="1"/>
    </xf>
    <xf numFmtId="164" fontId="27" fillId="2" borderId="3" xfId="0" applyNumberFormat="1" applyFont="1" applyFill="1" applyBorder="1" applyAlignment="1">
      <alignment vertical="center" wrapText="1"/>
    </xf>
    <xf numFmtId="0" fontId="27" fillId="0" borderId="0" xfId="0" applyFont="1" applyAlignment="1">
      <alignment vertical="center" wrapText="1"/>
    </xf>
    <xf numFmtId="0" fontId="25" fillId="2" borderId="13" xfId="0" applyFont="1" applyFill="1" applyBorder="1" applyAlignment="1">
      <alignment vertical="center" wrapText="1"/>
    </xf>
    <xf numFmtId="165" fontId="25" fillId="2" borderId="15" xfId="1" applyNumberFormat="1" applyFont="1" applyFill="1" applyBorder="1" applyAlignment="1" applyProtection="1">
      <alignment vertical="center" wrapText="1"/>
    </xf>
    <xf numFmtId="164" fontId="25" fillId="2" borderId="50" xfId="1" applyFont="1" applyFill="1" applyBorder="1" applyAlignment="1" applyProtection="1">
      <alignment vertical="center" wrapText="1"/>
    </xf>
    <xf numFmtId="164" fontId="25" fillId="2" borderId="14" xfId="1" applyFont="1" applyFill="1" applyBorder="1" applyAlignment="1" applyProtection="1">
      <alignment vertical="center" wrapText="1"/>
    </xf>
    <xf numFmtId="164" fontId="25" fillId="2" borderId="15" xfId="1" applyFont="1" applyFill="1" applyBorder="1" applyAlignment="1" applyProtection="1">
      <alignment vertical="center" wrapText="1"/>
    </xf>
    <xf numFmtId="164" fontId="25" fillId="3" borderId="0" xfId="0" applyNumberFormat="1" applyFont="1" applyFill="1" applyAlignment="1">
      <alignment vertical="center" wrapText="1"/>
    </xf>
    <xf numFmtId="164" fontId="25" fillId="3" borderId="0" xfId="1" applyFont="1" applyFill="1" applyBorder="1" applyAlignment="1">
      <alignment vertical="center" wrapText="1"/>
    </xf>
    <xf numFmtId="164" fontId="25" fillId="3" borderId="0" xfId="1" applyFont="1" applyFill="1" applyBorder="1" applyAlignment="1" applyProtection="1">
      <alignment horizontal="center" vertical="center" wrapText="1"/>
    </xf>
    <xf numFmtId="0" fontId="25" fillId="2" borderId="8"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8" xfId="0" applyFont="1" applyFill="1" applyBorder="1" applyAlignment="1">
      <alignment vertical="center" wrapText="1"/>
    </xf>
    <xf numFmtId="164" fontId="25" fillId="2" borderId="3" xfId="1" applyFont="1" applyFill="1" applyBorder="1" applyAlignment="1" applyProtection="1">
      <alignment vertical="center" wrapText="1"/>
    </xf>
    <xf numFmtId="164" fontId="25" fillId="2" borderId="4" xfId="1" applyFont="1" applyFill="1" applyBorder="1" applyAlignment="1" applyProtection="1">
      <alignment vertical="center" wrapText="1"/>
    </xf>
    <xf numFmtId="9" fontId="25" fillId="3" borderId="9" xfId="2" applyFont="1" applyFill="1" applyBorder="1" applyAlignment="1" applyProtection="1">
      <alignment vertical="center" wrapText="1"/>
      <protection locked="0"/>
    </xf>
    <xf numFmtId="0" fontId="25" fillId="2" borderId="35" xfId="0" applyFont="1" applyFill="1" applyBorder="1" applyAlignment="1">
      <alignment vertical="center" wrapText="1"/>
    </xf>
    <xf numFmtId="164" fontId="25" fillId="2" borderId="5" xfId="1" applyFont="1" applyFill="1" applyBorder="1" applyAlignment="1" applyProtection="1">
      <alignment vertical="center" wrapText="1"/>
    </xf>
    <xf numFmtId="164" fontId="25" fillId="2" borderId="41" xfId="1" applyFont="1" applyFill="1" applyBorder="1" applyAlignment="1" applyProtection="1">
      <alignment vertical="center" wrapText="1"/>
    </xf>
    <xf numFmtId="9" fontId="25" fillId="3" borderId="32" xfId="2" applyFont="1" applyFill="1" applyBorder="1" applyAlignment="1" applyProtection="1">
      <alignment vertical="center" wrapText="1"/>
      <protection locked="0"/>
    </xf>
    <xf numFmtId="164" fontId="25" fillId="2" borderId="38" xfId="1" applyFont="1" applyFill="1" applyBorder="1" applyAlignment="1" applyProtection="1">
      <alignment vertical="center" wrapText="1"/>
    </xf>
    <xf numFmtId="9" fontId="25" fillId="2" borderId="15" xfId="2" applyFont="1" applyFill="1" applyBorder="1" applyAlignment="1" applyProtection="1">
      <alignment vertical="center" wrapText="1"/>
    </xf>
    <xf numFmtId="164" fontId="25" fillId="3" borderId="0" xfId="1" applyFont="1" applyFill="1" applyBorder="1" applyAlignment="1" applyProtection="1">
      <alignment vertical="center" wrapText="1"/>
    </xf>
    <xf numFmtId="164" fontId="25" fillId="0" borderId="0" xfId="0" applyNumberFormat="1" applyFont="1" applyAlignment="1">
      <alignment vertical="center" wrapText="1"/>
    </xf>
    <xf numFmtId="164" fontId="25" fillId="0" borderId="0" xfId="1" applyFont="1" applyFill="1" applyBorder="1" applyAlignment="1">
      <alignment vertical="center" wrapText="1"/>
    </xf>
    <xf numFmtId="0" fontId="29" fillId="2" borderId="29" xfId="0" applyFont="1" applyFill="1" applyBorder="1" applyAlignment="1">
      <alignment horizontal="left" vertical="center" wrapText="1"/>
    </xf>
    <xf numFmtId="164" fontId="25" fillId="2" borderId="17" xfId="0" applyNumberFormat="1" applyFont="1" applyFill="1" applyBorder="1" applyAlignment="1">
      <alignment vertical="center" wrapText="1"/>
    </xf>
    <xf numFmtId="164" fontId="25" fillId="2" borderId="29" xfId="0" applyNumberFormat="1" applyFont="1" applyFill="1" applyBorder="1" applyAlignment="1">
      <alignment vertical="center" wrapText="1"/>
    </xf>
    <xf numFmtId="164" fontId="14" fillId="0" borderId="0" xfId="1" applyFont="1" applyFill="1" applyBorder="1" applyAlignment="1">
      <alignment vertical="center" wrapText="1"/>
    </xf>
    <xf numFmtId="0" fontId="29" fillId="2" borderId="8" xfId="0" applyFont="1" applyFill="1" applyBorder="1" applyAlignment="1">
      <alignment horizontal="left" vertical="center" wrapText="1"/>
    </xf>
    <xf numFmtId="10" fontId="25" fillId="2" borderId="9" xfId="2" applyNumberFormat="1" applyFont="1" applyFill="1" applyBorder="1" applyAlignment="1" applyProtection="1">
      <alignment wrapText="1"/>
    </xf>
    <xf numFmtId="9" fontId="25" fillId="3" borderId="0" xfId="2" applyFont="1" applyFill="1" applyBorder="1" applyAlignment="1">
      <alignment wrapText="1"/>
    </xf>
    <xf numFmtId="0" fontId="29" fillId="2" borderId="13" xfId="0" applyFont="1" applyFill="1" applyBorder="1" applyAlignment="1">
      <alignment wrapText="1"/>
    </xf>
    <xf numFmtId="9" fontId="29" fillId="0" borderId="0" xfId="2" applyFont="1" applyFill="1" applyBorder="1" applyAlignment="1">
      <alignment wrapText="1"/>
    </xf>
    <xf numFmtId="0" fontId="29" fillId="3" borderId="0" xfId="0" applyFont="1" applyFill="1" applyAlignment="1">
      <alignment horizontal="center" vertical="center" wrapText="1"/>
    </xf>
    <xf numFmtId="164" fontId="25" fillId="2" borderId="9" xfId="2" applyNumberFormat="1" applyFont="1" applyFill="1" applyBorder="1" applyAlignment="1" applyProtection="1">
      <alignment wrapText="1"/>
    </xf>
    <xf numFmtId="164" fontId="25" fillId="3" borderId="0" xfId="2" applyNumberFormat="1" applyFont="1" applyFill="1" applyBorder="1" applyAlignment="1">
      <alignment wrapText="1"/>
    </xf>
    <xf numFmtId="0" fontId="14" fillId="3" borderId="0" xfId="0" applyFont="1" applyFill="1" applyAlignment="1">
      <alignment horizontal="center" vertical="center" wrapText="1"/>
    </xf>
    <xf numFmtId="164" fontId="14" fillId="0" borderId="0" xfId="1" applyFont="1" applyFill="1" applyBorder="1" applyAlignment="1">
      <alignment wrapText="1"/>
    </xf>
    <xf numFmtId="0" fontId="31" fillId="0" borderId="3" xfId="0" applyFont="1" applyBorder="1" applyAlignment="1" applyProtection="1">
      <alignment horizontal="left" vertical="top" wrapText="1"/>
      <protection locked="0"/>
    </xf>
    <xf numFmtId="164" fontId="24" fillId="9" borderId="0" xfId="1" applyFont="1" applyFill="1" applyBorder="1" applyAlignment="1">
      <alignment wrapText="1"/>
    </xf>
    <xf numFmtId="164" fontId="14" fillId="9" borderId="0" xfId="1" applyFont="1" applyFill="1" applyBorder="1" applyAlignment="1">
      <alignment wrapText="1"/>
    </xf>
    <xf numFmtId="164" fontId="27" fillId="9" borderId="3" xfId="1" applyFont="1" applyFill="1" applyBorder="1" applyAlignment="1" applyProtection="1">
      <alignment horizontal="center" vertical="center" wrapText="1"/>
      <protection locked="0"/>
    </xf>
    <xf numFmtId="164" fontId="25" fillId="9" borderId="3" xfId="1" applyFont="1" applyFill="1" applyBorder="1" applyAlignment="1" applyProtection="1">
      <alignment horizontal="center" vertical="center" wrapText="1"/>
    </xf>
    <xf numFmtId="164" fontId="27" fillId="9" borderId="0" xfId="1" applyFont="1" applyFill="1" applyBorder="1" applyAlignment="1" applyProtection="1">
      <alignment horizontal="center" vertical="center" wrapText="1"/>
      <protection locked="0"/>
    </xf>
    <xf numFmtId="164" fontId="27" fillId="9" borderId="0" xfId="1" applyFont="1" applyFill="1" applyBorder="1" applyAlignment="1" applyProtection="1">
      <alignment vertical="center" wrapText="1"/>
      <protection locked="0"/>
    </xf>
    <xf numFmtId="164" fontId="27" fillId="9" borderId="3" xfId="1" applyFont="1" applyFill="1" applyBorder="1" applyAlignment="1" applyProtection="1">
      <alignment vertical="center" wrapText="1"/>
      <protection locked="0"/>
    </xf>
    <xf numFmtId="164" fontId="25" fillId="9" borderId="0" xfId="1" applyFont="1" applyFill="1" applyBorder="1" applyAlignment="1" applyProtection="1">
      <alignment vertical="center" wrapText="1"/>
      <protection locked="0"/>
    </xf>
    <xf numFmtId="164" fontId="25" fillId="9" borderId="0" xfId="1" applyFont="1" applyFill="1" applyBorder="1" applyAlignment="1">
      <alignment vertical="center" wrapText="1"/>
    </xf>
    <xf numFmtId="164" fontId="25" fillId="9" borderId="0" xfId="1" applyFont="1" applyFill="1" applyBorder="1" applyAlignment="1" applyProtection="1">
      <alignment horizontal="center" vertical="center" wrapText="1"/>
    </xf>
    <xf numFmtId="164" fontId="25" fillId="9" borderId="0" xfId="1" applyFont="1" applyFill="1" applyBorder="1" applyAlignment="1" applyProtection="1">
      <alignment vertical="center" wrapText="1"/>
    </xf>
    <xf numFmtId="164" fontId="14" fillId="9" borderId="17" xfId="1" applyFont="1" applyFill="1" applyBorder="1" applyAlignment="1">
      <alignment vertical="center" wrapText="1"/>
    </xf>
    <xf numFmtId="9" fontId="29" fillId="9" borderId="15" xfId="2" applyFont="1" applyFill="1" applyBorder="1" applyAlignment="1">
      <alignment wrapText="1"/>
    </xf>
    <xf numFmtId="164" fontId="32" fillId="3" borderId="40" xfId="1" applyFont="1" applyFill="1" applyBorder="1" applyAlignment="1" applyProtection="1">
      <alignment horizontal="center" vertical="center" wrapText="1"/>
      <protection locked="0"/>
    </xf>
    <xf numFmtId="164" fontId="32" fillId="0" borderId="3" xfId="0" applyNumberFormat="1" applyFont="1" applyBorder="1" applyAlignment="1" applyProtection="1">
      <alignment wrapText="1"/>
      <protection locked="0"/>
    </xf>
    <xf numFmtId="0" fontId="6" fillId="0" borderId="3" xfId="0" applyFont="1" applyBorder="1"/>
    <xf numFmtId="0" fontId="3" fillId="2" borderId="16" xfId="0" applyFont="1" applyFill="1" applyBorder="1" applyAlignment="1">
      <alignment wrapText="1"/>
    </xf>
    <xf numFmtId="164" fontId="3" fillId="2" borderId="3" xfId="1" applyFont="1" applyFill="1" applyBorder="1" applyAlignment="1">
      <alignment wrapText="1"/>
    </xf>
    <xf numFmtId="0" fontId="3" fillId="2" borderId="31" xfId="0" applyFont="1" applyFill="1" applyBorder="1" applyAlignment="1">
      <alignment horizontal="center" wrapText="1"/>
    </xf>
    <xf numFmtId="164" fontId="3" fillId="2" borderId="14" xfId="1" applyFont="1" applyFill="1" applyBorder="1" applyAlignment="1">
      <alignment wrapText="1"/>
    </xf>
    <xf numFmtId="0" fontId="6" fillId="0" borderId="40" xfId="0" applyFont="1" applyBorder="1"/>
    <xf numFmtId="0" fontId="8" fillId="2" borderId="10" xfId="0" applyFont="1" applyFill="1" applyBorder="1" applyAlignment="1">
      <alignment vertical="center" wrapText="1"/>
    </xf>
    <xf numFmtId="4" fontId="6" fillId="0" borderId="40" xfId="0" applyNumberFormat="1" applyFont="1" applyBorder="1" applyAlignment="1">
      <alignment wrapText="1"/>
    </xf>
    <xf numFmtId="164" fontId="6" fillId="0" borderId="0" xfId="0" applyNumberFormat="1" applyFont="1"/>
    <xf numFmtId="4" fontId="6" fillId="0" borderId="39" xfId="0" applyNumberFormat="1" applyFont="1" applyBorder="1"/>
    <xf numFmtId="164" fontId="6" fillId="2" borderId="9" xfId="1" applyFont="1" applyFill="1" applyBorder="1" applyAlignment="1">
      <alignment wrapText="1"/>
    </xf>
    <xf numFmtId="164" fontId="3" fillId="2" borderId="15" xfId="1" applyFont="1" applyFill="1" applyBorder="1" applyAlignment="1">
      <alignment wrapText="1"/>
    </xf>
    <xf numFmtId="44" fontId="6" fillId="0" borderId="0" xfId="0" applyNumberFormat="1" applyFont="1"/>
    <xf numFmtId="0" fontId="6" fillId="3" borderId="0" xfId="0" applyFont="1" applyFill="1"/>
    <xf numFmtId="164" fontId="6" fillId="3" borderId="0" xfId="0" applyNumberFormat="1" applyFont="1" applyFill="1"/>
    <xf numFmtId="2" fontId="6" fillId="3" borderId="0" xfId="0" applyNumberFormat="1" applyFont="1" applyFill="1"/>
    <xf numFmtId="9" fontId="6" fillId="7" borderId="6" xfId="2" applyFont="1" applyFill="1" applyBorder="1"/>
    <xf numFmtId="0" fontId="27" fillId="7" borderId="3" xfId="0" applyFont="1" applyFill="1" applyBorder="1" applyAlignment="1">
      <alignment horizontal="center" vertical="center" wrapText="1"/>
    </xf>
    <xf numFmtId="0" fontId="16" fillId="0" borderId="0" xfId="0" applyFont="1" applyAlignment="1">
      <alignment horizontal="left" vertical="top" wrapText="1"/>
    </xf>
    <xf numFmtId="0" fontId="27" fillId="2" borderId="35" xfId="0" applyFont="1" applyFill="1" applyBorder="1" applyAlignment="1">
      <alignment horizontal="center" vertical="center" wrapText="1"/>
    </xf>
    <xf numFmtId="0" fontId="27" fillId="2" borderId="10" xfId="0" applyFont="1" applyFill="1" applyBorder="1" applyAlignment="1">
      <alignment horizontal="center" vertical="center" wrapText="1"/>
    </xf>
    <xf numFmtId="164" fontId="25" fillId="2" borderId="32" xfId="1" applyFont="1" applyFill="1" applyBorder="1" applyAlignment="1" applyProtection="1">
      <alignment horizontal="center" vertical="center" wrapText="1"/>
    </xf>
    <xf numFmtId="164" fontId="25" fillId="2" borderId="39" xfId="1" applyFont="1" applyFill="1" applyBorder="1" applyAlignment="1" applyProtection="1">
      <alignment horizontal="center" vertical="center" wrapText="1"/>
    </xf>
    <xf numFmtId="49" fontId="25" fillId="3" borderId="3" xfId="0" applyNumberFormat="1" applyFont="1" applyFill="1" applyBorder="1" applyAlignment="1" applyProtection="1">
      <alignment horizontal="left" vertical="top" wrapText="1"/>
      <protection locked="0"/>
    </xf>
    <xf numFmtId="164" fontId="25" fillId="3" borderId="3" xfId="1" applyFont="1" applyFill="1" applyBorder="1" applyAlignment="1" applyProtection="1">
      <alignment horizontal="left" vertical="top" wrapText="1"/>
      <protection locked="0"/>
    </xf>
    <xf numFmtId="0" fontId="27" fillId="3" borderId="3" xfId="0" applyFont="1" applyFill="1" applyBorder="1" applyAlignment="1" applyProtection="1">
      <alignment horizontal="left" vertical="top" wrapText="1"/>
      <protection locked="0"/>
    </xf>
    <xf numFmtId="164" fontId="27" fillId="3" borderId="3" xfId="1" applyFont="1" applyFill="1" applyBorder="1" applyAlignment="1" applyProtection="1">
      <alignment horizontal="left" vertical="top" wrapText="1"/>
      <protection locked="0"/>
    </xf>
    <xf numFmtId="49" fontId="27" fillId="3" borderId="3" xfId="0" applyNumberFormat="1" applyFont="1" applyFill="1" applyBorder="1" applyAlignment="1" applyProtection="1">
      <alignment horizontal="left" vertical="top" wrapText="1"/>
      <protection locked="0"/>
    </xf>
    <xf numFmtId="0" fontId="25" fillId="4" borderId="42" xfId="0" applyFont="1" applyFill="1" applyBorder="1" applyAlignment="1">
      <alignment horizontal="center" vertical="center" wrapText="1"/>
    </xf>
    <xf numFmtId="0" fontId="25" fillId="4" borderId="44" xfId="0" applyFont="1" applyFill="1" applyBorder="1" applyAlignment="1">
      <alignment horizontal="center" vertical="center" wrapText="1"/>
    </xf>
    <xf numFmtId="164" fontId="25" fillId="2" borderId="32" xfId="1" applyFont="1" applyFill="1" applyBorder="1" applyAlignment="1" applyProtection="1">
      <alignment horizontal="center" vertical="center" wrapText="1"/>
      <protection locked="0"/>
    </xf>
    <xf numFmtId="164" fontId="25" fillId="2" borderId="39" xfId="1" applyFont="1" applyFill="1" applyBorder="1" applyAlignment="1" applyProtection="1">
      <alignment horizontal="center" vertical="center" wrapText="1"/>
      <protection locked="0"/>
    </xf>
    <xf numFmtId="49" fontId="30" fillId="3" borderId="3" xfId="0" applyNumberFormat="1" applyFont="1" applyFill="1" applyBorder="1" applyAlignment="1" applyProtection="1">
      <alignment horizontal="left" vertical="top" wrapText="1"/>
      <protection locked="0"/>
    </xf>
    <xf numFmtId="164" fontId="30" fillId="3" borderId="3" xfId="1" applyFont="1" applyFill="1" applyBorder="1" applyAlignment="1" applyProtection="1">
      <alignment horizontal="left" vertical="top" wrapText="1"/>
      <protection locked="0"/>
    </xf>
    <xf numFmtId="0" fontId="22" fillId="0" borderId="0" xfId="0" applyFont="1" applyAlignment="1">
      <alignment horizontal="left" vertical="top" wrapText="1"/>
    </xf>
    <xf numFmtId="49" fontId="31" fillId="3" borderId="3" xfId="0" applyNumberFormat="1" applyFont="1" applyFill="1" applyBorder="1" applyAlignment="1" applyProtection="1">
      <alignment horizontal="left" vertical="top" wrapText="1"/>
      <protection locked="0"/>
    </xf>
    <xf numFmtId="164" fontId="31" fillId="3" borderId="3" xfId="1" applyFont="1" applyFill="1" applyBorder="1" applyAlignment="1" applyProtection="1">
      <alignment horizontal="left" vertical="top" wrapText="1"/>
      <protection locked="0"/>
    </xf>
    <xf numFmtId="0" fontId="26" fillId="0" borderId="55" xfId="0" applyFont="1" applyBorder="1" applyAlignment="1">
      <alignment horizontal="left" wrapText="1"/>
    </xf>
    <xf numFmtId="0" fontId="25" fillId="2" borderId="5"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5" fillId="0" borderId="0" xfId="0" applyFont="1" applyAlignment="1">
      <alignment horizontal="center" vertical="center" wrapText="1"/>
    </xf>
    <xf numFmtId="0" fontId="25" fillId="2" borderId="29"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25" fillId="2" borderId="5" xfId="0" applyFont="1" applyFill="1" applyBorder="1" applyAlignment="1" applyProtection="1">
      <alignment horizontal="center" vertical="center" wrapText="1"/>
      <protection locked="0"/>
    </xf>
    <xf numFmtId="0" fontId="25" fillId="2" borderId="40" xfId="0" applyFont="1" applyFill="1" applyBorder="1" applyAlignment="1" applyProtection="1">
      <alignment horizontal="center" vertical="center" wrapText="1"/>
      <protection locked="0"/>
    </xf>
    <xf numFmtId="0" fontId="3" fillId="2" borderId="54"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8" fillId="0" borderId="55" xfId="0" applyFont="1" applyBorder="1" applyAlignment="1">
      <alignment horizontal="left"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3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3" fillId="2" borderId="22" xfId="0" applyFont="1" applyFill="1" applyBorder="1" applyAlignment="1">
      <alignment horizontal="center" wrapText="1"/>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5" xfId="0" applyNumberFormat="1" applyFont="1" applyFill="1" applyBorder="1" applyAlignment="1">
      <alignment horizontal="center"/>
    </xf>
    <xf numFmtId="164" fontId="4" fillId="2" borderId="46" xfId="0" applyNumberFormat="1" applyFont="1" applyFill="1" applyBorder="1" applyAlignment="1">
      <alignment horizontal="center"/>
    </xf>
    <xf numFmtId="0" fontId="4" fillId="2" borderId="42" xfId="0" applyFont="1" applyFill="1" applyBorder="1" applyAlignment="1">
      <alignment horizontal="left"/>
    </xf>
    <xf numFmtId="0" fontId="4" fillId="2" borderId="43" xfId="0" applyFont="1" applyFill="1" applyBorder="1" applyAlignment="1">
      <alignment horizontal="left"/>
    </xf>
    <xf numFmtId="0" fontId="4" fillId="2" borderId="44" xfId="0" applyFont="1" applyFill="1" applyBorder="1" applyAlignment="1">
      <alignment horizontal="left"/>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4" fillId="6" borderId="18"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1" xfId="0" applyFont="1" applyFill="1" applyBorder="1" applyAlignment="1">
      <alignment horizontal="center" vertical="center"/>
    </xf>
    <xf numFmtId="0" fontId="3" fillId="7" borderId="31"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1" xfId="0" applyFont="1" applyFill="1" applyBorder="1" applyAlignment="1">
      <alignment horizontal="center" vertical="center"/>
    </xf>
    <xf numFmtId="0" fontId="3" fillId="2" borderId="18" xfId="0" applyFont="1" applyFill="1" applyBorder="1" applyAlignment="1">
      <alignment horizontal="center" wrapText="1"/>
    </xf>
    <xf numFmtId="0" fontId="3" fillId="2" borderId="19" xfId="0" applyFont="1" applyFill="1" applyBorder="1" applyAlignment="1">
      <alignment horizontal="center"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4">
    <cellStyle name="Moneda" xfId="1" builtinId="4"/>
    <cellStyle name="Normal" xfId="0" builtinId="0"/>
    <cellStyle name="Normal 2" xfId="3" xr:uid="{00000000-0005-0000-0000-000002000000}"/>
    <cellStyle name="Porcentaje" xfId="2"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66FF"/>
      <color rgb="FF00FF99"/>
      <color rgb="FFFF9797"/>
      <color rgb="FFFF33CC"/>
      <color rgb="FF00FFFF"/>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AD25F100-7B55-47EE-B3C9-51511796D58B}"/>
</namedSheetViews>
</file>

<file path=xl/persons/person.xml><?xml version="1.0" encoding="utf-8"?>
<personList xmlns="http://schemas.microsoft.com/office/spreadsheetml/2018/threadedcomments" xmlns:x="http://schemas.openxmlformats.org/spreadsheetml/2006/main">
  <person displayName="Irene Rojas" id="{B23D6BF7-FA27-401D-808F-63DED43ADC68}" userId="S::irene.rojas@undp.org::db76fbfb-20b5-495a-bdda-819eeff8a0c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5" dT="2025-06-12T10:28:56.55" personId="{B23D6BF7-FA27-401D-808F-63DED43ADC68}" id="{EA5F1F3F-5495-474D-A119-047317A236B4}">
    <text xml:space="preserve">Esta columna debe sumar los $328,785 de gastos más compromisos que están en la hoja final, por favor ajustar. </text>
  </threadedComment>
</ThreadedComments>
</file>

<file path=xl/threadedComments/threadedComment2.xml><?xml version="1.0" encoding="utf-8"?>
<ThreadedComments xmlns="http://schemas.microsoft.com/office/spreadsheetml/2018/threadedcomments" xmlns:x="http://schemas.openxmlformats.org/spreadsheetml/2006/main">
  <threadedComment ref="F6" dT="2025-06-07T12:50:15.97" personId="{B23D6BF7-FA27-401D-808F-63DED43ADC68}" id="{0DB343A9-0DAC-488B-BE2C-10FF89C07ED7}">
    <text>Por favor incluir en estas columnas los valores del primer desembolso, los gastos a la fecha ($125,526), los compromisos gastos a realizarse en los siguientes meses; total (suma de gastos + compromisos)</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4"/>
  <sheetViews>
    <sheetView showGridLines="0" topLeftCell="A10" zoomScale="80" zoomScaleNormal="80" workbookViewId="0">
      <selection activeCell="B4" sqref="B4"/>
    </sheetView>
  </sheetViews>
  <sheetFormatPr baseColWidth="10" defaultColWidth="9.140625" defaultRowHeight="15" x14ac:dyDescent="0.25"/>
  <cols>
    <col min="2" max="2" width="127.28515625" customWidth="1"/>
  </cols>
  <sheetData>
    <row r="2" spans="2:5" ht="36.75" customHeight="1" x14ac:dyDescent="0.25">
      <c r="B2" s="250" t="s">
        <v>544</v>
      </c>
      <c r="C2" s="250"/>
      <c r="D2" s="250"/>
      <c r="E2" s="250"/>
    </row>
    <row r="3" spans="2:5" ht="21.75" customHeight="1" thickBot="1" x14ac:dyDescent="0.3">
      <c r="B3" s="95" t="s">
        <v>561</v>
      </c>
      <c r="C3" s="102"/>
      <c r="D3" s="102"/>
      <c r="E3" s="102"/>
    </row>
    <row r="4" spans="2:5" ht="300" customHeight="1" thickBot="1" x14ac:dyDescent="0.3">
      <c r="B4" s="101" t="s">
        <v>568</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224"/>
  <sheetViews>
    <sheetView showGridLines="0" showZeros="0" tabSelected="1" zoomScale="96" zoomScaleNormal="96" workbookViewId="0">
      <pane ySplit="5" topLeftCell="A203" activePane="bottomLeft" state="frozen"/>
      <selection pane="bottomLeft" activeCell="H210" sqref="H210"/>
    </sheetView>
  </sheetViews>
  <sheetFormatPr baseColWidth="10" defaultColWidth="9.140625" defaultRowHeight="15" x14ac:dyDescent="0.25"/>
  <cols>
    <col min="1" max="1" width="9.140625" style="114"/>
    <col min="2" max="2" width="14.7109375" style="114" customWidth="1"/>
    <col min="3" max="3" width="26.7109375" style="114" customWidth="1"/>
    <col min="4" max="4" width="24.28515625" style="114" customWidth="1"/>
    <col min="5" max="5" width="12.7109375" style="114" customWidth="1"/>
    <col min="6" max="6" width="10.85546875" style="114" customWidth="1"/>
    <col min="7" max="7" width="23" style="114" customWidth="1"/>
    <col min="8" max="8" width="22.7109375" style="114" customWidth="1"/>
    <col min="9" max="9" width="28.140625" style="218" customWidth="1"/>
    <col min="10" max="10" width="33" style="119" customWidth="1"/>
    <col min="11" max="11" width="31.42578125" style="114" customWidth="1"/>
    <col min="12" max="12" width="18.85546875" style="114" customWidth="1"/>
    <col min="13" max="13" width="9.140625" style="114"/>
    <col min="14" max="14" width="17.7109375" style="114" customWidth="1"/>
    <col min="15" max="15" width="26.42578125" style="114" customWidth="1"/>
    <col min="16" max="16" width="22.42578125" style="114" customWidth="1"/>
    <col min="17" max="17" width="29.7109375" style="114" customWidth="1"/>
    <col min="18" max="18" width="23.42578125" style="114" customWidth="1"/>
    <col min="19" max="19" width="18.42578125" style="114" customWidth="1"/>
    <col min="20" max="20" width="17.42578125" style="114" customWidth="1"/>
    <col min="21" max="21" width="25.140625" style="114" customWidth="1"/>
    <col min="22" max="16384" width="9.140625" style="114"/>
  </cols>
  <sheetData>
    <row r="1" spans="1:12" ht="30" customHeight="1" x14ac:dyDescent="0.7">
      <c r="B1" s="266" t="s">
        <v>560</v>
      </c>
      <c r="C1" s="266"/>
      <c r="D1" s="266"/>
      <c r="E1" s="266"/>
      <c r="F1" s="115"/>
      <c r="G1" s="115"/>
      <c r="H1" s="116"/>
      <c r="I1" s="217"/>
      <c r="J1" s="117"/>
      <c r="K1" s="116"/>
    </row>
    <row r="2" spans="1:12" ht="15.75" x14ac:dyDescent="0.25">
      <c r="B2" s="118" t="s">
        <v>561</v>
      </c>
    </row>
    <row r="3" spans="1:12" ht="18.75" x14ac:dyDescent="0.3">
      <c r="B3" s="269" t="s">
        <v>174</v>
      </c>
      <c r="C3" s="269"/>
      <c r="D3" s="269"/>
      <c r="E3" s="269"/>
    </row>
    <row r="4" spans="1:12" ht="18.75" x14ac:dyDescent="0.3">
      <c r="B4" s="120"/>
      <c r="C4" s="120"/>
      <c r="D4" s="120"/>
      <c r="E4" s="120"/>
    </row>
    <row r="5" spans="1:12" ht="99.75" customHeight="1" x14ac:dyDescent="0.25">
      <c r="B5" s="121" t="s">
        <v>608</v>
      </c>
      <c r="C5" s="121" t="s">
        <v>609</v>
      </c>
      <c r="D5" s="122" t="s">
        <v>554</v>
      </c>
      <c r="E5" s="121" t="s">
        <v>175</v>
      </c>
      <c r="F5" s="121" t="s">
        <v>176</v>
      </c>
      <c r="G5" s="121" t="s">
        <v>62</v>
      </c>
      <c r="H5" s="121" t="s">
        <v>610</v>
      </c>
      <c r="I5" s="249" t="s">
        <v>611</v>
      </c>
      <c r="J5" s="121" t="s">
        <v>612</v>
      </c>
      <c r="K5" s="121" t="s">
        <v>613</v>
      </c>
      <c r="L5" s="123"/>
    </row>
    <row r="6" spans="1:12" ht="35.25" customHeight="1" x14ac:dyDescent="0.25">
      <c r="B6" s="124" t="s">
        <v>0</v>
      </c>
      <c r="C6" s="264" t="s">
        <v>607</v>
      </c>
      <c r="D6" s="264"/>
      <c r="E6" s="264"/>
      <c r="F6" s="264"/>
      <c r="G6" s="264"/>
      <c r="H6" s="264"/>
      <c r="I6" s="265"/>
      <c r="J6" s="265"/>
      <c r="K6" s="264"/>
      <c r="L6" s="125"/>
    </row>
    <row r="7" spans="1:12" ht="15.75" x14ac:dyDescent="0.25">
      <c r="B7" s="124" t="s">
        <v>1</v>
      </c>
      <c r="C7" s="267" t="s">
        <v>617</v>
      </c>
      <c r="D7" s="267"/>
      <c r="E7" s="267"/>
      <c r="F7" s="267"/>
      <c r="G7" s="267"/>
      <c r="H7" s="267"/>
      <c r="I7" s="268"/>
      <c r="J7" s="268"/>
      <c r="K7" s="267"/>
      <c r="L7" s="126"/>
    </row>
    <row r="8" spans="1:12" ht="31.5" customHeight="1" x14ac:dyDescent="0.25">
      <c r="B8" s="127" t="s">
        <v>2</v>
      </c>
      <c r="C8" s="216" t="s">
        <v>589</v>
      </c>
      <c r="D8" s="135">
        <f>((126880000+121680000-70000000)/4000)-22144.25</f>
        <v>22495.75</v>
      </c>
      <c r="E8" s="129"/>
      <c r="F8" s="129"/>
      <c r="G8" s="130">
        <f>D8</f>
        <v>22495.75</v>
      </c>
      <c r="H8" s="131">
        <v>0.3</v>
      </c>
      <c r="I8" s="219">
        <v>26616.503499999999</v>
      </c>
      <c r="J8" s="132" t="s">
        <v>593</v>
      </c>
      <c r="K8" s="133"/>
      <c r="L8" s="134"/>
    </row>
    <row r="9" spans="1:12" ht="63" x14ac:dyDescent="0.25">
      <c r="B9" s="127" t="s">
        <v>3</v>
      </c>
      <c r="C9" s="216" t="s">
        <v>621</v>
      </c>
      <c r="D9" s="129">
        <f>((814100000+70840000)/4000)</f>
        <v>221235</v>
      </c>
      <c r="E9" s="129"/>
      <c r="F9" s="129"/>
      <c r="G9" s="130">
        <f t="shared" ref="G9:G15" si="0">D9</f>
        <v>221235</v>
      </c>
      <c r="H9" s="131">
        <v>0.25</v>
      </c>
      <c r="I9" s="219">
        <v>82875.556249999994</v>
      </c>
      <c r="J9" s="132" t="s">
        <v>594</v>
      </c>
      <c r="K9" s="133"/>
      <c r="L9" s="134"/>
    </row>
    <row r="10" spans="1:12" ht="78.75" x14ac:dyDescent="0.25">
      <c r="B10" s="127" t="s">
        <v>4</v>
      </c>
      <c r="C10" s="128" t="s">
        <v>585</v>
      </c>
      <c r="D10" s="129">
        <f>(192000000+55800000)/4000</f>
        <v>61950</v>
      </c>
      <c r="E10" s="129"/>
      <c r="F10" s="129"/>
      <c r="G10" s="130">
        <f t="shared" si="0"/>
        <v>61950</v>
      </c>
      <c r="H10" s="131">
        <v>0.5</v>
      </c>
      <c r="I10" s="219">
        <v>29174.400000000001</v>
      </c>
      <c r="J10" s="132" t="s">
        <v>595</v>
      </c>
      <c r="K10" s="133"/>
      <c r="L10" s="134"/>
    </row>
    <row r="11" spans="1:12" ht="63" customHeight="1" x14ac:dyDescent="0.25">
      <c r="B11" s="127" t="s">
        <v>31</v>
      </c>
      <c r="C11" s="128" t="s">
        <v>571</v>
      </c>
      <c r="D11" s="129">
        <f>(52000000+55200000)/4000</f>
        <v>26800</v>
      </c>
      <c r="E11" s="129"/>
      <c r="F11" s="129"/>
      <c r="G11" s="130">
        <f t="shared" si="0"/>
        <v>26800</v>
      </c>
      <c r="H11" s="131">
        <v>0.5</v>
      </c>
      <c r="I11" s="219">
        <v>13556.75</v>
      </c>
      <c r="J11" s="132" t="s">
        <v>596</v>
      </c>
      <c r="K11" s="133"/>
      <c r="L11" s="134"/>
    </row>
    <row r="12" spans="1:12" ht="15.75" x14ac:dyDescent="0.25">
      <c r="B12" s="127" t="s">
        <v>32</v>
      </c>
      <c r="C12" s="128"/>
      <c r="D12" s="129">
        <v>0</v>
      </c>
      <c r="E12" s="129">
        <v>0</v>
      </c>
      <c r="F12" s="129">
        <v>0</v>
      </c>
      <c r="G12" s="130">
        <f t="shared" si="0"/>
        <v>0</v>
      </c>
      <c r="H12" s="131"/>
      <c r="I12" s="219">
        <v>0</v>
      </c>
      <c r="J12" s="135"/>
      <c r="K12" s="133"/>
      <c r="L12" s="134"/>
    </row>
    <row r="13" spans="1:12" ht="15.75" hidden="1" x14ac:dyDescent="0.25">
      <c r="B13" s="127" t="s">
        <v>33</v>
      </c>
      <c r="C13" s="128"/>
      <c r="D13" s="129"/>
      <c r="E13" s="129">
        <v>0</v>
      </c>
      <c r="F13" s="129"/>
      <c r="G13" s="130">
        <f t="shared" si="0"/>
        <v>0</v>
      </c>
      <c r="H13" s="131"/>
      <c r="I13" s="219"/>
      <c r="J13" s="135"/>
      <c r="K13" s="133"/>
      <c r="L13" s="134"/>
    </row>
    <row r="14" spans="1:12" ht="15.75" hidden="1" x14ac:dyDescent="0.25">
      <c r="B14" s="127" t="s">
        <v>34</v>
      </c>
      <c r="C14" s="136"/>
      <c r="D14" s="135"/>
      <c r="E14" s="129">
        <v>0</v>
      </c>
      <c r="F14" s="135"/>
      <c r="G14" s="130">
        <f t="shared" si="0"/>
        <v>0</v>
      </c>
      <c r="H14" s="137"/>
      <c r="I14" s="219"/>
      <c r="J14" s="135"/>
      <c r="K14" s="138"/>
      <c r="L14" s="134"/>
    </row>
    <row r="15" spans="1:12" ht="15.75" hidden="1" x14ac:dyDescent="0.25">
      <c r="A15" s="139"/>
      <c r="B15" s="127" t="s">
        <v>35</v>
      </c>
      <c r="C15" s="136"/>
      <c r="D15" s="135"/>
      <c r="E15" s="129">
        <v>0</v>
      </c>
      <c r="F15" s="135"/>
      <c r="G15" s="130">
        <f t="shared" si="0"/>
        <v>0</v>
      </c>
      <c r="H15" s="137"/>
      <c r="I15" s="219"/>
      <c r="J15" s="135"/>
      <c r="K15" s="138"/>
    </row>
    <row r="16" spans="1:12" ht="15.75" x14ac:dyDescent="0.25">
      <c r="A16" s="139"/>
      <c r="C16" s="124" t="s">
        <v>173</v>
      </c>
      <c r="D16" s="140">
        <f>SUM(D8:D15)</f>
        <v>332480.75</v>
      </c>
      <c r="E16" s="140">
        <f>SUM(E8:E15)</f>
        <v>0</v>
      </c>
      <c r="F16" s="140">
        <f>SUM(F8:F15)</f>
        <v>0</v>
      </c>
      <c r="G16" s="140">
        <f>SUM(G8:G15)</f>
        <v>332480.75</v>
      </c>
      <c r="H16" s="140">
        <f>(H8*G8)+(H9*G9)+(H10*G10)+(H11*G11)+(H12*G12)+(H13*G13)+(H14*G14)+(H15*G15)</f>
        <v>106432.47500000001</v>
      </c>
      <c r="I16" s="220">
        <f>SUM(I8:I15)</f>
        <v>152223.20974999998</v>
      </c>
      <c r="J16" s="141"/>
      <c r="K16" s="138"/>
      <c r="L16" s="142"/>
    </row>
    <row r="17" spans="1:12" ht="15.75" x14ac:dyDescent="0.25">
      <c r="A17" s="139"/>
      <c r="B17" s="124" t="s">
        <v>5</v>
      </c>
      <c r="C17" s="259" t="s">
        <v>577</v>
      </c>
      <c r="D17" s="259"/>
      <c r="E17" s="259"/>
      <c r="F17" s="259"/>
      <c r="G17" s="259"/>
      <c r="H17" s="259"/>
      <c r="I17" s="258"/>
      <c r="J17" s="258"/>
      <c r="K17" s="259"/>
      <c r="L17" s="126"/>
    </row>
    <row r="18" spans="1:12" ht="110.25" x14ac:dyDescent="0.25">
      <c r="A18" s="139"/>
      <c r="B18" s="127" t="s">
        <v>42</v>
      </c>
      <c r="C18" s="128" t="s">
        <v>584</v>
      </c>
      <c r="D18" s="129">
        <f>(228680000+55800000)/4000</f>
        <v>71120</v>
      </c>
      <c r="E18" s="129"/>
      <c r="F18" s="129"/>
      <c r="G18" s="130">
        <f>D18</f>
        <v>71120</v>
      </c>
      <c r="H18" s="131">
        <v>0.3</v>
      </c>
      <c r="I18" s="219">
        <v>28164.85</v>
      </c>
      <c r="J18" s="129" t="s">
        <v>597</v>
      </c>
      <c r="K18" s="133"/>
      <c r="L18" s="134"/>
    </row>
    <row r="19" spans="1:12" ht="15.75" x14ac:dyDescent="0.25">
      <c r="A19" s="139"/>
      <c r="B19" s="127" t="s">
        <v>43</v>
      </c>
      <c r="C19" s="128"/>
      <c r="D19" s="129"/>
      <c r="E19" s="129"/>
      <c r="F19" s="129"/>
      <c r="G19" s="130">
        <f t="shared" ref="G19:G25" si="1">D19</f>
        <v>0</v>
      </c>
      <c r="H19" s="131"/>
      <c r="I19" s="219"/>
      <c r="J19" s="129"/>
      <c r="K19" s="133"/>
      <c r="L19" s="134"/>
    </row>
    <row r="20" spans="1:12" ht="15.75" x14ac:dyDescent="0.25">
      <c r="A20" s="139"/>
      <c r="B20" s="127" t="s">
        <v>36</v>
      </c>
      <c r="C20" s="128"/>
      <c r="D20" s="129"/>
      <c r="E20" s="129"/>
      <c r="F20" s="129"/>
      <c r="G20" s="130">
        <f t="shared" si="1"/>
        <v>0</v>
      </c>
      <c r="H20" s="131"/>
      <c r="I20" s="219"/>
      <c r="J20" s="129"/>
      <c r="K20" s="133"/>
      <c r="L20" s="134"/>
    </row>
    <row r="21" spans="1:12" ht="15.75" x14ac:dyDescent="0.25">
      <c r="A21" s="139"/>
      <c r="B21" s="127" t="s">
        <v>37</v>
      </c>
      <c r="C21" s="128"/>
      <c r="D21" s="129"/>
      <c r="E21" s="129"/>
      <c r="F21" s="129"/>
      <c r="G21" s="130">
        <f t="shared" si="1"/>
        <v>0</v>
      </c>
      <c r="H21" s="131"/>
      <c r="I21" s="219"/>
      <c r="J21" s="129"/>
      <c r="K21" s="133"/>
      <c r="L21" s="134"/>
    </row>
    <row r="22" spans="1:12" ht="15.75" hidden="1" x14ac:dyDescent="0.25">
      <c r="A22" s="139"/>
      <c r="B22" s="127" t="s">
        <v>38</v>
      </c>
      <c r="C22" s="128"/>
      <c r="D22" s="129"/>
      <c r="E22" s="129"/>
      <c r="F22" s="129"/>
      <c r="G22" s="130">
        <f t="shared" si="1"/>
        <v>0</v>
      </c>
      <c r="H22" s="131"/>
      <c r="I22" s="219"/>
      <c r="J22" s="129"/>
      <c r="K22" s="133"/>
      <c r="L22" s="134"/>
    </row>
    <row r="23" spans="1:12" ht="15.75" hidden="1" x14ac:dyDescent="0.25">
      <c r="A23" s="139"/>
      <c r="B23" s="127" t="s">
        <v>39</v>
      </c>
      <c r="C23" s="128"/>
      <c r="D23" s="129"/>
      <c r="E23" s="129"/>
      <c r="F23" s="129"/>
      <c r="G23" s="130">
        <f t="shared" si="1"/>
        <v>0</v>
      </c>
      <c r="H23" s="131"/>
      <c r="I23" s="219"/>
      <c r="J23" s="129"/>
      <c r="K23" s="133"/>
      <c r="L23" s="134"/>
    </row>
    <row r="24" spans="1:12" ht="15.75" hidden="1" x14ac:dyDescent="0.25">
      <c r="A24" s="139"/>
      <c r="B24" s="127" t="s">
        <v>40</v>
      </c>
      <c r="C24" s="136"/>
      <c r="D24" s="135"/>
      <c r="E24" s="135"/>
      <c r="F24" s="135"/>
      <c r="G24" s="130">
        <f t="shared" si="1"/>
        <v>0</v>
      </c>
      <c r="H24" s="137"/>
      <c r="I24" s="219"/>
      <c r="J24" s="135"/>
      <c r="K24" s="138"/>
      <c r="L24" s="134"/>
    </row>
    <row r="25" spans="1:12" ht="15.75" hidden="1" x14ac:dyDescent="0.25">
      <c r="A25" s="139"/>
      <c r="B25" s="127" t="s">
        <v>41</v>
      </c>
      <c r="C25" s="136"/>
      <c r="D25" s="135"/>
      <c r="E25" s="135"/>
      <c r="F25" s="135"/>
      <c r="G25" s="130">
        <f t="shared" si="1"/>
        <v>0</v>
      </c>
      <c r="H25" s="137"/>
      <c r="I25" s="219"/>
      <c r="J25" s="135"/>
      <c r="K25" s="138"/>
      <c r="L25" s="134"/>
    </row>
    <row r="26" spans="1:12" ht="15.75" x14ac:dyDescent="0.25">
      <c r="A26" s="139"/>
      <c r="C26" s="124" t="s">
        <v>173</v>
      </c>
      <c r="D26" s="143">
        <f>SUM(D18:D25)</f>
        <v>71120</v>
      </c>
      <c r="E26" s="143">
        <f t="shared" ref="E26:G26" si="2">SUM(E18:E25)</f>
        <v>0</v>
      </c>
      <c r="F26" s="143">
        <f t="shared" si="2"/>
        <v>0</v>
      </c>
      <c r="G26" s="143">
        <f t="shared" si="2"/>
        <v>71120</v>
      </c>
      <c r="H26" s="140">
        <f>(H18*G18)+(H19*G19)+(H20*G20)+(H21*G21)+(H22*G22)+(H23*G23)+(H24*G24)+(H25*G25)</f>
        <v>21336</v>
      </c>
      <c r="I26" s="220">
        <f>SUM(I18:I25)</f>
        <v>28164.85</v>
      </c>
      <c r="J26" s="141"/>
      <c r="K26" s="138"/>
      <c r="L26" s="142"/>
    </row>
    <row r="27" spans="1:12" ht="15.75" x14ac:dyDescent="0.25">
      <c r="A27" s="139"/>
      <c r="B27" s="124" t="s">
        <v>6</v>
      </c>
      <c r="C27" s="267" t="s">
        <v>618</v>
      </c>
      <c r="D27" s="267"/>
      <c r="E27" s="267"/>
      <c r="F27" s="267"/>
      <c r="G27" s="267"/>
      <c r="H27" s="267"/>
      <c r="I27" s="268"/>
      <c r="J27" s="268"/>
      <c r="K27" s="267"/>
      <c r="L27" s="126"/>
    </row>
    <row r="28" spans="1:12" ht="126" x14ac:dyDescent="0.25">
      <c r="A28" s="139"/>
      <c r="B28" s="127" t="s">
        <v>44</v>
      </c>
      <c r="C28" s="128" t="s">
        <v>586</v>
      </c>
      <c r="D28" s="129">
        <f>(288780000+54000000)/4000</f>
        <v>85695</v>
      </c>
      <c r="E28" s="129"/>
      <c r="F28" s="129"/>
      <c r="G28" s="130">
        <f>D28</f>
        <v>85695</v>
      </c>
      <c r="H28" s="131">
        <v>0.5</v>
      </c>
      <c r="I28" s="219">
        <v>95444.198000000004</v>
      </c>
      <c r="J28" s="144" t="s">
        <v>598</v>
      </c>
      <c r="K28" s="133"/>
      <c r="L28" s="134"/>
    </row>
    <row r="29" spans="1:12" ht="15.75" x14ac:dyDescent="0.25">
      <c r="A29" s="139"/>
      <c r="B29" s="127" t="s">
        <v>45</v>
      </c>
      <c r="C29" s="128"/>
      <c r="D29" s="129"/>
      <c r="E29" s="129"/>
      <c r="F29" s="129"/>
      <c r="G29" s="130">
        <f t="shared" ref="G29:G35" si="3">D29</f>
        <v>0</v>
      </c>
      <c r="H29" s="131"/>
      <c r="I29" s="219"/>
      <c r="J29" s="129"/>
      <c r="K29" s="133"/>
      <c r="L29" s="134"/>
    </row>
    <row r="30" spans="1:12" ht="15.75" x14ac:dyDescent="0.25">
      <c r="A30" s="139"/>
      <c r="B30" s="127" t="s">
        <v>46</v>
      </c>
      <c r="C30" s="128"/>
      <c r="D30" s="129"/>
      <c r="E30" s="129"/>
      <c r="F30" s="129"/>
      <c r="G30" s="130">
        <f t="shared" si="3"/>
        <v>0</v>
      </c>
      <c r="H30" s="131"/>
      <c r="I30" s="219"/>
      <c r="J30" s="129"/>
      <c r="K30" s="133"/>
      <c r="L30" s="134"/>
    </row>
    <row r="31" spans="1:12" ht="15.75" x14ac:dyDescent="0.25">
      <c r="A31" s="139"/>
      <c r="B31" s="127" t="s">
        <v>47</v>
      </c>
      <c r="C31" s="128"/>
      <c r="D31" s="129"/>
      <c r="E31" s="129"/>
      <c r="F31" s="129"/>
      <c r="G31" s="130">
        <f t="shared" si="3"/>
        <v>0</v>
      </c>
      <c r="H31" s="131"/>
      <c r="I31" s="219"/>
      <c r="J31" s="129"/>
      <c r="K31" s="133"/>
      <c r="L31" s="134"/>
    </row>
    <row r="32" spans="1:12" s="139" customFormat="1" ht="15.75" hidden="1" x14ac:dyDescent="0.25">
      <c r="B32" s="127" t="s">
        <v>48</v>
      </c>
      <c r="C32" s="128"/>
      <c r="D32" s="129"/>
      <c r="E32" s="129"/>
      <c r="F32" s="129"/>
      <c r="G32" s="130">
        <f t="shared" si="3"/>
        <v>0</v>
      </c>
      <c r="H32" s="131"/>
      <c r="I32" s="219"/>
      <c r="J32" s="129"/>
      <c r="K32" s="133"/>
      <c r="L32" s="134"/>
    </row>
    <row r="33" spans="1:12" s="139" customFormat="1" ht="15.75" hidden="1" x14ac:dyDescent="0.25">
      <c r="B33" s="127" t="s">
        <v>49</v>
      </c>
      <c r="C33" s="128"/>
      <c r="D33" s="129"/>
      <c r="E33" s="129"/>
      <c r="F33" s="129"/>
      <c r="G33" s="130">
        <f t="shared" si="3"/>
        <v>0</v>
      </c>
      <c r="H33" s="131"/>
      <c r="I33" s="219"/>
      <c r="J33" s="129"/>
      <c r="K33" s="133"/>
      <c r="L33" s="134"/>
    </row>
    <row r="34" spans="1:12" s="139" customFormat="1" ht="15.75" hidden="1" x14ac:dyDescent="0.25">
      <c r="A34" s="114"/>
      <c r="B34" s="127" t="s">
        <v>50</v>
      </c>
      <c r="C34" s="136"/>
      <c r="D34" s="135"/>
      <c r="E34" s="135"/>
      <c r="F34" s="135"/>
      <c r="G34" s="130">
        <f t="shared" si="3"/>
        <v>0</v>
      </c>
      <c r="H34" s="137"/>
      <c r="I34" s="219"/>
      <c r="J34" s="135"/>
      <c r="K34" s="138"/>
      <c r="L34" s="134"/>
    </row>
    <row r="35" spans="1:12" ht="15.75" hidden="1" x14ac:dyDescent="0.25">
      <c r="B35" s="127" t="s">
        <v>51</v>
      </c>
      <c r="C35" s="136"/>
      <c r="D35" s="135"/>
      <c r="E35" s="135"/>
      <c r="F35" s="135"/>
      <c r="G35" s="130">
        <f t="shared" si="3"/>
        <v>0</v>
      </c>
      <c r="H35" s="137"/>
      <c r="I35" s="219"/>
      <c r="J35" s="135"/>
      <c r="K35" s="138"/>
      <c r="L35" s="134"/>
    </row>
    <row r="36" spans="1:12" ht="15.75" x14ac:dyDescent="0.25">
      <c r="C36" s="124" t="s">
        <v>173</v>
      </c>
      <c r="D36" s="143">
        <f>SUM(D28:D35)</f>
        <v>85695</v>
      </c>
      <c r="E36" s="143">
        <f t="shared" ref="E36:G36" si="4">SUM(E28:E35)</f>
        <v>0</v>
      </c>
      <c r="F36" s="143">
        <f t="shared" si="4"/>
        <v>0</v>
      </c>
      <c r="G36" s="143">
        <f t="shared" si="4"/>
        <v>85695</v>
      </c>
      <c r="H36" s="140">
        <f>(H28*G28)+(H29*G29)+(H30*G30)+(H31*G31)+(H32*G32)+(H33*G33)+(H34*G34)+(H35*G35)</f>
        <v>42847.5</v>
      </c>
      <c r="I36" s="220">
        <f>SUM(I28:I35)</f>
        <v>95444.198000000004</v>
      </c>
      <c r="J36" s="141"/>
      <c r="K36" s="138"/>
      <c r="L36" s="142"/>
    </row>
    <row r="37" spans="1:12" ht="51" hidden="1" customHeight="1" x14ac:dyDescent="0.25">
      <c r="B37" s="124" t="s">
        <v>52</v>
      </c>
      <c r="C37" s="257"/>
      <c r="D37" s="257"/>
      <c r="E37" s="257"/>
      <c r="F37" s="257"/>
      <c r="G37" s="257"/>
      <c r="H37" s="257"/>
      <c r="I37" s="258"/>
      <c r="J37" s="258"/>
      <c r="K37" s="257"/>
      <c r="L37" s="126"/>
    </row>
    <row r="38" spans="1:12" ht="15.75" hidden="1" x14ac:dyDescent="0.25">
      <c r="B38" s="127" t="s">
        <v>53</v>
      </c>
      <c r="C38" s="128"/>
      <c r="D38" s="129"/>
      <c r="E38" s="129"/>
      <c r="F38" s="129"/>
      <c r="G38" s="130">
        <f>D38</f>
        <v>0</v>
      </c>
      <c r="H38" s="131"/>
      <c r="I38" s="219"/>
      <c r="J38" s="129"/>
      <c r="K38" s="133"/>
      <c r="L38" s="134"/>
    </row>
    <row r="39" spans="1:12" ht="15.75" hidden="1" x14ac:dyDescent="0.25">
      <c r="B39" s="127" t="s">
        <v>54</v>
      </c>
      <c r="C39" s="128"/>
      <c r="D39" s="129"/>
      <c r="E39" s="129"/>
      <c r="F39" s="129"/>
      <c r="G39" s="130">
        <f t="shared" ref="G39:G45" si="5">D39</f>
        <v>0</v>
      </c>
      <c r="H39" s="131"/>
      <c r="I39" s="219"/>
      <c r="J39" s="129"/>
      <c r="K39" s="133"/>
      <c r="L39" s="134"/>
    </row>
    <row r="40" spans="1:12" ht="15.75" hidden="1" x14ac:dyDescent="0.25">
      <c r="B40" s="127" t="s">
        <v>55</v>
      </c>
      <c r="C40" s="128"/>
      <c r="D40" s="129"/>
      <c r="E40" s="129"/>
      <c r="F40" s="129"/>
      <c r="G40" s="130">
        <f t="shared" si="5"/>
        <v>0</v>
      </c>
      <c r="H40" s="131"/>
      <c r="I40" s="219"/>
      <c r="J40" s="129"/>
      <c r="K40" s="133"/>
      <c r="L40" s="134"/>
    </row>
    <row r="41" spans="1:12" ht="15.75" hidden="1" x14ac:dyDescent="0.25">
      <c r="B41" s="127" t="s">
        <v>56</v>
      </c>
      <c r="C41" s="128"/>
      <c r="D41" s="129"/>
      <c r="E41" s="129"/>
      <c r="F41" s="129"/>
      <c r="G41" s="130">
        <f t="shared" si="5"/>
        <v>0</v>
      </c>
      <c r="H41" s="131"/>
      <c r="I41" s="219"/>
      <c r="J41" s="129"/>
      <c r="K41" s="133"/>
      <c r="L41" s="134"/>
    </row>
    <row r="42" spans="1:12" ht="15.75" hidden="1" x14ac:dyDescent="0.25">
      <c r="B42" s="127" t="s">
        <v>57</v>
      </c>
      <c r="C42" s="128"/>
      <c r="D42" s="129"/>
      <c r="E42" s="129"/>
      <c r="F42" s="129"/>
      <c r="G42" s="130">
        <f t="shared" si="5"/>
        <v>0</v>
      </c>
      <c r="H42" s="131"/>
      <c r="I42" s="219"/>
      <c r="J42" s="129"/>
      <c r="K42" s="133"/>
      <c r="L42" s="134"/>
    </row>
    <row r="43" spans="1:12" ht="15.75" hidden="1" x14ac:dyDescent="0.25">
      <c r="A43" s="139"/>
      <c r="B43" s="127" t="s">
        <v>58</v>
      </c>
      <c r="C43" s="128"/>
      <c r="D43" s="129"/>
      <c r="E43" s="129"/>
      <c r="F43" s="129"/>
      <c r="G43" s="130">
        <f t="shared" si="5"/>
        <v>0</v>
      </c>
      <c r="H43" s="131"/>
      <c r="I43" s="219"/>
      <c r="J43" s="129"/>
      <c r="K43" s="133"/>
      <c r="L43" s="134"/>
    </row>
    <row r="44" spans="1:12" s="139" customFormat="1" ht="15.75" hidden="1" x14ac:dyDescent="0.25">
      <c r="A44" s="114"/>
      <c r="B44" s="127" t="s">
        <v>59</v>
      </c>
      <c r="C44" s="136"/>
      <c r="D44" s="135"/>
      <c r="E44" s="135"/>
      <c r="F44" s="135"/>
      <c r="G44" s="130">
        <f t="shared" si="5"/>
        <v>0</v>
      </c>
      <c r="H44" s="137"/>
      <c r="I44" s="219"/>
      <c r="J44" s="135"/>
      <c r="K44" s="138"/>
      <c r="L44" s="134"/>
    </row>
    <row r="45" spans="1:12" ht="15.75" hidden="1" x14ac:dyDescent="0.25">
      <c r="B45" s="127" t="s">
        <v>60</v>
      </c>
      <c r="C45" s="136"/>
      <c r="D45" s="135"/>
      <c r="E45" s="135"/>
      <c r="F45" s="135"/>
      <c r="G45" s="130">
        <f t="shared" si="5"/>
        <v>0</v>
      </c>
      <c r="H45" s="137"/>
      <c r="I45" s="219"/>
      <c r="J45" s="135"/>
      <c r="K45" s="138"/>
      <c r="L45" s="134"/>
    </row>
    <row r="46" spans="1:12" ht="15.75" hidden="1" x14ac:dyDescent="0.25">
      <c r="C46" s="124" t="s">
        <v>173</v>
      </c>
      <c r="D46" s="140">
        <f>SUM(D38:D45)</f>
        <v>0</v>
      </c>
      <c r="E46" s="140">
        <f t="shared" ref="E46:G46" si="6">SUM(E38:E45)</f>
        <v>0</v>
      </c>
      <c r="F46" s="140">
        <f t="shared" si="6"/>
        <v>0</v>
      </c>
      <c r="G46" s="140">
        <f t="shared" si="6"/>
        <v>0</v>
      </c>
      <c r="H46" s="140">
        <f>(H38*G38)+(H39*G39)+(H40*G40)+(H41*G41)+(H42*G42)+(H43*G43)+(H44*G44)+(H45*G45)</f>
        <v>0</v>
      </c>
      <c r="I46" s="220">
        <f>SUM(I38:I45)</f>
        <v>0</v>
      </c>
      <c r="J46" s="141"/>
      <c r="K46" s="138"/>
      <c r="L46" s="142"/>
    </row>
    <row r="47" spans="1:12" ht="15.75" x14ac:dyDescent="0.25">
      <c r="B47" s="145"/>
      <c r="C47" s="146"/>
      <c r="D47" s="147"/>
      <c r="E47" s="147"/>
      <c r="F47" s="147"/>
      <c r="G47" s="147"/>
      <c r="H47" s="147"/>
      <c r="I47" s="221"/>
      <c r="J47" s="147"/>
      <c r="K47" s="147"/>
      <c r="L47" s="134"/>
    </row>
    <row r="48" spans="1:12" ht="15.75" x14ac:dyDescent="0.25">
      <c r="B48" s="124" t="s">
        <v>7</v>
      </c>
      <c r="C48" s="255" t="s">
        <v>619</v>
      </c>
      <c r="D48" s="255"/>
      <c r="E48" s="255"/>
      <c r="F48" s="255"/>
      <c r="G48" s="255"/>
      <c r="H48" s="255"/>
      <c r="I48" s="256"/>
      <c r="J48" s="256"/>
      <c r="K48" s="255"/>
      <c r="L48" s="125"/>
    </row>
    <row r="49" spans="1:12" ht="15.75" x14ac:dyDescent="0.25">
      <c r="B49" s="124" t="s">
        <v>64</v>
      </c>
      <c r="C49" s="259" t="s">
        <v>578</v>
      </c>
      <c r="D49" s="259"/>
      <c r="E49" s="259"/>
      <c r="F49" s="259"/>
      <c r="G49" s="259"/>
      <c r="H49" s="259"/>
      <c r="I49" s="258"/>
      <c r="J49" s="258"/>
      <c r="K49" s="259"/>
      <c r="L49" s="126"/>
    </row>
    <row r="50" spans="1:12" ht="78.75" x14ac:dyDescent="0.25">
      <c r="B50" s="127" t="s">
        <v>66</v>
      </c>
      <c r="C50" s="128" t="s">
        <v>572</v>
      </c>
      <c r="D50" s="129">
        <v>32720</v>
      </c>
      <c r="E50" s="129"/>
      <c r="F50" s="129"/>
      <c r="G50" s="130">
        <f>D50</f>
        <v>32720</v>
      </c>
      <c r="H50" s="131">
        <v>0.3</v>
      </c>
      <c r="I50" s="219">
        <v>3611.953</v>
      </c>
      <c r="J50" s="132" t="s">
        <v>599</v>
      </c>
      <c r="K50" s="133"/>
      <c r="L50" s="134"/>
    </row>
    <row r="51" spans="1:12" ht="94.5" x14ac:dyDescent="0.25">
      <c r="B51" s="127" t="s">
        <v>65</v>
      </c>
      <c r="C51" s="128" t="s">
        <v>591</v>
      </c>
      <c r="D51" s="129">
        <v>50225</v>
      </c>
      <c r="E51" s="129"/>
      <c r="F51" s="129"/>
      <c r="G51" s="130">
        <f t="shared" ref="G51:G57" si="7">D51</f>
        <v>50225</v>
      </c>
      <c r="H51" s="131">
        <v>0.5</v>
      </c>
      <c r="I51" s="219">
        <v>2110.1469999999999</v>
      </c>
      <c r="J51" s="129" t="s">
        <v>600</v>
      </c>
      <c r="K51" s="133"/>
      <c r="L51" s="134"/>
    </row>
    <row r="52" spans="1:12" ht="220.5" x14ac:dyDescent="0.25">
      <c r="B52" s="127" t="s">
        <v>67</v>
      </c>
      <c r="C52" s="128" t="s">
        <v>592</v>
      </c>
      <c r="D52" s="129">
        <v>33250</v>
      </c>
      <c r="E52" s="129"/>
      <c r="F52" s="129"/>
      <c r="G52" s="130">
        <f t="shared" si="7"/>
        <v>33250</v>
      </c>
      <c r="H52" s="131">
        <v>0.5</v>
      </c>
      <c r="I52" s="219"/>
      <c r="J52" s="132" t="s">
        <v>601</v>
      </c>
      <c r="K52" s="133"/>
      <c r="L52" s="134"/>
    </row>
    <row r="53" spans="1:12" ht="15.75" x14ac:dyDescent="0.25">
      <c r="B53" s="127" t="s">
        <v>68</v>
      </c>
      <c r="C53" s="128"/>
      <c r="D53" s="129">
        <v>0</v>
      </c>
      <c r="E53" s="129">
        <v>0</v>
      </c>
      <c r="F53" s="129"/>
      <c r="G53" s="130">
        <f t="shared" si="7"/>
        <v>0</v>
      </c>
      <c r="H53" s="131"/>
      <c r="I53" s="219"/>
      <c r="J53" s="129"/>
      <c r="K53" s="133"/>
      <c r="L53" s="134"/>
    </row>
    <row r="54" spans="1:12" ht="15.75" x14ac:dyDescent="0.25">
      <c r="B54" s="127" t="s">
        <v>69</v>
      </c>
      <c r="C54" s="148"/>
      <c r="D54" s="129">
        <v>0</v>
      </c>
      <c r="E54" s="129">
        <v>0</v>
      </c>
      <c r="F54" s="129"/>
      <c r="G54" s="130">
        <f t="shared" si="7"/>
        <v>0</v>
      </c>
      <c r="H54" s="131"/>
      <c r="I54" s="219"/>
      <c r="J54" s="129"/>
      <c r="K54" s="133"/>
      <c r="L54" s="134"/>
    </row>
    <row r="55" spans="1:12" ht="15.75" x14ac:dyDescent="0.25">
      <c r="B55" s="127" t="s">
        <v>70</v>
      </c>
      <c r="C55" s="128"/>
      <c r="D55" s="129"/>
      <c r="E55" s="129"/>
      <c r="F55" s="129"/>
      <c r="G55" s="130">
        <f t="shared" si="7"/>
        <v>0</v>
      </c>
      <c r="H55" s="131"/>
      <c r="I55" s="219"/>
      <c r="J55" s="129"/>
      <c r="K55" s="133"/>
      <c r="L55" s="134"/>
    </row>
    <row r="56" spans="1:12" ht="15.75" x14ac:dyDescent="0.25">
      <c r="A56" s="139"/>
      <c r="B56" s="127" t="s">
        <v>71</v>
      </c>
      <c r="C56" s="136"/>
      <c r="D56" s="135"/>
      <c r="E56" s="135"/>
      <c r="F56" s="135"/>
      <c r="G56" s="130">
        <f t="shared" si="7"/>
        <v>0</v>
      </c>
      <c r="H56" s="137"/>
      <c r="I56" s="219"/>
      <c r="J56" s="135"/>
      <c r="K56" s="138"/>
      <c r="L56" s="134"/>
    </row>
    <row r="57" spans="1:12" s="139" customFormat="1" ht="15.75" x14ac:dyDescent="0.25">
      <c r="B57" s="127" t="s">
        <v>72</v>
      </c>
      <c r="C57" s="136"/>
      <c r="D57" s="135"/>
      <c r="E57" s="135"/>
      <c r="F57" s="135"/>
      <c r="G57" s="130">
        <f t="shared" si="7"/>
        <v>0</v>
      </c>
      <c r="H57" s="137"/>
      <c r="I57" s="219"/>
      <c r="J57" s="135"/>
      <c r="K57" s="138"/>
      <c r="L57" s="134"/>
    </row>
    <row r="58" spans="1:12" s="139" customFormat="1" ht="15.75" x14ac:dyDescent="0.25">
      <c r="A58" s="114"/>
      <c r="B58" s="114"/>
      <c r="C58" s="124" t="s">
        <v>173</v>
      </c>
      <c r="D58" s="140">
        <f>SUM(D50:D57)</f>
        <v>116195</v>
      </c>
      <c r="E58" s="140">
        <f t="shared" ref="E58:G58" si="8">SUM(E50:E57)</f>
        <v>0</v>
      </c>
      <c r="F58" s="140">
        <f t="shared" si="8"/>
        <v>0</v>
      </c>
      <c r="G58" s="143">
        <f t="shared" si="8"/>
        <v>116195</v>
      </c>
      <c r="H58" s="140">
        <f>(H50*G50)+(H51*G51)+(H52*G52)+(H53*G53)+(H54*G54)+(H55*G55)+(H56*G56)+(H57*G57)</f>
        <v>51553.5</v>
      </c>
      <c r="I58" s="220">
        <f>SUM(I50:I57)</f>
        <v>5722.1</v>
      </c>
      <c r="J58" s="141"/>
      <c r="K58" s="138"/>
      <c r="L58" s="142"/>
    </row>
    <row r="59" spans="1:12" ht="15.75" x14ac:dyDescent="0.25">
      <c r="B59" s="124" t="s">
        <v>73</v>
      </c>
      <c r="C59" s="259" t="s">
        <v>579</v>
      </c>
      <c r="D59" s="259"/>
      <c r="E59" s="259"/>
      <c r="F59" s="259"/>
      <c r="G59" s="259"/>
      <c r="H59" s="259"/>
      <c r="I59" s="258"/>
      <c r="J59" s="258"/>
      <c r="K59" s="259"/>
      <c r="L59" s="126"/>
    </row>
    <row r="60" spans="1:12" ht="204.75" x14ac:dyDescent="0.25">
      <c r="B60" s="127" t="s">
        <v>74</v>
      </c>
      <c r="C60" s="128" t="s">
        <v>590</v>
      </c>
      <c r="D60" s="129">
        <f>(27900000+44400000)/4000</f>
        <v>18075</v>
      </c>
      <c r="E60" s="129"/>
      <c r="F60" s="129"/>
      <c r="G60" s="130">
        <f>D60</f>
        <v>18075</v>
      </c>
      <c r="H60" s="131">
        <v>0.4</v>
      </c>
      <c r="I60" s="219"/>
      <c r="J60" s="149" t="s">
        <v>602</v>
      </c>
      <c r="K60" s="133"/>
      <c r="L60" s="134"/>
    </row>
    <row r="61" spans="1:12" ht="15.75" x14ac:dyDescent="0.25">
      <c r="B61" s="127" t="s">
        <v>75</v>
      </c>
      <c r="C61" s="128"/>
      <c r="D61" s="129"/>
      <c r="E61" s="129"/>
      <c r="F61" s="129"/>
      <c r="G61" s="130">
        <f t="shared" ref="G61:G67" si="9">D61</f>
        <v>0</v>
      </c>
      <c r="H61" s="131"/>
      <c r="I61" s="219"/>
      <c r="J61" s="129"/>
      <c r="K61" s="133"/>
      <c r="L61" s="134"/>
    </row>
    <row r="62" spans="1:12" ht="15.75" x14ac:dyDescent="0.25">
      <c r="B62" s="127" t="s">
        <v>76</v>
      </c>
      <c r="C62" s="128"/>
      <c r="D62" s="129"/>
      <c r="E62" s="129"/>
      <c r="F62" s="129"/>
      <c r="G62" s="130">
        <f t="shared" si="9"/>
        <v>0</v>
      </c>
      <c r="H62" s="131"/>
      <c r="I62" s="219"/>
      <c r="J62" s="129"/>
      <c r="K62" s="133"/>
      <c r="L62" s="134"/>
    </row>
    <row r="63" spans="1:12" ht="15.75" x14ac:dyDescent="0.25">
      <c r="B63" s="127" t="s">
        <v>77</v>
      </c>
      <c r="C63" s="128"/>
      <c r="D63" s="129"/>
      <c r="E63" s="129"/>
      <c r="F63" s="129"/>
      <c r="G63" s="130">
        <f t="shared" si="9"/>
        <v>0</v>
      </c>
      <c r="H63" s="131"/>
      <c r="I63" s="219"/>
      <c r="J63" s="129"/>
      <c r="K63" s="133"/>
      <c r="L63" s="134"/>
    </row>
    <row r="64" spans="1:12" ht="15.75" x14ac:dyDescent="0.25">
      <c r="B64" s="127" t="s">
        <v>78</v>
      </c>
      <c r="C64" s="128"/>
      <c r="D64" s="129"/>
      <c r="E64" s="129"/>
      <c r="F64" s="129"/>
      <c r="G64" s="130">
        <f t="shared" si="9"/>
        <v>0</v>
      </c>
      <c r="H64" s="131"/>
      <c r="I64" s="219"/>
      <c r="J64" s="129"/>
      <c r="K64" s="133"/>
      <c r="L64" s="134"/>
    </row>
    <row r="65" spans="1:12" ht="15.75" x14ac:dyDescent="0.25">
      <c r="B65" s="127" t="s">
        <v>79</v>
      </c>
      <c r="C65" s="128"/>
      <c r="D65" s="129"/>
      <c r="E65" s="129"/>
      <c r="F65" s="129"/>
      <c r="G65" s="130">
        <f t="shared" si="9"/>
        <v>0</v>
      </c>
      <c r="H65" s="131"/>
      <c r="I65" s="219"/>
      <c r="J65" s="129"/>
      <c r="K65" s="133"/>
      <c r="L65" s="134"/>
    </row>
    <row r="66" spans="1:12" ht="15.75" x14ac:dyDescent="0.25">
      <c r="B66" s="127" t="s">
        <v>80</v>
      </c>
      <c r="C66" s="136"/>
      <c r="D66" s="135"/>
      <c r="E66" s="135"/>
      <c r="F66" s="135"/>
      <c r="G66" s="130">
        <f t="shared" si="9"/>
        <v>0</v>
      </c>
      <c r="H66" s="137"/>
      <c r="I66" s="219"/>
      <c r="J66" s="135"/>
      <c r="K66" s="138"/>
      <c r="L66" s="134"/>
    </row>
    <row r="67" spans="1:12" ht="15.75" x14ac:dyDescent="0.25">
      <c r="B67" s="127" t="s">
        <v>81</v>
      </c>
      <c r="C67" s="136"/>
      <c r="D67" s="135"/>
      <c r="E67" s="135"/>
      <c r="F67" s="135"/>
      <c r="G67" s="130">
        <f t="shared" si="9"/>
        <v>0</v>
      </c>
      <c r="H67" s="137"/>
      <c r="I67" s="219"/>
      <c r="J67" s="135"/>
      <c r="K67" s="138"/>
      <c r="L67" s="134"/>
    </row>
    <row r="68" spans="1:12" ht="15.75" x14ac:dyDescent="0.25">
      <c r="C68" s="124" t="s">
        <v>173</v>
      </c>
      <c r="D68" s="143">
        <f>SUM(D60:D67)</f>
        <v>18075</v>
      </c>
      <c r="E68" s="143">
        <f t="shared" ref="E68:G68" si="10">SUM(E60:E67)</f>
        <v>0</v>
      </c>
      <c r="F68" s="143">
        <f t="shared" si="10"/>
        <v>0</v>
      </c>
      <c r="G68" s="143">
        <f t="shared" si="10"/>
        <v>18075</v>
      </c>
      <c r="H68" s="140">
        <f>(H60*G60)+(H61*G61)+(H62*G62)+(H63*G63)+(H64*G64)+(H65*G65)+(H66*G66)+(H67*G67)</f>
        <v>7230</v>
      </c>
      <c r="I68" s="220">
        <f>SUM(I60:I67)</f>
        <v>0</v>
      </c>
      <c r="J68" s="141"/>
      <c r="K68" s="138"/>
      <c r="L68" s="142"/>
    </row>
    <row r="69" spans="1:12" ht="15.75" x14ac:dyDescent="0.25">
      <c r="B69" s="124" t="s">
        <v>82</v>
      </c>
      <c r="C69" s="259" t="s">
        <v>580</v>
      </c>
      <c r="D69" s="259"/>
      <c r="E69" s="259"/>
      <c r="F69" s="259"/>
      <c r="G69" s="259"/>
      <c r="H69" s="259"/>
      <c r="I69" s="258"/>
      <c r="J69" s="258"/>
      <c r="K69" s="259"/>
      <c r="L69" s="126"/>
    </row>
    <row r="70" spans="1:12" ht="94.5" x14ac:dyDescent="0.25">
      <c r="B70" s="127" t="s">
        <v>83</v>
      </c>
      <c r="C70" s="128" t="s">
        <v>573</v>
      </c>
      <c r="D70" s="129">
        <f>(188980000+44400000)/4000</f>
        <v>58345</v>
      </c>
      <c r="E70" s="129"/>
      <c r="F70" s="129">
        <v>0</v>
      </c>
      <c r="G70" s="130">
        <f>D70</f>
        <v>58345</v>
      </c>
      <c r="H70" s="131">
        <v>0.5</v>
      </c>
      <c r="I70" s="219"/>
      <c r="J70" s="144" t="s">
        <v>606</v>
      </c>
      <c r="K70" s="133"/>
      <c r="L70" s="134"/>
    </row>
    <row r="71" spans="1:12" ht="15.75" x14ac:dyDescent="0.25">
      <c r="B71" s="127" t="s">
        <v>84</v>
      </c>
      <c r="C71" s="128"/>
      <c r="D71" s="129"/>
      <c r="E71" s="129"/>
      <c r="F71" s="129"/>
      <c r="G71" s="130">
        <f t="shared" ref="G71:G77" si="11">D71</f>
        <v>0</v>
      </c>
      <c r="H71" s="131"/>
      <c r="I71" s="219"/>
      <c r="J71" s="129"/>
      <c r="K71" s="133"/>
      <c r="L71" s="134"/>
    </row>
    <row r="72" spans="1:12" ht="15.75" x14ac:dyDescent="0.25">
      <c r="B72" s="127" t="s">
        <v>85</v>
      </c>
      <c r="C72" s="128"/>
      <c r="D72" s="129"/>
      <c r="E72" s="129"/>
      <c r="F72" s="129"/>
      <c r="G72" s="130">
        <f t="shared" si="11"/>
        <v>0</v>
      </c>
      <c r="H72" s="131"/>
      <c r="I72" s="219"/>
      <c r="J72" s="129"/>
      <c r="K72" s="133"/>
      <c r="L72" s="134"/>
    </row>
    <row r="73" spans="1:12" ht="15.75" x14ac:dyDescent="0.25">
      <c r="A73" s="139"/>
      <c r="B73" s="127" t="s">
        <v>86</v>
      </c>
      <c r="C73" s="128"/>
      <c r="D73" s="129"/>
      <c r="E73" s="129"/>
      <c r="F73" s="129"/>
      <c r="G73" s="130">
        <f t="shared" si="11"/>
        <v>0</v>
      </c>
      <c r="H73" s="131"/>
      <c r="I73" s="219"/>
      <c r="J73" s="129"/>
      <c r="K73" s="133"/>
      <c r="L73" s="134"/>
    </row>
    <row r="74" spans="1:12" s="139" customFormat="1" ht="15.75" x14ac:dyDescent="0.25">
      <c r="A74" s="114"/>
      <c r="B74" s="127" t="s">
        <v>87</v>
      </c>
      <c r="C74" s="128"/>
      <c r="D74" s="129"/>
      <c r="E74" s="129"/>
      <c r="F74" s="129"/>
      <c r="G74" s="130">
        <f t="shared" si="11"/>
        <v>0</v>
      </c>
      <c r="H74" s="131"/>
      <c r="I74" s="219"/>
      <c r="J74" s="129"/>
      <c r="K74" s="133"/>
      <c r="L74" s="134"/>
    </row>
    <row r="75" spans="1:12" ht="15.75" x14ac:dyDescent="0.25">
      <c r="B75" s="127" t="s">
        <v>88</v>
      </c>
      <c r="C75" s="128"/>
      <c r="D75" s="129"/>
      <c r="E75" s="129"/>
      <c r="F75" s="129"/>
      <c r="G75" s="130">
        <f t="shared" si="11"/>
        <v>0</v>
      </c>
      <c r="H75" s="131"/>
      <c r="I75" s="219"/>
      <c r="J75" s="129"/>
      <c r="K75" s="133"/>
      <c r="L75" s="134"/>
    </row>
    <row r="76" spans="1:12" ht="15.75" x14ac:dyDescent="0.25">
      <c r="B76" s="127" t="s">
        <v>89</v>
      </c>
      <c r="C76" s="136"/>
      <c r="D76" s="135"/>
      <c r="E76" s="135"/>
      <c r="F76" s="135"/>
      <c r="G76" s="130">
        <f t="shared" si="11"/>
        <v>0</v>
      </c>
      <c r="H76" s="137"/>
      <c r="I76" s="219"/>
      <c r="J76" s="135"/>
      <c r="K76" s="138"/>
      <c r="L76" s="134"/>
    </row>
    <row r="77" spans="1:12" ht="15.75" x14ac:dyDescent="0.25">
      <c r="B77" s="127" t="s">
        <v>90</v>
      </c>
      <c r="C77" s="136"/>
      <c r="D77" s="135"/>
      <c r="E77" s="135"/>
      <c r="F77" s="135"/>
      <c r="G77" s="130">
        <f t="shared" si="11"/>
        <v>0</v>
      </c>
      <c r="H77" s="137"/>
      <c r="I77" s="219"/>
      <c r="J77" s="135"/>
      <c r="K77" s="138"/>
      <c r="L77" s="134"/>
    </row>
    <row r="78" spans="1:12" ht="15.75" x14ac:dyDescent="0.25">
      <c r="C78" s="124" t="s">
        <v>173</v>
      </c>
      <c r="D78" s="143">
        <f>SUM(D70:D77)</f>
        <v>58345</v>
      </c>
      <c r="E78" s="143">
        <f t="shared" ref="E78:G78" si="12">SUM(E70:E77)</f>
        <v>0</v>
      </c>
      <c r="F78" s="143">
        <f t="shared" si="12"/>
        <v>0</v>
      </c>
      <c r="G78" s="143">
        <f t="shared" si="12"/>
        <v>58345</v>
      </c>
      <c r="H78" s="140">
        <f>(H70*G70)+(H71*G71)+(H72*G72)+(H73*G73)+(H74*G74)+(H75*G75)+(H76*G76)+(H77*G77)</f>
        <v>29172.5</v>
      </c>
      <c r="I78" s="220">
        <f>SUM(I70:I77)</f>
        <v>0</v>
      </c>
      <c r="J78" s="141"/>
      <c r="K78" s="138"/>
      <c r="L78" s="142"/>
    </row>
    <row r="79" spans="1:12" ht="51" hidden="1" customHeight="1" x14ac:dyDescent="0.25">
      <c r="B79" s="124" t="s">
        <v>99</v>
      </c>
      <c r="C79" s="257"/>
      <c r="D79" s="257"/>
      <c r="E79" s="257"/>
      <c r="F79" s="257"/>
      <c r="G79" s="257"/>
      <c r="H79" s="257"/>
      <c r="I79" s="258"/>
      <c r="J79" s="258"/>
      <c r="K79" s="257"/>
      <c r="L79" s="126"/>
    </row>
    <row r="80" spans="1:12" ht="15.75" hidden="1" x14ac:dyDescent="0.25">
      <c r="B80" s="127" t="s">
        <v>91</v>
      </c>
      <c r="C80" s="128"/>
      <c r="D80" s="129"/>
      <c r="E80" s="129"/>
      <c r="F80" s="129"/>
      <c r="G80" s="130">
        <f>D80</f>
        <v>0</v>
      </c>
      <c r="H80" s="131"/>
      <c r="I80" s="219"/>
      <c r="J80" s="129"/>
      <c r="K80" s="133"/>
      <c r="L80" s="134"/>
    </row>
    <row r="81" spans="2:12" ht="15.75" hidden="1" x14ac:dyDescent="0.25">
      <c r="B81" s="127" t="s">
        <v>92</v>
      </c>
      <c r="C81" s="128"/>
      <c r="D81" s="129"/>
      <c r="E81" s="129"/>
      <c r="F81" s="129"/>
      <c r="G81" s="130">
        <f t="shared" ref="G81:G87" si="13">D81</f>
        <v>0</v>
      </c>
      <c r="H81" s="131"/>
      <c r="I81" s="219"/>
      <c r="J81" s="129"/>
      <c r="K81" s="133"/>
      <c r="L81" s="134"/>
    </row>
    <row r="82" spans="2:12" ht="15.75" hidden="1" x14ac:dyDescent="0.25">
      <c r="B82" s="127" t="s">
        <v>93</v>
      </c>
      <c r="C82" s="128"/>
      <c r="D82" s="129"/>
      <c r="E82" s="129"/>
      <c r="F82" s="129"/>
      <c r="G82" s="130">
        <f t="shared" si="13"/>
        <v>0</v>
      </c>
      <c r="H82" s="131"/>
      <c r="I82" s="219"/>
      <c r="J82" s="129"/>
      <c r="K82" s="133"/>
      <c r="L82" s="134"/>
    </row>
    <row r="83" spans="2:12" ht="15.75" hidden="1" x14ac:dyDescent="0.25">
      <c r="B83" s="127" t="s">
        <v>94</v>
      </c>
      <c r="C83" s="128"/>
      <c r="D83" s="129"/>
      <c r="E83" s="129"/>
      <c r="F83" s="129"/>
      <c r="G83" s="130">
        <f t="shared" si="13"/>
        <v>0</v>
      </c>
      <c r="H83" s="131"/>
      <c r="I83" s="219"/>
      <c r="J83" s="129"/>
      <c r="K83" s="133"/>
      <c r="L83" s="134"/>
    </row>
    <row r="84" spans="2:12" ht="15.75" hidden="1" x14ac:dyDescent="0.25">
      <c r="B84" s="127" t="s">
        <v>95</v>
      </c>
      <c r="C84" s="128"/>
      <c r="D84" s="129"/>
      <c r="E84" s="129"/>
      <c r="F84" s="129"/>
      <c r="G84" s="130">
        <f t="shared" si="13"/>
        <v>0</v>
      </c>
      <c r="H84" s="131"/>
      <c r="I84" s="219"/>
      <c r="J84" s="129"/>
      <c r="K84" s="133"/>
      <c r="L84" s="134"/>
    </row>
    <row r="85" spans="2:12" ht="15.75" hidden="1" x14ac:dyDescent="0.25">
      <c r="B85" s="127" t="s">
        <v>96</v>
      </c>
      <c r="C85" s="128"/>
      <c r="D85" s="129"/>
      <c r="E85" s="129"/>
      <c r="F85" s="129"/>
      <c r="G85" s="130">
        <f t="shared" si="13"/>
        <v>0</v>
      </c>
      <c r="H85" s="131"/>
      <c r="I85" s="219"/>
      <c r="J85" s="129"/>
      <c r="K85" s="133"/>
      <c r="L85" s="134"/>
    </row>
    <row r="86" spans="2:12" ht="15.75" hidden="1" x14ac:dyDescent="0.25">
      <c r="B86" s="127" t="s">
        <v>97</v>
      </c>
      <c r="C86" s="136"/>
      <c r="D86" s="135"/>
      <c r="E86" s="135"/>
      <c r="F86" s="135"/>
      <c r="G86" s="130">
        <f t="shared" si="13"/>
        <v>0</v>
      </c>
      <c r="H86" s="137"/>
      <c r="I86" s="219"/>
      <c r="J86" s="135"/>
      <c r="K86" s="138"/>
      <c r="L86" s="134"/>
    </row>
    <row r="87" spans="2:12" ht="15.75" hidden="1" x14ac:dyDescent="0.25">
      <c r="B87" s="127" t="s">
        <v>98</v>
      </c>
      <c r="C87" s="136"/>
      <c r="D87" s="135"/>
      <c r="E87" s="135"/>
      <c r="F87" s="135"/>
      <c r="G87" s="130">
        <f t="shared" si="13"/>
        <v>0</v>
      </c>
      <c r="H87" s="137"/>
      <c r="I87" s="219"/>
      <c r="J87" s="135"/>
      <c r="K87" s="138"/>
      <c r="L87" s="134"/>
    </row>
    <row r="88" spans="2:12" ht="15.75" hidden="1" x14ac:dyDescent="0.25">
      <c r="C88" s="124" t="s">
        <v>173</v>
      </c>
      <c r="D88" s="140">
        <f>SUM(D80:D87)</f>
        <v>0</v>
      </c>
      <c r="E88" s="140">
        <f t="shared" ref="E88:G88" si="14">SUM(E80:E87)</f>
        <v>0</v>
      </c>
      <c r="F88" s="140">
        <f t="shared" si="14"/>
        <v>0</v>
      </c>
      <c r="G88" s="140">
        <f t="shared" si="14"/>
        <v>0</v>
      </c>
      <c r="H88" s="140">
        <f>(H80*G80)+(H81*G81)+(H82*G82)+(H83*G83)+(H84*G84)+(H85*G85)+(H86*G86)+(H87*G87)</f>
        <v>0</v>
      </c>
      <c r="I88" s="220">
        <f>SUM(I80:I87)</f>
        <v>0</v>
      </c>
      <c r="J88" s="141"/>
      <c r="K88" s="138"/>
      <c r="L88" s="142"/>
    </row>
    <row r="89" spans="2:12" ht="15.75" customHeight="1" x14ac:dyDescent="0.25">
      <c r="B89" s="150"/>
      <c r="C89" s="145"/>
      <c r="D89" s="151"/>
      <c r="E89" s="151"/>
      <c r="F89" s="151"/>
      <c r="G89" s="151"/>
      <c r="H89" s="151"/>
      <c r="I89" s="222"/>
      <c r="J89" s="151"/>
      <c r="K89" s="145"/>
      <c r="L89" s="152"/>
    </row>
    <row r="90" spans="2:12" ht="15.75" x14ac:dyDescent="0.25">
      <c r="B90" s="124" t="s">
        <v>100</v>
      </c>
      <c r="C90" s="255" t="s">
        <v>620</v>
      </c>
      <c r="D90" s="255"/>
      <c r="E90" s="255"/>
      <c r="F90" s="255"/>
      <c r="G90" s="255"/>
      <c r="H90" s="255"/>
      <c r="I90" s="256"/>
      <c r="J90" s="256"/>
      <c r="K90" s="255"/>
      <c r="L90" s="125"/>
    </row>
    <row r="91" spans="2:12" ht="15.75" x14ac:dyDescent="0.25">
      <c r="B91" s="124" t="s">
        <v>101</v>
      </c>
      <c r="C91" s="259" t="s">
        <v>581</v>
      </c>
      <c r="D91" s="259"/>
      <c r="E91" s="259"/>
      <c r="F91" s="259"/>
      <c r="G91" s="259"/>
      <c r="H91" s="259"/>
      <c r="I91" s="258"/>
      <c r="J91" s="258"/>
      <c r="K91" s="259"/>
      <c r="L91" s="126"/>
    </row>
    <row r="92" spans="2:12" ht="189" x14ac:dyDescent="0.25">
      <c r="B92" s="127" t="s">
        <v>102</v>
      </c>
      <c r="C92" s="128" t="s">
        <v>574</v>
      </c>
      <c r="D92" s="129">
        <f>(134980000+44400000)/4000</f>
        <v>44845</v>
      </c>
      <c r="E92" s="129"/>
      <c r="F92" s="129">
        <v>0</v>
      </c>
      <c r="G92" s="130">
        <f>D92</f>
        <v>44845</v>
      </c>
      <c r="H92" s="131">
        <v>0.3</v>
      </c>
      <c r="I92" s="219"/>
      <c r="J92" s="149" t="s">
        <v>603</v>
      </c>
      <c r="K92" s="133"/>
      <c r="L92" s="134"/>
    </row>
    <row r="93" spans="2:12" ht="15.75" x14ac:dyDescent="0.25">
      <c r="B93" s="127" t="s">
        <v>103</v>
      </c>
      <c r="C93" s="128"/>
      <c r="D93" s="129">
        <v>0</v>
      </c>
      <c r="E93" s="129"/>
      <c r="F93" s="129">
        <v>0</v>
      </c>
      <c r="G93" s="130">
        <f t="shared" ref="G93:G99" si="15">D93</f>
        <v>0</v>
      </c>
      <c r="H93" s="131"/>
      <c r="I93" s="219"/>
      <c r="J93" s="129"/>
      <c r="K93" s="133"/>
      <c r="L93" s="134"/>
    </row>
    <row r="94" spans="2:12" ht="15.75" x14ac:dyDescent="0.25">
      <c r="B94" s="127" t="s">
        <v>104</v>
      </c>
      <c r="C94" s="148"/>
      <c r="D94" s="129">
        <v>0</v>
      </c>
      <c r="E94" s="129"/>
      <c r="F94" s="129">
        <v>0</v>
      </c>
      <c r="G94" s="130">
        <f t="shared" si="15"/>
        <v>0</v>
      </c>
      <c r="H94" s="131"/>
      <c r="I94" s="219"/>
      <c r="J94" s="129"/>
      <c r="K94" s="133"/>
      <c r="L94" s="134"/>
    </row>
    <row r="95" spans="2:12" ht="15.75" x14ac:dyDescent="0.25">
      <c r="B95" s="127" t="s">
        <v>105</v>
      </c>
      <c r="C95" s="148"/>
      <c r="D95" s="129">
        <v>0</v>
      </c>
      <c r="E95" s="129"/>
      <c r="F95" s="129">
        <v>0</v>
      </c>
      <c r="G95" s="130">
        <f t="shared" si="15"/>
        <v>0</v>
      </c>
      <c r="H95" s="131"/>
      <c r="I95" s="219"/>
      <c r="J95" s="129"/>
      <c r="K95" s="133"/>
      <c r="L95" s="134"/>
    </row>
    <row r="96" spans="2:12" ht="15.75" x14ac:dyDescent="0.25">
      <c r="B96" s="127" t="s">
        <v>106</v>
      </c>
      <c r="C96" s="148"/>
      <c r="D96" s="129">
        <v>0</v>
      </c>
      <c r="E96" s="129"/>
      <c r="F96" s="129">
        <v>0</v>
      </c>
      <c r="G96" s="130">
        <f t="shared" si="15"/>
        <v>0</v>
      </c>
      <c r="H96" s="131"/>
      <c r="I96" s="219"/>
      <c r="J96" s="129"/>
      <c r="K96" s="133"/>
      <c r="L96" s="134"/>
    </row>
    <row r="97" spans="2:12" ht="15.75" x14ac:dyDescent="0.25">
      <c r="B97" s="127" t="s">
        <v>107</v>
      </c>
      <c r="C97" s="128"/>
      <c r="D97" s="129"/>
      <c r="E97" s="129"/>
      <c r="F97" s="129"/>
      <c r="G97" s="130">
        <f t="shared" si="15"/>
        <v>0</v>
      </c>
      <c r="H97" s="131"/>
      <c r="I97" s="219"/>
      <c r="J97" s="129"/>
      <c r="K97" s="133"/>
      <c r="L97" s="134"/>
    </row>
    <row r="98" spans="2:12" ht="15.75" x14ac:dyDescent="0.25">
      <c r="B98" s="127" t="s">
        <v>108</v>
      </c>
      <c r="C98" s="136"/>
      <c r="D98" s="135"/>
      <c r="E98" s="135"/>
      <c r="F98" s="135"/>
      <c r="G98" s="130">
        <f t="shared" si="15"/>
        <v>0</v>
      </c>
      <c r="H98" s="137"/>
      <c r="I98" s="219"/>
      <c r="J98" s="135"/>
      <c r="K98" s="138"/>
      <c r="L98" s="134"/>
    </row>
    <row r="99" spans="2:12" ht="15.75" x14ac:dyDescent="0.25">
      <c r="B99" s="127" t="s">
        <v>109</v>
      </c>
      <c r="C99" s="136"/>
      <c r="D99" s="135"/>
      <c r="E99" s="135"/>
      <c r="F99" s="135"/>
      <c r="G99" s="130">
        <f t="shared" si="15"/>
        <v>0</v>
      </c>
      <c r="H99" s="137"/>
      <c r="I99" s="219"/>
      <c r="J99" s="135"/>
      <c r="K99" s="138"/>
      <c r="L99" s="134"/>
    </row>
    <row r="100" spans="2:12" ht="15.75" x14ac:dyDescent="0.25">
      <c r="C100" s="124" t="s">
        <v>173</v>
      </c>
      <c r="D100" s="140">
        <f>SUM(D92:D99)</f>
        <v>44845</v>
      </c>
      <c r="E100" s="140">
        <f t="shared" ref="E100:G100" si="16">SUM(E92:E99)</f>
        <v>0</v>
      </c>
      <c r="F100" s="140">
        <f t="shared" si="16"/>
        <v>0</v>
      </c>
      <c r="G100" s="143">
        <f t="shared" si="16"/>
        <v>44845</v>
      </c>
      <c r="H100" s="140">
        <f>(H92*G92)+(H93*G93)+(H94*G94)+(H95*G95)+(H96*G96)+(H97*G97)+(H98*G98)+(H99*G99)</f>
        <v>13453.5</v>
      </c>
      <c r="I100" s="220">
        <f>SUM(I92:I99)</f>
        <v>0</v>
      </c>
      <c r="J100" s="141"/>
      <c r="K100" s="138"/>
      <c r="L100" s="142"/>
    </row>
    <row r="101" spans="2:12" ht="15.75" x14ac:dyDescent="0.25">
      <c r="B101" s="124" t="s">
        <v>8</v>
      </c>
      <c r="C101" s="259" t="s">
        <v>582</v>
      </c>
      <c r="D101" s="259"/>
      <c r="E101" s="259"/>
      <c r="F101" s="259"/>
      <c r="G101" s="259"/>
      <c r="H101" s="259"/>
      <c r="I101" s="258"/>
      <c r="J101" s="258"/>
      <c r="K101" s="259"/>
      <c r="L101" s="126"/>
    </row>
    <row r="102" spans="2:12" ht="31.5" x14ac:dyDescent="0.25">
      <c r="B102" s="127" t="s">
        <v>110</v>
      </c>
      <c r="C102" s="128" t="s">
        <v>575</v>
      </c>
      <c r="D102" s="129">
        <f>(44100000+44400000)/4000</f>
        <v>22125</v>
      </c>
      <c r="E102" s="129"/>
      <c r="F102" s="129"/>
      <c r="G102" s="130">
        <f>D102</f>
        <v>22125</v>
      </c>
      <c r="H102" s="131"/>
      <c r="I102" s="219">
        <v>15405.5</v>
      </c>
      <c r="J102" s="129"/>
      <c r="K102" s="133"/>
      <c r="L102" s="134"/>
    </row>
    <row r="103" spans="2:12" ht="15.75" x14ac:dyDescent="0.25">
      <c r="B103" s="127" t="s">
        <v>111</v>
      </c>
      <c r="C103" s="128"/>
      <c r="D103" s="129"/>
      <c r="E103" s="129"/>
      <c r="F103" s="129"/>
      <c r="G103" s="130">
        <f t="shared" ref="G103:G109" si="17">D103</f>
        <v>0</v>
      </c>
      <c r="H103" s="131"/>
      <c r="I103" s="219"/>
      <c r="J103" s="129"/>
      <c r="K103" s="133"/>
      <c r="L103" s="134"/>
    </row>
    <row r="104" spans="2:12" ht="15.75" x14ac:dyDescent="0.25">
      <c r="B104" s="127" t="s">
        <v>112</v>
      </c>
      <c r="C104" s="128"/>
      <c r="D104" s="129"/>
      <c r="E104" s="129"/>
      <c r="F104" s="129"/>
      <c r="G104" s="130">
        <f t="shared" si="17"/>
        <v>0</v>
      </c>
      <c r="H104" s="131"/>
      <c r="I104" s="219"/>
      <c r="J104" s="129"/>
      <c r="K104" s="133"/>
      <c r="L104" s="134"/>
    </row>
    <row r="105" spans="2:12" ht="15.75" x14ac:dyDescent="0.25">
      <c r="B105" s="127" t="s">
        <v>113</v>
      </c>
      <c r="C105" s="128"/>
      <c r="D105" s="129"/>
      <c r="E105" s="129"/>
      <c r="F105" s="129"/>
      <c r="G105" s="130">
        <f t="shared" si="17"/>
        <v>0</v>
      </c>
      <c r="H105" s="131"/>
      <c r="I105" s="219"/>
      <c r="J105" s="129"/>
      <c r="K105" s="133"/>
      <c r="L105" s="134"/>
    </row>
    <row r="106" spans="2:12" ht="15.75" x14ac:dyDescent="0.25">
      <c r="B106" s="127" t="s">
        <v>114</v>
      </c>
      <c r="C106" s="128"/>
      <c r="D106" s="129"/>
      <c r="E106" s="129"/>
      <c r="F106" s="129"/>
      <c r="G106" s="130">
        <f t="shared" si="17"/>
        <v>0</v>
      </c>
      <c r="H106" s="131"/>
      <c r="I106" s="219"/>
      <c r="J106" s="129"/>
      <c r="K106" s="133"/>
      <c r="L106" s="134"/>
    </row>
    <row r="107" spans="2:12" ht="15.75" x14ac:dyDescent="0.25">
      <c r="B107" s="127" t="s">
        <v>115</v>
      </c>
      <c r="C107" s="128"/>
      <c r="D107" s="129"/>
      <c r="E107" s="129"/>
      <c r="F107" s="129"/>
      <c r="G107" s="130">
        <f t="shared" si="17"/>
        <v>0</v>
      </c>
      <c r="H107" s="131"/>
      <c r="I107" s="219"/>
      <c r="J107" s="129"/>
      <c r="K107" s="133"/>
      <c r="L107" s="134"/>
    </row>
    <row r="108" spans="2:12" ht="15.75" x14ac:dyDescent="0.25">
      <c r="B108" s="127" t="s">
        <v>116</v>
      </c>
      <c r="C108" s="136"/>
      <c r="D108" s="135"/>
      <c r="E108" s="135"/>
      <c r="F108" s="135"/>
      <c r="G108" s="130">
        <f t="shared" si="17"/>
        <v>0</v>
      </c>
      <c r="H108" s="137"/>
      <c r="I108" s="219"/>
      <c r="J108" s="135"/>
      <c r="K108" s="138"/>
      <c r="L108" s="134"/>
    </row>
    <row r="109" spans="2:12" ht="15.75" x14ac:dyDescent="0.25">
      <c r="B109" s="127" t="s">
        <v>117</v>
      </c>
      <c r="C109" s="136"/>
      <c r="D109" s="135"/>
      <c r="E109" s="135"/>
      <c r="F109" s="135"/>
      <c r="G109" s="130">
        <f t="shared" si="17"/>
        <v>0</v>
      </c>
      <c r="H109" s="137"/>
      <c r="I109" s="219"/>
      <c r="J109" s="135"/>
      <c r="K109" s="138"/>
      <c r="L109" s="134"/>
    </row>
    <row r="110" spans="2:12" ht="15.75" x14ac:dyDescent="0.25">
      <c r="C110" s="124" t="s">
        <v>173</v>
      </c>
      <c r="D110" s="143">
        <f>SUM(D102:D109)</f>
        <v>22125</v>
      </c>
      <c r="E110" s="143">
        <f t="shared" ref="E110:G110" si="18">SUM(E102:E109)</f>
        <v>0</v>
      </c>
      <c r="F110" s="143">
        <f t="shared" si="18"/>
        <v>0</v>
      </c>
      <c r="G110" s="143">
        <f t="shared" si="18"/>
        <v>22125</v>
      </c>
      <c r="H110" s="140">
        <f>(H102*G102)+(H103*G103)+(H104*G104)+(H105*G105)+(H106*G106)+(H107*G107)+(H108*G108)+(H109*G109)</f>
        <v>0</v>
      </c>
      <c r="I110" s="220">
        <f>SUM(I102:I109)</f>
        <v>15405.5</v>
      </c>
      <c r="J110" s="141"/>
      <c r="K110" s="138"/>
      <c r="L110" s="142"/>
    </row>
    <row r="111" spans="2:12" ht="15.75" x14ac:dyDescent="0.25">
      <c r="B111" s="124" t="s">
        <v>118</v>
      </c>
      <c r="C111" s="259" t="s">
        <v>583</v>
      </c>
      <c r="D111" s="259"/>
      <c r="E111" s="259"/>
      <c r="F111" s="259"/>
      <c r="G111" s="259"/>
      <c r="H111" s="259"/>
      <c r="I111" s="258"/>
      <c r="J111" s="258"/>
      <c r="K111" s="259"/>
      <c r="L111" s="126"/>
    </row>
    <row r="112" spans="2:12" ht="47.25" x14ac:dyDescent="0.25">
      <c r="B112" s="127" t="s">
        <v>119</v>
      </c>
      <c r="C112" s="128" t="s">
        <v>587</v>
      </c>
      <c r="D112" s="129">
        <f>(244100000+44400000)/4000</f>
        <v>72125</v>
      </c>
      <c r="E112" s="129"/>
      <c r="F112" s="129">
        <v>0</v>
      </c>
      <c r="G112" s="130">
        <f>D112</f>
        <v>72125</v>
      </c>
      <c r="H112" s="131">
        <v>0.5</v>
      </c>
      <c r="I112" s="219"/>
      <c r="J112" s="144" t="s">
        <v>604</v>
      </c>
      <c r="K112" s="133"/>
      <c r="L112" s="134"/>
    </row>
    <row r="113" spans="2:12" ht="126" x14ac:dyDescent="0.25">
      <c r="B113" s="127" t="s">
        <v>120</v>
      </c>
      <c r="C113" s="128" t="s">
        <v>588</v>
      </c>
      <c r="D113" s="129">
        <f>(44100000+34400000)/4000</f>
        <v>19625</v>
      </c>
      <c r="E113" s="129"/>
      <c r="F113" s="129">
        <v>0</v>
      </c>
      <c r="G113" s="130">
        <f t="shared" ref="G113:G119" si="19">D113</f>
        <v>19625</v>
      </c>
      <c r="H113" s="131">
        <v>0.5</v>
      </c>
      <c r="I113" s="219"/>
      <c r="J113" s="129" t="s">
        <v>605</v>
      </c>
      <c r="K113" s="133"/>
      <c r="L113" s="134"/>
    </row>
    <row r="114" spans="2:12" ht="15.75" x14ac:dyDescent="0.25">
      <c r="B114" s="127" t="s">
        <v>121</v>
      </c>
      <c r="C114" s="128"/>
      <c r="D114" s="129"/>
      <c r="E114" s="129"/>
      <c r="F114" s="129"/>
      <c r="G114" s="130">
        <f t="shared" si="19"/>
        <v>0</v>
      </c>
      <c r="H114" s="131"/>
      <c r="I114" s="219"/>
      <c r="J114" s="129"/>
      <c r="K114" s="133"/>
      <c r="L114" s="134"/>
    </row>
    <row r="115" spans="2:12" ht="15.75" x14ac:dyDescent="0.25">
      <c r="B115" s="127" t="s">
        <v>122</v>
      </c>
      <c r="C115" s="128"/>
      <c r="D115" s="129"/>
      <c r="E115" s="129"/>
      <c r="F115" s="129"/>
      <c r="G115" s="130">
        <f t="shared" si="19"/>
        <v>0</v>
      </c>
      <c r="H115" s="131"/>
      <c r="I115" s="219"/>
      <c r="J115" s="129"/>
      <c r="K115" s="133"/>
      <c r="L115" s="134"/>
    </row>
    <row r="116" spans="2:12" ht="15.75" x14ac:dyDescent="0.25">
      <c r="B116" s="127" t="s">
        <v>123</v>
      </c>
      <c r="C116" s="128"/>
      <c r="D116" s="129"/>
      <c r="E116" s="129"/>
      <c r="F116" s="129"/>
      <c r="G116" s="130">
        <f t="shared" si="19"/>
        <v>0</v>
      </c>
      <c r="H116" s="131"/>
      <c r="I116" s="219"/>
      <c r="J116" s="129"/>
      <c r="K116" s="133"/>
      <c r="L116" s="134"/>
    </row>
    <row r="117" spans="2:12" ht="15.75" x14ac:dyDescent="0.25">
      <c r="B117" s="127" t="s">
        <v>124</v>
      </c>
      <c r="C117" s="128"/>
      <c r="D117" s="129"/>
      <c r="E117" s="129"/>
      <c r="F117" s="129"/>
      <c r="G117" s="130">
        <f t="shared" si="19"/>
        <v>0</v>
      </c>
      <c r="H117" s="131"/>
      <c r="I117" s="219"/>
      <c r="J117" s="129"/>
      <c r="K117" s="133"/>
      <c r="L117" s="134"/>
    </row>
    <row r="118" spans="2:12" ht="15.75" x14ac:dyDescent="0.25">
      <c r="B118" s="127" t="s">
        <v>125</v>
      </c>
      <c r="C118" s="136"/>
      <c r="D118" s="135"/>
      <c r="E118" s="135"/>
      <c r="F118" s="135"/>
      <c r="G118" s="130">
        <f t="shared" si="19"/>
        <v>0</v>
      </c>
      <c r="H118" s="137"/>
      <c r="I118" s="219"/>
      <c r="J118" s="135"/>
      <c r="K118" s="138"/>
      <c r="L118" s="134"/>
    </row>
    <row r="119" spans="2:12" ht="15.75" x14ac:dyDescent="0.25">
      <c r="B119" s="127" t="s">
        <v>126</v>
      </c>
      <c r="C119" s="136"/>
      <c r="D119" s="135"/>
      <c r="E119" s="135"/>
      <c r="F119" s="135"/>
      <c r="G119" s="130">
        <f t="shared" si="19"/>
        <v>0</v>
      </c>
      <c r="H119" s="137"/>
      <c r="I119" s="219"/>
      <c r="J119" s="135"/>
      <c r="K119" s="138"/>
      <c r="L119" s="134"/>
    </row>
    <row r="120" spans="2:12" ht="15.75" x14ac:dyDescent="0.25">
      <c r="C120" s="124" t="s">
        <v>173</v>
      </c>
      <c r="D120" s="143">
        <f>SUM(D112:D119)</f>
        <v>91750</v>
      </c>
      <c r="E120" s="143">
        <f t="shared" ref="E120:G120" si="20">SUM(E112:E119)</f>
        <v>0</v>
      </c>
      <c r="F120" s="143">
        <f t="shared" si="20"/>
        <v>0</v>
      </c>
      <c r="G120" s="143">
        <f t="shared" si="20"/>
        <v>91750</v>
      </c>
      <c r="H120" s="140">
        <f>(H112*G112)+(H113*G113)+(H114*G114)+(H115*G115)+(H116*G116)+(H117*G117)+(H118*G118)+(H119*G119)</f>
        <v>45875</v>
      </c>
      <c r="I120" s="220">
        <f>SUM(I112:I119)</f>
        <v>0</v>
      </c>
      <c r="J120" s="141"/>
      <c r="K120" s="138"/>
      <c r="L120" s="142"/>
    </row>
    <row r="121" spans="2:12" ht="51" customHeight="1" x14ac:dyDescent="0.25">
      <c r="B121" s="124" t="s">
        <v>127</v>
      </c>
      <c r="C121" s="257" t="s">
        <v>576</v>
      </c>
      <c r="D121" s="257"/>
      <c r="E121" s="257"/>
      <c r="F121" s="257"/>
      <c r="G121" s="257"/>
      <c r="H121" s="257"/>
      <c r="I121" s="258"/>
      <c r="J121" s="258"/>
      <c r="K121" s="257"/>
      <c r="L121" s="126"/>
    </row>
    <row r="122" spans="2:12" ht="31.5" x14ac:dyDescent="0.25">
      <c r="B122" s="127" t="s">
        <v>128</v>
      </c>
      <c r="C122" s="128" t="s">
        <v>576</v>
      </c>
      <c r="D122" s="129">
        <f>120000000/4000</f>
        <v>30000</v>
      </c>
      <c r="E122" s="129"/>
      <c r="F122" s="129"/>
      <c r="G122" s="130">
        <f>D122</f>
        <v>30000</v>
      </c>
      <c r="H122" s="131"/>
      <c r="I122" s="219">
        <v>3750</v>
      </c>
      <c r="J122" s="129"/>
      <c r="K122" s="133"/>
      <c r="L122" s="134"/>
    </row>
    <row r="123" spans="2:12" ht="15.75" x14ac:dyDescent="0.25">
      <c r="B123" s="127" t="s">
        <v>129</v>
      </c>
      <c r="C123" s="128"/>
      <c r="D123" s="129"/>
      <c r="E123" s="129"/>
      <c r="F123" s="129"/>
      <c r="G123" s="130">
        <f t="shared" ref="G123:G129" si="21">D123</f>
        <v>0</v>
      </c>
      <c r="H123" s="131"/>
      <c r="I123" s="219"/>
      <c r="J123" s="129"/>
      <c r="K123" s="133"/>
      <c r="L123" s="134"/>
    </row>
    <row r="124" spans="2:12" ht="15.75" x14ac:dyDescent="0.25">
      <c r="B124" s="127" t="s">
        <v>130</v>
      </c>
      <c r="C124" s="128"/>
      <c r="D124" s="129"/>
      <c r="E124" s="129"/>
      <c r="F124" s="129"/>
      <c r="G124" s="130">
        <f t="shared" si="21"/>
        <v>0</v>
      </c>
      <c r="H124" s="131"/>
      <c r="I124" s="219"/>
      <c r="J124" s="129"/>
      <c r="K124" s="133"/>
      <c r="L124" s="134"/>
    </row>
    <row r="125" spans="2:12" ht="15.75" x14ac:dyDescent="0.25">
      <c r="B125" s="127" t="s">
        <v>131</v>
      </c>
      <c r="C125" s="128"/>
      <c r="D125" s="129"/>
      <c r="E125" s="129"/>
      <c r="F125" s="129"/>
      <c r="G125" s="130">
        <f t="shared" si="21"/>
        <v>0</v>
      </c>
      <c r="H125" s="131"/>
      <c r="I125" s="219"/>
      <c r="J125" s="129"/>
      <c r="K125" s="133"/>
      <c r="L125" s="134"/>
    </row>
    <row r="126" spans="2:12" ht="15.75" x14ac:dyDescent="0.25">
      <c r="B126" s="127" t="s">
        <v>132</v>
      </c>
      <c r="C126" s="128"/>
      <c r="D126" s="129"/>
      <c r="E126" s="129"/>
      <c r="F126" s="129"/>
      <c r="G126" s="130">
        <f t="shared" si="21"/>
        <v>0</v>
      </c>
      <c r="H126" s="131"/>
      <c r="I126" s="219"/>
      <c r="J126" s="129"/>
      <c r="K126" s="133"/>
      <c r="L126" s="134"/>
    </row>
    <row r="127" spans="2:12" ht="15.75" x14ac:dyDescent="0.25">
      <c r="B127" s="127" t="s">
        <v>133</v>
      </c>
      <c r="C127" s="128"/>
      <c r="D127" s="129"/>
      <c r="E127" s="129"/>
      <c r="F127" s="129"/>
      <c r="G127" s="130">
        <f t="shared" si="21"/>
        <v>0</v>
      </c>
      <c r="H127" s="131"/>
      <c r="I127" s="219"/>
      <c r="J127" s="129"/>
      <c r="K127" s="133"/>
      <c r="L127" s="134"/>
    </row>
    <row r="128" spans="2:12" ht="15.75" x14ac:dyDescent="0.25">
      <c r="B128" s="127" t="s">
        <v>134</v>
      </c>
      <c r="C128" s="136"/>
      <c r="D128" s="135"/>
      <c r="E128" s="135"/>
      <c r="F128" s="135"/>
      <c r="G128" s="130">
        <f t="shared" si="21"/>
        <v>0</v>
      </c>
      <c r="H128" s="137"/>
      <c r="I128" s="219"/>
      <c r="J128" s="135"/>
      <c r="K128" s="138"/>
      <c r="L128" s="134"/>
    </row>
    <row r="129" spans="2:12" ht="15.75" x14ac:dyDescent="0.25">
      <c r="B129" s="127" t="s">
        <v>135</v>
      </c>
      <c r="C129" s="136"/>
      <c r="D129" s="135"/>
      <c r="E129" s="135"/>
      <c r="F129" s="135"/>
      <c r="G129" s="130">
        <f t="shared" si="21"/>
        <v>0</v>
      </c>
      <c r="H129" s="137"/>
      <c r="I129" s="219"/>
      <c r="J129" s="135"/>
      <c r="K129" s="138"/>
      <c r="L129" s="134"/>
    </row>
    <row r="130" spans="2:12" ht="15.75" x14ac:dyDescent="0.25">
      <c r="C130" s="124" t="s">
        <v>173</v>
      </c>
      <c r="D130" s="140">
        <f>SUM(D122:D129)</f>
        <v>30000</v>
      </c>
      <c r="E130" s="140">
        <f t="shared" ref="E130:G130" si="22">SUM(E122:E129)</f>
        <v>0</v>
      </c>
      <c r="F130" s="140">
        <f t="shared" si="22"/>
        <v>0</v>
      </c>
      <c r="G130" s="140">
        <f t="shared" si="22"/>
        <v>30000</v>
      </c>
      <c r="H130" s="140">
        <f>(H122*G122)+(H123*G123)+(H124*G124)+(H125*G125)+(H126*G126)+(H127*G127)+(H128*G128)+(H129*G129)</f>
        <v>0</v>
      </c>
      <c r="I130" s="220">
        <f>SUM(I122:I129)</f>
        <v>3750</v>
      </c>
      <c r="J130" s="141"/>
      <c r="K130" s="138"/>
      <c r="L130" s="142"/>
    </row>
    <row r="131" spans="2:12" ht="15.75" customHeight="1" x14ac:dyDescent="0.25">
      <c r="B131" s="153"/>
      <c r="C131" s="154"/>
      <c r="D131" s="155"/>
      <c r="E131" s="155"/>
      <c r="F131" s="155"/>
      <c r="G131" s="155"/>
      <c r="H131" s="155"/>
      <c r="I131" s="222"/>
      <c r="J131" s="155"/>
      <c r="K131" s="156"/>
      <c r="L131" s="152"/>
    </row>
    <row r="132" spans="2:12" ht="51" hidden="1" customHeight="1" x14ac:dyDescent="0.25">
      <c r="B132" s="124" t="s">
        <v>136</v>
      </c>
      <c r="C132" s="255" t="s">
        <v>569</v>
      </c>
      <c r="D132" s="255"/>
      <c r="E132" s="255"/>
      <c r="F132" s="255"/>
      <c r="G132" s="255"/>
      <c r="H132" s="255"/>
      <c r="I132" s="256"/>
      <c r="J132" s="256"/>
      <c r="K132" s="255"/>
      <c r="L132" s="125"/>
    </row>
    <row r="133" spans="2:12" ht="51" hidden="1" customHeight="1" x14ac:dyDescent="0.25">
      <c r="B133" s="124" t="s">
        <v>137</v>
      </c>
      <c r="C133" s="259" t="s">
        <v>570</v>
      </c>
      <c r="D133" s="259"/>
      <c r="E133" s="259"/>
      <c r="F133" s="259"/>
      <c r="G133" s="259"/>
      <c r="H133" s="259"/>
      <c r="I133" s="258"/>
      <c r="J133" s="258"/>
      <c r="K133" s="259"/>
      <c r="L133" s="126"/>
    </row>
    <row r="134" spans="2:12" ht="15.75" hidden="1" x14ac:dyDescent="0.25">
      <c r="B134" s="127" t="s">
        <v>138</v>
      </c>
      <c r="C134" s="128"/>
      <c r="D134" s="129"/>
      <c r="E134" s="129"/>
      <c r="F134" s="129"/>
      <c r="G134" s="130">
        <f>D134</f>
        <v>0</v>
      </c>
      <c r="H134" s="131"/>
      <c r="I134" s="219"/>
      <c r="J134" s="129"/>
      <c r="K134" s="133"/>
      <c r="L134" s="134"/>
    </row>
    <row r="135" spans="2:12" ht="15.75" hidden="1" x14ac:dyDescent="0.25">
      <c r="B135" s="127" t="s">
        <v>139</v>
      </c>
      <c r="C135" s="128"/>
      <c r="D135" s="129"/>
      <c r="E135" s="129"/>
      <c r="F135" s="129"/>
      <c r="G135" s="130">
        <f t="shared" ref="G135:G141" si="23">D135</f>
        <v>0</v>
      </c>
      <c r="H135" s="131"/>
      <c r="I135" s="219"/>
      <c r="J135" s="129"/>
      <c r="K135" s="133"/>
      <c r="L135" s="134"/>
    </row>
    <row r="136" spans="2:12" ht="15.75" hidden="1" x14ac:dyDescent="0.25">
      <c r="B136" s="127" t="s">
        <v>140</v>
      </c>
      <c r="C136" s="128"/>
      <c r="D136" s="129"/>
      <c r="E136" s="129"/>
      <c r="F136" s="129"/>
      <c r="G136" s="130">
        <f t="shared" si="23"/>
        <v>0</v>
      </c>
      <c r="H136" s="131"/>
      <c r="I136" s="219"/>
      <c r="J136" s="129"/>
      <c r="K136" s="133"/>
      <c r="L136" s="134"/>
    </row>
    <row r="137" spans="2:12" ht="15.75" hidden="1" x14ac:dyDescent="0.25">
      <c r="B137" s="127" t="s">
        <v>141</v>
      </c>
      <c r="C137" s="128"/>
      <c r="D137" s="129"/>
      <c r="E137" s="129"/>
      <c r="F137" s="129"/>
      <c r="G137" s="130">
        <f t="shared" si="23"/>
        <v>0</v>
      </c>
      <c r="H137" s="131"/>
      <c r="I137" s="219"/>
      <c r="J137" s="129"/>
      <c r="K137" s="133"/>
      <c r="L137" s="134"/>
    </row>
    <row r="138" spans="2:12" ht="15.75" hidden="1" x14ac:dyDescent="0.25">
      <c r="B138" s="127" t="s">
        <v>142</v>
      </c>
      <c r="C138" s="128"/>
      <c r="D138" s="129"/>
      <c r="E138" s="129"/>
      <c r="F138" s="129"/>
      <c r="G138" s="130">
        <f t="shared" si="23"/>
        <v>0</v>
      </c>
      <c r="H138" s="131"/>
      <c r="I138" s="219"/>
      <c r="J138" s="129"/>
      <c r="K138" s="133"/>
      <c r="L138" s="134"/>
    </row>
    <row r="139" spans="2:12" ht="15.75" hidden="1" x14ac:dyDescent="0.25">
      <c r="B139" s="127" t="s">
        <v>143</v>
      </c>
      <c r="C139" s="128"/>
      <c r="D139" s="129"/>
      <c r="E139" s="129"/>
      <c r="F139" s="129"/>
      <c r="G139" s="130">
        <f t="shared" si="23"/>
        <v>0</v>
      </c>
      <c r="H139" s="131"/>
      <c r="I139" s="219"/>
      <c r="J139" s="129"/>
      <c r="K139" s="133"/>
      <c r="L139" s="134"/>
    </row>
    <row r="140" spans="2:12" ht="15.75" hidden="1" x14ac:dyDescent="0.25">
      <c r="B140" s="127" t="s">
        <v>144</v>
      </c>
      <c r="C140" s="136"/>
      <c r="D140" s="135"/>
      <c r="E140" s="135"/>
      <c r="F140" s="135"/>
      <c r="G140" s="130">
        <f t="shared" si="23"/>
        <v>0</v>
      </c>
      <c r="H140" s="137"/>
      <c r="I140" s="219"/>
      <c r="J140" s="135"/>
      <c r="K140" s="138"/>
      <c r="L140" s="134"/>
    </row>
    <row r="141" spans="2:12" ht="15.75" hidden="1" x14ac:dyDescent="0.25">
      <c r="B141" s="127" t="s">
        <v>145</v>
      </c>
      <c r="C141" s="136"/>
      <c r="D141" s="135"/>
      <c r="E141" s="135"/>
      <c r="F141" s="135"/>
      <c r="G141" s="130">
        <f t="shared" si="23"/>
        <v>0</v>
      </c>
      <c r="H141" s="137"/>
      <c r="I141" s="219"/>
      <c r="J141" s="135"/>
      <c r="K141" s="138"/>
      <c r="L141" s="134"/>
    </row>
    <row r="142" spans="2:12" ht="15.75" hidden="1" x14ac:dyDescent="0.25">
      <c r="C142" s="124" t="s">
        <v>173</v>
      </c>
      <c r="D142" s="140">
        <f>SUM(D134:D141)</f>
        <v>0</v>
      </c>
      <c r="E142" s="140">
        <f t="shared" ref="E142:G142" si="24">SUM(E134:E141)</f>
        <v>0</v>
      </c>
      <c r="F142" s="140">
        <f t="shared" si="24"/>
        <v>0</v>
      </c>
      <c r="G142" s="143">
        <f t="shared" si="24"/>
        <v>0</v>
      </c>
      <c r="H142" s="140">
        <f>(H134*G134)+(H135*G135)+(H136*G136)+(H137*G137)+(H138*G138)+(H139*G139)+(H140*G140)+(H141*G141)</f>
        <v>0</v>
      </c>
      <c r="I142" s="220">
        <f>SUM(I134:I141)</f>
        <v>0</v>
      </c>
      <c r="J142" s="141"/>
      <c r="K142" s="138"/>
      <c r="L142" s="142"/>
    </row>
    <row r="143" spans="2:12" ht="51" hidden="1" customHeight="1" x14ac:dyDescent="0.25">
      <c r="B143" s="124" t="s">
        <v>146</v>
      </c>
      <c r="C143" s="257"/>
      <c r="D143" s="257"/>
      <c r="E143" s="257"/>
      <c r="F143" s="257"/>
      <c r="G143" s="257"/>
      <c r="H143" s="257"/>
      <c r="I143" s="258"/>
      <c r="J143" s="258"/>
      <c r="K143" s="257"/>
      <c r="L143" s="126"/>
    </row>
    <row r="144" spans="2:12" ht="15.75" hidden="1" x14ac:dyDescent="0.25">
      <c r="B144" s="127" t="s">
        <v>147</v>
      </c>
      <c r="C144" s="128"/>
      <c r="D144" s="129"/>
      <c r="E144" s="129"/>
      <c r="F144" s="129"/>
      <c r="G144" s="130">
        <f>D144</f>
        <v>0</v>
      </c>
      <c r="H144" s="131"/>
      <c r="I144" s="219"/>
      <c r="J144" s="129"/>
      <c r="K144" s="133"/>
      <c r="L144" s="134"/>
    </row>
    <row r="145" spans="2:12" ht="15.75" hidden="1" x14ac:dyDescent="0.25">
      <c r="B145" s="127" t="s">
        <v>148</v>
      </c>
      <c r="C145" s="128"/>
      <c r="D145" s="129"/>
      <c r="E145" s="129"/>
      <c r="F145" s="129"/>
      <c r="G145" s="130">
        <f t="shared" ref="G145:G151" si="25">D145</f>
        <v>0</v>
      </c>
      <c r="H145" s="131"/>
      <c r="I145" s="219"/>
      <c r="J145" s="129"/>
      <c r="K145" s="133"/>
      <c r="L145" s="134"/>
    </row>
    <row r="146" spans="2:12" ht="15.75" hidden="1" x14ac:dyDescent="0.25">
      <c r="B146" s="127" t="s">
        <v>149</v>
      </c>
      <c r="C146" s="128"/>
      <c r="D146" s="129"/>
      <c r="E146" s="129"/>
      <c r="F146" s="129"/>
      <c r="G146" s="130">
        <f t="shared" si="25"/>
        <v>0</v>
      </c>
      <c r="H146" s="131"/>
      <c r="I146" s="219"/>
      <c r="J146" s="129"/>
      <c r="K146" s="133"/>
      <c r="L146" s="134"/>
    </row>
    <row r="147" spans="2:12" ht="15.75" hidden="1" x14ac:dyDescent="0.25">
      <c r="B147" s="127" t="s">
        <v>150</v>
      </c>
      <c r="C147" s="128"/>
      <c r="D147" s="129"/>
      <c r="E147" s="129"/>
      <c r="F147" s="129"/>
      <c r="G147" s="130">
        <f t="shared" si="25"/>
        <v>0</v>
      </c>
      <c r="H147" s="131"/>
      <c r="I147" s="219"/>
      <c r="J147" s="129"/>
      <c r="K147" s="133"/>
      <c r="L147" s="134"/>
    </row>
    <row r="148" spans="2:12" ht="15.75" hidden="1" x14ac:dyDescent="0.25">
      <c r="B148" s="127" t="s">
        <v>151</v>
      </c>
      <c r="C148" s="128"/>
      <c r="D148" s="129"/>
      <c r="E148" s="129"/>
      <c r="F148" s="129"/>
      <c r="G148" s="130">
        <f t="shared" si="25"/>
        <v>0</v>
      </c>
      <c r="H148" s="131"/>
      <c r="I148" s="219"/>
      <c r="J148" s="129"/>
      <c r="K148" s="133"/>
      <c r="L148" s="134"/>
    </row>
    <row r="149" spans="2:12" ht="15.75" hidden="1" x14ac:dyDescent="0.25">
      <c r="B149" s="127" t="s">
        <v>152</v>
      </c>
      <c r="C149" s="128"/>
      <c r="D149" s="129"/>
      <c r="E149" s="129"/>
      <c r="F149" s="129"/>
      <c r="G149" s="130">
        <f t="shared" si="25"/>
        <v>0</v>
      </c>
      <c r="H149" s="131"/>
      <c r="I149" s="219"/>
      <c r="J149" s="129"/>
      <c r="K149" s="133"/>
      <c r="L149" s="134"/>
    </row>
    <row r="150" spans="2:12" ht="15.75" hidden="1" x14ac:dyDescent="0.25">
      <c r="B150" s="127" t="s">
        <v>153</v>
      </c>
      <c r="C150" s="136"/>
      <c r="D150" s="135"/>
      <c r="E150" s="135"/>
      <c r="F150" s="135"/>
      <c r="G150" s="130">
        <f t="shared" si="25"/>
        <v>0</v>
      </c>
      <c r="H150" s="137"/>
      <c r="I150" s="219"/>
      <c r="J150" s="135"/>
      <c r="K150" s="138"/>
      <c r="L150" s="134"/>
    </row>
    <row r="151" spans="2:12" ht="15.75" hidden="1" x14ac:dyDescent="0.25">
      <c r="B151" s="127" t="s">
        <v>154</v>
      </c>
      <c r="C151" s="136"/>
      <c r="D151" s="135"/>
      <c r="E151" s="135"/>
      <c r="F151" s="135"/>
      <c r="G151" s="130">
        <f t="shared" si="25"/>
        <v>0</v>
      </c>
      <c r="H151" s="137"/>
      <c r="I151" s="219"/>
      <c r="J151" s="135"/>
      <c r="K151" s="138"/>
      <c r="L151" s="134"/>
    </row>
    <row r="152" spans="2:12" ht="15.75" hidden="1" x14ac:dyDescent="0.25">
      <c r="C152" s="124" t="s">
        <v>173</v>
      </c>
      <c r="D152" s="143">
        <f>SUM(D144:D151)</f>
        <v>0</v>
      </c>
      <c r="E152" s="143">
        <f t="shared" ref="E152:G152" si="26">SUM(E144:E151)</f>
        <v>0</v>
      </c>
      <c r="F152" s="143">
        <f t="shared" si="26"/>
        <v>0</v>
      </c>
      <c r="G152" s="143">
        <f t="shared" si="26"/>
        <v>0</v>
      </c>
      <c r="H152" s="140">
        <f>(H144*G144)+(H145*G145)+(H146*G146)+(H147*G147)+(H148*G148)+(H149*G149)+(H150*G150)+(H151*G151)</f>
        <v>0</v>
      </c>
      <c r="I152" s="220">
        <f>SUM(I144:I151)</f>
        <v>0</v>
      </c>
      <c r="J152" s="141"/>
      <c r="K152" s="138"/>
      <c r="L152" s="142"/>
    </row>
    <row r="153" spans="2:12" ht="51" hidden="1" customHeight="1" x14ac:dyDescent="0.25">
      <c r="B153" s="124" t="s">
        <v>155</v>
      </c>
      <c r="C153" s="257"/>
      <c r="D153" s="257"/>
      <c r="E153" s="257"/>
      <c r="F153" s="257"/>
      <c r="G153" s="257"/>
      <c r="H153" s="257"/>
      <c r="I153" s="258"/>
      <c r="J153" s="258"/>
      <c r="K153" s="257"/>
      <c r="L153" s="126"/>
    </row>
    <row r="154" spans="2:12" ht="15.75" hidden="1" x14ac:dyDescent="0.25">
      <c r="B154" s="127" t="s">
        <v>156</v>
      </c>
      <c r="C154" s="128"/>
      <c r="D154" s="129"/>
      <c r="E154" s="129"/>
      <c r="F154" s="129"/>
      <c r="G154" s="130">
        <f>D154</f>
        <v>0</v>
      </c>
      <c r="H154" s="131"/>
      <c r="I154" s="219"/>
      <c r="J154" s="129"/>
      <c r="K154" s="133"/>
      <c r="L154" s="134"/>
    </row>
    <row r="155" spans="2:12" ht="15.75" hidden="1" x14ac:dyDescent="0.25">
      <c r="B155" s="127" t="s">
        <v>157</v>
      </c>
      <c r="C155" s="128"/>
      <c r="D155" s="129"/>
      <c r="E155" s="129"/>
      <c r="F155" s="129"/>
      <c r="G155" s="130">
        <f t="shared" ref="G155:G161" si="27">D155</f>
        <v>0</v>
      </c>
      <c r="H155" s="131"/>
      <c r="I155" s="219"/>
      <c r="J155" s="129"/>
      <c r="K155" s="133"/>
      <c r="L155" s="134"/>
    </row>
    <row r="156" spans="2:12" ht="15.75" hidden="1" x14ac:dyDescent="0.25">
      <c r="B156" s="127" t="s">
        <v>158</v>
      </c>
      <c r="C156" s="128"/>
      <c r="D156" s="129"/>
      <c r="E156" s="129"/>
      <c r="F156" s="129"/>
      <c r="G156" s="130">
        <f t="shared" si="27"/>
        <v>0</v>
      </c>
      <c r="H156" s="131"/>
      <c r="I156" s="219"/>
      <c r="J156" s="129"/>
      <c r="K156" s="133"/>
      <c r="L156" s="134"/>
    </row>
    <row r="157" spans="2:12" ht="15.75" hidden="1" x14ac:dyDescent="0.25">
      <c r="B157" s="127" t="s">
        <v>159</v>
      </c>
      <c r="C157" s="128"/>
      <c r="D157" s="129"/>
      <c r="E157" s="129"/>
      <c r="F157" s="129"/>
      <c r="G157" s="130">
        <f t="shared" si="27"/>
        <v>0</v>
      </c>
      <c r="H157" s="131"/>
      <c r="I157" s="219"/>
      <c r="J157" s="129"/>
      <c r="K157" s="133"/>
      <c r="L157" s="134"/>
    </row>
    <row r="158" spans="2:12" ht="15.75" hidden="1" x14ac:dyDescent="0.25">
      <c r="B158" s="127" t="s">
        <v>160</v>
      </c>
      <c r="C158" s="128"/>
      <c r="D158" s="129"/>
      <c r="E158" s="129"/>
      <c r="F158" s="129"/>
      <c r="G158" s="130">
        <f t="shared" si="27"/>
        <v>0</v>
      </c>
      <c r="H158" s="131"/>
      <c r="I158" s="219"/>
      <c r="J158" s="129"/>
      <c r="K158" s="133"/>
      <c r="L158" s="134"/>
    </row>
    <row r="159" spans="2:12" ht="15.75" hidden="1" x14ac:dyDescent="0.25">
      <c r="B159" s="127" t="s">
        <v>161</v>
      </c>
      <c r="C159" s="128"/>
      <c r="D159" s="129"/>
      <c r="E159" s="129"/>
      <c r="F159" s="129"/>
      <c r="G159" s="130">
        <f t="shared" si="27"/>
        <v>0</v>
      </c>
      <c r="H159" s="131"/>
      <c r="I159" s="219"/>
      <c r="J159" s="129"/>
      <c r="K159" s="133"/>
      <c r="L159" s="134"/>
    </row>
    <row r="160" spans="2:12" ht="15.75" hidden="1" x14ac:dyDescent="0.25">
      <c r="B160" s="127" t="s">
        <v>162</v>
      </c>
      <c r="C160" s="136"/>
      <c r="D160" s="135"/>
      <c r="E160" s="135"/>
      <c r="F160" s="135"/>
      <c r="G160" s="130">
        <f t="shared" si="27"/>
        <v>0</v>
      </c>
      <c r="H160" s="137"/>
      <c r="I160" s="219"/>
      <c r="J160" s="135"/>
      <c r="K160" s="138"/>
      <c r="L160" s="134"/>
    </row>
    <row r="161" spans="2:12" ht="15.75" hidden="1" x14ac:dyDescent="0.25">
      <c r="B161" s="127" t="s">
        <v>163</v>
      </c>
      <c r="C161" s="136"/>
      <c r="D161" s="135"/>
      <c r="E161" s="135"/>
      <c r="F161" s="135"/>
      <c r="G161" s="130">
        <f t="shared" si="27"/>
        <v>0</v>
      </c>
      <c r="H161" s="137"/>
      <c r="I161" s="219"/>
      <c r="J161" s="135"/>
      <c r="K161" s="138"/>
      <c r="L161" s="134"/>
    </row>
    <row r="162" spans="2:12" ht="15.75" hidden="1" x14ac:dyDescent="0.25">
      <c r="C162" s="124" t="s">
        <v>173</v>
      </c>
      <c r="D162" s="143">
        <f>SUM(D154:D161)</f>
        <v>0</v>
      </c>
      <c r="E162" s="143">
        <f t="shared" ref="E162:G162" si="28">SUM(E154:E161)</f>
        <v>0</v>
      </c>
      <c r="F162" s="143">
        <f t="shared" si="28"/>
        <v>0</v>
      </c>
      <c r="G162" s="143">
        <f t="shared" si="28"/>
        <v>0</v>
      </c>
      <c r="H162" s="140">
        <f>(H154*G154)+(H155*G155)+(H156*G156)+(H157*G157)+(H158*G158)+(H159*G159)+(H160*G160)+(H161*G161)</f>
        <v>0</v>
      </c>
      <c r="I162" s="220">
        <f>SUM(I154:I161)</f>
        <v>0</v>
      </c>
      <c r="J162" s="141"/>
      <c r="K162" s="138"/>
      <c r="L162" s="142"/>
    </row>
    <row r="163" spans="2:12" ht="51" hidden="1" customHeight="1" x14ac:dyDescent="0.25">
      <c r="B163" s="124" t="s">
        <v>164</v>
      </c>
      <c r="C163" s="257"/>
      <c r="D163" s="257"/>
      <c r="E163" s="257"/>
      <c r="F163" s="257"/>
      <c r="G163" s="257"/>
      <c r="H163" s="257"/>
      <c r="I163" s="258"/>
      <c r="J163" s="258"/>
      <c r="K163" s="257"/>
      <c r="L163" s="126"/>
    </row>
    <row r="164" spans="2:12" ht="15.75" hidden="1" x14ac:dyDescent="0.25">
      <c r="B164" s="127" t="s">
        <v>165</v>
      </c>
      <c r="C164" s="128"/>
      <c r="D164" s="129"/>
      <c r="E164" s="129"/>
      <c r="F164" s="129"/>
      <c r="G164" s="130">
        <f>D164</f>
        <v>0</v>
      </c>
      <c r="H164" s="131"/>
      <c r="I164" s="219"/>
      <c r="J164" s="129"/>
      <c r="K164" s="133"/>
      <c r="L164" s="134"/>
    </row>
    <row r="165" spans="2:12" ht="15.75" hidden="1" x14ac:dyDescent="0.25">
      <c r="B165" s="127" t="s">
        <v>166</v>
      </c>
      <c r="C165" s="128"/>
      <c r="D165" s="129"/>
      <c r="E165" s="129"/>
      <c r="F165" s="129"/>
      <c r="G165" s="130">
        <f t="shared" ref="G165:G171" si="29">D165</f>
        <v>0</v>
      </c>
      <c r="H165" s="131"/>
      <c r="I165" s="219"/>
      <c r="J165" s="129"/>
      <c r="K165" s="133"/>
      <c r="L165" s="134"/>
    </row>
    <row r="166" spans="2:12" ht="15.75" hidden="1" x14ac:dyDescent="0.25">
      <c r="B166" s="127" t="s">
        <v>167</v>
      </c>
      <c r="C166" s="128"/>
      <c r="D166" s="129"/>
      <c r="E166" s="129"/>
      <c r="F166" s="129"/>
      <c r="G166" s="130">
        <f t="shared" si="29"/>
        <v>0</v>
      </c>
      <c r="H166" s="131"/>
      <c r="I166" s="219"/>
      <c r="J166" s="129"/>
      <c r="K166" s="133"/>
      <c r="L166" s="134"/>
    </row>
    <row r="167" spans="2:12" ht="15.75" hidden="1" x14ac:dyDescent="0.25">
      <c r="B167" s="127" t="s">
        <v>168</v>
      </c>
      <c r="C167" s="128"/>
      <c r="D167" s="129"/>
      <c r="E167" s="129"/>
      <c r="F167" s="129"/>
      <c r="G167" s="130">
        <f t="shared" si="29"/>
        <v>0</v>
      </c>
      <c r="H167" s="131"/>
      <c r="I167" s="219"/>
      <c r="J167" s="129"/>
      <c r="K167" s="133"/>
      <c r="L167" s="134"/>
    </row>
    <row r="168" spans="2:12" ht="15.75" hidden="1" x14ac:dyDescent="0.25">
      <c r="B168" s="127" t="s">
        <v>169</v>
      </c>
      <c r="C168" s="128"/>
      <c r="D168" s="129"/>
      <c r="E168" s="129"/>
      <c r="F168" s="129"/>
      <c r="G168" s="130">
        <f t="shared" si="29"/>
        <v>0</v>
      </c>
      <c r="H168" s="131"/>
      <c r="I168" s="219"/>
      <c r="J168" s="129"/>
      <c r="K168" s="133"/>
      <c r="L168" s="134"/>
    </row>
    <row r="169" spans="2:12" ht="15.75" hidden="1" x14ac:dyDescent="0.25">
      <c r="B169" s="127" t="s">
        <v>170</v>
      </c>
      <c r="C169" s="128"/>
      <c r="D169" s="129"/>
      <c r="E169" s="129"/>
      <c r="F169" s="129"/>
      <c r="G169" s="130">
        <f t="shared" si="29"/>
        <v>0</v>
      </c>
      <c r="H169" s="131"/>
      <c r="I169" s="219"/>
      <c r="J169" s="129"/>
      <c r="K169" s="133"/>
      <c r="L169" s="134"/>
    </row>
    <row r="170" spans="2:12" ht="15.75" hidden="1" x14ac:dyDescent="0.25">
      <c r="B170" s="127" t="s">
        <v>171</v>
      </c>
      <c r="C170" s="136"/>
      <c r="D170" s="135"/>
      <c r="E170" s="135"/>
      <c r="F170" s="135"/>
      <c r="G170" s="130">
        <f t="shared" si="29"/>
        <v>0</v>
      </c>
      <c r="H170" s="137"/>
      <c r="I170" s="219"/>
      <c r="J170" s="135"/>
      <c r="K170" s="138"/>
      <c r="L170" s="134"/>
    </row>
    <row r="171" spans="2:12" ht="15.75" hidden="1" x14ac:dyDescent="0.25">
      <c r="B171" s="127" t="s">
        <v>172</v>
      </c>
      <c r="C171" s="136"/>
      <c r="D171" s="135"/>
      <c r="E171" s="135"/>
      <c r="F171" s="135"/>
      <c r="G171" s="130">
        <f t="shared" si="29"/>
        <v>0</v>
      </c>
      <c r="H171" s="137"/>
      <c r="I171" s="219"/>
      <c r="J171" s="135"/>
      <c r="K171" s="138"/>
      <c r="L171" s="134"/>
    </row>
    <row r="172" spans="2:12" ht="15.75" hidden="1" x14ac:dyDescent="0.25">
      <c r="C172" s="124" t="s">
        <v>173</v>
      </c>
      <c r="D172" s="140">
        <f>SUM(D164:D171)</f>
        <v>0</v>
      </c>
      <c r="E172" s="140">
        <f t="shared" ref="E172:G172" si="30">SUM(E164:E171)</f>
        <v>0</v>
      </c>
      <c r="F172" s="140">
        <f t="shared" si="30"/>
        <v>0</v>
      </c>
      <c r="G172" s="140">
        <f t="shared" si="30"/>
        <v>0</v>
      </c>
      <c r="H172" s="140">
        <f>(H164*G164)+(H165*G165)+(H166*G166)+(H167*G167)+(H168*G168)+(H169*G169)+(H170*G170)+(H171*G171)</f>
        <v>0</v>
      </c>
      <c r="I172" s="220">
        <f>SUM(I164:I171)</f>
        <v>0</v>
      </c>
      <c r="J172" s="141"/>
      <c r="K172" s="138"/>
      <c r="L172" s="142"/>
    </row>
    <row r="173" spans="2:12" ht="15.75" customHeight="1" x14ac:dyDescent="0.25">
      <c r="B173" s="153"/>
      <c r="C173" s="154"/>
      <c r="D173" s="155"/>
      <c r="E173" s="155"/>
      <c r="F173" s="155"/>
      <c r="G173" s="155"/>
      <c r="H173" s="155"/>
      <c r="I173" s="222"/>
      <c r="J173" s="155"/>
      <c r="K173" s="154"/>
      <c r="L173" s="152"/>
    </row>
    <row r="174" spans="2:12" ht="15.75" customHeight="1" x14ac:dyDescent="0.25">
      <c r="B174" s="153"/>
      <c r="C174" s="154"/>
      <c r="D174" s="155"/>
      <c r="E174" s="155"/>
      <c r="F174" s="155"/>
      <c r="G174" s="155"/>
      <c r="H174" s="155"/>
      <c r="I174" s="222"/>
      <c r="J174" s="155"/>
      <c r="K174" s="154"/>
      <c r="L174" s="152"/>
    </row>
    <row r="175" spans="2:12" ht="63.75" customHeight="1" x14ac:dyDescent="0.25">
      <c r="B175" s="124" t="s">
        <v>548</v>
      </c>
      <c r="C175" s="157"/>
      <c r="D175" s="158"/>
      <c r="E175" s="158"/>
      <c r="F175" s="158"/>
      <c r="G175" s="159">
        <f>D175</f>
        <v>0</v>
      </c>
      <c r="H175" s="160"/>
      <c r="I175" s="223"/>
      <c r="J175" s="158"/>
      <c r="K175" s="161"/>
      <c r="L175" s="142"/>
    </row>
    <row r="176" spans="2:12" ht="69.75" customHeight="1" x14ac:dyDescent="0.25">
      <c r="B176" s="124" t="s">
        <v>566</v>
      </c>
      <c r="C176" s="157"/>
      <c r="D176" s="158"/>
      <c r="E176" s="158"/>
      <c r="F176" s="158"/>
      <c r="G176" s="159">
        <f t="shared" ref="G176:G177" si="31">D176</f>
        <v>0</v>
      </c>
      <c r="H176" s="160"/>
      <c r="I176" s="223"/>
      <c r="J176" s="158"/>
      <c r="K176" s="161"/>
      <c r="L176" s="142"/>
    </row>
    <row r="177" spans="2:12" ht="57" customHeight="1" x14ac:dyDescent="0.25">
      <c r="B177" s="124" t="s">
        <v>549</v>
      </c>
      <c r="C177" s="162"/>
      <c r="D177" s="158">
        <v>45000</v>
      </c>
      <c r="E177" s="158"/>
      <c r="F177" s="158"/>
      <c r="G177" s="159">
        <f t="shared" si="31"/>
        <v>45000</v>
      </c>
      <c r="H177" s="160"/>
      <c r="I177" s="223">
        <v>8750</v>
      </c>
      <c r="J177" s="158"/>
      <c r="K177" s="161"/>
      <c r="L177" s="142"/>
    </row>
    <row r="178" spans="2:12" ht="65.25" customHeight="1" x14ac:dyDescent="0.25">
      <c r="B178" s="163" t="s">
        <v>553</v>
      </c>
      <c r="C178" s="157"/>
      <c r="D178" s="158">
        <v>18844</v>
      </c>
      <c r="E178" s="158"/>
      <c r="F178" s="158"/>
      <c r="G178" s="159">
        <f>D178</f>
        <v>18844</v>
      </c>
      <c r="H178" s="160"/>
      <c r="I178" s="223"/>
      <c r="J178" s="158"/>
      <c r="K178" s="161"/>
      <c r="L178" s="142"/>
    </row>
    <row r="179" spans="2:12" ht="65.25" customHeight="1" x14ac:dyDescent="0.25">
      <c r="B179" s="124" t="s">
        <v>567</v>
      </c>
      <c r="C179" s="157"/>
      <c r="D179" s="158"/>
      <c r="E179" s="158"/>
      <c r="F179" s="158"/>
      <c r="G179" s="159"/>
      <c r="H179" s="160"/>
      <c r="I179" s="223"/>
      <c r="J179" s="158"/>
      <c r="K179" s="161"/>
      <c r="L179" s="142"/>
    </row>
    <row r="180" spans="2:12" ht="65.25" customHeight="1" x14ac:dyDescent="0.25">
      <c r="B180" s="124" t="s">
        <v>622</v>
      </c>
      <c r="C180" s="157"/>
      <c r="D180" s="158"/>
      <c r="E180" s="158"/>
      <c r="F180" s="158"/>
      <c r="G180" s="159"/>
      <c r="H180" s="160"/>
      <c r="I180" s="223">
        <v>19325.702050000004</v>
      </c>
      <c r="J180" s="158"/>
      <c r="K180" s="161"/>
      <c r="L180" s="142"/>
    </row>
    <row r="181" spans="2:12" ht="21.75" customHeight="1" x14ac:dyDescent="0.25">
      <c r="B181" s="153"/>
      <c r="C181" s="164" t="s">
        <v>547</v>
      </c>
      <c r="D181" s="165">
        <f>SUM(D175:D179)</f>
        <v>63844</v>
      </c>
      <c r="E181" s="165">
        <f>SUM(E175:E178)</f>
        <v>0</v>
      </c>
      <c r="F181" s="165">
        <f>SUM(F175:F178)</f>
        <v>0</v>
      </c>
      <c r="G181" s="165">
        <f>SUM(G175:G178)</f>
        <v>63844</v>
      </c>
      <c r="H181" s="140">
        <f>(H175*G175)+(H176*G176)+(H177*G177)+(H178*G178)+(H179*G179)</f>
        <v>0</v>
      </c>
      <c r="I181" s="220">
        <f>SUM(I175:I180)</f>
        <v>28075.702050000004</v>
      </c>
      <c r="J181" s="141"/>
      <c r="K181" s="157"/>
      <c r="L181" s="166"/>
    </row>
    <row r="182" spans="2:12" ht="15.75" customHeight="1" x14ac:dyDescent="0.25">
      <c r="B182" s="153"/>
      <c r="C182" s="154"/>
      <c r="D182" s="155"/>
      <c r="E182" s="155"/>
      <c r="F182" s="155"/>
      <c r="G182" s="155"/>
      <c r="H182" s="155"/>
      <c r="I182" s="222"/>
      <c r="J182" s="155"/>
      <c r="K182" s="154"/>
      <c r="L182" s="166"/>
    </row>
    <row r="183" spans="2:12" ht="15.75" customHeight="1" x14ac:dyDescent="0.25">
      <c r="B183" s="153"/>
      <c r="C183" s="154"/>
      <c r="D183" s="155"/>
      <c r="E183" s="155"/>
      <c r="F183" s="155"/>
      <c r="G183" s="155"/>
      <c r="H183" s="155"/>
      <c r="I183" s="222"/>
      <c r="J183" s="155"/>
      <c r="K183" s="154"/>
      <c r="L183" s="166"/>
    </row>
    <row r="184" spans="2:12" ht="15.75" customHeight="1" x14ac:dyDescent="0.25">
      <c r="B184" s="153"/>
      <c r="C184" s="154"/>
      <c r="D184" s="155"/>
      <c r="E184" s="155"/>
      <c r="F184" s="155"/>
      <c r="G184" s="155"/>
      <c r="H184" s="155"/>
      <c r="I184" s="222"/>
      <c r="J184" s="155"/>
      <c r="K184" s="154"/>
      <c r="L184" s="166"/>
    </row>
    <row r="185" spans="2:12" ht="15.75" customHeight="1" x14ac:dyDescent="0.25">
      <c r="B185" s="153"/>
      <c r="C185" s="154"/>
      <c r="D185" s="155"/>
      <c r="E185" s="155"/>
      <c r="F185" s="155"/>
      <c r="G185" s="155"/>
      <c r="H185" s="155"/>
      <c r="I185" s="222"/>
      <c r="J185" s="155"/>
      <c r="K185" s="154"/>
      <c r="L185" s="166"/>
    </row>
    <row r="186" spans="2:12" ht="15.75" customHeight="1" x14ac:dyDescent="0.25">
      <c r="B186" s="153"/>
      <c r="C186" s="154"/>
      <c r="D186" s="155"/>
      <c r="E186" s="155"/>
      <c r="F186" s="155"/>
      <c r="G186" s="155"/>
      <c r="H186" s="155"/>
      <c r="I186" s="222"/>
      <c r="J186" s="155"/>
      <c r="K186" s="154"/>
      <c r="L186" s="166"/>
    </row>
    <row r="187" spans="2:12" ht="15.75" customHeight="1" x14ac:dyDescent="0.25">
      <c r="B187" s="153"/>
      <c r="C187" s="154"/>
      <c r="D187" s="155"/>
      <c r="E187" s="155"/>
      <c r="F187" s="155"/>
      <c r="G187" s="155"/>
      <c r="H187" s="155"/>
      <c r="I187" s="222"/>
      <c r="J187" s="155"/>
      <c r="K187" s="154"/>
      <c r="L187" s="166"/>
    </row>
    <row r="188" spans="2:12" ht="15.75" customHeight="1" thickBot="1" x14ac:dyDescent="0.3">
      <c r="B188" s="153"/>
      <c r="C188" s="154"/>
      <c r="D188" s="155"/>
      <c r="E188" s="155"/>
      <c r="F188" s="155"/>
      <c r="G188" s="155"/>
      <c r="H188" s="155"/>
      <c r="I188" s="222"/>
      <c r="J188" s="155"/>
      <c r="K188" s="154"/>
      <c r="L188" s="166"/>
    </row>
    <row r="189" spans="2:12" ht="15.75" x14ac:dyDescent="0.25">
      <c r="B189" s="153"/>
      <c r="C189" s="260" t="s">
        <v>18</v>
      </c>
      <c r="D189" s="261"/>
      <c r="E189" s="167"/>
      <c r="F189" s="167"/>
      <c r="G189" s="168"/>
      <c r="H189" s="166"/>
      <c r="I189" s="224"/>
      <c r="J189" s="169"/>
      <c r="K189" s="166"/>
    </row>
    <row r="190" spans="2:12" ht="40.5" customHeight="1" x14ac:dyDescent="0.25">
      <c r="B190" s="153"/>
      <c r="C190" s="251"/>
      <c r="D190" s="262" t="str">
        <f>D5</f>
        <v>Recipient Organization</v>
      </c>
      <c r="E190" s="170" t="s">
        <v>545</v>
      </c>
      <c r="F190" s="140" t="s">
        <v>546</v>
      </c>
      <c r="G190" s="253" t="s">
        <v>62</v>
      </c>
      <c r="H190" s="154"/>
      <c r="I190" s="222"/>
      <c r="J190" s="155"/>
      <c r="K190" s="166"/>
    </row>
    <row r="191" spans="2:12" ht="24.75" customHeight="1" x14ac:dyDescent="0.25">
      <c r="B191" s="153"/>
      <c r="C191" s="252"/>
      <c r="D191" s="263"/>
      <c r="E191" s="171" t="e">
        <f>#REF!</f>
        <v>#REF!</v>
      </c>
      <c r="F191" s="172" t="e">
        <f>#REF!</f>
        <v>#REF!</v>
      </c>
      <c r="G191" s="254"/>
      <c r="H191" s="154"/>
      <c r="I191" s="222"/>
      <c r="J191" s="155"/>
      <c r="K191" s="166"/>
    </row>
    <row r="192" spans="2:12" ht="41.25" customHeight="1" x14ac:dyDescent="0.25">
      <c r="B192" s="173"/>
      <c r="C192" s="174" t="s">
        <v>61</v>
      </c>
      <c r="D192" s="175">
        <f>SUM(D16,D26,D36,D46,D58,D68,D78,D88,D100,D110,D120,D130,D142,D152,D162,D172,D175,D176,D177,D178,D179)</f>
        <v>934474.75</v>
      </c>
      <c r="E192" s="176">
        <f>SUM(E16,E26,E36,E46,E58,E68,E78,E88,E100,E110,E120,E130,E142,E152,E162,E172,E175,E176,E177)</f>
        <v>0</v>
      </c>
      <c r="F192" s="177">
        <f>SUM(F16,F26,F36,F46,F58,F68,F78,F88,F100,F110,F120,F130,F142,F152,F162,F172,F175,F176,F177)</f>
        <v>0</v>
      </c>
      <c r="G192" s="175">
        <f>SUM(D192:F192)</f>
        <v>934474.75</v>
      </c>
      <c r="H192" s="154"/>
      <c r="I192" s="222"/>
      <c r="J192" s="155"/>
      <c r="K192" s="173"/>
    </row>
    <row r="193" spans="2:12" ht="51.75" customHeight="1" x14ac:dyDescent="0.25">
      <c r="B193" s="145"/>
      <c r="C193" s="174" t="s">
        <v>9</v>
      </c>
      <c r="D193" s="175">
        <f>D192*0.07</f>
        <v>65413.232500000006</v>
      </c>
      <c r="E193" s="176">
        <f t="shared" ref="E193:F193" si="32">E192*0.07</f>
        <v>0</v>
      </c>
      <c r="F193" s="177">
        <f t="shared" si="32"/>
        <v>0</v>
      </c>
      <c r="G193" s="175">
        <f>G192*0.07</f>
        <v>65413.232500000006</v>
      </c>
      <c r="H193" s="145"/>
      <c r="I193" s="222"/>
      <c r="J193" s="151"/>
      <c r="K193" s="178"/>
    </row>
    <row r="194" spans="2:12" ht="51.75" customHeight="1" thickBot="1" x14ac:dyDescent="0.3">
      <c r="B194" s="145"/>
      <c r="C194" s="179" t="s">
        <v>62</v>
      </c>
      <c r="D194" s="180">
        <f>SUM(D192:D193)</f>
        <v>999887.98250000004</v>
      </c>
      <c r="E194" s="181">
        <f t="shared" ref="E194:F194" si="33">SUM(E192:E193)</f>
        <v>0</v>
      </c>
      <c r="F194" s="182">
        <f t="shared" si="33"/>
        <v>0</v>
      </c>
      <c r="G194" s="183">
        <f>SUM(G192:G193)</f>
        <v>999887.98250000004</v>
      </c>
      <c r="H194" s="145"/>
      <c r="I194" s="222"/>
      <c r="J194" s="151"/>
      <c r="K194" s="178"/>
    </row>
    <row r="195" spans="2:12" ht="42" customHeight="1" x14ac:dyDescent="0.25">
      <c r="B195" s="145"/>
      <c r="K195" s="152"/>
      <c r="L195" s="178"/>
    </row>
    <row r="196" spans="2:12" s="139" customFormat="1" ht="29.25" customHeight="1" thickBot="1" x14ac:dyDescent="0.3">
      <c r="B196" s="154"/>
      <c r="C196" s="153"/>
      <c r="D196" s="184"/>
      <c r="E196" s="184"/>
      <c r="F196" s="184"/>
      <c r="G196" s="184"/>
      <c r="H196" s="184"/>
      <c r="I196" s="225"/>
      <c r="J196" s="185"/>
      <c r="K196" s="166"/>
      <c r="L196" s="173"/>
    </row>
    <row r="197" spans="2:12" ht="23.25" customHeight="1" x14ac:dyDescent="0.25">
      <c r="B197" s="178"/>
      <c r="C197" s="277" t="s">
        <v>27</v>
      </c>
      <c r="D197" s="278"/>
      <c r="E197" s="279"/>
      <c r="F197" s="279"/>
      <c r="G197" s="279"/>
      <c r="H197" s="280"/>
      <c r="I197" s="226"/>
      <c r="J197" s="186"/>
      <c r="K197" s="178"/>
    </row>
    <row r="198" spans="2:12" ht="41.25" customHeight="1" x14ac:dyDescent="0.25">
      <c r="B198" s="178"/>
      <c r="C198" s="187"/>
      <c r="D198" s="283" t="str">
        <f>D5</f>
        <v>Recipient Organization</v>
      </c>
      <c r="E198" s="188" t="s">
        <v>545</v>
      </c>
      <c r="F198" s="188" t="s">
        <v>546</v>
      </c>
      <c r="G198" s="270" t="s">
        <v>62</v>
      </c>
      <c r="H198" s="272" t="s">
        <v>29</v>
      </c>
      <c r="I198" s="226"/>
      <c r="J198" s="186"/>
      <c r="K198" s="178"/>
    </row>
    <row r="199" spans="2:12" ht="27.75" customHeight="1" x14ac:dyDescent="0.25">
      <c r="B199" s="178"/>
      <c r="C199" s="187"/>
      <c r="D199" s="284"/>
      <c r="E199" s="188" t="e">
        <f>#REF!</f>
        <v>#REF!</v>
      </c>
      <c r="F199" s="188" t="e">
        <f>#REF!</f>
        <v>#REF!</v>
      </c>
      <c r="G199" s="271"/>
      <c r="H199" s="273"/>
      <c r="I199" s="226"/>
      <c r="J199" s="186"/>
      <c r="K199" s="178"/>
    </row>
    <row r="200" spans="2:12" ht="55.5" customHeight="1" x14ac:dyDescent="0.25">
      <c r="B200" s="178"/>
      <c r="C200" s="189" t="s">
        <v>28</v>
      </c>
      <c r="D200" s="190">
        <f>D194*H200</f>
        <v>349960.79387499997</v>
      </c>
      <c r="E200" s="191">
        <f>SUM(E192:E193)*0.7</f>
        <v>0</v>
      </c>
      <c r="F200" s="191">
        <f>SUM(F192:F193)*0.7</f>
        <v>0</v>
      </c>
      <c r="G200" s="191"/>
      <c r="H200" s="192">
        <v>0.35</v>
      </c>
      <c r="I200" s="224"/>
      <c r="J200" s="169"/>
      <c r="K200" s="178"/>
    </row>
    <row r="201" spans="2:12" ht="57.75" customHeight="1" x14ac:dyDescent="0.25">
      <c r="B201" s="276"/>
      <c r="C201" s="193" t="s">
        <v>30</v>
      </c>
      <c r="D201" s="194">
        <f>D194*H201</f>
        <v>349960.79387499997</v>
      </c>
      <c r="E201" s="195">
        <f>SUM(E192:E193)*0.3</f>
        <v>0</v>
      </c>
      <c r="F201" s="195">
        <f>SUM(F192:F193)*0.3</f>
        <v>0</v>
      </c>
      <c r="G201" s="195"/>
      <c r="H201" s="196">
        <v>0.35</v>
      </c>
      <c r="I201" s="224"/>
      <c r="J201" s="169"/>
    </row>
    <row r="202" spans="2:12" ht="57.75" customHeight="1" x14ac:dyDescent="0.25">
      <c r="B202" s="276"/>
      <c r="C202" s="193" t="s">
        <v>555</v>
      </c>
      <c r="D202" s="194">
        <f>D194*H202</f>
        <v>299966.39474999998</v>
      </c>
      <c r="E202" s="195"/>
      <c r="F202" s="195"/>
      <c r="G202" s="195"/>
      <c r="H202" s="196">
        <v>0.3</v>
      </c>
      <c r="I202" s="224"/>
      <c r="J202" s="169"/>
    </row>
    <row r="203" spans="2:12" ht="38.25" customHeight="1" thickBot="1" x14ac:dyDescent="0.3">
      <c r="B203" s="276"/>
      <c r="C203" s="179" t="s">
        <v>552</v>
      </c>
      <c r="D203" s="182">
        <f>SUM(D200:D202)</f>
        <v>999887.98249999993</v>
      </c>
      <c r="E203" s="182">
        <f t="shared" ref="E203:F203" si="34">SUM(E200:E201)</f>
        <v>0</v>
      </c>
      <c r="F203" s="182">
        <f t="shared" si="34"/>
        <v>0</v>
      </c>
      <c r="G203" s="197"/>
      <c r="H203" s="198"/>
      <c r="I203" s="227"/>
      <c r="J203" s="199"/>
    </row>
    <row r="204" spans="2:12" ht="21.75" customHeight="1" thickBot="1" x14ac:dyDescent="0.3">
      <c r="B204" s="276"/>
      <c r="C204" s="150"/>
      <c r="D204" s="200"/>
      <c r="E204" s="200"/>
      <c r="F204" s="200"/>
      <c r="G204" s="200"/>
      <c r="H204" s="200"/>
      <c r="I204" s="225"/>
      <c r="J204" s="201"/>
    </row>
    <row r="205" spans="2:12" ht="49.5" customHeight="1" x14ac:dyDescent="0.25">
      <c r="B205" s="276"/>
      <c r="C205" s="202" t="s">
        <v>614</v>
      </c>
      <c r="D205" s="203">
        <f>SUM(H16,H26,H36,H46,H58,H68,H78,H88,H100,H110,H120,H130,H142,H152,H162,H172,H181)*1.07</f>
        <v>340153.50825000001</v>
      </c>
      <c r="E205" s="184"/>
      <c r="F205" s="184"/>
      <c r="G205" s="184"/>
      <c r="H205" s="204" t="s">
        <v>564</v>
      </c>
      <c r="I205" s="228">
        <f>SUM(I181,I172,I162,I152,I142,I130,I120,I110,I100,I88,I78,I68,I58,I46,I36,I26,I16)</f>
        <v>328785.55979999999</v>
      </c>
      <c r="J205" s="205"/>
    </row>
    <row r="206" spans="2:12" ht="28.5" customHeight="1" thickBot="1" x14ac:dyDescent="0.3">
      <c r="B206" s="276"/>
      <c r="C206" s="206" t="s">
        <v>15</v>
      </c>
      <c r="D206" s="207">
        <f>D205/D194</f>
        <v>0.34019161566430767</v>
      </c>
      <c r="E206" s="208"/>
      <c r="F206" s="208"/>
      <c r="G206" s="208"/>
      <c r="H206" s="209" t="s">
        <v>565</v>
      </c>
      <c r="I206" s="229">
        <f>I205/D192</f>
        <v>0.3518399612188558</v>
      </c>
      <c r="J206" s="210"/>
    </row>
    <row r="207" spans="2:12" ht="28.5" customHeight="1" x14ac:dyDescent="0.25">
      <c r="B207" s="276"/>
      <c r="C207" s="274"/>
      <c r="D207" s="275"/>
      <c r="E207" s="211"/>
      <c r="F207" s="211"/>
      <c r="G207" s="211"/>
    </row>
    <row r="208" spans="2:12" ht="28.5" customHeight="1" x14ac:dyDescent="0.25">
      <c r="B208" s="276"/>
      <c r="C208" s="206" t="s">
        <v>615</v>
      </c>
      <c r="D208" s="212">
        <f>SUM(D177:F179)*1.07</f>
        <v>68313.08</v>
      </c>
      <c r="E208" s="213"/>
      <c r="F208" s="213"/>
      <c r="G208" s="213"/>
    </row>
    <row r="209" spans="2:12" ht="23.25" customHeight="1" x14ac:dyDescent="0.25">
      <c r="B209" s="276"/>
      <c r="C209" s="206" t="s">
        <v>16</v>
      </c>
      <c r="D209" s="207">
        <f>D208/D194</f>
        <v>6.8320733117722007E-2</v>
      </c>
      <c r="E209" s="213"/>
      <c r="F209" s="213"/>
      <c r="G209" s="213"/>
    </row>
    <row r="210" spans="2:12" ht="68.25" customHeight="1" thickBot="1" x14ac:dyDescent="0.3">
      <c r="B210" s="276"/>
      <c r="C210" s="281" t="s">
        <v>616</v>
      </c>
      <c r="D210" s="282"/>
      <c r="E210" s="214"/>
      <c r="F210" s="214"/>
      <c r="G210" s="214"/>
      <c r="J210" s="215"/>
    </row>
    <row r="211" spans="2:12" ht="55.5" customHeight="1" x14ac:dyDescent="0.25">
      <c r="B211" s="276"/>
      <c r="L211" s="139"/>
    </row>
    <row r="212" spans="2:12" ht="42.75" customHeight="1" x14ac:dyDescent="0.25">
      <c r="B212" s="276"/>
    </row>
    <row r="213" spans="2:12" ht="21.75" customHeight="1" x14ac:dyDescent="0.25">
      <c r="B213" s="276"/>
    </row>
    <row r="214" spans="2:12" ht="21.75" customHeight="1" x14ac:dyDescent="0.25">
      <c r="B214" s="276"/>
    </row>
    <row r="215" spans="2:12" ht="23.25" customHeight="1" x14ac:dyDescent="0.25">
      <c r="B215" s="276"/>
    </row>
    <row r="216" spans="2:12" ht="23.25" customHeight="1" x14ac:dyDescent="0.25"/>
    <row r="217" spans="2:12" ht="21.75" customHeight="1" x14ac:dyDescent="0.25"/>
    <row r="218" spans="2:12" ht="16.5" customHeight="1" x14ac:dyDescent="0.25"/>
    <row r="219" spans="2:12" ht="29.25" customHeight="1" x14ac:dyDescent="0.25"/>
    <row r="220" spans="2:12" ht="24.75" customHeight="1" x14ac:dyDescent="0.25"/>
    <row r="221" spans="2:12" ht="33" customHeight="1" x14ac:dyDescent="0.25"/>
    <row r="223" spans="2:12" ht="15" customHeight="1" x14ac:dyDescent="0.25"/>
    <row r="224" spans="2:12" ht="25.5" customHeight="1" x14ac:dyDescent="0.25"/>
  </sheetData>
  <sheetProtection formatCells="0" formatColumns="0" formatRows="0"/>
  <mergeCells count="33">
    <mergeCell ref="G198:G199"/>
    <mergeCell ref="H198:H199"/>
    <mergeCell ref="C207:D207"/>
    <mergeCell ref="B201:B215"/>
    <mergeCell ref="C197:H197"/>
    <mergeCell ref="C210:D210"/>
    <mergeCell ref="D198:D199"/>
    <mergeCell ref="C48:K48"/>
    <mergeCell ref="C49:K49"/>
    <mergeCell ref="C59:K59"/>
    <mergeCell ref="C69:K69"/>
    <mergeCell ref="C79:K79"/>
    <mergeCell ref="C90:K90"/>
    <mergeCell ref="C91:K91"/>
    <mergeCell ref="C101:K101"/>
    <mergeCell ref="C111:K111"/>
    <mergeCell ref="C121:K121"/>
    <mergeCell ref="C37:K37"/>
    <mergeCell ref="C6:K6"/>
    <mergeCell ref="B1:E1"/>
    <mergeCell ref="C17:K17"/>
    <mergeCell ref="C7:K7"/>
    <mergeCell ref="C27:K27"/>
    <mergeCell ref="B3:E3"/>
    <mergeCell ref="C190:C191"/>
    <mergeCell ref="G190:G191"/>
    <mergeCell ref="C132:K132"/>
    <mergeCell ref="C143:K143"/>
    <mergeCell ref="C133:K133"/>
    <mergeCell ref="C153:K153"/>
    <mergeCell ref="C189:D189"/>
    <mergeCell ref="C163:K163"/>
    <mergeCell ref="D190:D191"/>
  </mergeCells>
  <conditionalFormatting sqref="D206">
    <cfRule type="cellIs" dxfId="40" priority="47" operator="lessThan">
      <formula>0.15</formula>
    </cfRule>
  </conditionalFormatting>
  <conditionalFormatting sqref="D209">
    <cfRule type="cellIs" dxfId="39" priority="45" operator="lessThan">
      <formula>0.05</formula>
    </cfRule>
  </conditionalFormatting>
  <dataValidations xWindow="431" yWindow="475" count="6">
    <dataValidation allowBlank="1" showInputMessage="1" showErrorMessage="1" prompt="% Towards Gender Equality and Women's Empowerment Must be Higher than 15%_x000a_" sqref="D206:G206" xr:uid="{00000000-0002-0000-0100-000000000000}"/>
    <dataValidation allowBlank="1" showInputMessage="1" showErrorMessage="1" prompt="M&amp;E Budget Cannot be Less than 5%_x000a_" sqref="D209:G209"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80 C112 C134 C144 C154 C164" xr:uid="{00000000-0002-0000-0100-000004000000}"/>
    <dataValidation allowBlank="1" showErrorMessage="1" prompt="% Towards Gender Equality and Women's Empowerment Must be Higher than 15%_x000a_" sqref="D208:G208" xr:uid="{00000000-0002-0000-0100-000005000000}"/>
  </dataValidations>
  <pageMargins left="0.7" right="0.7" top="0.75" bottom="0.75" header="0.3" footer="0.3"/>
  <pageSetup scale="74" orientation="landscape" r:id="rId1"/>
  <rowBreaks count="1" manualBreakCount="1">
    <brk id="5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9"/>
  <sheetViews>
    <sheetView showGridLines="0" showZeros="0" zoomScale="96" zoomScaleNormal="96" workbookViewId="0">
      <selection activeCell="D192" sqref="D192"/>
    </sheetView>
  </sheetViews>
  <sheetFormatPr baseColWidth="10" defaultColWidth="9.140625" defaultRowHeight="15.75" x14ac:dyDescent="0.25"/>
  <cols>
    <col min="1" max="1" width="4.42578125" style="29" customWidth="1"/>
    <col min="2" max="2" width="3.28515625" style="29" customWidth="1"/>
    <col min="3" max="3" width="51.42578125" style="29" customWidth="1"/>
    <col min="4" max="4" width="34.28515625" style="31" customWidth="1"/>
    <col min="5" max="5" width="35" style="31" customWidth="1"/>
    <col min="6" max="6" width="34" style="31" customWidth="1"/>
    <col min="7" max="7" width="25.7109375" style="29" customWidth="1"/>
    <col min="8" max="8" width="21.42578125" style="29" customWidth="1"/>
    <col min="9" max="9" width="16.85546875" style="29" customWidth="1"/>
    <col min="10" max="10" width="19.42578125" style="29" customWidth="1"/>
    <col min="11" max="11" width="19" style="29" customWidth="1"/>
    <col min="12" max="12" width="26" style="29" customWidth="1"/>
    <col min="13" max="13" width="21.140625" style="29" customWidth="1"/>
    <col min="14" max="14" width="7" style="29" customWidth="1"/>
    <col min="15" max="15" width="24.28515625" style="29" customWidth="1"/>
    <col min="16" max="16" width="26.42578125" style="29" customWidth="1"/>
    <col min="17" max="17" width="30.140625" style="29" customWidth="1"/>
    <col min="18" max="18" width="33" style="29" customWidth="1"/>
    <col min="19" max="20" width="22.7109375" style="29" customWidth="1"/>
    <col min="21" max="21" width="23.42578125" style="29" customWidth="1"/>
    <col min="22" max="22" width="32.140625" style="29" customWidth="1"/>
    <col min="23" max="23" width="9.140625" style="29"/>
    <col min="24" max="24" width="17.7109375" style="29" customWidth="1"/>
    <col min="25" max="25" width="26.42578125" style="29" customWidth="1"/>
    <col min="26" max="26" width="22.42578125" style="29" customWidth="1"/>
    <col min="27" max="27" width="29.7109375" style="29" customWidth="1"/>
    <col min="28" max="28" width="23.42578125" style="29" customWidth="1"/>
    <col min="29" max="29" width="18.42578125" style="29" customWidth="1"/>
    <col min="30" max="30" width="17.42578125" style="29" customWidth="1"/>
    <col min="31" max="31" width="25.140625" style="29" customWidth="1"/>
    <col min="32" max="16384" width="9.140625" style="29"/>
  </cols>
  <sheetData>
    <row r="1" spans="2:13" ht="24" customHeight="1" x14ac:dyDescent="0.25">
      <c r="L1" s="11"/>
      <c r="M1" s="1"/>
    </row>
    <row r="2" spans="2:13" ht="26.25" customHeight="1" x14ac:dyDescent="0.7">
      <c r="C2" s="250" t="s">
        <v>544</v>
      </c>
      <c r="D2" s="250"/>
      <c r="E2" s="250"/>
      <c r="F2" s="250"/>
      <c r="G2" s="22"/>
      <c r="H2" s="23"/>
      <c r="I2" s="23"/>
      <c r="L2" s="11"/>
      <c r="M2" s="1"/>
    </row>
    <row r="3" spans="2:13" ht="15" customHeight="1" x14ac:dyDescent="0.25">
      <c r="C3" s="95" t="s">
        <v>561</v>
      </c>
      <c r="D3" s="24"/>
      <c r="E3" s="24"/>
      <c r="F3" s="24"/>
      <c r="G3" s="24"/>
      <c r="H3" s="24"/>
      <c r="I3" s="24"/>
      <c r="L3" s="11"/>
      <c r="M3" s="1"/>
    </row>
    <row r="4" spans="2:13" ht="17.25" customHeight="1" x14ac:dyDescent="0.3">
      <c r="C4" s="287" t="s">
        <v>177</v>
      </c>
      <c r="D4" s="287"/>
      <c r="E4" s="287"/>
      <c r="F4" s="24"/>
      <c r="G4" s="24"/>
      <c r="H4" s="24"/>
      <c r="I4" s="24"/>
      <c r="L4" s="11"/>
      <c r="M4" s="1"/>
    </row>
    <row r="5" spans="2:13" ht="13.5" customHeight="1" x14ac:dyDescent="0.25">
      <c r="C5" s="26"/>
      <c r="D5" s="26"/>
      <c r="E5" s="26"/>
      <c r="F5" s="26"/>
      <c r="L5" s="11"/>
      <c r="M5" s="1"/>
    </row>
    <row r="6" spans="2:13" ht="24" customHeight="1" x14ac:dyDescent="0.25">
      <c r="C6" s="26"/>
      <c r="D6" s="12" t="str">
        <f>'1) Budget Tables'!D5</f>
        <v>Recipient Organization</v>
      </c>
      <c r="E6" s="12" t="s">
        <v>178</v>
      </c>
      <c r="F6" s="12" t="s">
        <v>179</v>
      </c>
      <c r="G6" s="100" t="s">
        <v>62</v>
      </c>
      <c r="L6" s="11"/>
      <c r="M6" s="1"/>
    </row>
    <row r="7" spans="2:13" ht="24" customHeight="1" x14ac:dyDescent="0.25">
      <c r="B7" s="291" t="s">
        <v>187</v>
      </c>
      <c r="C7" s="291"/>
      <c r="D7" s="291"/>
      <c r="E7" s="291"/>
      <c r="F7" s="291"/>
      <c r="G7" s="291"/>
      <c r="L7" s="11"/>
      <c r="M7" s="1"/>
    </row>
    <row r="8" spans="2:13" ht="22.5" customHeight="1" x14ac:dyDescent="0.25">
      <c r="C8" s="291" t="s">
        <v>184</v>
      </c>
      <c r="D8" s="291"/>
      <c r="E8" s="291"/>
      <c r="F8" s="291"/>
      <c r="G8" s="291"/>
      <c r="L8" s="11"/>
      <c r="M8" s="1"/>
    </row>
    <row r="9" spans="2:13" ht="24.75" customHeight="1" thickBot="1" x14ac:dyDescent="0.3">
      <c r="C9" s="40" t="s">
        <v>183</v>
      </c>
      <c r="D9" s="41">
        <f>'1) Budget Tables'!D16</f>
        <v>332480.75</v>
      </c>
      <c r="E9" s="41">
        <f>'1) Budget Tables'!E16</f>
        <v>0</v>
      </c>
      <c r="F9" s="41">
        <f>'1) Budget Tables'!F16</f>
        <v>0</v>
      </c>
      <c r="G9" s="42">
        <f>SUM(D9:F9)</f>
        <v>332480.75</v>
      </c>
      <c r="L9" s="11"/>
      <c r="M9" s="1"/>
    </row>
    <row r="10" spans="2:13" ht="21.75" customHeight="1" x14ac:dyDescent="0.25">
      <c r="C10" s="38" t="s">
        <v>10</v>
      </c>
      <c r="D10" s="74">
        <v>16000</v>
      </c>
      <c r="E10" s="230"/>
      <c r="F10" s="75"/>
      <c r="G10" s="39">
        <f t="shared" ref="G10:G17" si="0">SUM(D10:F10)</f>
        <v>16000</v>
      </c>
    </row>
    <row r="11" spans="2:13" x14ac:dyDescent="0.25">
      <c r="C11" s="27" t="s">
        <v>11</v>
      </c>
      <c r="D11" s="76">
        <v>1600</v>
      </c>
      <c r="E11" s="9"/>
      <c r="F11" s="9"/>
      <c r="G11" s="37">
        <f t="shared" si="0"/>
        <v>1600</v>
      </c>
    </row>
    <row r="12" spans="2:13" ht="15.75" customHeight="1" x14ac:dyDescent="0.25">
      <c r="C12" s="27" t="s">
        <v>12</v>
      </c>
      <c r="D12" s="76">
        <v>5250</v>
      </c>
      <c r="E12" s="76"/>
      <c r="F12" s="76"/>
      <c r="G12" s="37">
        <f t="shared" si="0"/>
        <v>5250</v>
      </c>
    </row>
    <row r="13" spans="2:13" x14ac:dyDescent="0.25">
      <c r="C13" s="28" t="s">
        <v>13</v>
      </c>
      <c r="D13" s="76">
        <v>26800</v>
      </c>
      <c r="E13" s="231"/>
      <c r="F13" s="76"/>
      <c r="G13" s="37">
        <f t="shared" si="0"/>
        <v>26800</v>
      </c>
    </row>
    <row r="14" spans="2:13" x14ac:dyDescent="0.25">
      <c r="C14" s="27" t="s">
        <v>17</v>
      </c>
      <c r="D14" s="76">
        <v>8730</v>
      </c>
      <c r="E14" s="76"/>
      <c r="F14" s="76"/>
      <c r="G14" s="37">
        <f t="shared" si="0"/>
        <v>8730</v>
      </c>
    </row>
    <row r="15" spans="2:13" ht="21.75" customHeight="1" x14ac:dyDescent="0.25">
      <c r="C15" s="27" t="s">
        <v>14</v>
      </c>
      <c r="D15" s="76">
        <f>296245-22144.25</f>
        <v>274100.75</v>
      </c>
      <c r="E15" s="231"/>
      <c r="F15" s="76"/>
      <c r="G15" s="37">
        <f t="shared" si="0"/>
        <v>274100.75</v>
      </c>
    </row>
    <row r="16" spans="2:13" ht="21.75" customHeight="1" x14ac:dyDescent="0.25">
      <c r="C16" s="27" t="s">
        <v>182</v>
      </c>
      <c r="D16" s="76"/>
      <c r="E16" s="76"/>
      <c r="F16" s="76"/>
      <c r="G16" s="37">
        <f t="shared" si="0"/>
        <v>0</v>
      </c>
    </row>
    <row r="17" spans="3:7" ht="15.75" customHeight="1" x14ac:dyDescent="0.25">
      <c r="C17" s="32" t="s">
        <v>185</v>
      </c>
      <c r="D17" s="43">
        <f>SUM(D10:D16)</f>
        <v>332480.75</v>
      </c>
      <c r="E17" s="43">
        <f>SUM(E10:E16)</f>
        <v>0</v>
      </c>
      <c r="F17" s="43">
        <f t="shared" ref="F17" si="1">SUM(F10:F16)</f>
        <v>0</v>
      </c>
      <c r="G17" s="80">
        <f t="shared" si="0"/>
        <v>332480.75</v>
      </c>
    </row>
    <row r="18" spans="3:7" s="31" customFormat="1" x14ac:dyDescent="0.25">
      <c r="C18" s="44"/>
      <c r="D18" s="45"/>
      <c r="E18" s="45"/>
      <c r="F18" s="45"/>
      <c r="G18" s="81"/>
    </row>
    <row r="19" spans="3:7" x14ac:dyDescent="0.25">
      <c r="C19" s="291" t="s">
        <v>188</v>
      </c>
      <c r="D19" s="291"/>
      <c r="E19" s="291"/>
      <c r="F19" s="291"/>
      <c r="G19" s="291"/>
    </row>
    <row r="20" spans="3:7" ht="27" customHeight="1" thickBot="1" x14ac:dyDescent="0.3">
      <c r="C20" s="40" t="s">
        <v>183</v>
      </c>
      <c r="D20" s="41">
        <f>'1) Budget Tables'!D26</f>
        <v>71120</v>
      </c>
      <c r="E20" s="41">
        <f>'1) Budget Tables'!E26</f>
        <v>0</v>
      </c>
      <c r="F20" s="41">
        <f>'1) Budget Tables'!F26</f>
        <v>0</v>
      </c>
      <c r="G20" s="42">
        <f t="shared" ref="G20:G28" si="2">SUM(D20:F20)</f>
        <v>71120</v>
      </c>
    </row>
    <row r="21" spans="3:7" x14ac:dyDescent="0.25">
      <c r="C21" s="38" t="s">
        <v>10</v>
      </c>
      <c r="D21" s="106">
        <f>16000000/4000</f>
        <v>4000</v>
      </c>
      <c r="E21" s="75"/>
      <c r="F21" s="75"/>
      <c r="G21" s="39">
        <f t="shared" si="2"/>
        <v>4000</v>
      </c>
    </row>
    <row r="22" spans="3:7" x14ac:dyDescent="0.25">
      <c r="C22" s="27" t="s">
        <v>11</v>
      </c>
      <c r="D22" s="107">
        <f>1600000/4000</f>
        <v>400</v>
      </c>
      <c r="E22" s="9"/>
      <c r="F22" s="9"/>
      <c r="G22" s="37">
        <f t="shared" si="2"/>
        <v>400</v>
      </c>
    </row>
    <row r="23" spans="3:7" ht="31.5" x14ac:dyDescent="0.25">
      <c r="C23" s="27" t="s">
        <v>12</v>
      </c>
      <c r="D23" s="107"/>
      <c r="E23" s="76"/>
      <c r="F23" s="76"/>
      <c r="G23" s="37">
        <f t="shared" si="2"/>
        <v>0</v>
      </c>
    </row>
    <row r="24" spans="3:7" x14ac:dyDescent="0.25">
      <c r="C24" s="28" t="s">
        <v>13</v>
      </c>
      <c r="D24" s="107">
        <f>26800000/4000</f>
        <v>6700</v>
      </c>
      <c r="E24" s="76"/>
      <c r="F24" s="76"/>
      <c r="G24" s="37">
        <f t="shared" si="2"/>
        <v>6700</v>
      </c>
    </row>
    <row r="25" spans="3:7" x14ac:dyDescent="0.25">
      <c r="C25" s="27" t="s">
        <v>17</v>
      </c>
      <c r="D25" s="107">
        <f>11400000/4000</f>
        <v>2850</v>
      </c>
      <c r="E25" s="76"/>
      <c r="F25" s="76"/>
      <c r="G25" s="37">
        <f t="shared" si="2"/>
        <v>2850</v>
      </c>
    </row>
    <row r="26" spans="3:7" x14ac:dyDescent="0.25">
      <c r="C26" s="27" t="s">
        <v>14</v>
      </c>
      <c r="D26" s="107">
        <v>57170</v>
      </c>
      <c r="E26" s="231"/>
      <c r="F26" s="76"/>
      <c r="G26" s="37">
        <f t="shared" si="2"/>
        <v>57170</v>
      </c>
    </row>
    <row r="27" spans="3:7" x14ac:dyDescent="0.25">
      <c r="C27" s="27" t="s">
        <v>182</v>
      </c>
      <c r="D27" s="76"/>
      <c r="E27" s="76"/>
      <c r="F27" s="76"/>
      <c r="G27" s="37">
        <f t="shared" si="2"/>
        <v>0</v>
      </c>
    </row>
    <row r="28" spans="3:7" x14ac:dyDescent="0.25">
      <c r="C28" s="32" t="s">
        <v>185</v>
      </c>
      <c r="D28" s="43">
        <f t="shared" ref="D28:E28" si="3">SUM(D21:D27)</f>
        <v>71120</v>
      </c>
      <c r="E28" s="43">
        <f t="shared" si="3"/>
        <v>0</v>
      </c>
      <c r="F28" s="43">
        <f t="shared" ref="F28" si="4">SUM(F21:F27)</f>
        <v>0</v>
      </c>
      <c r="G28" s="37">
        <f t="shared" si="2"/>
        <v>71120</v>
      </c>
    </row>
    <row r="29" spans="3:7" s="31" customFormat="1" x14ac:dyDescent="0.25">
      <c r="C29" s="44"/>
      <c r="D29" s="45"/>
      <c r="E29" s="45"/>
      <c r="F29" s="45"/>
      <c r="G29" s="46"/>
    </row>
    <row r="30" spans="3:7" x14ac:dyDescent="0.25">
      <c r="C30" s="288" t="s">
        <v>189</v>
      </c>
      <c r="D30" s="289"/>
      <c r="E30" s="289"/>
      <c r="F30" s="289"/>
      <c r="G30" s="290"/>
    </row>
    <row r="31" spans="3:7" ht="21.75" customHeight="1" thickBot="1" x14ac:dyDescent="0.3">
      <c r="C31" s="40" t="s">
        <v>183</v>
      </c>
      <c r="D31" s="41">
        <f>'1) Budget Tables'!D36</f>
        <v>85695</v>
      </c>
      <c r="E31" s="41">
        <f>'1) Budget Tables'!E36</f>
        <v>0</v>
      </c>
      <c r="F31" s="41">
        <f>'1) Budget Tables'!F36</f>
        <v>0</v>
      </c>
      <c r="G31" s="42">
        <f t="shared" ref="G31:G39" si="5">SUM(D31:F31)</f>
        <v>85695</v>
      </c>
    </row>
    <row r="32" spans="3:7" x14ac:dyDescent="0.25">
      <c r="C32" s="38" t="s">
        <v>10</v>
      </c>
      <c r="D32" s="106">
        <f>16000000/4000</f>
        <v>4000</v>
      </c>
      <c r="E32" s="75"/>
      <c r="F32" s="75"/>
      <c r="G32" s="39">
        <f t="shared" si="5"/>
        <v>4000</v>
      </c>
    </row>
    <row r="33" spans="3:7" s="31" customFormat="1" ht="15.75" customHeight="1" x14ac:dyDescent="0.25">
      <c r="C33" s="27" t="s">
        <v>11</v>
      </c>
      <c r="D33" s="107">
        <f>1600000/4000</f>
        <v>400</v>
      </c>
      <c r="E33" s="9"/>
      <c r="F33" s="9"/>
      <c r="G33" s="37">
        <f t="shared" si="5"/>
        <v>400</v>
      </c>
    </row>
    <row r="34" spans="3:7" s="31" customFormat="1" ht="31.5" x14ac:dyDescent="0.25">
      <c r="C34" s="27" t="s">
        <v>12</v>
      </c>
      <c r="D34" s="107"/>
      <c r="E34" s="76"/>
      <c r="F34" s="76"/>
      <c r="G34" s="37">
        <f t="shared" si="5"/>
        <v>0</v>
      </c>
    </row>
    <row r="35" spans="3:7" s="31" customFormat="1" x14ac:dyDescent="0.25">
      <c r="C35" s="28" t="s">
        <v>13</v>
      </c>
      <c r="D35" s="107">
        <f>26800000/4000</f>
        <v>6700</v>
      </c>
      <c r="E35" s="76"/>
      <c r="F35" s="76"/>
      <c r="G35" s="37">
        <f t="shared" si="5"/>
        <v>6700</v>
      </c>
    </row>
    <row r="36" spans="3:7" x14ac:dyDescent="0.25">
      <c r="C36" s="27" t="s">
        <v>17</v>
      </c>
      <c r="D36" s="107">
        <f>9600000/4000</f>
        <v>2400</v>
      </c>
      <c r="E36" s="76"/>
      <c r="F36" s="76"/>
      <c r="G36" s="37">
        <f t="shared" si="5"/>
        <v>2400</v>
      </c>
    </row>
    <row r="37" spans="3:7" x14ac:dyDescent="0.25">
      <c r="C37" s="27" t="s">
        <v>14</v>
      </c>
      <c r="D37" s="108">
        <v>72195</v>
      </c>
      <c r="E37" s="76"/>
      <c r="F37" s="76"/>
      <c r="G37" s="37">
        <f t="shared" si="5"/>
        <v>72195</v>
      </c>
    </row>
    <row r="38" spans="3:7" x14ac:dyDescent="0.25">
      <c r="C38" s="27" t="s">
        <v>182</v>
      </c>
      <c r="D38" s="76"/>
      <c r="E38" s="76"/>
      <c r="F38" s="76"/>
      <c r="G38" s="37">
        <f t="shared" si="5"/>
        <v>0</v>
      </c>
    </row>
    <row r="39" spans="3:7" x14ac:dyDescent="0.25">
      <c r="C39" s="32" t="s">
        <v>185</v>
      </c>
      <c r="D39" s="43">
        <f t="shared" ref="D39:E39" si="6">SUM(D32:D38)</f>
        <v>85695</v>
      </c>
      <c r="E39" s="43">
        <f t="shared" si="6"/>
        <v>0</v>
      </c>
      <c r="F39" s="43">
        <f t="shared" ref="F39" si="7">SUM(F32:F38)</f>
        <v>0</v>
      </c>
      <c r="G39" s="37">
        <f t="shared" si="5"/>
        <v>85695</v>
      </c>
    </row>
    <row r="40" spans="3:7" hidden="1" x14ac:dyDescent="0.25">
      <c r="C40" s="103"/>
      <c r="D40" s="104"/>
      <c r="E40" s="104"/>
      <c r="F40" s="104"/>
      <c r="G40" s="105"/>
    </row>
    <row r="41" spans="3:7" hidden="1" x14ac:dyDescent="0.25">
      <c r="C41" s="288" t="s">
        <v>190</v>
      </c>
      <c r="D41" s="289"/>
      <c r="E41" s="289"/>
      <c r="F41" s="289"/>
      <c r="G41" s="290"/>
    </row>
    <row r="42" spans="3:7" ht="20.25" hidden="1" customHeight="1" thickBot="1" x14ac:dyDescent="0.3">
      <c r="C42" s="40" t="s">
        <v>183</v>
      </c>
      <c r="D42" s="41">
        <f>'1) Budget Tables'!D46</f>
        <v>0</v>
      </c>
      <c r="E42" s="41">
        <f>'1) Budget Tables'!E46</f>
        <v>0</v>
      </c>
      <c r="F42" s="41">
        <f>'1) Budget Tables'!F46</f>
        <v>0</v>
      </c>
      <c r="G42" s="42">
        <f t="shared" ref="G42:G50" si="8">SUM(D42:F42)</f>
        <v>0</v>
      </c>
    </row>
    <row r="43" spans="3:7" hidden="1" x14ac:dyDescent="0.25">
      <c r="C43" s="38" t="s">
        <v>10</v>
      </c>
      <c r="D43" s="74"/>
      <c r="E43" s="75"/>
      <c r="F43" s="75"/>
      <c r="G43" s="39">
        <f t="shared" si="8"/>
        <v>0</v>
      </c>
    </row>
    <row r="44" spans="3:7" ht="15.75" hidden="1" customHeight="1" x14ac:dyDescent="0.25">
      <c r="C44" s="27" t="s">
        <v>11</v>
      </c>
      <c r="D44" s="76"/>
      <c r="E44" s="9"/>
      <c r="F44" s="9"/>
      <c r="G44" s="37">
        <f t="shared" si="8"/>
        <v>0</v>
      </c>
    </row>
    <row r="45" spans="3:7" ht="32.25" hidden="1" customHeight="1" x14ac:dyDescent="0.25">
      <c r="C45" s="27" t="s">
        <v>12</v>
      </c>
      <c r="D45" s="76"/>
      <c r="E45" s="76"/>
      <c r="F45" s="76"/>
      <c r="G45" s="37">
        <f t="shared" si="8"/>
        <v>0</v>
      </c>
    </row>
    <row r="46" spans="3:7" s="31" customFormat="1" hidden="1" x14ac:dyDescent="0.25">
      <c r="C46" s="28" t="s">
        <v>13</v>
      </c>
      <c r="D46" s="76"/>
      <c r="E46" s="76"/>
      <c r="F46" s="76"/>
      <c r="G46" s="37">
        <f t="shared" si="8"/>
        <v>0</v>
      </c>
    </row>
    <row r="47" spans="3:7" hidden="1" x14ac:dyDescent="0.25">
      <c r="C47" s="27" t="s">
        <v>17</v>
      </c>
      <c r="D47" s="76"/>
      <c r="E47" s="76"/>
      <c r="F47" s="76"/>
      <c r="G47" s="37">
        <f t="shared" si="8"/>
        <v>0</v>
      </c>
    </row>
    <row r="48" spans="3:7" hidden="1" x14ac:dyDescent="0.25">
      <c r="C48" s="27" t="s">
        <v>14</v>
      </c>
      <c r="D48" s="76"/>
      <c r="E48" s="76"/>
      <c r="F48" s="76"/>
      <c r="G48" s="37">
        <f t="shared" si="8"/>
        <v>0</v>
      </c>
    </row>
    <row r="49" spans="2:7" hidden="1" x14ac:dyDescent="0.25">
      <c r="C49" s="27" t="s">
        <v>182</v>
      </c>
      <c r="D49" s="76"/>
      <c r="E49" s="76"/>
      <c r="F49" s="76"/>
      <c r="G49" s="37">
        <f t="shared" si="8"/>
        <v>0</v>
      </c>
    </row>
    <row r="50" spans="2:7" ht="21" hidden="1" customHeight="1" x14ac:dyDescent="0.25">
      <c r="C50" s="32" t="s">
        <v>185</v>
      </c>
      <c r="D50" s="43">
        <f t="shared" ref="D50:E50" si="9">SUM(D43:D49)</f>
        <v>0</v>
      </c>
      <c r="E50" s="43">
        <f t="shared" si="9"/>
        <v>0</v>
      </c>
      <c r="F50" s="43">
        <f t="shared" ref="F50" si="10">SUM(F43:F49)</f>
        <v>0</v>
      </c>
      <c r="G50" s="37">
        <f t="shared" si="8"/>
        <v>0</v>
      </c>
    </row>
    <row r="51" spans="2:7" s="31" customFormat="1" ht="22.5" customHeight="1" x14ac:dyDescent="0.25">
      <c r="C51" s="47"/>
      <c r="D51" s="45"/>
      <c r="E51" s="45"/>
      <c r="F51" s="45"/>
      <c r="G51" s="46"/>
    </row>
    <row r="52" spans="2:7" x14ac:dyDescent="0.25">
      <c r="B52" s="288" t="s">
        <v>191</v>
      </c>
      <c r="C52" s="289"/>
      <c r="D52" s="289"/>
      <c r="E52" s="289"/>
      <c r="F52" s="289"/>
      <c r="G52" s="290"/>
    </row>
    <row r="53" spans="2:7" x14ac:dyDescent="0.25">
      <c r="C53" s="288" t="s">
        <v>192</v>
      </c>
      <c r="D53" s="289"/>
      <c r="E53" s="289"/>
      <c r="F53" s="289"/>
      <c r="G53" s="290"/>
    </row>
    <row r="54" spans="2:7" ht="24" customHeight="1" thickBot="1" x14ac:dyDescent="0.3">
      <c r="C54" s="40" t="s">
        <v>183</v>
      </c>
      <c r="D54" s="41">
        <f>'1) Budget Tables'!D58</f>
        <v>116195</v>
      </c>
      <c r="E54" s="41">
        <f>'1) Budget Tables'!E58</f>
        <v>0</v>
      </c>
      <c r="F54" s="41">
        <f>'1) Budget Tables'!F58</f>
        <v>0</v>
      </c>
      <c r="G54" s="42">
        <f>SUM(D54:F54)</f>
        <v>116195</v>
      </c>
    </row>
    <row r="55" spans="2:7" ht="15.75" customHeight="1" x14ac:dyDescent="0.25">
      <c r="C55" s="38" t="s">
        <v>10</v>
      </c>
      <c r="D55" s="106">
        <f>48000000/4000</f>
        <v>12000</v>
      </c>
      <c r="E55" s="75"/>
      <c r="F55" s="75"/>
      <c r="G55" s="39">
        <f t="shared" ref="G55:G62" si="11">SUM(D55:F55)</f>
        <v>12000</v>
      </c>
    </row>
    <row r="56" spans="2:7" ht="15.75" customHeight="1" x14ac:dyDescent="0.25">
      <c r="C56" s="27" t="s">
        <v>11</v>
      </c>
      <c r="D56" s="107">
        <f>4800000/4000</f>
        <v>1200</v>
      </c>
      <c r="E56" s="9"/>
      <c r="F56" s="9"/>
      <c r="G56" s="37">
        <f t="shared" si="11"/>
        <v>1200</v>
      </c>
    </row>
    <row r="57" spans="2:7" ht="15.75" customHeight="1" x14ac:dyDescent="0.25">
      <c r="C57" s="27" t="s">
        <v>12</v>
      </c>
      <c r="D57" s="107"/>
      <c r="E57" s="76"/>
      <c r="F57" s="76"/>
      <c r="G57" s="37">
        <f t="shared" si="11"/>
        <v>0</v>
      </c>
    </row>
    <row r="58" spans="2:7" ht="18.75" customHeight="1" x14ac:dyDescent="0.25">
      <c r="C58" s="28" t="s">
        <v>13</v>
      </c>
      <c r="D58" s="107">
        <f>80400000/4000</f>
        <v>20100</v>
      </c>
      <c r="E58" s="76"/>
      <c r="F58" s="76"/>
      <c r="G58" s="37">
        <f t="shared" si="11"/>
        <v>20100</v>
      </c>
    </row>
    <row r="59" spans="2:7" x14ac:dyDescent="0.25">
      <c r="C59" s="27" t="s">
        <v>17</v>
      </c>
      <c r="D59" s="107"/>
      <c r="E59" s="76"/>
      <c r="F59" s="76"/>
      <c r="G59" s="37">
        <f t="shared" si="11"/>
        <v>0</v>
      </c>
    </row>
    <row r="60" spans="2:7" s="31" customFormat="1" ht="21.75" customHeight="1" x14ac:dyDescent="0.25">
      <c r="B60" s="29"/>
      <c r="C60" s="27" t="s">
        <v>14</v>
      </c>
      <c r="D60" s="108">
        <v>82895</v>
      </c>
      <c r="E60" s="76"/>
      <c r="F60" s="76"/>
      <c r="G60" s="37">
        <f t="shared" si="11"/>
        <v>82895</v>
      </c>
    </row>
    <row r="61" spans="2:7" s="31" customFormat="1" x14ac:dyDescent="0.25">
      <c r="B61" s="29"/>
      <c r="C61" s="27" t="s">
        <v>182</v>
      </c>
      <c r="D61" s="76"/>
      <c r="E61" s="76"/>
      <c r="F61" s="76"/>
      <c r="G61" s="37">
        <f t="shared" si="11"/>
        <v>0</v>
      </c>
    </row>
    <row r="62" spans="2:7" x14ac:dyDescent="0.25">
      <c r="C62" s="32" t="s">
        <v>185</v>
      </c>
      <c r="D62" s="43">
        <f>SUM(D55:D61)</f>
        <v>116195</v>
      </c>
      <c r="E62" s="43">
        <f>SUM(E55:E61)</f>
        <v>0</v>
      </c>
      <c r="F62" s="43">
        <f t="shared" ref="F62" si="12">SUM(F55:F61)</f>
        <v>0</v>
      </c>
      <c r="G62" s="37">
        <f t="shared" si="11"/>
        <v>116195</v>
      </c>
    </row>
    <row r="63" spans="2:7" s="31" customFormat="1" x14ac:dyDescent="0.25">
      <c r="C63" s="44"/>
      <c r="D63" s="45"/>
      <c r="E63" s="45"/>
      <c r="F63" s="45"/>
      <c r="G63" s="46"/>
    </row>
    <row r="64" spans="2:7" x14ac:dyDescent="0.25">
      <c r="B64" s="31"/>
      <c r="C64" s="288" t="s">
        <v>73</v>
      </c>
      <c r="D64" s="289"/>
      <c r="E64" s="289"/>
      <c r="F64" s="289"/>
      <c r="G64" s="290"/>
    </row>
    <row r="65" spans="2:7" ht="21.75" customHeight="1" thickBot="1" x14ac:dyDescent="0.3">
      <c r="C65" s="40" t="s">
        <v>183</v>
      </c>
      <c r="D65" s="41">
        <f>'1) Budget Tables'!D68</f>
        <v>18075</v>
      </c>
      <c r="E65" s="41">
        <f>'1) Budget Tables'!E68</f>
        <v>0</v>
      </c>
      <c r="F65" s="41">
        <f>'1) Budget Tables'!F68</f>
        <v>0</v>
      </c>
      <c r="G65" s="42">
        <f t="shared" ref="G65:G73" si="13">SUM(D65:F65)</f>
        <v>18075</v>
      </c>
    </row>
    <row r="66" spans="2:7" ht="15.75" customHeight="1" x14ac:dyDescent="0.25">
      <c r="C66" s="38" t="s">
        <v>10</v>
      </c>
      <c r="D66" s="106">
        <f>16000000/4000</f>
        <v>4000</v>
      </c>
      <c r="E66" s="75"/>
      <c r="F66" s="75"/>
      <c r="G66" s="39">
        <f t="shared" si="13"/>
        <v>4000</v>
      </c>
    </row>
    <row r="67" spans="2:7" ht="15.75" customHeight="1" x14ac:dyDescent="0.25">
      <c r="C67" s="27" t="s">
        <v>11</v>
      </c>
      <c r="D67" s="107">
        <f>1600000/4000</f>
        <v>400</v>
      </c>
      <c r="E67" s="9"/>
      <c r="F67" s="9"/>
      <c r="G67" s="37">
        <f t="shared" si="13"/>
        <v>400</v>
      </c>
    </row>
    <row r="68" spans="2:7" ht="15.75" customHeight="1" x14ac:dyDescent="0.25">
      <c r="C68" s="27" t="s">
        <v>12</v>
      </c>
      <c r="D68" s="107">
        <f>26800000/4000</f>
        <v>6700</v>
      </c>
      <c r="E68" s="76"/>
      <c r="F68" s="76"/>
      <c r="G68" s="37">
        <f t="shared" si="13"/>
        <v>6700</v>
      </c>
    </row>
    <row r="69" spans="2:7" x14ac:dyDescent="0.25">
      <c r="C69" s="28" t="s">
        <v>13</v>
      </c>
      <c r="D69" s="107"/>
      <c r="E69" s="76"/>
      <c r="F69" s="76"/>
      <c r="G69" s="37">
        <f t="shared" si="13"/>
        <v>0</v>
      </c>
    </row>
    <row r="70" spans="2:7" x14ac:dyDescent="0.25">
      <c r="C70" s="27" t="s">
        <v>17</v>
      </c>
      <c r="D70" s="107"/>
      <c r="E70" s="76"/>
      <c r="F70" s="76"/>
      <c r="G70" s="37">
        <f t="shared" si="13"/>
        <v>0</v>
      </c>
    </row>
    <row r="71" spans="2:7" x14ac:dyDescent="0.25">
      <c r="C71" s="27" t="s">
        <v>14</v>
      </c>
      <c r="D71" s="107">
        <v>6975</v>
      </c>
      <c r="E71" s="76"/>
      <c r="F71" s="76"/>
      <c r="G71" s="37">
        <f t="shared" si="13"/>
        <v>6975</v>
      </c>
    </row>
    <row r="72" spans="2:7" x14ac:dyDescent="0.25">
      <c r="C72" s="27" t="s">
        <v>182</v>
      </c>
      <c r="D72" s="76"/>
      <c r="E72" s="76"/>
      <c r="F72" s="76"/>
      <c r="G72" s="37">
        <f t="shared" si="13"/>
        <v>0</v>
      </c>
    </row>
    <row r="73" spans="2:7" x14ac:dyDescent="0.25">
      <c r="C73" s="32" t="s">
        <v>185</v>
      </c>
      <c r="D73" s="43">
        <f t="shared" ref="D73:E73" si="14">SUM(D66:D72)</f>
        <v>18075</v>
      </c>
      <c r="E73" s="43">
        <f t="shared" si="14"/>
        <v>0</v>
      </c>
      <c r="F73" s="43">
        <f t="shared" ref="F73" si="15">SUM(F66:F72)</f>
        <v>0</v>
      </c>
      <c r="G73" s="37">
        <f t="shared" si="13"/>
        <v>18075</v>
      </c>
    </row>
    <row r="74" spans="2:7" s="31" customFormat="1" x14ac:dyDescent="0.25">
      <c r="C74" s="44"/>
      <c r="D74" s="45"/>
      <c r="E74" s="45"/>
      <c r="F74" s="45"/>
      <c r="G74" s="46"/>
    </row>
    <row r="75" spans="2:7" x14ac:dyDescent="0.25">
      <c r="C75" s="288" t="s">
        <v>82</v>
      </c>
      <c r="D75" s="289"/>
      <c r="E75" s="289"/>
      <c r="F75" s="289"/>
      <c r="G75" s="290"/>
    </row>
    <row r="76" spans="2:7" ht="21.75" customHeight="1" thickBot="1" x14ac:dyDescent="0.3">
      <c r="B76" s="31"/>
      <c r="C76" s="40" t="s">
        <v>183</v>
      </c>
      <c r="D76" s="41">
        <f>'1) Budget Tables'!D78</f>
        <v>58345</v>
      </c>
      <c r="E76" s="41">
        <f>'1) Budget Tables'!E78</f>
        <v>0</v>
      </c>
      <c r="F76" s="41">
        <f>'1) Budget Tables'!F78</f>
        <v>0</v>
      </c>
      <c r="G76" s="42">
        <f t="shared" ref="G76:G84" si="16">SUM(D76:F76)</f>
        <v>58345</v>
      </c>
    </row>
    <row r="77" spans="2:7" ht="18" customHeight="1" x14ac:dyDescent="0.25">
      <c r="C77" s="38" t="s">
        <v>10</v>
      </c>
      <c r="D77" s="106">
        <f>16000000/4000</f>
        <v>4000</v>
      </c>
      <c r="E77" s="75"/>
      <c r="F77" s="75"/>
      <c r="G77" s="39">
        <f t="shared" si="16"/>
        <v>4000</v>
      </c>
    </row>
    <row r="78" spans="2:7" ht="15.75" customHeight="1" x14ac:dyDescent="0.25">
      <c r="C78" s="27" t="s">
        <v>11</v>
      </c>
      <c r="D78" s="107">
        <f>1600000/4000</f>
        <v>400</v>
      </c>
      <c r="E78" s="9"/>
      <c r="F78" s="9"/>
      <c r="G78" s="37">
        <f t="shared" si="16"/>
        <v>400</v>
      </c>
    </row>
    <row r="79" spans="2:7" s="31" customFormat="1" ht="15.75" customHeight="1" x14ac:dyDescent="0.25">
      <c r="B79" s="29"/>
      <c r="C79" s="27" t="s">
        <v>12</v>
      </c>
      <c r="D79" s="107">
        <f>26800000/4000</f>
        <v>6700</v>
      </c>
      <c r="E79" s="76"/>
      <c r="F79" s="76"/>
      <c r="G79" s="37">
        <f t="shared" si="16"/>
        <v>6700</v>
      </c>
    </row>
    <row r="80" spans="2:7" x14ac:dyDescent="0.25">
      <c r="B80" s="31"/>
      <c r="C80" s="28" t="s">
        <v>13</v>
      </c>
      <c r="D80" s="107"/>
      <c r="E80" s="76"/>
      <c r="F80" s="76"/>
      <c r="G80" s="37">
        <f t="shared" si="16"/>
        <v>0</v>
      </c>
    </row>
    <row r="81" spans="2:7" x14ac:dyDescent="0.25">
      <c r="B81" s="31"/>
      <c r="C81" s="27" t="s">
        <v>17</v>
      </c>
      <c r="D81" s="107"/>
      <c r="E81" s="76"/>
      <c r="F81" s="76"/>
      <c r="G81" s="37">
        <f t="shared" si="16"/>
        <v>0</v>
      </c>
    </row>
    <row r="82" spans="2:7" x14ac:dyDescent="0.25">
      <c r="B82" s="31"/>
      <c r="C82" s="27" t="s">
        <v>14</v>
      </c>
      <c r="D82" s="108">
        <v>47245</v>
      </c>
      <c r="E82" s="76"/>
      <c r="F82" s="76"/>
      <c r="G82" s="37">
        <f t="shared" si="16"/>
        <v>47245</v>
      </c>
    </row>
    <row r="83" spans="2:7" x14ac:dyDescent="0.25">
      <c r="C83" s="27" t="s">
        <v>182</v>
      </c>
      <c r="D83" s="76"/>
      <c r="E83" s="76"/>
      <c r="F83" s="76"/>
      <c r="G83" s="37">
        <f t="shared" si="16"/>
        <v>0</v>
      </c>
    </row>
    <row r="84" spans="2:7" x14ac:dyDescent="0.25">
      <c r="C84" s="32" t="s">
        <v>185</v>
      </c>
      <c r="D84" s="43">
        <f t="shared" ref="D84:E84" si="17">SUM(D77:D83)</f>
        <v>58345</v>
      </c>
      <c r="E84" s="43">
        <f t="shared" si="17"/>
        <v>0</v>
      </c>
      <c r="F84" s="43">
        <f t="shared" ref="F84" si="18">SUM(F77:F83)</f>
        <v>0</v>
      </c>
      <c r="G84" s="37">
        <f t="shared" si="16"/>
        <v>58345</v>
      </c>
    </row>
    <row r="85" spans="2:7" x14ac:dyDescent="0.25">
      <c r="C85" s="103"/>
      <c r="D85" s="104"/>
      <c r="E85" s="104"/>
      <c r="F85" s="104"/>
      <c r="G85" s="105"/>
    </row>
    <row r="86" spans="2:7" hidden="1" x14ac:dyDescent="0.25">
      <c r="C86" s="288" t="s">
        <v>99</v>
      </c>
      <c r="D86" s="289"/>
      <c r="E86" s="289"/>
      <c r="F86" s="289"/>
      <c r="G86" s="290"/>
    </row>
    <row r="87" spans="2:7" ht="21.75" hidden="1" customHeight="1" thickBot="1" x14ac:dyDescent="0.3">
      <c r="C87" s="40" t="s">
        <v>183</v>
      </c>
      <c r="D87" s="41">
        <f>'1) Budget Tables'!D88</f>
        <v>0</v>
      </c>
      <c r="E87" s="41">
        <f>'1) Budget Tables'!E88</f>
        <v>0</v>
      </c>
      <c r="F87" s="41">
        <f>'1) Budget Tables'!F88</f>
        <v>0</v>
      </c>
      <c r="G87" s="42">
        <f t="shared" ref="G87:G95" si="19">SUM(D87:F87)</f>
        <v>0</v>
      </c>
    </row>
    <row r="88" spans="2:7" ht="15.75" hidden="1" customHeight="1" x14ac:dyDescent="0.25">
      <c r="C88" s="38" t="s">
        <v>10</v>
      </c>
      <c r="D88" s="74"/>
      <c r="E88" s="75"/>
      <c r="F88" s="75"/>
      <c r="G88" s="39">
        <f t="shared" si="19"/>
        <v>0</v>
      </c>
    </row>
    <row r="89" spans="2:7" ht="15.75" hidden="1" customHeight="1" x14ac:dyDescent="0.25">
      <c r="B89" s="31"/>
      <c r="C89" s="27" t="s">
        <v>11</v>
      </c>
      <c r="D89" s="76"/>
      <c r="E89" s="9"/>
      <c r="F89" s="9"/>
      <c r="G89" s="37">
        <f t="shared" si="19"/>
        <v>0</v>
      </c>
    </row>
    <row r="90" spans="2:7" ht="15.75" hidden="1" customHeight="1" x14ac:dyDescent="0.25">
      <c r="C90" s="27" t="s">
        <v>12</v>
      </c>
      <c r="D90" s="76"/>
      <c r="E90" s="76"/>
      <c r="F90" s="76"/>
      <c r="G90" s="37">
        <f t="shared" si="19"/>
        <v>0</v>
      </c>
    </row>
    <row r="91" spans="2:7" hidden="1" x14ac:dyDescent="0.25">
      <c r="C91" s="28" t="s">
        <v>13</v>
      </c>
      <c r="D91" s="76"/>
      <c r="E91" s="76"/>
      <c r="F91" s="76"/>
      <c r="G91" s="37">
        <f t="shared" si="19"/>
        <v>0</v>
      </c>
    </row>
    <row r="92" spans="2:7" hidden="1" x14ac:dyDescent="0.25">
      <c r="C92" s="27" t="s">
        <v>17</v>
      </c>
      <c r="D92" s="76"/>
      <c r="E92" s="76"/>
      <c r="F92" s="76"/>
      <c r="G92" s="37">
        <f t="shared" si="19"/>
        <v>0</v>
      </c>
    </row>
    <row r="93" spans="2:7" ht="25.5" hidden="1" customHeight="1" x14ac:dyDescent="0.25">
      <c r="C93" s="27" t="s">
        <v>14</v>
      </c>
      <c r="D93" s="76"/>
      <c r="E93" s="76"/>
      <c r="F93" s="76"/>
      <c r="G93" s="37">
        <f t="shared" si="19"/>
        <v>0</v>
      </c>
    </row>
    <row r="94" spans="2:7" hidden="1" x14ac:dyDescent="0.25">
      <c r="B94" s="31"/>
      <c r="C94" s="27" t="s">
        <v>182</v>
      </c>
      <c r="D94" s="76"/>
      <c r="E94" s="76"/>
      <c r="F94" s="76"/>
      <c r="G94" s="37">
        <f t="shared" si="19"/>
        <v>0</v>
      </c>
    </row>
    <row r="95" spans="2:7" ht="15.75" hidden="1" customHeight="1" x14ac:dyDescent="0.25">
      <c r="C95" s="32" t="s">
        <v>185</v>
      </c>
      <c r="D95" s="43">
        <f t="shared" ref="D95:E95" si="20">SUM(D88:D94)</f>
        <v>0</v>
      </c>
      <c r="E95" s="43">
        <f t="shared" si="20"/>
        <v>0</v>
      </c>
      <c r="F95" s="43">
        <f t="shared" ref="F95" si="21">SUM(F88:F94)</f>
        <v>0</v>
      </c>
      <c r="G95" s="37">
        <f t="shared" si="19"/>
        <v>0</v>
      </c>
    </row>
    <row r="96" spans="2:7" ht="25.5" hidden="1" customHeight="1" x14ac:dyDescent="0.25">
      <c r="D96" s="29"/>
      <c r="E96" s="29"/>
      <c r="F96" s="29"/>
    </row>
    <row r="97" spans="2:7" x14ac:dyDescent="0.25">
      <c r="B97" s="288" t="s">
        <v>193</v>
      </c>
      <c r="C97" s="289"/>
      <c r="D97" s="289"/>
      <c r="E97" s="289"/>
      <c r="F97" s="289"/>
      <c r="G97" s="290"/>
    </row>
    <row r="98" spans="2:7" x14ac:dyDescent="0.25">
      <c r="C98" s="288" t="s">
        <v>101</v>
      </c>
      <c r="D98" s="289"/>
      <c r="E98" s="289"/>
      <c r="F98" s="289"/>
      <c r="G98" s="290"/>
    </row>
    <row r="99" spans="2:7" ht="22.5" customHeight="1" thickBot="1" x14ac:dyDescent="0.3">
      <c r="C99" s="40" t="s">
        <v>183</v>
      </c>
      <c r="D99" s="41">
        <f>'1) Budget Tables'!D100</f>
        <v>44845</v>
      </c>
      <c r="E99" s="41">
        <f>'1) Budget Tables'!E100</f>
        <v>0</v>
      </c>
      <c r="F99" s="41">
        <f>'1) Budget Tables'!F100</f>
        <v>0</v>
      </c>
      <c r="G99" s="42">
        <f>SUM(D99:F99)</f>
        <v>44845</v>
      </c>
    </row>
    <row r="100" spans="2:7" x14ac:dyDescent="0.25">
      <c r="C100" s="38" t="s">
        <v>10</v>
      </c>
      <c r="D100" s="106">
        <f>16000000/4000</f>
        <v>4000</v>
      </c>
      <c r="E100" s="75"/>
      <c r="F100" s="75"/>
      <c r="G100" s="39">
        <f t="shared" ref="G100:G107" si="22">SUM(D100:F100)</f>
        <v>4000</v>
      </c>
    </row>
    <row r="101" spans="2:7" x14ac:dyDescent="0.25">
      <c r="C101" s="27" t="s">
        <v>11</v>
      </c>
      <c r="D101" s="107">
        <f>1600000/4000</f>
        <v>400</v>
      </c>
      <c r="E101" s="9"/>
      <c r="F101" s="9"/>
      <c r="G101" s="37">
        <f t="shared" si="22"/>
        <v>400</v>
      </c>
    </row>
    <row r="102" spans="2:7" ht="15.75" customHeight="1" x14ac:dyDescent="0.25">
      <c r="C102" s="27" t="s">
        <v>12</v>
      </c>
      <c r="D102" s="107">
        <f>26800000/4000</f>
        <v>6700</v>
      </c>
      <c r="E102" s="76"/>
      <c r="F102" s="76"/>
      <c r="G102" s="37">
        <f t="shared" si="22"/>
        <v>6700</v>
      </c>
    </row>
    <row r="103" spans="2:7" x14ac:dyDescent="0.25">
      <c r="C103" s="28" t="s">
        <v>13</v>
      </c>
      <c r="D103" s="107"/>
      <c r="E103" s="76"/>
      <c r="F103" s="76"/>
      <c r="G103" s="37">
        <f t="shared" si="22"/>
        <v>0</v>
      </c>
    </row>
    <row r="104" spans="2:7" x14ac:dyDescent="0.25">
      <c r="C104" s="27" t="s">
        <v>17</v>
      </c>
      <c r="D104" s="107"/>
      <c r="E104" s="76"/>
      <c r="F104" s="76"/>
      <c r="G104" s="37">
        <f t="shared" si="22"/>
        <v>0</v>
      </c>
    </row>
    <row r="105" spans="2:7" x14ac:dyDescent="0.25">
      <c r="C105" s="27" t="s">
        <v>14</v>
      </c>
      <c r="D105" s="108">
        <v>33745</v>
      </c>
      <c r="E105" s="76"/>
      <c r="F105" s="76"/>
      <c r="G105" s="37">
        <f t="shared" si="22"/>
        <v>33745</v>
      </c>
    </row>
    <row r="106" spans="2:7" x14ac:dyDescent="0.25">
      <c r="C106" s="27" t="s">
        <v>182</v>
      </c>
      <c r="D106" s="76"/>
      <c r="E106" s="76"/>
      <c r="F106" s="76"/>
      <c r="G106" s="37">
        <f t="shared" si="22"/>
        <v>0</v>
      </c>
    </row>
    <row r="107" spans="2:7" x14ac:dyDescent="0.25">
      <c r="C107" s="32" t="s">
        <v>185</v>
      </c>
      <c r="D107" s="43">
        <f>SUM(D100:D106)</f>
        <v>44845</v>
      </c>
      <c r="E107" s="43">
        <f>SUM(E100:E106)</f>
        <v>0</v>
      </c>
      <c r="F107" s="43">
        <f t="shared" ref="F107" si="23">SUM(F100:F106)</f>
        <v>0</v>
      </c>
      <c r="G107" s="37">
        <f t="shared" si="22"/>
        <v>44845</v>
      </c>
    </row>
    <row r="108" spans="2:7" s="31" customFormat="1" x14ac:dyDescent="0.25">
      <c r="C108" s="44"/>
      <c r="D108" s="45"/>
      <c r="E108" s="45"/>
      <c r="F108" s="45"/>
      <c r="G108" s="46"/>
    </row>
    <row r="109" spans="2:7" ht="15.75" customHeight="1" x14ac:dyDescent="0.25">
      <c r="C109" s="288" t="s">
        <v>194</v>
      </c>
      <c r="D109" s="289"/>
      <c r="E109" s="289"/>
      <c r="F109" s="289"/>
      <c r="G109" s="290"/>
    </row>
    <row r="110" spans="2:7" ht="21.75" customHeight="1" thickBot="1" x14ac:dyDescent="0.3">
      <c r="C110" s="40" t="s">
        <v>183</v>
      </c>
      <c r="D110" s="41">
        <f>'1) Budget Tables'!D110</f>
        <v>22125</v>
      </c>
      <c r="E110" s="41">
        <f>'1) Budget Tables'!E110</f>
        <v>0</v>
      </c>
      <c r="F110" s="41">
        <f>'1) Budget Tables'!F110</f>
        <v>0</v>
      </c>
      <c r="G110" s="42">
        <f t="shared" ref="G110:G118" si="24">SUM(D110:F110)</f>
        <v>22125</v>
      </c>
    </row>
    <row r="111" spans="2:7" x14ac:dyDescent="0.25">
      <c r="C111" s="38" t="s">
        <v>10</v>
      </c>
      <c r="D111" s="106">
        <f>16000000/4000</f>
        <v>4000</v>
      </c>
      <c r="E111" s="75"/>
      <c r="F111" s="75"/>
      <c r="G111" s="39">
        <f t="shared" si="24"/>
        <v>4000</v>
      </c>
    </row>
    <row r="112" spans="2:7" x14ac:dyDescent="0.25">
      <c r="C112" s="27" t="s">
        <v>11</v>
      </c>
      <c r="D112" s="107">
        <f>1600000/4000</f>
        <v>400</v>
      </c>
      <c r="E112" s="9"/>
      <c r="F112" s="9"/>
      <c r="G112" s="37">
        <f t="shared" si="24"/>
        <v>400</v>
      </c>
    </row>
    <row r="113" spans="3:7" ht="31.5" x14ac:dyDescent="0.25">
      <c r="C113" s="27" t="s">
        <v>12</v>
      </c>
      <c r="D113" s="107">
        <f>26800000/4000</f>
        <v>6700</v>
      </c>
      <c r="E113" s="76"/>
      <c r="F113" s="76"/>
      <c r="G113" s="37">
        <f t="shared" si="24"/>
        <v>6700</v>
      </c>
    </row>
    <row r="114" spans="3:7" x14ac:dyDescent="0.25">
      <c r="C114" s="28" t="s">
        <v>13</v>
      </c>
      <c r="D114" s="107"/>
      <c r="E114" s="76"/>
      <c r="F114" s="76"/>
      <c r="G114" s="37">
        <f t="shared" si="24"/>
        <v>0</v>
      </c>
    </row>
    <row r="115" spans="3:7" x14ac:dyDescent="0.25">
      <c r="C115" s="27" t="s">
        <v>17</v>
      </c>
      <c r="D115" s="107"/>
      <c r="E115" s="76"/>
      <c r="F115" s="76"/>
      <c r="G115" s="37">
        <f t="shared" si="24"/>
        <v>0</v>
      </c>
    </row>
    <row r="116" spans="3:7" x14ac:dyDescent="0.25">
      <c r="C116" s="27" t="s">
        <v>14</v>
      </c>
      <c r="D116" s="108">
        <v>11025</v>
      </c>
      <c r="E116" s="76"/>
      <c r="F116" s="76"/>
      <c r="G116" s="37">
        <f t="shared" si="24"/>
        <v>11025</v>
      </c>
    </row>
    <row r="117" spans="3:7" x14ac:dyDescent="0.25">
      <c r="C117" s="27" t="s">
        <v>182</v>
      </c>
      <c r="D117" s="76"/>
      <c r="E117" s="76"/>
      <c r="F117" s="76"/>
      <c r="G117" s="37">
        <f t="shared" si="24"/>
        <v>0</v>
      </c>
    </row>
    <row r="118" spans="3:7" x14ac:dyDescent="0.25">
      <c r="C118" s="32" t="s">
        <v>185</v>
      </c>
      <c r="D118" s="43">
        <f t="shared" ref="D118:E118" si="25">SUM(D111:D117)</f>
        <v>22125</v>
      </c>
      <c r="E118" s="43">
        <f t="shared" si="25"/>
        <v>0</v>
      </c>
      <c r="F118" s="43">
        <f t="shared" ref="F118" si="26">SUM(F111:F117)</f>
        <v>0</v>
      </c>
      <c r="G118" s="37">
        <f t="shared" si="24"/>
        <v>22125</v>
      </c>
    </row>
    <row r="119" spans="3:7" s="31" customFormat="1" x14ac:dyDescent="0.25">
      <c r="C119" s="44"/>
      <c r="D119" s="45"/>
      <c r="E119" s="45"/>
      <c r="F119" s="45"/>
      <c r="G119" s="46"/>
    </row>
    <row r="120" spans="3:7" x14ac:dyDescent="0.25">
      <c r="C120" s="288" t="s">
        <v>118</v>
      </c>
      <c r="D120" s="289"/>
      <c r="E120" s="289"/>
      <c r="F120" s="289"/>
      <c r="G120" s="290"/>
    </row>
    <row r="121" spans="3:7" ht="21" customHeight="1" thickBot="1" x14ac:dyDescent="0.3">
      <c r="C121" s="40" t="s">
        <v>183</v>
      </c>
      <c r="D121" s="41">
        <f>'1) Budget Tables'!D120</f>
        <v>91750</v>
      </c>
      <c r="E121" s="41">
        <f>'1) Budget Tables'!E120</f>
        <v>0</v>
      </c>
      <c r="F121" s="41">
        <f>'1) Budget Tables'!F120</f>
        <v>0</v>
      </c>
      <c r="G121" s="42">
        <f t="shared" ref="G121:G129" si="27">SUM(D121:F121)</f>
        <v>91750</v>
      </c>
    </row>
    <row r="122" spans="3:7" x14ac:dyDescent="0.25">
      <c r="C122" s="38" t="s">
        <v>10</v>
      </c>
      <c r="D122" s="106">
        <f>32000000/4000</f>
        <v>8000</v>
      </c>
      <c r="E122" s="75"/>
      <c r="F122" s="75"/>
      <c r="G122" s="39">
        <f t="shared" si="27"/>
        <v>8000</v>
      </c>
    </row>
    <row r="123" spans="3:7" x14ac:dyDescent="0.25">
      <c r="C123" s="27" t="s">
        <v>11</v>
      </c>
      <c r="D123" s="107">
        <f>3200000/4000</f>
        <v>800</v>
      </c>
      <c r="E123" s="9"/>
      <c r="F123" s="9"/>
      <c r="G123" s="37">
        <f t="shared" si="27"/>
        <v>800</v>
      </c>
    </row>
    <row r="124" spans="3:7" ht="31.5" x14ac:dyDescent="0.25">
      <c r="C124" s="27" t="s">
        <v>12</v>
      </c>
      <c r="D124" s="107"/>
      <c r="E124" s="76"/>
      <c r="F124" s="76"/>
      <c r="G124" s="37">
        <f t="shared" si="27"/>
        <v>0</v>
      </c>
    </row>
    <row r="125" spans="3:7" x14ac:dyDescent="0.25">
      <c r="C125" s="28" t="s">
        <v>13</v>
      </c>
      <c r="D125" s="107">
        <f>43600000/4000</f>
        <v>10900</v>
      </c>
      <c r="E125" s="76"/>
      <c r="F125" s="76"/>
      <c r="G125" s="37">
        <f t="shared" si="27"/>
        <v>10900</v>
      </c>
    </row>
    <row r="126" spans="3:7" x14ac:dyDescent="0.25">
      <c r="C126" s="27" t="s">
        <v>17</v>
      </c>
      <c r="D126" s="107"/>
      <c r="E126" s="76"/>
      <c r="F126" s="76"/>
      <c r="G126" s="37">
        <f t="shared" si="27"/>
        <v>0</v>
      </c>
    </row>
    <row r="127" spans="3:7" x14ac:dyDescent="0.25">
      <c r="C127" s="27" t="s">
        <v>14</v>
      </c>
      <c r="D127" s="108">
        <v>72050</v>
      </c>
      <c r="E127" s="76"/>
      <c r="F127" s="76"/>
      <c r="G127" s="37">
        <f t="shared" si="27"/>
        <v>72050</v>
      </c>
    </row>
    <row r="128" spans="3:7" x14ac:dyDescent="0.25">
      <c r="C128" s="27" t="s">
        <v>182</v>
      </c>
      <c r="D128" s="76"/>
      <c r="E128" s="76"/>
      <c r="F128" s="76"/>
      <c r="G128" s="37">
        <f t="shared" si="27"/>
        <v>0</v>
      </c>
    </row>
    <row r="129" spans="2:7" x14ac:dyDescent="0.25">
      <c r="C129" s="32" t="s">
        <v>185</v>
      </c>
      <c r="D129" s="43">
        <f t="shared" ref="D129:E129" si="28">SUM(D122:D128)</f>
        <v>91750</v>
      </c>
      <c r="E129" s="43">
        <f t="shared" si="28"/>
        <v>0</v>
      </c>
      <c r="F129" s="43">
        <f t="shared" ref="F129" si="29">SUM(F122:F128)</f>
        <v>0</v>
      </c>
      <c r="G129" s="37">
        <f t="shared" si="27"/>
        <v>91750</v>
      </c>
    </row>
    <row r="130" spans="2:7" s="31" customFormat="1" x14ac:dyDescent="0.25">
      <c r="C130" s="44"/>
      <c r="D130" s="45"/>
      <c r="E130" s="45"/>
      <c r="F130" s="45"/>
      <c r="G130" s="46"/>
    </row>
    <row r="131" spans="2:7" x14ac:dyDescent="0.25">
      <c r="C131" s="288" t="s">
        <v>127</v>
      </c>
      <c r="D131" s="289"/>
      <c r="E131" s="289"/>
      <c r="F131" s="289"/>
      <c r="G131" s="290"/>
    </row>
    <row r="132" spans="2:7" ht="24" customHeight="1" thickBot="1" x14ac:dyDescent="0.3">
      <c r="C132" s="40" t="s">
        <v>183</v>
      </c>
      <c r="D132" s="41">
        <f>'1) Budget Tables'!D130</f>
        <v>30000</v>
      </c>
      <c r="E132" s="41">
        <f>'1) Budget Tables'!E130</f>
        <v>0</v>
      </c>
      <c r="F132" s="41">
        <f>'1) Budget Tables'!F130</f>
        <v>0</v>
      </c>
      <c r="G132" s="42">
        <f t="shared" ref="G132:G140" si="30">SUM(D132:F132)</f>
        <v>30000</v>
      </c>
    </row>
    <row r="133" spans="2:7" ht="15.75" customHeight="1" x14ac:dyDescent="0.25">
      <c r="C133" s="38" t="s">
        <v>10</v>
      </c>
      <c r="D133" s="74"/>
      <c r="E133" s="75"/>
      <c r="F133" s="75"/>
      <c r="G133" s="39">
        <f t="shared" si="30"/>
        <v>0</v>
      </c>
    </row>
    <row r="134" spans="2:7" x14ac:dyDescent="0.25">
      <c r="C134" s="27" t="s">
        <v>11</v>
      </c>
      <c r="D134" s="76"/>
      <c r="E134" s="9"/>
      <c r="F134" s="9"/>
      <c r="G134" s="37">
        <f t="shared" si="30"/>
        <v>0</v>
      </c>
    </row>
    <row r="135" spans="2:7" ht="15.75" customHeight="1" x14ac:dyDescent="0.25">
      <c r="C135" s="27" t="s">
        <v>12</v>
      </c>
      <c r="D135" s="76"/>
      <c r="E135" s="76"/>
      <c r="F135" s="76"/>
      <c r="G135" s="37">
        <f t="shared" si="30"/>
        <v>0</v>
      </c>
    </row>
    <row r="136" spans="2:7" x14ac:dyDescent="0.25">
      <c r="C136" s="28" t="s">
        <v>13</v>
      </c>
      <c r="D136" s="76">
        <f>120000000/4000</f>
        <v>30000</v>
      </c>
      <c r="E136" s="76"/>
      <c r="F136" s="76"/>
      <c r="G136" s="37">
        <f t="shared" si="30"/>
        <v>30000</v>
      </c>
    </row>
    <row r="137" spans="2:7" x14ac:dyDescent="0.25">
      <c r="C137" s="27" t="s">
        <v>17</v>
      </c>
      <c r="D137" s="76"/>
      <c r="E137" s="76"/>
      <c r="F137" s="76"/>
      <c r="G137" s="37">
        <f t="shared" si="30"/>
        <v>0</v>
      </c>
    </row>
    <row r="138" spans="2:7" ht="15.75" customHeight="1" x14ac:dyDescent="0.25">
      <c r="C138" s="27" t="s">
        <v>14</v>
      </c>
      <c r="D138" s="76"/>
      <c r="E138" s="76"/>
      <c r="F138" s="76"/>
      <c r="G138" s="37">
        <f t="shared" si="30"/>
        <v>0</v>
      </c>
    </row>
    <row r="139" spans="2:7" x14ac:dyDescent="0.25">
      <c r="C139" s="27" t="s">
        <v>182</v>
      </c>
      <c r="D139" s="76"/>
      <c r="E139" s="76"/>
      <c r="F139" s="76"/>
      <c r="G139" s="37">
        <f t="shared" si="30"/>
        <v>0</v>
      </c>
    </row>
    <row r="140" spans="2:7" x14ac:dyDescent="0.25">
      <c r="C140" s="32" t="s">
        <v>185</v>
      </c>
      <c r="D140" s="43">
        <f t="shared" ref="D140:E140" si="31">SUM(D133:D139)</f>
        <v>30000</v>
      </c>
      <c r="E140" s="43">
        <f t="shared" si="31"/>
        <v>0</v>
      </c>
      <c r="F140" s="43">
        <f t="shared" ref="F140" si="32">SUM(F133:F139)</f>
        <v>0</v>
      </c>
      <c r="G140" s="37">
        <f t="shared" si="30"/>
        <v>30000</v>
      </c>
    </row>
    <row r="142" spans="2:7" hidden="1" x14ac:dyDescent="0.25">
      <c r="B142" s="288" t="s">
        <v>195</v>
      </c>
      <c r="C142" s="289"/>
      <c r="D142" s="289"/>
      <c r="E142" s="289"/>
      <c r="F142" s="289"/>
      <c r="G142" s="290"/>
    </row>
    <row r="143" spans="2:7" hidden="1" x14ac:dyDescent="0.25">
      <c r="C143" s="288" t="s">
        <v>137</v>
      </c>
      <c r="D143" s="289"/>
      <c r="E143" s="289"/>
      <c r="F143" s="289"/>
      <c r="G143" s="290"/>
    </row>
    <row r="144" spans="2:7" ht="24" hidden="1" customHeight="1" thickBot="1" x14ac:dyDescent="0.3">
      <c r="C144" s="40" t="s">
        <v>183</v>
      </c>
      <c r="D144" s="41">
        <f>'1) Budget Tables'!D142</f>
        <v>0</v>
      </c>
      <c r="E144" s="41">
        <f>'1) Budget Tables'!E142</f>
        <v>0</v>
      </c>
      <c r="F144" s="41">
        <f>'1) Budget Tables'!F142</f>
        <v>0</v>
      </c>
      <c r="G144" s="42">
        <f>SUM(D144:F144)</f>
        <v>0</v>
      </c>
    </row>
    <row r="145" spans="3:7" ht="24.75" hidden="1" customHeight="1" x14ac:dyDescent="0.25">
      <c r="C145" s="38" t="s">
        <v>10</v>
      </c>
      <c r="D145" s="74"/>
      <c r="E145" s="75"/>
      <c r="F145" s="75"/>
      <c r="G145" s="39">
        <f t="shared" ref="G145:G152" si="33">SUM(D145:F145)</f>
        <v>0</v>
      </c>
    </row>
    <row r="146" spans="3:7" ht="15.75" hidden="1" customHeight="1" x14ac:dyDescent="0.25">
      <c r="C146" s="27" t="s">
        <v>11</v>
      </c>
      <c r="D146" s="76"/>
      <c r="E146" s="9"/>
      <c r="F146" s="9"/>
      <c r="G146" s="37">
        <f t="shared" si="33"/>
        <v>0</v>
      </c>
    </row>
    <row r="147" spans="3:7" ht="15.75" hidden="1" customHeight="1" x14ac:dyDescent="0.25">
      <c r="C147" s="27" t="s">
        <v>12</v>
      </c>
      <c r="D147" s="76"/>
      <c r="E147" s="76"/>
      <c r="F147" s="76"/>
      <c r="G147" s="37">
        <f t="shared" si="33"/>
        <v>0</v>
      </c>
    </row>
    <row r="148" spans="3:7" ht="15.75" hidden="1" customHeight="1" x14ac:dyDescent="0.25">
      <c r="C148" s="28" t="s">
        <v>13</v>
      </c>
      <c r="D148" s="76"/>
      <c r="E148" s="76"/>
      <c r="F148" s="76"/>
      <c r="G148" s="37">
        <f t="shared" si="33"/>
        <v>0</v>
      </c>
    </row>
    <row r="149" spans="3:7" ht="15.75" hidden="1" customHeight="1" x14ac:dyDescent="0.25">
      <c r="C149" s="27" t="s">
        <v>17</v>
      </c>
      <c r="D149" s="76"/>
      <c r="E149" s="76"/>
      <c r="F149" s="76"/>
      <c r="G149" s="37">
        <f t="shared" si="33"/>
        <v>0</v>
      </c>
    </row>
    <row r="150" spans="3:7" ht="15.75" hidden="1" customHeight="1" x14ac:dyDescent="0.25">
      <c r="C150" s="27" t="s">
        <v>14</v>
      </c>
      <c r="D150" s="76"/>
      <c r="E150" s="76"/>
      <c r="F150" s="76"/>
      <c r="G150" s="37">
        <f t="shared" si="33"/>
        <v>0</v>
      </c>
    </row>
    <row r="151" spans="3:7" ht="15.75" hidden="1" customHeight="1" x14ac:dyDescent="0.25">
      <c r="C151" s="27" t="s">
        <v>182</v>
      </c>
      <c r="D151" s="76"/>
      <c r="E151" s="76"/>
      <c r="F151" s="76"/>
      <c r="G151" s="37">
        <f t="shared" si="33"/>
        <v>0</v>
      </c>
    </row>
    <row r="152" spans="3:7" ht="15.75" hidden="1" customHeight="1" x14ac:dyDescent="0.25">
      <c r="C152" s="32" t="s">
        <v>185</v>
      </c>
      <c r="D152" s="43">
        <f>SUM(D145:D151)</f>
        <v>0</v>
      </c>
      <c r="E152" s="43">
        <f>SUM(E145:E151)</f>
        <v>0</v>
      </c>
      <c r="F152" s="43">
        <f t="shared" ref="F152" si="34">SUM(F145:F151)</f>
        <v>0</v>
      </c>
      <c r="G152" s="37">
        <f t="shared" si="33"/>
        <v>0</v>
      </c>
    </row>
    <row r="153" spans="3:7" s="31" customFormat="1" ht="15.75" hidden="1" customHeight="1" x14ac:dyDescent="0.25">
      <c r="C153" s="44"/>
      <c r="D153" s="45"/>
      <c r="E153" s="45"/>
      <c r="F153" s="45"/>
      <c r="G153" s="46"/>
    </row>
    <row r="154" spans="3:7" ht="15.75" hidden="1" customHeight="1" x14ac:dyDescent="0.25">
      <c r="C154" s="288" t="s">
        <v>146</v>
      </c>
      <c r="D154" s="289"/>
      <c r="E154" s="289"/>
      <c r="F154" s="289"/>
      <c r="G154" s="290"/>
    </row>
    <row r="155" spans="3:7" ht="21" hidden="1" customHeight="1" thickBot="1" x14ac:dyDescent="0.3">
      <c r="C155" s="40" t="s">
        <v>183</v>
      </c>
      <c r="D155" s="41">
        <f>'1) Budget Tables'!D152</f>
        <v>0</v>
      </c>
      <c r="E155" s="41">
        <f>'1) Budget Tables'!E152</f>
        <v>0</v>
      </c>
      <c r="F155" s="41">
        <f>'1) Budget Tables'!F152</f>
        <v>0</v>
      </c>
      <c r="G155" s="42">
        <f t="shared" ref="G155:G163" si="35">SUM(D155:F155)</f>
        <v>0</v>
      </c>
    </row>
    <row r="156" spans="3:7" ht="15.75" hidden="1" customHeight="1" x14ac:dyDescent="0.25">
      <c r="C156" s="38" t="s">
        <v>10</v>
      </c>
      <c r="D156" s="74"/>
      <c r="E156" s="75"/>
      <c r="F156" s="75"/>
      <c r="G156" s="39">
        <f t="shared" si="35"/>
        <v>0</v>
      </c>
    </row>
    <row r="157" spans="3:7" ht="15.75" hidden="1" customHeight="1" x14ac:dyDescent="0.25">
      <c r="C157" s="27" t="s">
        <v>11</v>
      </c>
      <c r="D157" s="76"/>
      <c r="E157" s="9"/>
      <c r="F157" s="9"/>
      <c r="G157" s="37">
        <f t="shared" si="35"/>
        <v>0</v>
      </c>
    </row>
    <row r="158" spans="3:7" ht="15.75" hidden="1" customHeight="1" x14ac:dyDescent="0.25">
      <c r="C158" s="27" t="s">
        <v>12</v>
      </c>
      <c r="D158" s="76"/>
      <c r="E158" s="76"/>
      <c r="F158" s="76"/>
      <c r="G158" s="37">
        <f t="shared" si="35"/>
        <v>0</v>
      </c>
    </row>
    <row r="159" spans="3:7" ht="15.75" hidden="1" customHeight="1" x14ac:dyDescent="0.25">
      <c r="C159" s="28" t="s">
        <v>13</v>
      </c>
      <c r="D159" s="76"/>
      <c r="E159" s="76"/>
      <c r="F159" s="76"/>
      <c r="G159" s="37">
        <f t="shared" si="35"/>
        <v>0</v>
      </c>
    </row>
    <row r="160" spans="3:7" ht="15.75" hidden="1" customHeight="1" x14ac:dyDescent="0.25">
      <c r="C160" s="27" t="s">
        <v>17</v>
      </c>
      <c r="D160" s="76"/>
      <c r="E160" s="76"/>
      <c r="F160" s="76"/>
      <c r="G160" s="37">
        <f t="shared" si="35"/>
        <v>0</v>
      </c>
    </row>
    <row r="161" spans="3:7" ht="15.75" hidden="1" customHeight="1" x14ac:dyDescent="0.25">
      <c r="C161" s="27" t="s">
        <v>14</v>
      </c>
      <c r="D161" s="76"/>
      <c r="E161" s="76"/>
      <c r="F161" s="76"/>
      <c r="G161" s="37">
        <f t="shared" si="35"/>
        <v>0</v>
      </c>
    </row>
    <row r="162" spans="3:7" ht="15.75" hidden="1" customHeight="1" x14ac:dyDescent="0.25">
      <c r="C162" s="27" t="s">
        <v>182</v>
      </c>
      <c r="D162" s="76"/>
      <c r="E162" s="76"/>
      <c r="F162" s="76"/>
      <c r="G162" s="37">
        <f t="shared" si="35"/>
        <v>0</v>
      </c>
    </row>
    <row r="163" spans="3:7" ht="15.75" hidden="1" customHeight="1" x14ac:dyDescent="0.25">
      <c r="C163" s="32" t="s">
        <v>185</v>
      </c>
      <c r="D163" s="43">
        <f t="shared" ref="D163:E163" si="36">SUM(D156:D162)</f>
        <v>0</v>
      </c>
      <c r="E163" s="43">
        <f t="shared" si="36"/>
        <v>0</v>
      </c>
      <c r="F163" s="43">
        <f t="shared" ref="F163" si="37">SUM(F156:F162)</f>
        <v>0</v>
      </c>
      <c r="G163" s="37">
        <f t="shared" si="35"/>
        <v>0</v>
      </c>
    </row>
    <row r="164" spans="3:7" s="31" customFormat="1" ht="15.75" hidden="1" customHeight="1" x14ac:dyDescent="0.25">
      <c r="C164" s="44"/>
      <c r="D164" s="45"/>
      <c r="E164" s="45"/>
      <c r="F164" s="45"/>
      <c r="G164" s="46"/>
    </row>
    <row r="165" spans="3:7" ht="15.75" hidden="1" customHeight="1" x14ac:dyDescent="0.25">
      <c r="C165" s="288" t="s">
        <v>155</v>
      </c>
      <c r="D165" s="289"/>
      <c r="E165" s="289"/>
      <c r="F165" s="289"/>
      <c r="G165" s="290"/>
    </row>
    <row r="166" spans="3:7" ht="19.5" hidden="1" customHeight="1" thickBot="1" x14ac:dyDescent="0.3">
      <c r="C166" s="40" t="s">
        <v>183</v>
      </c>
      <c r="D166" s="41">
        <f>'1) Budget Tables'!D162</f>
        <v>0</v>
      </c>
      <c r="E166" s="41">
        <f>'1) Budget Tables'!E162</f>
        <v>0</v>
      </c>
      <c r="F166" s="41">
        <f>'1) Budget Tables'!F162</f>
        <v>0</v>
      </c>
      <c r="G166" s="42">
        <f t="shared" ref="G166:G174" si="38">SUM(D166:F166)</f>
        <v>0</v>
      </c>
    </row>
    <row r="167" spans="3:7" ht="15.75" hidden="1" customHeight="1" x14ac:dyDescent="0.25">
      <c r="C167" s="38" t="s">
        <v>10</v>
      </c>
      <c r="D167" s="74"/>
      <c r="E167" s="75"/>
      <c r="F167" s="75"/>
      <c r="G167" s="39">
        <f t="shared" si="38"/>
        <v>0</v>
      </c>
    </row>
    <row r="168" spans="3:7" ht="15.75" hidden="1" customHeight="1" x14ac:dyDescent="0.25">
      <c r="C168" s="27" t="s">
        <v>11</v>
      </c>
      <c r="D168" s="76"/>
      <c r="E168" s="9"/>
      <c r="F168" s="9"/>
      <c r="G168" s="37">
        <f t="shared" si="38"/>
        <v>0</v>
      </c>
    </row>
    <row r="169" spans="3:7" ht="15.75" hidden="1" customHeight="1" x14ac:dyDescent="0.25">
      <c r="C169" s="27" t="s">
        <v>12</v>
      </c>
      <c r="D169" s="76"/>
      <c r="E169" s="76"/>
      <c r="F169" s="76"/>
      <c r="G169" s="37">
        <f t="shared" si="38"/>
        <v>0</v>
      </c>
    </row>
    <row r="170" spans="3:7" ht="15.75" hidden="1" customHeight="1" x14ac:dyDescent="0.25">
      <c r="C170" s="28" t="s">
        <v>13</v>
      </c>
      <c r="D170" s="76"/>
      <c r="E170" s="76"/>
      <c r="F170" s="76"/>
      <c r="G170" s="37">
        <f t="shared" si="38"/>
        <v>0</v>
      </c>
    </row>
    <row r="171" spans="3:7" ht="15.75" hidden="1" customHeight="1" x14ac:dyDescent="0.25">
      <c r="C171" s="27" t="s">
        <v>17</v>
      </c>
      <c r="D171" s="76"/>
      <c r="E171" s="76"/>
      <c r="F171" s="76"/>
      <c r="G171" s="37">
        <f t="shared" si="38"/>
        <v>0</v>
      </c>
    </row>
    <row r="172" spans="3:7" ht="15.75" hidden="1" customHeight="1" x14ac:dyDescent="0.25">
      <c r="C172" s="27" t="s">
        <v>14</v>
      </c>
      <c r="D172" s="76"/>
      <c r="E172" s="76"/>
      <c r="F172" s="76"/>
      <c r="G172" s="37">
        <f t="shared" si="38"/>
        <v>0</v>
      </c>
    </row>
    <row r="173" spans="3:7" ht="15.75" hidden="1" customHeight="1" x14ac:dyDescent="0.25">
      <c r="C173" s="27" t="s">
        <v>182</v>
      </c>
      <c r="D173" s="76"/>
      <c r="E173" s="76"/>
      <c r="F173" s="76"/>
      <c r="G173" s="37">
        <f t="shared" si="38"/>
        <v>0</v>
      </c>
    </row>
    <row r="174" spans="3:7" ht="15.75" hidden="1" customHeight="1" x14ac:dyDescent="0.25">
      <c r="C174" s="32" t="s">
        <v>185</v>
      </c>
      <c r="D174" s="43">
        <f t="shared" ref="D174:E174" si="39">SUM(D167:D173)</f>
        <v>0</v>
      </c>
      <c r="E174" s="43">
        <f t="shared" si="39"/>
        <v>0</v>
      </c>
      <c r="F174" s="43">
        <f t="shared" ref="F174" si="40">SUM(F167:F173)</f>
        <v>0</v>
      </c>
      <c r="G174" s="37">
        <f t="shared" si="38"/>
        <v>0</v>
      </c>
    </row>
    <row r="175" spans="3:7" s="31" customFormat="1" ht="15.75" hidden="1" customHeight="1" x14ac:dyDescent="0.25">
      <c r="C175" s="44"/>
      <c r="D175" s="45"/>
      <c r="E175" s="45"/>
      <c r="F175" s="45"/>
      <c r="G175" s="46"/>
    </row>
    <row r="176" spans="3:7" ht="15.75" hidden="1" customHeight="1" x14ac:dyDescent="0.25">
      <c r="C176" s="288" t="s">
        <v>164</v>
      </c>
      <c r="D176" s="289"/>
      <c r="E176" s="289"/>
      <c r="F176" s="289"/>
      <c r="G176" s="290"/>
    </row>
    <row r="177" spans="3:7" ht="22.5" hidden="1" customHeight="1" thickBot="1" x14ac:dyDescent="0.3">
      <c r="C177" s="40" t="s">
        <v>183</v>
      </c>
      <c r="D177" s="41">
        <f>'1) Budget Tables'!D172</f>
        <v>0</v>
      </c>
      <c r="E177" s="41">
        <f>'1) Budget Tables'!E172</f>
        <v>0</v>
      </c>
      <c r="F177" s="41">
        <f>'1) Budget Tables'!F172</f>
        <v>0</v>
      </c>
      <c r="G177" s="42">
        <f t="shared" ref="G177:G185" si="41">SUM(D177:F177)</f>
        <v>0</v>
      </c>
    </row>
    <row r="178" spans="3:7" ht="15.75" hidden="1" customHeight="1" x14ac:dyDescent="0.25">
      <c r="C178" s="38" t="s">
        <v>10</v>
      </c>
      <c r="D178" s="74"/>
      <c r="E178" s="75"/>
      <c r="F178" s="75"/>
      <c r="G178" s="39">
        <f t="shared" si="41"/>
        <v>0</v>
      </c>
    </row>
    <row r="179" spans="3:7" ht="15.75" hidden="1" customHeight="1" x14ac:dyDescent="0.25">
      <c r="C179" s="27" t="s">
        <v>11</v>
      </c>
      <c r="D179" s="76"/>
      <c r="E179" s="9"/>
      <c r="F179" s="9"/>
      <c r="G179" s="37">
        <f t="shared" si="41"/>
        <v>0</v>
      </c>
    </row>
    <row r="180" spans="3:7" ht="15.75" hidden="1" customHeight="1" x14ac:dyDescent="0.25">
      <c r="C180" s="27" t="s">
        <v>12</v>
      </c>
      <c r="D180" s="76"/>
      <c r="E180" s="76"/>
      <c r="F180" s="76"/>
      <c r="G180" s="37">
        <f t="shared" si="41"/>
        <v>0</v>
      </c>
    </row>
    <row r="181" spans="3:7" ht="15.75" hidden="1" customHeight="1" x14ac:dyDescent="0.25">
      <c r="C181" s="28" t="s">
        <v>13</v>
      </c>
      <c r="D181" s="76"/>
      <c r="E181" s="76"/>
      <c r="F181" s="76"/>
      <c r="G181" s="37">
        <f t="shared" si="41"/>
        <v>0</v>
      </c>
    </row>
    <row r="182" spans="3:7" ht="15.75" hidden="1" customHeight="1" x14ac:dyDescent="0.25">
      <c r="C182" s="27" t="s">
        <v>17</v>
      </c>
      <c r="D182" s="76"/>
      <c r="E182" s="76"/>
      <c r="F182" s="76"/>
      <c r="G182" s="37">
        <f t="shared" si="41"/>
        <v>0</v>
      </c>
    </row>
    <row r="183" spans="3:7" ht="15.75" hidden="1" customHeight="1" x14ac:dyDescent="0.25">
      <c r="C183" s="27" t="s">
        <v>14</v>
      </c>
      <c r="D183" s="76"/>
      <c r="E183" s="76"/>
      <c r="F183" s="76"/>
      <c r="G183" s="37">
        <f t="shared" si="41"/>
        <v>0</v>
      </c>
    </row>
    <row r="184" spans="3:7" ht="15.75" hidden="1" customHeight="1" x14ac:dyDescent="0.25">
      <c r="C184" s="27" t="s">
        <v>182</v>
      </c>
      <c r="D184" s="76"/>
      <c r="E184" s="76"/>
      <c r="F184" s="76"/>
      <c r="G184" s="37">
        <f t="shared" si="41"/>
        <v>0</v>
      </c>
    </row>
    <row r="185" spans="3:7" ht="15.75" hidden="1" customHeight="1" x14ac:dyDescent="0.25">
      <c r="C185" s="32" t="s">
        <v>185</v>
      </c>
      <c r="D185" s="43">
        <f t="shared" ref="D185:E185" si="42">SUM(D178:D184)</f>
        <v>0</v>
      </c>
      <c r="E185" s="43">
        <f t="shared" si="42"/>
        <v>0</v>
      </c>
      <c r="F185" s="43">
        <f t="shared" ref="F185" si="43">SUM(F178:F184)</f>
        <v>0</v>
      </c>
      <c r="G185" s="37">
        <f t="shared" si="41"/>
        <v>0</v>
      </c>
    </row>
    <row r="186" spans="3:7" ht="15.75" hidden="1" customHeight="1" x14ac:dyDescent="0.25"/>
    <row r="187" spans="3:7" ht="15.75" customHeight="1" x14ac:dyDescent="0.25">
      <c r="C187" s="288" t="s">
        <v>550</v>
      </c>
      <c r="D187" s="289"/>
      <c r="E187" s="289"/>
      <c r="F187" s="289"/>
      <c r="G187" s="290"/>
    </row>
    <row r="188" spans="3:7" ht="19.5" customHeight="1" thickBot="1" x14ac:dyDescent="0.3">
      <c r="C188" s="40" t="s">
        <v>551</v>
      </c>
      <c r="D188" s="41">
        <f>'1) Budget Tables'!D181</f>
        <v>63844</v>
      </c>
      <c r="E188" s="41">
        <f>'1) Budget Tables'!E181</f>
        <v>0</v>
      </c>
      <c r="F188" s="41">
        <f>'1) Budget Tables'!F181</f>
        <v>0</v>
      </c>
      <c r="G188" s="42">
        <f t="shared" ref="G188:G196" si="44">SUM(D188:F188)</f>
        <v>63844</v>
      </c>
    </row>
    <row r="189" spans="3:7" ht="15.75" customHeight="1" x14ac:dyDescent="0.25">
      <c r="C189" s="38" t="s">
        <v>10</v>
      </c>
      <c r="D189" s="74">
        <v>45000</v>
      </c>
      <c r="E189" s="75"/>
      <c r="F189" s="75"/>
      <c r="G189" s="39">
        <f t="shared" si="44"/>
        <v>45000</v>
      </c>
    </row>
    <row r="190" spans="3:7" ht="15.75" customHeight="1" x14ac:dyDescent="0.25">
      <c r="C190" s="27" t="s">
        <v>11</v>
      </c>
      <c r="D190" s="76"/>
      <c r="E190" s="9"/>
      <c r="F190" s="9"/>
      <c r="G190" s="37">
        <f t="shared" si="44"/>
        <v>0</v>
      </c>
    </row>
    <row r="191" spans="3:7" ht="15.75" customHeight="1" x14ac:dyDescent="0.25">
      <c r="C191" s="27" t="s">
        <v>12</v>
      </c>
      <c r="D191" s="76"/>
      <c r="E191" s="76"/>
      <c r="F191" s="76"/>
      <c r="G191" s="37">
        <f t="shared" si="44"/>
        <v>0</v>
      </c>
    </row>
    <row r="192" spans="3:7" ht="15.75" customHeight="1" x14ac:dyDescent="0.25">
      <c r="C192" s="109" t="s">
        <v>13</v>
      </c>
      <c r="D192" s="112">
        <v>18844</v>
      </c>
      <c r="E192" s="110"/>
      <c r="F192" s="110"/>
      <c r="G192" s="111">
        <f t="shared" si="44"/>
        <v>18844</v>
      </c>
    </row>
    <row r="193" spans="3:13" ht="15.75" customHeight="1" x14ac:dyDescent="0.25">
      <c r="C193" s="27" t="s">
        <v>17</v>
      </c>
      <c r="D193" s="76"/>
      <c r="E193" s="76"/>
      <c r="F193" s="76"/>
      <c r="G193" s="37">
        <f t="shared" si="44"/>
        <v>0</v>
      </c>
    </row>
    <row r="194" spans="3:13" ht="15.75" customHeight="1" x14ac:dyDescent="0.25">
      <c r="C194" s="27" t="s">
        <v>14</v>
      </c>
      <c r="D194" s="76"/>
      <c r="E194" s="76"/>
      <c r="F194" s="76"/>
      <c r="G194" s="37">
        <f t="shared" si="44"/>
        <v>0</v>
      </c>
    </row>
    <row r="195" spans="3:13" ht="15.75" customHeight="1" x14ac:dyDescent="0.25">
      <c r="C195" s="27" t="s">
        <v>182</v>
      </c>
      <c r="D195" s="76"/>
      <c r="E195" s="76"/>
      <c r="F195" s="76"/>
      <c r="G195" s="37">
        <f t="shared" si="44"/>
        <v>0</v>
      </c>
    </row>
    <row r="196" spans="3:13" ht="15.75" customHeight="1" x14ac:dyDescent="0.25">
      <c r="C196" s="32" t="s">
        <v>185</v>
      </c>
      <c r="D196" s="43">
        <f t="shared" ref="D196:F196" si="45">SUM(D189:D195)</f>
        <v>63844</v>
      </c>
      <c r="E196" s="43">
        <f t="shared" si="45"/>
        <v>0</v>
      </c>
      <c r="F196" s="43">
        <f t="shared" si="45"/>
        <v>0</v>
      </c>
      <c r="G196" s="37">
        <f t="shared" si="44"/>
        <v>63844</v>
      </c>
    </row>
    <row r="197" spans="3:13" ht="15.75" customHeight="1" thickBot="1" x14ac:dyDescent="0.3"/>
    <row r="198" spans="3:13" ht="19.5" customHeight="1" thickBot="1" x14ac:dyDescent="0.3">
      <c r="C198" s="294" t="s">
        <v>18</v>
      </c>
      <c r="D198" s="295"/>
      <c r="E198" s="295"/>
      <c r="F198" s="295"/>
      <c r="G198" s="296"/>
    </row>
    <row r="199" spans="3:13" ht="19.5" customHeight="1" x14ac:dyDescent="0.25">
      <c r="C199" s="51"/>
      <c r="D199" s="285" t="str">
        <f>'1) Budget Tables'!D5</f>
        <v>Recipient Organization</v>
      </c>
      <c r="E199" s="36" t="s">
        <v>545</v>
      </c>
      <c r="F199" s="36" t="s">
        <v>546</v>
      </c>
      <c r="G199" s="292" t="s">
        <v>18</v>
      </c>
    </row>
    <row r="200" spans="3:13" ht="19.5" customHeight="1" x14ac:dyDescent="0.25">
      <c r="C200" s="51"/>
      <c r="D200" s="286"/>
      <c r="E200" s="30"/>
      <c r="F200" s="30"/>
      <c r="G200" s="293"/>
    </row>
    <row r="201" spans="3:13" ht="19.5" customHeight="1" x14ac:dyDescent="0.25">
      <c r="C201" s="10" t="s">
        <v>10</v>
      </c>
      <c r="D201" s="52">
        <f>SUM(D178,D167,D156,D145,D133,D122,D111,D100,D88,D77,D66,D55,D43,D32,D21,D10,D189)</f>
        <v>105000</v>
      </c>
      <c r="E201" s="52">
        <f t="shared" ref="E201:F207" si="46">SUM(E178,E167,E156,E145,E133,E122,E111,E100,E88,E77,E66,E55,E43,E32,E21,E10)</f>
        <v>0</v>
      </c>
      <c r="F201" s="52">
        <f t="shared" si="46"/>
        <v>0</v>
      </c>
      <c r="G201" s="48">
        <f>SUM(D201:F201)</f>
        <v>105000</v>
      </c>
    </row>
    <row r="202" spans="3:13" ht="34.5" customHeight="1" x14ac:dyDescent="0.25">
      <c r="C202" s="10" t="s">
        <v>11</v>
      </c>
      <c r="D202" s="52">
        <f t="shared" ref="D202:D206" si="47">SUM(D179,D168,D157,D146,D134,D123,D112,D101,D89,D78,D67,D56,D44,D33,D22,D11,D190)</f>
        <v>6000</v>
      </c>
      <c r="E202" s="52">
        <f t="shared" si="46"/>
        <v>0</v>
      </c>
      <c r="F202" s="52">
        <f t="shared" si="46"/>
        <v>0</v>
      </c>
      <c r="G202" s="49">
        <f>SUM(D202:F202)</f>
        <v>6000</v>
      </c>
    </row>
    <row r="203" spans="3:13" ht="48" customHeight="1" x14ac:dyDescent="0.25">
      <c r="C203" s="10" t="s">
        <v>12</v>
      </c>
      <c r="D203" s="52">
        <f t="shared" si="47"/>
        <v>32050</v>
      </c>
      <c r="E203" s="52">
        <f t="shared" si="46"/>
        <v>0</v>
      </c>
      <c r="F203" s="52">
        <f t="shared" si="46"/>
        <v>0</v>
      </c>
      <c r="G203" s="49">
        <f t="shared" ref="G203:G207" si="48">SUM(D203:F203)</f>
        <v>32050</v>
      </c>
    </row>
    <row r="204" spans="3:13" ht="33" customHeight="1" x14ac:dyDescent="0.25">
      <c r="C204" s="20" t="s">
        <v>13</v>
      </c>
      <c r="D204" s="52">
        <f t="shared" si="47"/>
        <v>120044</v>
      </c>
      <c r="E204" s="52">
        <f t="shared" si="46"/>
        <v>0</v>
      </c>
      <c r="F204" s="52">
        <f t="shared" si="46"/>
        <v>0</v>
      </c>
      <c r="G204" s="49">
        <f t="shared" si="48"/>
        <v>120044</v>
      </c>
    </row>
    <row r="205" spans="3:13" ht="21" customHeight="1" x14ac:dyDescent="0.25">
      <c r="C205" s="87" t="s">
        <v>17</v>
      </c>
      <c r="D205" s="82">
        <f t="shared" si="47"/>
        <v>13980</v>
      </c>
      <c r="E205" s="52">
        <f t="shared" si="46"/>
        <v>0</v>
      </c>
      <c r="F205" s="52">
        <f t="shared" si="46"/>
        <v>0</v>
      </c>
      <c r="G205" s="49">
        <f t="shared" si="48"/>
        <v>13980</v>
      </c>
      <c r="H205" s="14"/>
      <c r="I205" s="14"/>
      <c r="J205" s="14"/>
      <c r="K205" s="14"/>
      <c r="L205" s="14"/>
      <c r="M205" s="13"/>
    </row>
    <row r="206" spans="3:13" ht="39.75" customHeight="1" x14ac:dyDescent="0.25">
      <c r="C206" s="10" t="s">
        <v>14</v>
      </c>
      <c r="D206" s="88">
        <f t="shared" si="47"/>
        <v>657400.75</v>
      </c>
      <c r="E206" s="84">
        <f t="shared" si="46"/>
        <v>0</v>
      </c>
      <c r="F206" s="52">
        <f t="shared" si="46"/>
        <v>0</v>
      </c>
      <c r="G206" s="49">
        <f t="shared" si="48"/>
        <v>657400.75</v>
      </c>
      <c r="H206" s="14"/>
      <c r="I206" s="14"/>
      <c r="J206" s="14"/>
      <c r="K206" s="14"/>
      <c r="L206" s="14"/>
      <c r="M206" s="13"/>
    </row>
    <row r="207" spans="3:13" ht="23.25" customHeight="1" thickBot="1" x14ac:dyDescent="0.3">
      <c r="C207" s="10" t="s">
        <v>182</v>
      </c>
      <c r="D207" s="88">
        <f>SUM(D184,D173,D162,D151,D139,D128,D117,D106,D94,D83,D72,D61,D49,D38,D27,D16,D195)</f>
        <v>0</v>
      </c>
      <c r="E207" s="85">
        <f t="shared" si="46"/>
        <v>0</v>
      </c>
      <c r="F207" s="55">
        <f t="shared" si="46"/>
        <v>0</v>
      </c>
      <c r="G207" s="50">
        <f t="shared" si="48"/>
        <v>0</v>
      </c>
      <c r="H207" s="14"/>
      <c r="I207" s="14"/>
      <c r="J207" s="14"/>
      <c r="K207" s="14"/>
      <c r="L207" s="14"/>
      <c r="M207" s="13"/>
    </row>
    <row r="208" spans="3:13" ht="22.5" customHeight="1" thickBot="1" x14ac:dyDescent="0.3">
      <c r="C208" s="93" t="s">
        <v>557</v>
      </c>
      <c r="D208" s="94">
        <f>SUM(D201:D207)</f>
        <v>934474.75</v>
      </c>
      <c r="E208" s="86">
        <f t="shared" ref="E208" si="49">SUM(E201:E207)</f>
        <v>0</v>
      </c>
      <c r="F208" s="53">
        <f t="shared" ref="F208" si="50">SUM(F201:F207)</f>
        <v>0</v>
      </c>
      <c r="G208" s="54">
        <f>SUM(D208:F208)</f>
        <v>934474.75</v>
      </c>
      <c r="H208" s="14"/>
      <c r="I208" s="14"/>
      <c r="J208" s="14"/>
      <c r="K208" s="14"/>
      <c r="L208" s="14"/>
      <c r="M208" s="13"/>
    </row>
    <row r="209" spans="3:13" ht="22.5" customHeight="1" x14ac:dyDescent="0.25">
      <c r="C209" s="93" t="s">
        <v>558</v>
      </c>
      <c r="D209" s="94">
        <f>D208*0.07</f>
        <v>65413.232500000006</v>
      </c>
      <c r="E209" s="83"/>
      <c r="F209" s="83"/>
      <c r="G209" s="89"/>
      <c r="H209" s="14"/>
      <c r="I209" s="14"/>
      <c r="J209" s="14"/>
      <c r="K209" s="14"/>
      <c r="L209" s="14"/>
      <c r="M209" s="13"/>
    </row>
    <row r="210" spans="3:13" ht="22.5" customHeight="1" thickBot="1" x14ac:dyDescent="0.3">
      <c r="C210" s="90" t="s">
        <v>559</v>
      </c>
      <c r="D210" s="113">
        <f>SUM(D208:D209)</f>
        <v>999887.98250000004</v>
      </c>
      <c r="E210" s="91"/>
      <c r="F210" s="91"/>
      <c r="G210" s="92"/>
      <c r="H210" s="14"/>
      <c r="I210" s="14"/>
      <c r="J210" s="14"/>
      <c r="K210" s="14"/>
      <c r="L210" s="14"/>
      <c r="M210" s="13"/>
    </row>
    <row r="211" spans="3:13" ht="15.75" customHeight="1" x14ac:dyDescent="0.25">
      <c r="H211" s="21"/>
      <c r="I211" s="21"/>
      <c r="J211" s="21"/>
      <c r="K211" s="21"/>
      <c r="L211" s="33"/>
      <c r="M211" s="31"/>
    </row>
    <row r="212" spans="3:13" ht="15.75" customHeight="1" x14ac:dyDescent="0.25">
      <c r="H212" s="21"/>
      <c r="I212" s="21"/>
      <c r="J212" s="21"/>
      <c r="K212" s="21"/>
      <c r="L212" s="33"/>
      <c r="M212" s="31"/>
    </row>
    <row r="213" spans="3:13" ht="15.75" customHeight="1" x14ac:dyDescent="0.25">
      <c r="L213" s="34"/>
    </row>
    <row r="214" spans="3:13" ht="15.75" customHeight="1" x14ac:dyDescent="0.25">
      <c r="H214" s="25"/>
      <c r="I214" s="25"/>
      <c r="L214" s="34"/>
    </row>
    <row r="215" spans="3:13" ht="15.75" customHeight="1" x14ac:dyDescent="0.25">
      <c r="H215" s="25"/>
      <c r="I215" s="25"/>
    </row>
    <row r="216" spans="3:13" ht="40.5" customHeight="1" x14ac:dyDescent="0.25">
      <c r="H216" s="25"/>
      <c r="I216" s="25"/>
      <c r="L216" s="35"/>
    </row>
    <row r="217" spans="3:13" ht="24.75" customHeight="1" x14ac:dyDescent="0.25">
      <c r="H217" s="25"/>
      <c r="I217" s="25"/>
      <c r="L217" s="35"/>
    </row>
    <row r="218" spans="3:13" ht="41.25" customHeight="1" x14ac:dyDescent="0.25">
      <c r="H218" s="8"/>
      <c r="I218" s="25"/>
      <c r="L218" s="35"/>
    </row>
    <row r="219" spans="3:13" ht="51.75" customHeight="1" x14ac:dyDescent="0.25">
      <c r="H219" s="8"/>
      <c r="I219" s="25"/>
      <c r="L219" s="35"/>
    </row>
    <row r="220" spans="3:13" ht="42" customHeight="1" x14ac:dyDescent="0.25">
      <c r="H220" s="25"/>
      <c r="I220" s="25"/>
      <c r="L220" s="35"/>
    </row>
    <row r="221" spans="3:13" s="31" customFormat="1" ht="42" customHeight="1" x14ac:dyDescent="0.25">
      <c r="C221" s="29"/>
      <c r="G221" s="29"/>
      <c r="H221" s="29"/>
      <c r="I221" s="25"/>
      <c r="J221" s="29"/>
      <c r="K221" s="29"/>
      <c r="L221" s="35"/>
      <c r="M221" s="29"/>
    </row>
    <row r="222" spans="3:13" s="31" customFormat="1" ht="42" customHeight="1" x14ac:dyDescent="0.25">
      <c r="C222" s="29"/>
      <c r="G222" s="29"/>
      <c r="H222" s="29"/>
      <c r="I222" s="25"/>
      <c r="J222" s="29"/>
      <c r="K222" s="29"/>
      <c r="L222" s="29"/>
      <c r="M222" s="29"/>
    </row>
    <row r="223" spans="3:13" s="31" customFormat="1" ht="63.75" customHeight="1" x14ac:dyDescent="0.25">
      <c r="C223" s="29"/>
      <c r="G223" s="29"/>
      <c r="H223" s="29"/>
      <c r="I223" s="34"/>
      <c r="J223" s="29"/>
      <c r="K223" s="29"/>
      <c r="L223" s="29"/>
      <c r="M223" s="29"/>
    </row>
    <row r="224" spans="3:13" s="31" customFormat="1" ht="42" customHeight="1" x14ac:dyDescent="0.25">
      <c r="C224" s="29"/>
      <c r="G224" s="29"/>
      <c r="H224" s="29"/>
      <c r="I224" s="29"/>
      <c r="J224" s="29"/>
      <c r="K224" s="29"/>
      <c r="L224" s="29"/>
      <c r="M224" s="34"/>
    </row>
    <row r="225" spans="14:14" ht="23.25" customHeight="1" x14ac:dyDescent="0.25"/>
    <row r="226" spans="14:14" ht="27.75" customHeight="1" x14ac:dyDescent="0.25"/>
    <row r="227" spans="14:14" ht="55.5" customHeight="1" x14ac:dyDescent="0.25"/>
    <row r="228" spans="14:14" ht="57.75" customHeight="1" x14ac:dyDescent="0.25"/>
    <row r="229" spans="14:14" ht="21.75" customHeight="1" x14ac:dyDescent="0.25"/>
    <row r="230" spans="14:14" ht="49.5" customHeight="1" x14ac:dyDescent="0.25"/>
    <row r="231" spans="14:14" ht="28.5" customHeight="1" x14ac:dyDescent="0.25"/>
    <row r="232" spans="14:14" ht="28.5" customHeight="1" x14ac:dyDescent="0.25"/>
    <row r="233" spans="14:14" ht="28.5" customHeight="1" x14ac:dyDescent="0.25"/>
    <row r="234" spans="14:14" ht="23.25" customHeight="1" x14ac:dyDescent="0.25">
      <c r="N234" s="34"/>
    </row>
    <row r="235" spans="14:14" ht="43.5" customHeight="1" x14ac:dyDescent="0.25">
      <c r="N235" s="34"/>
    </row>
    <row r="236" spans="14:14" ht="55.5" customHeight="1" x14ac:dyDescent="0.25"/>
    <row r="237" spans="14:14" ht="42.75" customHeight="1" x14ac:dyDescent="0.25">
      <c r="N237" s="34"/>
    </row>
    <row r="238" spans="14:14" ht="21.75" customHeight="1" x14ac:dyDescent="0.25">
      <c r="N238" s="34"/>
    </row>
    <row r="239" spans="14:14" ht="21.75" customHeight="1" x14ac:dyDescent="0.25">
      <c r="N239" s="34"/>
    </row>
    <row r="240" spans="14:14" ht="23.25" customHeight="1" x14ac:dyDescent="0.25"/>
    <row r="241" ht="23.25" customHeight="1" x14ac:dyDescent="0.25"/>
    <row r="242" ht="21.75" customHeight="1" x14ac:dyDescent="0.25"/>
    <row r="243" ht="16.5" customHeight="1" x14ac:dyDescent="0.25"/>
    <row r="244" ht="29.25" customHeight="1" x14ac:dyDescent="0.25"/>
    <row r="245" ht="24.75" customHeight="1" x14ac:dyDescent="0.25"/>
    <row r="246" ht="33" customHeight="1" x14ac:dyDescent="0.25"/>
    <row r="248" ht="15" customHeight="1" x14ac:dyDescent="0.25"/>
    <row r="249" ht="25.5" customHeight="1" x14ac:dyDescent="0.25"/>
  </sheetData>
  <sheetProtection formatCells="0" formatColumns="0" formatRows="0"/>
  <mergeCells count="26">
    <mergeCell ref="C53:G53"/>
    <mergeCell ref="C98:G98"/>
    <mergeCell ref="C109:G109"/>
    <mergeCell ref="C120:G120"/>
    <mergeCell ref="C198:G198"/>
    <mergeCell ref="C131:G131"/>
    <mergeCell ref="B142:G142"/>
    <mergeCell ref="C143:G143"/>
    <mergeCell ref="C64:G64"/>
    <mergeCell ref="C75:G75"/>
    <mergeCell ref="D199:D200"/>
    <mergeCell ref="C4:E4"/>
    <mergeCell ref="C86:G86"/>
    <mergeCell ref="B97:G97"/>
    <mergeCell ref="C2:F2"/>
    <mergeCell ref="B7:G7"/>
    <mergeCell ref="C8:G8"/>
    <mergeCell ref="B52:G52"/>
    <mergeCell ref="C19:G19"/>
    <mergeCell ref="C30:G30"/>
    <mergeCell ref="C41:G41"/>
    <mergeCell ref="C187:G187"/>
    <mergeCell ref="G199:G200"/>
    <mergeCell ref="C165:G165"/>
    <mergeCell ref="C176:G176"/>
    <mergeCell ref="C154:G154"/>
  </mergeCells>
  <conditionalFormatting sqref="D17">
    <cfRule type="cellIs" dxfId="38" priority="17" operator="notEqual">
      <formula>$D$9</formula>
    </cfRule>
  </conditionalFormatting>
  <conditionalFormatting sqref="D28">
    <cfRule type="cellIs" dxfId="37" priority="16" operator="notEqual">
      <formula>$D$20</formula>
    </cfRule>
  </conditionalFormatting>
  <conditionalFormatting sqref="D39">
    <cfRule type="cellIs" dxfId="36" priority="15" operator="notEqual">
      <formula>$D$31</formula>
    </cfRule>
  </conditionalFormatting>
  <conditionalFormatting sqref="D50">
    <cfRule type="cellIs" dxfId="35" priority="14" operator="notEqual">
      <formula>$D$42</formula>
    </cfRule>
  </conditionalFormatting>
  <conditionalFormatting sqref="D62">
    <cfRule type="cellIs" dxfId="34" priority="13" operator="notEqual">
      <formula>$D$54</formula>
    </cfRule>
  </conditionalFormatting>
  <conditionalFormatting sqref="D73">
    <cfRule type="cellIs" dxfId="33" priority="12" operator="notEqual">
      <formula>$D$65</formula>
    </cfRule>
  </conditionalFormatting>
  <conditionalFormatting sqref="D84">
    <cfRule type="cellIs" dxfId="32" priority="11" operator="notEqual">
      <formula>$D$76</formula>
    </cfRule>
  </conditionalFormatting>
  <conditionalFormatting sqref="D95">
    <cfRule type="cellIs" dxfId="31" priority="10" operator="notEqual">
      <formula>$D$87</formula>
    </cfRule>
  </conditionalFormatting>
  <conditionalFormatting sqref="D107">
    <cfRule type="cellIs" dxfId="30" priority="9" operator="notEqual">
      <formula>$D$99</formula>
    </cfRule>
  </conditionalFormatting>
  <conditionalFormatting sqref="D118">
    <cfRule type="cellIs" dxfId="29" priority="8" operator="notEqual">
      <formula>$D$110</formula>
    </cfRule>
  </conditionalFormatting>
  <conditionalFormatting sqref="D129">
    <cfRule type="cellIs" dxfId="28" priority="7" operator="notEqual">
      <formula>$D$121</formula>
    </cfRule>
  </conditionalFormatting>
  <conditionalFormatting sqref="D140">
    <cfRule type="cellIs" dxfId="27" priority="6" operator="notEqual">
      <formula>$D$132</formula>
    </cfRule>
  </conditionalFormatting>
  <conditionalFormatting sqref="D152">
    <cfRule type="cellIs" dxfId="26" priority="5" operator="notEqual">
      <formula>$D$144</formula>
    </cfRule>
  </conditionalFormatting>
  <conditionalFormatting sqref="D163">
    <cfRule type="cellIs" dxfId="25" priority="4" operator="notEqual">
      <formula>$D$155</formula>
    </cfRule>
  </conditionalFormatting>
  <conditionalFormatting sqref="D174">
    <cfRule type="cellIs" dxfId="24" priority="3" operator="notEqual">
      <formula>$D$166</formula>
    </cfRule>
  </conditionalFormatting>
  <conditionalFormatting sqref="D185">
    <cfRule type="cellIs" dxfId="23" priority="2" operator="notEqual">
      <formula>$D$177</formula>
    </cfRule>
  </conditionalFormatting>
  <conditionalFormatting sqref="D196">
    <cfRule type="cellIs" dxfId="22" priority="1" operator="notEqual">
      <formula>$D$188</formula>
    </cfRule>
  </conditionalFormatting>
  <conditionalFormatting sqref="G17">
    <cfRule type="cellIs" dxfId="21" priority="34" operator="notEqual">
      <formula>$G$9</formula>
    </cfRule>
  </conditionalFormatting>
  <conditionalFormatting sqref="G28">
    <cfRule type="cellIs" dxfId="20" priority="33" operator="notEqual">
      <formula>$G$20</formula>
    </cfRule>
  </conditionalFormatting>
  <conditionalFormatting sqref="G39:G40">
    <cfRule type="cellIs" dxfId="19" priority="32" operator="notEqual">
      <formula>$G$31</formula>
    </cfRule>
  </conditionalFormatting>
  <conditionalFormatting sqref="G50">
    <cfRule type="cellIs" dxfId="18" priority="31" operator="notEqual">
      <formula>$G$42</formula>
    </cfRule>
  </conditionalFormatting>
  <conditionalFormatting sqref="G62">
    <cfRule type="cellIs" dxfId="17" priority="30" operator="notEqual">
      <formula>$G$54</formula>
    </cfRule>
  </conditionalFormatting>
  <conditionalFormatting sqref="G73">
    <cfRule type="cellIs" dxfId="16" priority="29" operator="notEqual">
      <formula>$G$65</formula>
    </cfRule>
  </conditionalFormatting>
  <conditionalFormatting sqref="G84">
    <cfRule type="cellIs" dxfId="15" priority="28" operator="notEqual">
      <formula>$G$76</formula>
    </cfRule>
  </conditionalFormatting>
  <conditionalFormatting sqref="G95">
    <cfRule type="cellIs" dxfId="14" priority="27" operator="notEqual">
      <formula>$G$87</formula>
    </cfRule>
  </conditionalFormatting>
  <conditionalFormatting sqref="G107">
    <cfRule type="cellIs" dxfId="13" priority="26" operator="notEqual">
      <formula>$G$99</formula>
    </cfRule>
  </conditionalFormatting>
  <conditionalFormatting sqref="G118">
    <cfRule type="cellIs" dxfId="12" priority="25" operator="notEqual">
      <formula>$G$110</formula>
    </cfRule>
  </conditionalFormatting>
  <conditionalFormatting sqref="G129">
    <cfRule type="cellIs" dxfId="11" priority="24" operator="notEqual">
      <formula>$G$121</formula>
    </cfRule>
  </conditionalFormatting>
  <conditionalFormatting sqref="G140">
    <cfRule type="cellIs" dxfId="10" priority="23" operator="notEqual">
      <formula>$G$132</formula>
    </cfRule>
  </conditionalFormatting>
  <conditionalFormatting sqref="G152">
    <cfRule type="cellIs" dxfId="9" priority="22" operator="notEqual">
      <formula>$G$144</formula>
    </cfRule>
  </conditionalFormatting>
  <conditionalFormatting sqref="G163">
    <cfRule type="cellIs" dxfId="8" priority="21" operator="notEqual">
      <formula>$G$155</formula>
    </cfRule>
  </conditionalFormatting>
  <conditionalFormatting sqref="G174">
    <cfRule type="cellIs" dxfId="7" priority="20" operator="notEqual">
      <formula>$G$155</formula>
    </cfRule>
  </conditionalFormatting>
  <conditionalFormatting sqref="G185">
    <cfRule type="cellIs" dxfId="6" priority="19" operator="notEqual">
      <formula>$G$177</formula>
    </cfRule>
  </conditionalFormatting>
  <conditionalFormatting sqref="G196">
    <cfRule type="cellIs" dxfId="5" priority="18" operator="notEqual">
      <formula>$G$188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00000000-0002-0000-0200-000001000000}"/>
    <dataValidation allowBlank="1" showInputMessage="1" showErrorMessage="1" prompt="Services contracted by an organization which follow the normal procurement processes." sqref="C13 C24 C35 C46 C58 C69 C80 C91 C103 C114 C125 C136 C148 C159 C170 C181 C204 C192" xr:uid="{00000000-0002-0000-0200-000002000000}"/>
    <dataValidation allowBlank="1" showInputMessage="1" showErrorMessage="1" prompt="Includes staff and non-staff travel paid for by the organization directly related to a project." sqref="C14 C25 C36 C47 C59 C70 C81 C92 C104 C115 C126 C137 C149 C160 C171 C182 C205 C193"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00000000-0002-0000-0200-000005000000}"/>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00000000-0002-0000-0200-000006000000}"/>
    <dataValidation allowBlank="1" showInputMessage="1" showErrorMessage="1" prompt="Output totals must match the original total from Table 1, and will show as red if not. " sqref="G17" xr:uid="{00000000-0002-0000-0200-000007000000}"/>
  </dataValidations>
  <pageMargins left="0.7" right="0.7" top="0.75" bottom="0.75" header="0.3" footer="0.3"/>
  <pageSetup scale="74" orientation="landscape"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1:B16"/>
  <sheetViews>
    <sheetView showGridLines="0" workbookViewId="0">
      <selection activeCell="E14" sqref="E14"/>
    </sheetView>
  </sheetViews>
  <sheetFormatPr baseColWidth="10" defaultColWidth="8.85546875" defaultRowHeight="15" x14ac:dyDescent="0.25"/>
  <cols>
    <col min="2" max="2" width="73.28515625" customWidth="1"/>
  </cols>
  <sheetData>
    <row r="1" spans="2:2" ht="15.75" thickBot="1" x14ac:dyDescent="0.3"/>
    <row r="2" spans="2:2" ht="15.75" thickBot="1" x14ac:dyDescent="0.3">
      <c r="B2" s="5" t="s">
        <v>26</v>
      </c>
    </row>
    <row r="3" spans="2:2" x14ac:dyDescent="0.25">
      <c r="B3" s="2"/>
    </row>
    <row r="4" spans="2:2" ht="30.75" customHeight="1" x14ac:dyDescent="0.25">
      <c r="B4" s="3" t="s">
        <v>19</v>
      </c>
    </row>
    <row r="5" spans="2:2" ht="30.75" customHeight="1" x14ac:dyDescent="0.25">
      <c r="B5" s="3"/>
    </row>
    <row r="6" spans="2:2" ht="60" x14ac:dyDescent="0.25">
      <c r="B6" s="3" t="s">
        <v>20</v>
      </c>
    </row>
    <row r="7" spans="2:2" x14ac:dyDescent="0.25">
      <c r="B7" s="3"/>
    </row>
    <row r="8" spans="2:2" ht="60" x14ac:dyDescent="0.25">
      <c r="B8" s="3" t="s">
        <v>21</v>
      </c>
    </row>
    <row r="9" spans="2:2" x14ac:dyDescent="0.25">
      <c r="B9" s="3"/>
    </row>
    <row r="10" spans="2:2" ht="60" x14ac:dyDescent="0.25">
      <c r="B10" s="3" t="s">
        <v>22</v>
      </c>
    </row>
    <row r="11" spans="2:2" x14ac:dyDescent="0.25">
      <c r="B11" s="3"/>
    </row>
    <row r="12" spans="2:2" ht="30" x14ac:dyDescent="0.25">
      <c r="B12" s="3" t="s">
        <v>23</v>
      </c>
    </row>
    <row r="13" spans="2:2" x14ac:dyDescent="0.25">
      <c r="B13" s="3"/>
    </row>
    <row r="14" spans="2:2" ht="60" x14ac:dyDescent="0.25">
      <c r="B14" s="3" t="s">
        <v>24</v>
      </c>
    </row>
    <row r="15" spans="2:2" x14ac:dyDescent="0.25">
      <c r="B15" s="3"/>
    </row>
    <row r="16" spans="2:2" ht="45.75" thickBot="1" x14ac:dyDescent="0.3">
      <c r="B16" s="4" t="s">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D47"/>
  <sheetViews>
    <sheetView showGridLines="0" showZeros="0" topLeftCell="A17" zoomScale="80" zoomScaleNormal="80" zoomScaleSheetLayoutView="70" workbookViewId="0">
      <selection activeCell="E20" sqref="E20:E21"/>
    </sheetView>
  </sheetViews>
  <sheetFormatPr baseColWidth="10" defaultColWidth="8.85546875" defaultRowHeight="15" x14ac:dyDescent="0.25"/>
  <cols>
    <col min="2" max="2" width="61.85546875" customWidth="1"/>
    <col min="4" max="4" width="17.85546875" customWidth="1"/>
  </cols>
  <sheetData>
    <row r="1" spans="2:4" ht="15.75" thickBot="1" x14ac:dyDescent="0.3"/>
    <row r="2" spans="2:4" x14ac:dyDescent="0.25">
      <c r="B2" s="310" t="s">
        <v>562</v>
      </c>
      <c r="C2" s="311"/>
      <c r="D2" s="312"/>
    </row>
    <row r="3" spans="2:4" ht="15.75" thickBot="1" x14ac:dyDescent="0.3">
      <c r="B3" s="313"/>
      <c r="C3" s="314"/>
      <c r="D3" s="315"/>
    </row>
    <row r="4" spans="2:4" ht="15.75" thickBot="1" x14ac:dyDescent="0.3"/>
    <row r="5" spans="2:4" x14ac:dyDescent="0.25">
      <c r="B5" s="301" t="s">
        <v>186</v>
      </c>
      <c r="C5" s="302"/>
      <c r="D5" s="303"/>
    </row>
    <row r="6" spans="2:4" ht="15.75" thickBot="1" x14ac:dyDescent="0.3">
      <c r="B6" s="304"/>
      <c r="C6" s="305"/>
      <c r="D6" s="306"/>
    </row>
    <row r="7" spans="2:4" x14ac:dyDescent="0.25">
      <c r="B7" s="62" t="s">
        <v>196</v>
      </c>
      <c r="C7" s="299">
        <f>SUM('1) Budget Tables'!D16:F16,'1) Budget Tables'!D26:F26,'1) Budget Tables'!D36:F36,'1) Budget Tables'!D46:F46)</f>
        <v>489295.75</v>
      </c>
      <c r="D7" s="300"/>
    </row>
    <row r="8" spans="2:4" x14ac:dyDescent="0.25">
      <c r="B8" s="62" t="s">
        <v>543</v>
      </c>
      <c r="C8" s="297">
        <f>SUM(D10:D14)</f>
        <v>0</v>
      </c>
      <c r="D8" s="298"/>
    </row>
    <row r="9" spans="2:4" x14ac:dyDescent="0.25">
      <c r="B9" s="63" t="s">
        <v>537</v>
      </c>
      <c r="C9" s="64" t="s">
        <v>538</v>
      </c>
      <c r="D9" s="65" t="s">
        <v>539</v>
      </c>
    </row>
    <row r="10" spans="2:4" ht="35.1" customHeight="1" x14ac:dyDescent="0.25">
      <c r="B10" s="77"/>
      <c r="C10" s="67"/>
      <c r="D10" s="68">
        <f>$C$7*C10</f>
        <v>0</v>
      </c>
    </row>
    <row r="11" spans="2:4" ht="35.1" customHeight="1" x14ac:dyDescent="0.25">
      <c r="B11" s="77"/>
      <c r="C11" s="67"/>
      <c r="D11" s="68">
        <f>C7*C11</f>
        <v>0</v>
      </c>
    </row>
    <row r="12" spans="2:4" ht="35.1" customHeight="1" x14ac:dyDescent="0.25">
      <c r="B12" s="78"/>
      <c r="C12" s="67"/>
      <c r="D12" s="68">
        <f>C7*C12</f>
        <v>0</v>
      </c>
    </row>
    <row r="13" spans="2:4" ht="35.1" customHeight="1" x14ac:dyDescent="0.25">
      <c r="B13" s="78"/>
      <c r="C13" s="67"/>
      <c r="D13" s="68">
        <f>C7*C13</f>
        <v>0</v>
      </c>
    </row>
    <row r="14" spans="2:4" ht="35.1" customHeight="1" thickBot="1" x14ac:dyDescent="0.3">
      <c r="B14" s="79"/>
      <c r="C14" s="72"/>
      <c r="D14" s="73">
        <f>C7*C14</f>
        <v>0</v>
      </c>
    </row>
    <row r="15" spans="2:4" ht="15.75" thickBot="1" x14ac:dyDescent="0.3"/>
    <row r="16" spans="2:4" x14ac:dyDescent="0.25">
      <c r="B16" s="301" t="s">
        <v>540</v>
      </c>
      <c r="C16" s="302"/>
      <c r="D16" s="303"/>
    </row>
    <row r="17" spans="2:4" ht="15.75" thickBot="1" x14ac:dyDescent="0.3">
      <c r="B17" s="307"/>
      <c r="C17" s="308"/>
      <c r="D17" s="309"/>
    </row>
    <row r="18" spans="2:4" x14ac:dyDescent="0.25">
      <c r="B18" s="62" t="s">
        <v>196</v>
      </c>
      <c r="C18" s="299">
        <f>SUM('1) Budget Tables'!D58:F58,'1) Budget Tables'!D68:F68,'1) Budget Tables'!D78:F78,'1) Budget Tables'!D88:F88)</f>
        <v>192615</v>
      </c>
      <c r="D18" s="300"/>
    </row>
    <row r="19" spans="2:4" x14ac:dyDescent="0.25">
      <c r="B19" s="62" t="s">
        <v>543</v>
      </c>
      <c r="C19" s="297">
        <f>SUM(D21:D25)</f>
        <v>0</v>
      </c>
      <c r="D19" s="298"/>
    </row>
    <row r="20" spans="2:4" x14ac:dyDescent="0.25">
      <c r="B20" s="63" t="s">
        <v>537</v>
      </c>
      <c r="C20" s="64" t="s">
        <v>538</v>
      </c>
      <c r="D20" s="65" t="s">
        <v>539</v>
      </c>
    </row>
    <row r="21" spans="2:4" ht="35.1" customHeight="1" x14ac:dyDescent="0.25">
      <c r="B21" s="66"/>
      <c r="C21" s="67"/>
      <c r="D21" s="68">
        <f>$C$18*C21</f>
        <v>0</v>
      </c>
    </row>
    <row r="22" spans="2:4" ht="35.1" customHeight="1" x14ac:dyDescent="0.25">
      <c r="B22" s="69"/>
      <c r="C22" s="67"/>
      <c r="D22" s="68">
        <f t="shared" ref="D22:D25" si="0">$C$18*C22</f>
        <v>0</v>
      </c>
    </row>
    <row r="23" spans="2:4" ht="35.1" customHeight="1" x14ac:dyDescent="0.25">
      <c r="B23" s="70"/>
      <c r="C23" s="67"/>
      <c r="D23" s="68">
        <f t="shared" si="0"/>
        <v>0</v>
      </c>
    </row>
    <row r="24" spans="2:4" ht="35.1" customHeight="1" x14ac:dyDescent="0.25">
      <c r="B24" s="70"/>
      <c r="C24" s="67"/>
      <c r="D24" s="68">
        <f t="shared" si="0"/>
        <v>0</v>
      </c>
    </row>
    <row r="25" spans="2:4" ht="35.1" customHeight="1" thickBot="1" x14ac:dyDescent="0.3">
      <c r="B25" s="71"/>
      <c r="C25" s="72"/>
      <c r="D25" s="68">
        <f t="shared" si="0"/>
        <v>0</v>
      </c>
    </row>
    <row r="26" spans="2:4" ht="15.75" thickBot="1" x14ac:dyDescent="0.3"/>
    <row r="27" spans="2:4" x14ac:dyDescent="0.25">
      <c r="B27" s="301" t="s">
        <v>541</v>
      </c>
      <c r="C27" s="302"/>
      <c r="D27" s="303"/>
    </row>
    <row r="28" spans="2:4" ht="15.75" thickBot="1" x14ac:dyDescent="0.3">
      <c r="B28" s="304"/>
      <c r="C28" s="305"/>
      <c r="D28" s="306"/>
    </row>
    <row r="29" spans="2:4" x14ac:dyDescent="0.25">
      <c r="B29" s="62" t="s">
        <v>196</v>
      </c>
      <c r="C29" s="299">
        <f>SUM('1) Budget Tables'!D100:F100,'1) Budget Tables'!D110:F110,'1) Budget Tables'!D120:F120,'1) Budget Tables'!D130:F130)</f>
        <v>188720</v>
      </c>
      <c r="D29" s="300"/>
    </row>
    <row r="30" spans="2:4" x14ac:dyDescent="0.25">
      <c r="B30" s="62" t="s">
        <v>543</v>
      </c>
      <c r="C30" s="297">
        <f>SUM(D32:D36)</f>
        <v>0</v>
      </c>
      <c r="D30" s="298"/>
    </row>
    <row r="31" spans="2:4" x14ac:dyDescent="0.25">
      <c r="B31" s="63" t="s">
        <v>537</v>
      </c>
      <c r="C31" s="64" t="s">
        <v>538</v>
      </c>
      <c r="D31" s="65" t="s">
        <v>539</v>
      </c>
    </row>
    <row r="32" spans="2:4" ht="35.1" customHeight="1" x14ac:dyDescent="0.25">
      <c r="B32" s="66"/>
      <c r="C32" s="67"/>
      <c r="D32" s="68">
        <f>$C$29*C32</f>
        <v>0</v>
      </c>
    </row>
    <row r="33" spans="2:4" ht="35.1" customHeight="1" x14ac:dyDescent="0.25">
      <c r="B33" s="69"/>
      <c r="C33" s="67"/>
      <c r="D33" s="68">
        <f t="shared" ref="D33:D36" si="1">$C$29*C33</f>
        <v>0</v>
      </c>
    </row>
    <row r="34" spans="2:4" ht="35.1" customHeight="1" x14ac:dyDescent="0.25">
      <c r="B34" s="70"/>
      <c r="C34" s="67"/>
      <c r="D34" s="68">
        <f t="shared" si="1"/>
        <v>0</v>
      </c>
    </row>
    <row r="35" spans="2:4" ht="35.1" customHeight="1" x14ac:dyDescent="0.25">
      <c r="B35" s="70"/>
      <c r="C35" s="67"/>
      <c r="D35" s="68">
        <f t="shared" si="1"/>
        <v>0</v>
      </c>
    </row>
    <row r="36" spans="2:4" ht="35.1" customHeight="1" thickBot="1" x14ac:dyDescent="0.3">
      <c r="B36" s="71"/>
      <c r="C36" s="72"/>
      <c r="D36" s="68">
        <f t="shared" si="1"/>
        <v>0</v>
      </c>
    </row>
    <row r="37" spans="2:4" ht="15.75" thickBot="1" x14ac:dyDescent="0.3"/>
    <row r="38" spans="2:4" x14ac:dyDescent="0.25">
      <c r="B38" s="301" t="s">
        <v>542</v>
      </c>
      <c r="C38" s="302"/>
      <c r="D38" s="303"/>
    </row>
    <row r="39" spans="2:4" ht="15.75" thickBot="1" x14ac:dyDescent="0.3">
      <c r="B39" s="304"/>
      <c r="C39" s="305"/>
      <c r="D39" s="306"/>
    </row>
    <row r="40" spans="2:4" x14ac:dyDescent="0.25">
      <c r="B40" s="62" t="s">
        <v>196</v>
      </c>
      <c r="C40" s="299">
        <f>SUM('1) Budget Tables'!D142:F142,'1) Budget Tables'!D152:F152,'1) Budget Tables'!D162:F162,'1) Budget Tables'!D172:F172)</f>
        <v>0</v>
      </c>
      <c r="D40" s="300"/>
    </row>
    <row r="41" spans="2:4" x14ac:dyDescent="0.25">
      <c r="B41" s="62" t="s">
        <v>543</v>
      </c>
      <c r="C41" s="297">
        <f>SUM(D43:D47)</f>
        <v>0</v>
      </c>
      <c r="D41" s="298"/>
    </row>
    <row r="42" spans="2:4" x14ac:dyDescent="0.25">
      <c r="B42" s="63" t="s">
        <v>537</v>
      </c>
      <c r="C42" s="64" t="s">
        <v>538</v>
      </c>
      <c r="D42" s="65" t="s">
        <v>539</v>
      </c>
    </row>
    <row r="43" spans="2:4" ht="35.1" customHeight="1" x14ac:dyDescent="0.25">
      <c r="B43" s="66"/>
      <c r="C43" s="67"/>
      <c r="D43" s="68">
        <f>$C$40*C43</f>
        <v>0</v>
      </c>
    </row>
    <row r="44" spans="2:4" ht="35.1" customHeight="1" x14ac:dyDescent="0.25">
      <c r="B44" s="69"/>
      <c r="C44" s="67"/>
      <c r="D44" s="68">
        <f t="shared" ref="D44:D47" si="2">$C$40*C44</f>
        <v>0</v>
      </c>
    </row>
    <row r="45" spans="2:4" ht="35.1" customHeight="1" x14ac:dyDescent="0.25">
      <c r="B45" s="70"/>
      <c r="C45" s="67"/>
      <c r="D45" s="68">
        <f t="shared" si="2"/>
        <v>0</v>
      </c>
    </row>
    <row r="46" spans="2:4" ht="35.1" customHeight="1" x14ac:dyDescent="0.25">
      <c r="B46" s="70"/>
      <c r="C46" s="67"/>
      <c r="D46" s="68">
        <f t="shared" si="2"/>
        <v>0</v>
      </c>
    </row>
    <row r="47" spans="2:4" ht="35.1" customHeight="1" thickBot="1" x14ac:dyDescent="0.3">
      <c r="B47" s="71"/>
      <c r="C47" s="72"/>
      <c r="D47" s="73">
        <f t="shared" si="2"/>
        <v>0</v>
      </c>
    </row>
  </sheetData>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L25"/>
  <sheetViews>
    <sheetView showGridLines="0" showZeros="0" zoomScale="80" zoomScaleNormal="80" workbookViewId="0">
      <selection activeCell="I18" sqref="I18"/>
    </sheetView>
  </sheetViews>
  <sheetFormatPr baseColWidth="10" defaultColWidth="8.85546875" defaultRowHeight="15" x14ac:dyDescent="0.25"/>
  <cols>
    <col min="1" max="1" width="12.42578125" customWidth="1"/>
    <col min="2" max="2" width="24.85546875" customWidth="1"/>
    <col min="3" max="3" width="25.42578125" customWidth="1"/>
    <col min="4" max="5" width="25.42578125" hidden="1" customWidth="1"/>
    <col min="6" max="6" width="24.42578125" customWidth="1"/>
    <col min="7" max="7" width="18.42578125" customWidth="1"/>
    <col min="8" max="8" width="21.7109375" customWidth="1"/>
    <col min="9" max="9" width="27.140625" customWidth="1"/>
    <col min="10" max="10" width="15.85546875" bestFit="1" customWidth="1"/>
    <col min="11" max="11" width="11.140625" bestFit="1" customWidth="1"/>
    <col min="12" max="12" width="17.42578125" customWidth="1"/>
  </cols>
  <sheetData>
    <row r="1" spans="2:12" ht="15.75" thickBot="1" x14ac:dyDescent="0.3"/>
    <row r="2" spans="2:12" s="56" customFormat="1" ht="15.75" x14ac:dyDescent="0.25">
      <c r="B2" s="325" t="s">
        <v>63</v>
      </c>
      <c r="C2" s="326"/>
      <c r="D2" s="326"/>
      <c r="E2" s="326"/>
      <c r="F2" s="327"/>
    </row>
    <row r="3" spans="2:12" s="56" customFormat="1" ht="16.5" thickBot="1" x14ac:dyDescent="0.3">
      <c r="B3" s="328"/>
      <c r="C3" s="329"/>
      <c r="D3" s="329"/>
      <c r="E3" s="329"/>
      <c r="F3" s="330"/>
    </row>
    <row r="4" spans="2:12" s="56" customFormat="1" ht="16.5" thickBot="1" x14ac:dyDescent="0.3"/>
    <row r="5" spans="2:12" s="56" customFormat="1" ht="16.5" thickBot="1" x14ac:dyDescent="0.3">
      <c r="B5" s="331" t="s">
        <v>18</v>
      </c>
      <c r="C5" s="332"/>
      <c r="D5" s="233"/>
      <c r="E5" s="233"/>
    </row>
    <row r="6" spans="2:12" s="56" customFormat="1" ht="15.75" x14ac:dyDescent="0.25">
      <c r="B6" s="320" t="s">
        <v>627</v>
      </c>
      <c r="C6" s="322" t="str">
        <f>'1) Budget Tables'!D5</f>
        <v>Recipient Organization</v>
      </c>
      <c r="D6" s="235" t="s">
        <v>178</v>
      </c>
      <c r="E6" s="235" t="s">
        <v>179</v>
      </c>
      <c r="F6" s="316" t="s">
        <v>623</v>
      </c>
      <c r="G6" s="316" t="s">
        <v>624</v>
      </c>
      <c r="H6" s="316" t="s">
        <v>625</v>
      </c>
      <c r="I6" s="318" t="s">
        <v>626</v>
      </c>
    </row>
    <row r="7" spans="2:12" s="56" customFormat="1" ht="16.5" thickBot="1" x14ac:dyDescent="0.3">
      <c r="B7" s="321"/>
      <c r="C7" s="333"/>
      <c r="D7" s="41"/>
      <c r="E7" s="41"/>
      <c r="F7" s="317"/>
      <c r="G7" s="317"/>
      <c r="H7" s="317"/>
      <c r="I7" s="319"/>
    </row>
    <row r="8" spans="2:12" s="56" customFormat="1" ht="31.5" x14ac:dyDescent="0.25">
      <c r="B8" s="238" t="s">
        <v>10</v>
      </c>
      <c r="C8" s="52">
        <f>'2) By Category'!D201</f>
        <v>105000</v>
      </c>
      <c r="D8" s="52">
        <f>'2) By Category'!E201</f>
        <v>0</v>
      </c>
      <c r="E8" s="52">
        <f>'2) By Category'!F201</f>
        <v>0</v>
      </c>
      <c r="F8" s="239">
        <v>36750</v>
      </c>
      <c r="G8" s="239">
        <v>20150</v>
      </c>
      <c r="H8" s="237">
        <v>7725</v>
      </c>
      <c r="I8" s="241">
        <f>+G8+H8</f>
        <v>27875</v>
      </c>
      <c r="J8" s="245"/>
      <c r="K8" s="246"/>
      <c r="L8" s="247"/>
    </row>
    <row r="9" spans="2:12" s="56" customFormat="1" ht="31.5" x14ac:dyDescent="0.25">
      <c r="B9" s="10" t="s">
        <v>11</v>
      </c>
      <c r="C9" s="88">
        <f>'2) By Category'!D202</f>
        <v>6000</v>
      </c>
      <c r="D9" s="88">
        <f>'2) By Category'!E202</f>
        <v>0</v>
      </c>
      <c r="E9" s="88">
        <f>'2) By Category'!F202</f>
        <v>0</v>
      </c>
      <c r="F9" s="239">
        <v>2100</v>
      </c>
      <c r="G9" s="232">
        <v>0</v>
      </c>
      <c r="H9" s="232">
        <v>6000</v>
      </c>
      <c r="I9" s="241">
        <f t="shared" ref="I9:I16" si="0">+G9+H9</f>
        <v>6000</v>
      </c>
      <c r="J9" s="245"/>
      <c r="K9" s="246"/>
      <c r="L9" s="247"/>
    </row>
    <row r="10" spans="2:12" s="56" customFormat="1" ht="47.25" x14ac:dyDescent="0.25">
      <c r="B10" s="10" t="s">
        <v>12</v>
      </c>
      <c r="C10" s="88">
        <f>'2) By Category'!D203</f>
        <v>32050</v>
      </c>
      <c r="D10" s="88">
        <f>'2) By Category'!E203</f>
        <v>0</v>
      </c>
      <c r="E10" s="88">
        <f>'2) By Category'!F203</f>
        <v>0</v>
      </c>
      <c r="F10" s="239">
        <v>11217.5</v>
      </c>
      <c r="G10" s="232">
        <v>0</v>
      </c>
      <c r="H10" s="232">
        <v>5250</v>
      </c>
      <c r="I10" s="241">
        <f t="shared" si="0"/>
        <v>5250</v>
      </c>
      <c r="J10" s="245"/>
      <c r="K10" s="246"/>
      <c r="L10" s="247"/>
    </row>
    <row r="11" spans="2:12" s="56" customFormat="1" ht="15.75" x14ac:dyDescent="0.25">
      <c r="B11" s="20" t="s">
        <v>13</v>
      </c>
      <c r="C11" s="88">
        <f>'2) By Category'!D204</f>
        <v>120044</v>
      </c>
      <c r="D11" s="88">
        <f>'2) By Category'!E204</f>
        <v>0</v>
      </c>
      <c r="E11" s="88">
        <f>'2) By Category'!F204</f>
        <v>0</v>
      </c>
      <c r="F11" s="239">
        <v>42015.399999999994</v>
      </c>
      <c r="G11" s="239">
        <v>30612.9905</v>
      </c>
      <c r="H11" s="232">
        <v>16000</v>
      </c>
      <c r="I11" s="241">
        <f t="shared" si="0"/>
        <v>46612.9905</v>
      </c>
      <c r="J11" s="245"/>
      <c r="K11" s="246"/>
      <c r="L11" s="247"/>
    </row>
    <row r="12" spans="2:12" s="56" customFormat="1" ht="15.75" x14ac:dyDescent="0.25">
      <c r="B12" s="10" t="s">
        <v>17</v>
      </c>
      <c r="C12" s="88">
        <f>'2) By Category'!D205</f>
        <v>13980</v>
      </c>
      <c r="D12" s="88">
        <f>'2) By Category'!E205</f>
        <v>0</v>
      </c>
      <c r="E12" s="88">
        <f>'2) By Category'!F205</f>
        <v>0</v>
      </c>
      <c r="F12" s="239">
        <v>4893</v>
      </c>
      <c r="G12" s="239">
        <v>884.31650000000002</v>
      </c>
      <c r="H12" s="232">
        <v>2495</v>
      </c>
      <c r="I12" s="241">
        <f t="shared" si="0"/>
        <v>3379.3164999999999</v>
      </c>
      <c r="J12" s="245"/>
      <c r="K12" s="246"/>
      <c r="L12" s="247"/>
    </row>
    <row r="13" spans="2:12" s="56" customFormat="1" ht="31.5" x14ac:dyDescent="0.25">
      <c r="B13" s="10" t="s">
        <v>14</v>
      </c>
      <c r="C13" s="88">
        <f>'2) By Category'!D206</f>
        <v>657400.75</v>
      </c>
      <c r="D13" s="88">
        <f>'2) By Category'!E206</f>
        <v>0</v>
      </c>
      <c r="E13" s="88">
        <f>'2) By Category'!F206</f>
        <v>0</v>
      </c>
      <c r="F13" s="239">
        <v>230090.26249999998</v>
      </c>
      <c r="G13" s="239">
        <v>67850.75675</v>
      </c>
      <c r="H13" s="232">
        <v>152491.79399999999</v>
      </c>
      <c r="I13" s="241">
        <f t="shared" si="0"/>
        <v>220342.55074999999</v>
      </c>
      <c r="J13" s="245"/>
      <c r="K13" s="246"/>
      <c r="L13" s="247"/>
    </row>
    <row r="14" spans="2:12" s="56" customFormat="1" ht="31.5" x14ac:dyDescent="0.25">
      <c r="B14" s="10" t="s">
        <v>182</v>
      </c>
      <c r="C14" s="88">
        <f>'2) By Category'!D207</f>
        <v>0</v>
      </c>
      <c r="D14" s="88">
        <f>'2) By Category'!E207</f>
        <v>0</v>
      </c>
      <c r="E14" s="88">
        <f>'2) By Category'!F207</f>
        <v>0</v>
      </c>
      <c r="F14" s="232"/>
      <c r="G14" s="232"/>
      <c r="H14" s="232"/>
      <c r="I14" s="241">
        <f t="shared" si="0"/>
        <v>0</v>
      </c>
      <c r="J14" s="245"/>
      <c r="K14" s="246"/>
      <c r="L14" s="247"/>
    </row>
    <row r="15" spans="2:12" s="56" customFormat="1" ht="30" customHeight="1" x14ac:dyDescent="0.25">
      <c r="B15" s="93" t="s">
        <v>563</v>
      </c>
      <c r="C15" s="94">
        <f>SUM(C8:C14)</f>
        <v>934474.75</v>
      </c>
      <c r="D15" s="94">
        <f t="shared" ref="D15:H15" si="1">SUM(D8:D14)</f>
        <v>0</v>
      </c>
      <c r="E15" s="94">
        <f t="shared" si="1"/>
        <v>0</v>
      </c>
      <c r="F15" s="94">
        <f>SUM(F8:F14)</f>
        <v>327066.16249999998</v>
      </c>
      <c r="G15" s="94">
        <f t="shared" si="1"/>
        <v>119498.06375</v>
      </c>
      <c r="H15" s="94">
        <f t="shared" si="1"/>
        <v>189961.79399999999</v>
      </c>
      <c r="I15" s="242">
        <f>SUM(I8:I14)</f>
        <v>309459.85774999997</v>
      </c>
      <c r="J15" s="245"/>
      <c r="K15" s="245"/>
      <c r="L15" s="247"/>
    </row>
    <row r="16" spans="2:12" s="56" customFormat="1" ht="30" customHeight="1" thickBot="1" x14ac:dyDescent="0.3">
      <c r="B16" s="93" t="s">
        <v>558</v>
      </c>
      <c r="C16" s="94">
        <f>C15*0.07</f>
        <v>65413.232500000006</v>
      </c>
      <c r="D16" s="234"/>
      <c r="E16" s="234"/>
      <c r="F16" s="239">
        <v>22894.631375000001</v>
      </c>
      <c r="G16" s="239">
        <v>6028.38</v>
      </c>
      <c r="H16" s="232">
        <f>+H15*7%</f>
        <v>13297.325580000001</v>
      </c>
      <c r="I16" s="241">
        <f t="shared" si="0"/>
        <v>19325.705580000002</v>
      </c>
      <c r="J16" s="247"/>
      <c r="K16" s="246"/>
      <c r="L16" s="247"/>
    </row>
    <row r="17" spans="2:12" s="56" customFormat="1" ht="30" customHeight="1" thickBot="1" x14ac:dyDescent="0.3">
      <c r="B17" s="90" t="s">
        <v>62</v>
      </c>
      <c r="C17" s="236">
        <f>SUM(C15:C16)</f>
        <v>999887.98250000004</v>
      </c>
      <c r="D17" s="236">
        <f t="shared" ref="D17:F17" si="2">SUM(D15:D16)</f>
        <v>0</v>
      </c>
      <c r="E17" s="236">
        <f t="shared" si="2"/>
        <v>0</v>
      </c>
      <c r="F17" s="236">
        <f t="shared" si="2"/>
        <v>349960.79387499997</v>
      </c>
      <c r="G17" s="236">
        <f>SUM(G15:G16)</f>
        <v>125526.44375000001</v>
      </c>
      <c r="H17" s="236">
        <f t="shared" ref="H17:I17" si="3">SUM(H15:H16)</f>
        <v>203259.11958</v>
      </c>
      <c r="I17" s="243">
        <f t="shared" si="3"/>
        <v>328785.56332999998</v>
      </c>
      <c r="J17" s="247"/>
      <c r="K17" s="248">
        <f>I17/C17</f>
        <v>0.32882239719287754</v>
      </c>
      <c r="L17" s="247"/>
    </row>
    <row r="18" spans="2:12" s="56" customFormat="1" ht="16.5" thickBot="1" x14ac:dyDescent="0.3">
      <c r="G18" s="244"/>
      <c r="H18" s="240"/>
      <c r="I18" s="240">
        <f>+I17-'1) Budget Tables'!I205</f>
        <v>3.5299999872222543E-3</v>
      </c>
      <c r="J18" s="245"/>
      <c r="K18" s="245"/>
      <c r="L18" s="245"/>
    </row>
    <row r="19" spans="2:12" s="56" customFormat="1" ht="15.75" x14ac:dyDescent="0.25">
      <c r="B19" s="322" t="s">
        <v>27</v>
      </c>
      <c r="C19" s="323"/>
      <c r="D19" s="323"/>
      <c r="E19" s="323"/>
      <c r="F19" s="324"/>
      <c r="G19" s="240"/>
    </row>
    <row r="20" spans="2:12" ht="15.75" x14ac:dyDescent="0.25">
      <c r="B20" s="18"/>
      <c r="C20" s="334" t="str">
        <f>'1) Budget Tables'!D5</f>
        <v>Recipient Organization</v>
      </c>
      <c r="D20" s="16" t="s">
        <v>180</v>
      </c>
      <c r="E20" s="16" t="s">
        <v>181</v>
      </c>
      <c r="F20" s="19" t="s">
        <v>29</v>
      </c>
    </row>
    <row r="21" spans="2:12" ht="15.75" x14ac:dyDescent="0.25">
      <c r="B21" s="18"/>
      <c r="C21" s="286"/>
      <c r="D21" s="16"/>
      <c r="E21" s="16"/>
      <c r="F21" s="19"/>
    </row>
    <row r="22" spans="2:12" ht="23.25" customHeight="1" x14ac:dyDescent="0.25">
      <c r="B22" s="17" t="s">
        <v>28</v>
      </c>
      <c r="C22" s="99">
        <f>'1) Budget Tables'!D200</f>
        <v>349960.79387499997</v>
      </c>
      <c r="D22" s="15">
        <f>'1) Budget Tables'!E200</f>
        <v>0</v>
      </c>
      <c r="E22" s="15">
        <f>'1) Budget Tables'!F200</f>
        <v>0</v>
      </c>
      <c r="F22" s="6">
        <f>'1) Budget Tables'!H200</f>
        <v>0.35</v>
      </c>
    </row>
    <row r="23" spans="2:12" ht="24.75" customHeight="1" x14ac:dyDescent="0.25">
      <c r="B23" s="17" t="s">
        <v>30</v>
      </c>
      <c r="C23" s="99">
        <f>'1) Budget Tables'!D201</f>
        <v>349960.79387499997</v>
      </c>
      <c r="D23" s="15">
        <f>'1) Budget Tables'!E201</f>
        <v>0</v>
      </c>
      <c r="E23" s="15">
        <f>'1) Budget Tables'!F201</f>
        <v>0</v>
      </c>
      <c r="F23" s="6">
        <f>'1) Budget Tables'!H201</f>
        <v>0.35</v>
      </c>
    </row>
    <row r="24" spans="2:12" ht="24.75" customHeight="1" x14ac:dyDescent="0.25">
      <c r="B24" s="17" t="s">
        <v>556</v>
      </c>
      <c r="C24" s="99">
        <f>'1) Budget Tables'!D202</f>
        <v>299966.39474999998</v>
      </c>
      <c r="D24" s="15"/>
      <c r="E24" s="15"/>
      <c r="F24" s="6">
        <f>'1) Budget Tables'!H202</f>
        <v>0.3</v>
      </c>
    </row>
    <row r="25" spans="2:12" ht="16.5" thickBot="1" x14ac:dyDescent="0.3">
      <c r="B25" s="7" t="s">
        <v>559</v>
      </c>
      <c r="C25" s="96">
        <f>'1) Budget Tables'!D203</f>
        <v>999887.98249999993</v>
      </c>
      <c r="D25" s="97"/>
      <c r="E25" s="97"/>
      <c r="F25" s="98"/>
    </row>
  </sheetData>
  <sheetProtection formatCells="0" formatColumns="0" formatRows="0"/>
  <mergeCells count="10">
    <mergeCell ref="B2:F3"/>
    <mergeCell ref="B5:C5"/>
    <mergeCell ref="C6:C7"/>
    <mergeCell ref="C20:C21"/>
    <mergeCell ref="F6:F7"/>
    <mergeCell ref="G6:G7"/>
    <mergeCell ref="H6:H7"/>
    <mergeCell ref="I6:I7"/>
    <mergeCell ref="B6:B7"/>
    <mergeCell ref="B19:F19"/>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2" operator="notEqual" id="{68E87DE7-D65B-4E43-8816-A3CBF3DF7635}">
            <xm:f>'1) Budget Tables'!$D$194</xm:f>
            <x14:dxf>
              <font>
                <color rgb="FF9C0006"/>
              </font>
              <fill>
                <patternFill>
                  <bgColor rgb="FFFFC7CE"/>
                </patternFill>
              </fill>
            </x14:dxf>
          </x14:cfRule>
          <xm:sqref>C17:I17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5546875" defaultRowHeight="15" x14ac:dyDescent="0.25"/>
  <sheetData>
    <row r="1" spans="1:2" x14ac:dyDescent="0.25">
      <c r="A1" s="57" t="s">
        <v>197</v>
      </c>
      <c r="B1" s="58" t="s">
        <v>198</v>
      </c>
    </row>
    <row r="2" spans="1:2" x14ac:dyDescent="0.25">
      <c r="A2" s="59" t="s">
        <v>199</v>
      </c>
      <c r="B2" s="60" t="s">
        <v>200</v>
      </c>
    </row>
    <row r="3" spans="1:2" x14ac:dyDescent="0.25">
      <c r="A3" s="59" t="s">
        <v>201</v>
      </c>
      <c r="B3" s="60" t="s">
        <v>202</v>
      </c>
    </row>
    <row r="4" spans="1:2" x14ac:dyDescent="0.25">
      <c r="A4" s="59" t="s">
        <v>203</v>
      </c>
      <c r="B4" s="60" t="s">
        <v>204</v>
      </c>
    </row>
    <row r="5" spans="1:2" x14ac:dyDescent="0.25">
      <c r="A5" s="59" t="s">
        <v>205</v>
      </c>
      <c r="B5" s="60" t="s">
        <v>206</v>
      </c>
    </row>
    <row r="6" spans="1:2" x14ac:dyDescent="0.25">
      <c r="A6" s="59" t="s">
        <v>207</v>
      </c>
      <c r="B6" s="60" t="s">
        <v>208</v>
      </c>
    </row>
    <row r="7" spans="1:2" x14ac:dyDescent="0.25">
      <c r="A7" s="59" t="s">
        <v>209</v>
      </c>
      <c r="B7" s="60" t="s">
        <v>210</v>
      </c>
    </row>
    <row r="8" spans="1:2" x14ac:dyDescent="0.25">
      <c r="A8" s="59" t="s">
        <v>211</v>
      </c>
      <c r="B8" s="60" t="s">
        <v>212</v>
      </c>
    </row>
    <row r="9" spans="1:2" x14ac:dyDescent="0.25">
      <c r="A9" s="59" t="s">
        <v>213</v>
      </c>
      <c r="B9" s="60" t="s">
        <v>214</v>
      </c>
    </row>
    <row r="10" spans="1:2" x14ac:dyDescent="0.25">
      <c r="A10" s="59" t="s">
        <v>215</v>
      </c>
      <c r="B10" s="60" t="s">
        <v>216</v>
      </c>
    </row>
    <row r="11" spans="1:2" x14ac:dyDescent="0.25">
      <c r="A11" s="59" t="s">
        <v>217</v>
      </c>
      <c r="B11" s="60" t="s">
        <v>218</v>
      </c>
    </row>
    <row r="12" spans="1:2" x14ac:dyDescent="0.25">
      <c r="A12" s="59" t="s">
        <v>219</v>
      </c>
      <c r="B12" s="60" t="s">
        <v>220</v>
      </c>
    </row>
    <row r="13" spans="1:2" x14ac:dyDescent="0.25">
      <c r="A13" s="59" t="s">
        <v>221</v>
      </c>
      <c r="B13" s="60" t="s">
        <v>222</v>
      </c>
    </row>
    <row r="14" spans="1:2" x14ac:dyDescent="0.25">
      <c r="A14" s="59" t="s">
        <v>223</v>
      </c>
      <c r="B14" s="60" t="s">
        <v>224</v>
      </c>
    </row>
    <row r="15" spans="1:2" x14ac:dyDescent="0.25">
      <c r="A15" s="59" t="s">
        <v>225</v>
      </c>
      <c r="B15" s="60" t="s">
        <v>226</v>
      </c>
    </row>
    <row r="16" spans="1:2" x14ac:dyDescent="0.25">
      <c r="A16" s="59" t="s">
        <v>227</v>
      </c>
      <c r="B16" s="60" t="s">
        <v>228</v>
      </c>
    </row>
    <row r="17" spans="1:2" x14ac:dyDescent="0.25">
      <c r="A17" s="59" t="s">
        <v>229</v>
      </c>
      <c r="B17" s="60" t="s">
        <v>230</v>
      </c>
    </row>
    <row r="18" spans="1:2" x14ac:dyDescent="0.25">
      <c r="A18" s="59" t="s">
        <v>231</v>
      </c>
      <c r="B18" s="60" t="s">
        <v>232</v>
      </c>
    </row>
    <row r="19" spans="1:2" x14ac:dyDescent="0.25">
      <c r="A19" s="59" t="s">
        <v>233</v>
      </c>
      <c r="B19" s="60" t="s">
        <v>234</v>
      </c>
    </row>
    <row r="20" spans="1:2" x14ac:dyDescent="0.25">
      <c r="A20" s="59" t="s">
        <v>235</v>
      </c>
      <c r="B20" s="60" t="s">
        <v>236</v>
      </c>
    </row>
    <row r="21" spans="1:2" x14ac:dyDescent="0.25">
      <c r="A21" s="59" t="s">
        <v>237</v>
      </c>
      <c r="B21" s="60" t="s">
        <v>238</v>
      </c>
    </row>
    <row r="22" spans="1:2" x14ac:dyDescent="0.25">
      <c r="A22" s="59" t="s">
        <v>239</v>
      </c>
      <c r="B22" s="60" t="s">
        <v>240</v>
      </c>
    </row>
    <row r="23" spans="1:2" x14ac:dyDescent="0.25">
      <c r="A23" s="59" t="s">
        <v>241</v>
      </c>
      <c r="B23" s="60" t="s">
        <v>242</v>
      </c>
    </row>
    <row r="24" spans="1:2" x14ac:dyDescent="0.25">
      <c r="A24" s="59" t="s">
        <v>243</v>
      </c>
      <c r="B24" s="60" t="s">
        <v>244</v>
      </c>
    </row>
    <row r="25" spans="1:2" x14ac:dyDescent="0.25">
      <c r="A25" s="59" t="s">
        <v>245</v>
      </c>
      <c r="B25" s="60" t="s">
        <v>246</v>
      </c>
    </row>
    <row r="26" spans="1:2" x14ac:dyDescent="0.25">
      <c r="A26" s="59" t="s">
        <v>247</v>
      </c>
      <c r="B26" s="60" t="s">
        <v>248</v>
      </c>
    </row>
    <row r="27" spans="1:2" x14ac:dyDescent="0.25">
      <c r="A27" s="59" t="s">
        <v>249</v>
      </c>
      <c r="B27" s="60" t="s">
        <v>250</v>
      </c>
    </row>
    <row r="28" spans="1:2" x14ac:dyDescent="0.25">
      <c r="A28" s="59" t="s">
        <v>251</v>
      </c>
      <c r="B28" s="60" t="s">
        <v>252</v>
      </c>
    </row>
    <row r="29" spans="1:2" x14ac:dyDescent="0.25">
      <c r="A29" s="59" t="s">
        <v>253</v>
      </c>
      <c r="B29" s="60" t="s">
        <v>254</v>
      </c>
    </row>
    <row r="30" spans="1:2" x14ac:dyDescent="0.25">
      <c r="A30" s="59" t="s">
        <v>255</v>
      </c>
      <c r="B30" s="60" t="s">
        <v>256</v>
      </c>
    </row>
    <row r="31" spans="1:2" x14ac:dyDescent="0.25">
      <c r="A31" s="59" t="s">
        <v>257</v>
      </c>
      <c r="B31" s="60" t="s">
        <v>258</v>
      </c>
    </row>
    <row r="32" spans="1:2" x14ac:dyDescent="0.25">
      <c r="A32" s="59" t="s">
        <v>259</v>
      </c>
      <c r="B32" s="60" t="s">
        <v>260</v>
      </c>
    </row>
    <row r="33" spans="1:2" x14ac:dyDescent="0.25">
      <c r="A33" s="59" t="s">
        <v>261</v>
      </c>
      <c r="B33" s="60" t="s">
        <v>262</v>
      </c>
    </row>
    <row r="34" spans="1:2" x14ac:dyDescent="0.25">
      <c r="A34" s="59" t="s">
        <v>263</v>
      </c>
      <c r="B34" s="60" t="s">
        <v>264</v>
      </c>
    </row>
    <row r="35" spans="1:2" x14ac:dyDescent="0.25">
      <c r="A35" s="59" t="s">
        <v>265</v>
      </c>
      <c r="B35" s="60" t="s">
        <v>266</v>
      </c>
    </row>
    <row r="36" spans="1:2" x14ac:dyDescent="0.25">
      <c r="A36" s="59" t="s">
        <v>267</v>
      </c>
      <c r="B36" s="60" t="s">
        <v>268</v>
      </c>
    </row>
    <row r="37" spans="1:2" x14ac:dyDescent="0.25">
      <c r="A37" s="59" t="s">
        <v>269</v>
      </c>
      <c r="B37" s="60" t="s">
        <v>270</v>
      </c>
    </row>
    <row r="38" spans="1:2" x14ac:dyDescent="0.25">
      <c r="A38" s="59" t="s">
        <v>271</v>
      </c>
      <c r="B38" s="60" t="s">
        <v>272</v>
      </c>
    </row>
    <row r="39" spans="1:2" x14ac:dyDescent="0.25">
      <c r="A39" s="59" t="s">
        <v>273</v>
      </c>
      <c r="B39" s="60" t="s">
        <v>274</v>
      </c>
    </row>
    <row r="40" spans="1:2" x14ac:dyDescent="0.25">
      <c r="A40" s="59" t="s">
        <v>275</v>
      </c>
      <c r="B40" s="60" t="s">
        <v>276</v>
      </c>
    </row>
    <row r="41" spans="1:2" x14ac:dyDescent="0.25">
      <c r="A41" s="59" t="s">
        <v>277</v>
      </c>
      <c r="B41" s="60" t="s">
        <v>278</v>
      </c>
    </row>
    <row r="42" spans="1:2" x14ac:dyDescent="0.25">
      <c r="A42" s="59" t="s">
        <v>279</v>
      </c>
      <c r="B42" s="60" t="s">
        <v>280</v>
      </c>
    </row>
    <row r="43" spans="1:2" x14ac:dyDescent="0.25">
      <c r="A43" s="59" t="s">
        <v>281</v>
      </c>
      <c r="B43" s="60" t="s">
        <v>282</v>
      </c>
    </row>
    <row r="44" spans="1:2" x14ac:dyDescent="0.25">
      <c r="A44" s="59" t="s">
        <v>283</v>
      </c>
      <c r="B44" s="60" t="s">
        <v>284</v>
      </c>
    </row>
    <row r="45" spans="1:2" x14ac:dyDescent="0.25">
      <c r="A45" s="59" t="s">
        <v>285</v>
      </c>
      <c r="B45" s="60" t="s">
        <v>286</v>
      </c>
    </row>
    <row r="46" spans="1:2" x14ac:dyDescent="0.25">
      <c r="A46" s="59" t="s">
        <v>287</v>
      </c>
      <c r="B46" s="60" t="s">
        <v>288</v>
      </c>
    </row>
    <row r="47" spans="1:2" x14ac:dyDescent="0.25">
      <c r="A47" s="59" t="s">
        <v>289</v>
      </c>
      <c r="B47" s="60" t="s">
        <v>290</v>
      </c>
    </row>
    <row r="48" spans="1:2" x14ac:dyDescent="0.25">
      <c r="A48" s="59" t="s">
        <v>291</v>
      </c>
      <c r="B48" s="60" t="s">
        <v>292</v>
      </c>
    </row>
    <row r="49" spans="1:2" x14ac:dyDescent="0.25">
      <c r="A49" s="59" t="s">
        <v>293</v>
      </c>
      <c r="B49" s="60" t="s">
        <v>294</v>
      </c>
    </row>
    <row r="50" spans="1:2" x14ac:dyDescent="0.25">
      <c r="A50" s="59" t="s">
        <v>295</v>
      </c>
      <c r="B50" s="60" t="s">
        <v>296</v>
      </c>
    </row>
    <row r="51" spans="1:2" x14ac:dyDescent="0.25">
      <c r="A51" s="59" t="s">
        <v>297</v>
      </c>
      <c r="B51" s="60" t="s">
        <v>298</v>
      </c>
    </row>
    <row r="52" spans="1:2" x14ac:dyDescent="0.25">
      <c r="A52" s="59" t="s">
        <v>299</v>
      </c>
      <c r="B52" s="60" t="s">
        <v>300</v>
      </c>
    </row>
    <row r="53" spans="1:2" x14ac:dyDescent="0.25">
      <c r="A53" s="59" t="s">
        <v>301</v>
      </c>
      <c r="B53" s="60" t="s">
        <v>302</v>
      </c>
    </row>
    <row r="54" spans="1:2" x14ac:dyDescent="0.25">
      <c r="A54" s="59" t="s">
        <v>303</v>
      </c>
      <c r="B54" s="60" t="s">
        <v>304</v>
      </c>
    </row>
    <row r="55" spans="1:2" x14ac:dyDescent="0.25">
      <c r="A55" s="59" t="s">
        <v>305</v>
      </c>
      <c r="B55" s="60" t="s">
        <v>306</v>
      </c>
    </row>
    <row r="56" spans="1:2" x14ac:dyDescent="0.25">
      <c r="A56" s="59" t="s">
        <v>307</v>
      </c>
      <c r="B56" s="60" t="s">
        <v>308</v>
      </c>
    </row>
    <row r="57" spans="1:2" x14ac:dyDescent="0.25">
      <c r="A57" s="59" t="s">
        <v>309</v>
      </c>
      <c r="B57" s="60" t="s">
        <v>310</v>
      </c>
    </row>
    <row r="58" spans="1:2" x14ac:dyDescent="0.25">
      <c r="A58" s="59" t="s">
        <v>311</v>
      </c>
      <c r="B58" s="60" t="s">
        <v>312</v>
      </c>
    </row>
    <row r="59" spans="1:2" x14ac:dyDescent="0.25">
      <c r="A59" s="59" t="s">
        <v>313</v>
      </c>
      <c r="B59" s="60" t="s">
        <v>314</v>
      </c>
    </row>
    <row r="60" spans="1:2" x14ac:dyDescent="0.25">
      <c r="A60" s="59" t="s">
        <v>315</v>
      </c>
      <c r="B60" s="60" t="s">
        <v>316</v>
      </c>
    </row>
    <row r="61" spans="1:2" x14ac:dyDescent="0.25">
      <c r="A61" s="59" t="s">
        <v>317</v>
      </c>
      <c r="B61" s="60" t="s">
        <v>318</v>
      </c>
    </row>
    <row r="62" spans="1:2" x14ac:dyDescent="0.25">
      <c r="A62" s="59" t="s">
        <v>319</v>
      </c>
      <c r="B62" s="60" t="s">
        <v>320</v>
      </c>
    </row>
    <row r="63" spans="1:2" x14ac:dyDescent="0.25">
      <c r="A63" s="59" t="s">
        <v>321</v>
      </c>
      <c r="B63" s="60" t="s">
        <v>322</v>
      </c>
    </row>
    <row r="64" spans="1:2" x14ac:dyDescent="0.25">
      <c r="A64" s="59" t="s">
        <v>323</v>
      </c>
      <c r="B64" s="60" t="s">
        <v>324</v>
      </c>
    </row>
    <row r="65" spans="1:2" x14ac:dyDescent="0.25">
      <c r="A65" s="59" t="s">
        <v>325</v>
      </c>
      <c r="B65" s="60" t="s">
        <v>326</v>
      </c>
    </row>
    <row r="66" spans="1:2" x14ac:dyDescent="0.25">
      <c r="A66" s="59" t="s">
        <v>327</v>
      </c>
      <c r="B66" s="60" t="s">
        <v>328</v>
      </c>
    </row>
    <row r="67" spans="1:2" x14ac:dyDescent="0.25">
      <c r="A67" s="59" t="s">
        <v>329</v>
      </c>
      <c r="B67" s="60" t="s">
        <v>330</v>
      </c>
    </row>
    <row r="68" spans="1:2" x14ac:dyDescent="0.25">
      <c r="A68" s="59" t="s">
        <v>331</v>
      </c>
      <c r="B68" s="60" t="s">
        <v>332</v>
      </c>
    </row>
    <row r="69" spans="1:2" x14ac:dyDescent="0.25">
      <c r="A69" s="59" t="s">
        <v>333</v>
      </c>
      <c r="B69" s="60" t="s">
        <v>334</v>
      </c>
    </row>
    <row r="70" spans="1:2" x14ac:dyDescent="0.25">
      <c r="A70" s="59" t="s">
        <v>335</v>
      </c>
      <c r="B70" s="60" t="s">
        <v>336</v>
      </c>
    </row>
    <row r="71" spans="1:2" x14ac:dyDescent="0.25">
      <c r="A71" s="59" t="s">
        <v>337</v>
      </c>
      <c r="B71" s="60" t="s">
        <v>338</v>
      </c>
    </row>
    <row r="72" spans="1:2" x14ac:dyDescent="0.25">
      <c r="A72" s="59" t="s">
        <v>339</v>
      </c>
      <c r="B72" s="60" t="s">
        <v>340</v>
      </c>
    </row>
    <row r="73" spans="1:2" x14ac:dyDescent="0.25">
      <c r="A73" s="59" t="s">
        <v>341</v>
      </c>
      <c r="B73" s="60" t="s">
        <v>342</v>
      </c>
    </row>
    <row r="74" spans="1:2" x14ac:dyDescent="0.25">
      <c r="A74" s="59" t="s">
        <v>343</v>
      </c>
      <c r="B74" s="60" t="s">
        <v>344</v>
      </c>
    </row>
    <row r="75" spans="1:2" x14ac:dyDescent="0.25">
      <c r="A75" s="59" t="s">
        <v>345</v>
      </c>
      <c r="B75" s="61" t="s">
        <v>346</v>
      </c>
    </row>
    <row r="76" spans="1:2" x14ac:dyDescent="0.25">
      <c r="A76" s="59" t="s">
        <v>347</v>
      </c>
      <c r="B76" s="61" t="s">
        <v>348</v>
      </c>
    </row>
    <row r="77" spans="1:2" x14ac:dyDescent="0.25">
      <c r="A77" s="59" t="s">
        <v>349</v>
      </c>
      <c r="B77" s="61" t="s">
        <v>350</v>
      </c>
    </row>
    <row r="78" spans="1:2" x14ac:dyDescent="0.25">
      <c r="A78" s="59" t="s">
        <v>351</v>
      </c>
      <c r="B78" s="61" t="s">
        <v>352</v>
      </c>
    </row>
    <row r="79" spans="1:2" x14ac:dyDescent="0.25">
      <c r="A79" s="59" t="s">
        <v>353</v>
      </c>
      <c r="B79" s="61" t="s">
        <v>354</v>
      </c>
    </row>
    <row r="80" spans="1:2" x14ac:dyDescent="0.25">
      <c r="A80" s="59" t="s">
        <v>355</v>
      </c>
      <c r="B80" s="61" t="s">
        <v>356</v>
      </c>
    </row>
    <row r="81" spans="1:2" x14ac:dyDescent="0.25">
      <c r="A81" s="59" t="s">
        <v>357</v>
      </c>
      <c r="B81" s="61" t="s">
        <v>358</v>
      </c>
    </row>
    <row r="82" spans="1:2" x14ac:dyDescent="0.25">
      <c r="A82" s="59" t="s">
        <v>359</v>
      </c>
      <c r="B82" s="61" t="s">
        <v>360</v>
      </c>
    </row>
    <row r="83" spans="1:2" x14ac:dyDescent="0.25">
      <c r="A83" s="59" t="s">
        <v>361</v>
      </c>
      <c r="B83" s="61" t="s">
        <v>362</v>
      </c>
    </row>
    <row r="84" spans="1:2" x14ac:dyDescent="0.25">
      <c r="A84" s="59" t="s">
        <v>363</v>
      </c>
      <c r="B84" s="61" t="s">
        <v>364</v>
      </c>
    </row>
    <row r="85" spans="1:2" x14ac:dyDescent="0.25">
      <c r="A85" s="59" t="s">
        <v>365</v>
      </c>
      <c r="B85" s="61" t="s">
        <v>366</v>
      </c>
    </row>
    <row r="86" spans="1:2" x14ac:dyDescent="0.25">
      <c r="A86" s="59" t="s">
        <v>367</v>
      </c>
      <c r="B86" s="61" t="s">
        <v>368</v>
      </c>
    </row>
    <row r="87" spans="1:2" x14ac:dyDescent="0.25">
      <c r="A87" s="59" t="s">
        <v>369</v>
      </c>
      <c r="B87" s="61" t="s">
        <v>370</v>
      </c>
    </row>
    <row r="88" spans="1:2" x14ac:dyDescent="0.25">
      <c r="A88" s="59" t="s">
        <v>371</v>
      </c>
      <c r="B88" s="61" t="s">
        <v>372</v>
      </c>
    </row>
    <row r="89" spans="1:2" x14ac:dyDescent="0.25">
      <c r="A89" s="59" t="s">
        <v>373</v>
      </c>
      <c r="B89" s="61" t="s">
        <v>374</v>
      </c>
    </row>
    <row r="90" spans="1:2" x14ac:dyDescent="0.25">
      <c r="A90" s="59" t="s">
        <v>375</v>
      </c>
      <c r="B90" s="61" t="s">
        <v>376</v>
      </c>
    </row>
    <row r="91" spans="1:2" x14ac:dyDescent="0.25">
      <c r="A91" s="59" t="s">
        <v>377</v>
      </c>
      <c r="B91" s="61" t="s">
        <v>378</v>
      </c>
    </row>
    <row r="92" spans="1:2" x14ac:dyDescent="0.25">
      <c r="A92" s="59" t="s">
        <v>379</v>
      </c>
      <c r="B92" s="61" t="s">
        <v>380</v>
      </c>
    </row>
    <row r="93" spans="1:2" x14ac:dyDescent="0.25">
      <c r="A93" s="59" t="s">
        <v>381</v>
      </c>
      <c r="B93" s="61" t="s">
        <v>382</v>
      </c>
    </row>
    <row r="94" spans="1:2" x14ac:dyDescent="0.25">
      <c r="A94" s="59" t="s">
        <v>383</v>
      </c>
      <c r="B94" s="61" t="s">
        <v>384</v>
      </c>
    </row>
    <row r="95" spans="1:2" x14ac:dyDescent="0.25">
      <c r="A95" s="59" t="s">
        <v>385</v>
      </c>
      <c r="B95" s="61" t="s">
        <v>386</v>
      </c>
    </row>
    <row r="96" spans="1:2" x14ac:dyDescent="0.25">
      <c r="A96" s="59" t="s">
        <v>387</v>
      </c>
      <c r="B96" s="61" t="s">
        <v>388</v>
      </c>
    </row>
    <row r="97" spans="1:2" x14ac:dyDescent="0.25">
      <c r="A97" s="59" t="s">
        <v>389</v>
      </c>
      <c r="B97" s="61" t="s">
        <v>390</v>
      </c>
    </row>
    <row r="98" spans="1:2" x14ac:dyDescent="0.25">
      <c r="A98" s="59" t="s">
        <v>391</v>
      </c>
      <c r="B98" s="61" t="s">
        <v>392</v>
      </c>
    </row>
    <row r="99" spans="1:2" x14ac:dyDescent="0.25">
      <c r="A99" s="59" t="s">
        <v>393</v>
      </c>
      <c r="B99" s="61" t="s">
        <v>394</v>
      </c>
    </row>
    <row r="100" spans="1:2" x14ac:dyDescent="0.25">
      <c r="A100" s="59" t="s">
        <v>395</v>
      </c>
      <c r="B100" s="61" t="s">
        <v>396</v>
      </c>
    </row>
    <row r="101" spans="1:2" x14ac:dyDescent="0.25">
      <c r="A101" s="59" t="s">
        <v>397</v>
      </c>
      <c r="B101" s="61" t="s">
        <v>398</v>
      </c>
    </row>
    <row r="102" spans="1:2" x14ac:dyDescent="0.25">
      <c r="A102" s="59" t="s">
        <v>399</v>
      </c>
      <c r="B102" s="61" t="s">
        <v>400</v>
      </c>
    </row>
    <row r="103" spans="1:2" x14ac:dyDescent="0.25">
      <c r="A103" s="59" t="s">
        <v>401</v>
      </c>
      <c r="B103" s="61" t="s">
        <v>402</v>
      </c>
    </row>
    <row r="104" spans="1:2" x14ac:dyDescent="0.25">
      <c r="A104" s="59" t="s">
        <v>403</v>
      </c>
      <c r="B104" s="61" t="s">
        <v>404</v>
      </c>
    </row>
    <row r="105" spans="1:2" x14ac:dyDescent="0.25">
      <c r="A105" s="59" t="s">
        <v>405</v>
      </c>
      <c r="B105" s="61" t="s">
        <v>406</v>
      </c>
    </row>
    <row r="106" spans="1:2" x14ac:dyDescent="0.25">
      <c r="A106" s="59" t="s">
        <v>407</v>
      </c>
      <c r="B106" s="61" t="s">
        <v>408</v>
      </c>
    </row>
    <row r="107" spans="1:2" x14ac:dyDescent="0.25">
      <c r="A107" s="59" t="s">
        <v>409</v>
      </c>
      <c r="B107" s="61" t="s">
        <v>410</v>
      </c>
    </row>
    <row r="108" spans="1:2" x14ac:dyDescent="0.25">
      <c r="A108" s="59" t="s">
        <v>411</v>
      </c>
      <c r="B108" s="61" t="s">
        <v>412</v>
      </c>
    </row>
    <row r="109" spans="1:2" x14ac:dyDescent="0.25">
      <c r="A109" s="59" t="s">
        <v>413</v>
      </c>
      <c r="B109" s="61" t="s">
        <v>414</v>
      </c>
    </row>
    <row r="110" spans="1:2" x14ac:dyDescent="0.25">
      <c r="A110" s="59" t="s">
        <v>415</v>
      </c>
      <c r="B110" s="61" t="s">
        <v>416</v>
      </c>
    </row>
    <row r="111" spans="1:2" x14ac:dyDescent="0.25">
      <c r="A111" s="59" t="s">
        <v>417</v>
      </c>
      <c r="B111" s="61" t="s">
        <v>418</v>
      </c>
    </row>
    <row r="112" spans="1:2" x14ac:dyDescent="0.25">
      <c r="A112" s="59" t="s">
        <v>419</v>
      </c>
      <c r="B112" s="61" t="s">
        <v>420</v>
      </c>
    </row>
    <row r="113" spans="1:2" x14ac:dyDescent="0.25">
      <c r="A113" s="59" t="s">
        <v>421</v>
      </c>
      <c r="B113" s="61" t="s">
        <v>422</v>
      </c>
    </row>
    <row r="114" spans="1:2" x14ac:dyDescent="0.25">
      <c r="A114" s="59" t="s">
        <v>423</v>
      </c>
      <c r="B114" s="61" t="s">
        <v>424</v>
      </c>
    </row>
    <row r="115" spans="1:2" x14ac:dyDescent="0.25">
      <c r="A115" s="59" t="s">
        <v>425</v>
      </c>
      <c r="B115" s="61" t="s">
        <v>426</v>
      </c>
    </row>
    <row r="116" spans="1:2" x14ac:dyDescent="0.25">
      <c r="A116" s="59" t="s">
        <v>427</v>
      </c>
      <c r="B116" s="61" t="s">
        <v>428</v>
      </c>
    </row>
    <row r="117" spans="1:2" x14ac:dyDescent="0.25">
      <c r="A117" s="59" t="s">
        <v>429</v>
      </c>
      <c r="B117" s="61" t="s">
        <v>430</v>
      </c>
    </row>
    <row r="118" spans="1:2" x14ac:dyDescent="0.25">
      <c r="A118" s="59" t="s">
        <v>431</v>
      </c>
      <c r="B118" s="61" t="s">
        <v>432</v>
      </c>
    </row>
    <row r="119" spans="1:2" x14ac:dyDescent="0.25">
      <c r="A119" s="59" t="s">
        <v>433</v>
      </c>
      <c r="B119" s="61" t="s">
        <v>434</v>
      </c>
    </row>
    <row r="120" spans="1:2" x14ac:dyDescent="0.25">
      <c r="A120" s="59" t="s">
        <v>435</v>
      </c>
      <c r="B120" s="61" t="s">
        <v>436</v>
      </c>
    </row>
    <row r="121" spans="1:2" x14ac:dyDescent="0.25">
      <c r="A121" s="59" t="s">
        <v>437</v>
      </c>
      <c r="B121" s="61" t="s">
        <v>438</v>
      </c>
    </row>
    <row r="122" spans="1:2" x14ac:dyDescent="0.25">
      <c r="A122" s="59" t="s">
        <v>439</v>
      </c>
      <c r="B122" s="61" t="s">
        <v>440</v>
      </c>
    </row>
    <row r="123" spans="1:2" x14ac:dyDescent="0.25">
      <c r="A123" s="59" t="s">
        <v>441</v>
      </c>
      <c r="B123" s="61" t="s">
        <v>442</v>
      </c>
    </row>
    <row r="124" spans="1:2" x14ac:dyDescent="0.25">
      <c r="A124" s="59" t="s">
        <v>443</v>
      </c>
      <c r="B124" s="61" t="s">
        <v>444</v>
      </c>
    </row>
    <row r="125" spans="1:2" x14ac:dyDescent="0.25">
      <c r="A125" s="59" t="s">
        <v>445</v>
      </c>
      <c r="B125" s="61" t="s">
        <v>446</v>
      </c>
    </row>
    <row r="126" spans="1:2" x14ac:dyDescent="0.25">
      <c r="A126" s="59" t="s">
        <v>447</v>
      </c>
      <c r="B126" s="61" t="s">
        <v>448</v>
      </c>
    </row>
    <row r="127" spans="1:2" x14ac:dyDescent="0.25">
      <c r="A127" s="59" t="s">
        <v>449</v>
      </c>
      <c r="B127" s="61" t="s">
        <v>450</v>
      </c>
    </row>
    <row r="128" spans="1:2" x14ac:dyDescent="0.25">
      <c r="A128" s="59" t="s">
        <v>451</v>
      </c>
      <c r="B128" s="61" t="s">
        <v>452</v>
      </c>
    </row>
    <row r="129" spans="1:2" x14ac:dyDescent="0.25">
      <c r="A129" s="59" t="s">
        <v>453</v>
      </c>
      <c r="B129" s="61" t="s">
        <v>454</v>
      </c>
    </row>
    <row r="130" spans="1:2" x14ac:dyDescent="0.25">
      <c r="A130" s="59" t="s">
        <v>455</v>
      </c>
      <c r="B130" s="61" t="s">
        <v>456</v>
      </c>
    </row>
    <row r="131" spans="1:2" x14ac:dyDescent="0.25">
      <c r="A131" s="59" t="s">
        <v>457</v>
      </c>
      <c r="B131" s="61" t="s">
        <v>458</v>
      </c>
    </row>
    <row r="132" spans="1:2" x14ac:dyDescent="0.25">
      <c r="A132" s="59" t="s">
        <v>459</v>
      </c>
      <c r="B132" s="61" t="s">
        <v>460</v>
      </c>
    </row>
    <row r="133" spans="1:2" x14ac:dyDescent="0.25">
      <c r="A133" s="59" t="s">
        <v>461</v>
      </c>
      <c r="B133" s="61" t="s">
        <v>462</v>
      </c>
    </row>
    <row r="134" spans="1:2" x14ac:dyDescent="0.25">
      <c r="A134" s="59" t="s">
        <v>463</v>
      </c>
      <c r="B134" s="61" t="s">
        <v>464</v>
      </c>
    </row>
    <row r="135" spans="1:2" x14ac:dyDescent="0.25">
      <c r="A135" s="59" t="s">
        <v>465</v>
      </c>
      <c r="B135" s="61" t="s">
        <v>466</v>
      </c>
    </row>
    <row r="136" spans="1:2" x14ac:dyDescent="0.25">
      <c r="A136" s="59" t="s">
        <v>467</v>
      </c>
      <c r="B136" s="61" t="s">
        <v>468</v>
      </c>
    </row>
    <row r="137" spans="1:2" x14ac:dyDescent="0.25">
      <c r="A137" s="59" t="s">
        <v>469</v>
      </c>
      <c r="B137" s="61" t="s">
        <v>470</v>
      </c>
    </row>
    <row r="138" spans="1:2" x14ac:dyDescent="0.25">
      <c r="A138" s="59" t="s">
        <v>471</v>
      </c>
      <c r="B138" s="61" t="s">
        <v>472</v>
      </c>
    </row>
    <row r="139" spans="1:2" x14ac:dyDescent="0.25">
      <c r="A139" s="59" t="s">
        <v>473</v>
      </c>
      <c r="B139" s="61" t="s">
        <v>474</v>
      </c>
    </row>
    <row r="140" spans="1:2" x14ac:dyDescent="0.25">
      <c r="A140" s="59" t="s">
        <v>475</v>
      </c>
      <c r="B140" s="61" t="s">
        <v>476</v>
      </c>
    </row>
    <row r="141" spans="1:2" x14ac:dyDescent="0.25">
      <c r="A141" s="59" t="s">
        <v>477</v>
      </c>
      <c r="B141" s="61" t="s">
        <v>478</v>
      </c>
    </row>
    <row r="142" spans="1:2" x14ac:dyDescent="0.25">
      <c r="A142" s="59" t="s">
        <v>479</v>
      </c>
      <c r="B142" s="61" t="s">
        <v>480</v>
      </c>
    </row>
    <row r="143" spans="1:2" x14ac:dyDescent="0.25">
      <c r="A143" s="59" t="s">
        <v>481</v>
      </c>
      <c r="B143" s="61" t="s">
        <v>482</v>
      </c>
    </row>
    <row r="144" spans="1:2" x14ac:dyDescent="0.25">
      <c r="A144" s="59" t="s">
        <v>483</v>
      </c>
      <c r="B144" s="61" t="s">
        <v>484</v>
      </c>
    </row>
    <row r="145" spans="1:2" x14ac:dyDescent="0.25">
      <c r="A145" s="59" t="s">
        <v>485</v>
      </c>
      <c r="B145" s="61" t="s">
        <v>486</v>
      </c>
    </row>
    <row r="146" spans="1:2" x14ac:dyDescent="0.25">
      <c r="A146" s="59" t="s">
        <v>487</v>
      </c>
      <c r="B146" s="61" t="s">
        <v>488</v>
      </c>
    </row>
    <row r="147" spans="1:2" x14ac:dyDescent="0.25">
      <c r="A147" s="59" t="s">
        <v>489</v>
      </c>
      <c r="B147" s="61" t="s">
        <v>490</v>
      </c>
    </row>
    <row r="148" spans="1:2" x14ac:dyDescent="0.25">
      <c r="A148" s="59" t="s">
        <v>491</v>
      </c>
      <c r="B148" s="61" t="s">
        <v>492</v>
      </c>
    </row>
    <row r="149" spans="1:2" x14ac:dyDescent="0.25">
      <c r="A149" s="59" t="s">
        <v>493</v>
      </c>
      <c r="B149" s="61" t="s">
        <v>494</v>
      </c>
    </row>
    <row r="150" spans="1:2" x14ac:dyDescent="0.25">
      <c r="A150" s="59" t="s">
        <v>495</v>
      </c>
      <c r="B150" s="61" t="s">
        <v>496</v>
      </c>
    </row>
    <row r="151" spans="1:2" x14ac:dyDescent="0.25">
      <c r="A151" s="59" t="s">
        <v>497</v>
      </c>
      <c r="B151" s="61" t="s">
        <v>498</v>
      </c>
    </row>
    <row r="152" spans="1:2" x14ac:dyDescent="0.25">
      <c r="A152" s="59" t="s">
        <v>499</v>
      </c>
      <c r="B152" s="61" t="s">
        <v>500</v>
      </c>
    </row>
    <row r="153" spans="1:2" x14ac:dyDescent="0.25">
      <c r="A153" s="59" t="s">
        <v>501</v>
      </c>
      <c r="B153" s="61" t="s">
        <v>502</v>
      </c>
    </row>
    <row r="154" spans="1:2" x14ac:dyDescent="0.25">
      <c r="A154" s="59" t="s">
        <v>503</v>
      </c>
      <c r="B154" s="61" t="s">
        <v>504</v>
      </c>
    </row>
    <row r="155" spans="1:2" x14ac:dyDescent="0.25">
      <c r="A155" s="59" t="s">
        <v>505</v>
      </c>
      <c r="B155" s="61" t="s">
        <v>506</v>
      </c>
    </row>
    <row r="156" spans="1:2" x14ac:dyDescent="0.25">
      <c r="A156" s="59" t="s">
        <v>507</v>
      </c>
      <c r="B156" s="61" t="s">
        <v>508</v>
      </c>
    </row>
    <row r="157" spans="1:2" x14ac:dyDescent="0.25">
      <c r="A157" s="59" t="s">
        <v>509</v>
      </c>
      <c r="B157" s="61" t="s">
        <v>510</v>
      </c>
    </row>
    <row r="158" spans="1:2" x14ac:dyDescent="0.25">
      <c r="A158" s="59" t="s">
        <v>511</v>
      </c>
      <c r="B158" s="61" t="s">
        <v>512</v>
      </c>
    </row>
    <row r="159" spans="1:2" x14ac:dyDescent="0.25">
      <c r="A159" s="59" t="s">
        <v>513</v>
      </c>
      <c r="B159" s="61" t="s">
        <v>514</v>
      </c>
    </row>
    <row r="160" spans="1:2" x14ac:dyDescent="0.25">
      <c r="A160" s="59" t="s">
        <v>515</v>
      </c>
      <c r="B160" s="61" t="s">
        <v>516</v>
      </c>
    </row>
    <row r="161" spans="1:2" x14ac:dyDescent="0.25">
      <c r="A161" s="59" t="s">
        <v>517</v>
      </c>
      <c r="B161" s="61" t="s">
        <v>518</v>
      </c>
    </row>
    <row r="162" spans="1:2" x14ac:dyDescent="0.25">
      <c r="A162" s="59" t="s">
        <v>519</v>
      </c>
      <c r="B162" s="61" t="s">
        <v>520</v>
      </c>
    </row>
    <row r="163" spans="1:2" x14ac:dyDescent="0.25">
      <c r="A163" s="59" t="s">
        <v>521</v>
      </c>
      <c r="B163" s="61" t="s">
        <v>522</v>
      </c>
    </row>
    <row r="164" spans="1:2" x14ac:dyDescent="0.25">
      <c r="A164" s="59" t="s">
        <v>523</v>
      </c>
      <c r="B164" s="61" t="s">
        <v>524</v>
      </c>
    </row>
    <row r="165" spans="1:2" x14ac:dyDescent="0.25">
      <c r="A165" s="59" t="s">
        <v>525</v>
      </c>
      <c r="B165" s="61" t="s">
        <v>526</v>
      </c>
    </row>
    <row r="166" spans="1:2" x14ac:dyDescent="0.25">
      <c r="A166" s="59" t="s">
        <v>527</v>
      </c>
      <c r="B166" s="61" t="s">
        <v>528</v>
      </c>
    </row>
    <row r="167" spans="1:2" x14ac:dyDescent="0.25">
      <c r="A167" s="59" t="s">
        <v>529</v>
      </c>
      <c r="B167" s="61" t="s">
        <v>530</v>
      </c>
    </row>
    <row r="168" spans="1:2" x14ac:dyDescent="0.25">
      <c r="A168" s="59" t="s">
        <v>531</v>
      </c>
      <c r="B168" s="61" t="s">
        <v>532</v>
      </c>
    </row>
    <row r="169" spans="1:2" x14ac:dyDescent="0.25">
      <c r="A169" s="59" t="s">
        <v>533</v>
      </c>
      <c r="B169" s="61" t="s">
        <v>534</v>
      </c>
    </row>
    <row r="170" spans="1:2" x14ac:dyDescent="0.25">
      <c r="A170" s="59" t="s">
        <v>535</v>
      </c>
      <c r="B170" s="61" t="s">
        <v>536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irene.rojas@undp.org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MPTF_00006_01095</ProjectId>
    <FundCode xmlns="f9695bc1-6109-4dcd-a27a-f8a0370b00e2">MPTF_00006</FundCode>
    <Comments xmlns="f9695bc1-6109-4dcd-a27a-f8a0370b00e2">Financial Progress Report</Comments>
    <Active xmlns="f9695bc1-6109-4dcd-a27a-f8a0370b00e2">Yes</Active>
    <DocumentDate xmlns="b1528a4b-5ccb-40f7-a09e-43427183cd95">2025-06-15T07:00:00+00:00</DocumentDate>
    <Featured xmlns="b1528a4b-5ccb-40f7-a09e-43427183cd95">0</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54EB7-5DB4-40A6-AEE8-186D72BF95CC}">
  <ds:schemaRefs>
    <ds:schemaRef ds:uri="http://purl.org/dc/terms/"/>
    <ds:schemaRef ds:uri="http://schemas.openxmlformats.org/package/2006/metadata/core-properties"/>
    <ds:schemaRef ds:uri="8315e492-ce1f-45aa-ab83-d0a1d077d827"/>
    <ds:schemaRef ds:uri="http://purl.org/dc/elements/1.1/"/>
    <ds:schemaRef ds:uri="5bbe472c-b467-463e-b963-66c0881b33a2"/>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8D2AE27-346B-4D4E-BC3D-49023466867A}">
  <ds:schemaRefs>
    <ds:schemaRef ds:uri="http://schemas.microsoft.com/sharepoint/v3/contenttype/forms"/>
  </ds:schemaRefs>
</ds:datastoreItem>
</file>

<file path=customXml/itemProps3.xml><?xml version="1.0" encoding="utf-8"?>
<ds:datastoreItem xmlns:ds="http://schemas.openxmlformats.org/officeDocument/2006/customXml" ds:itemID="{C489D463-376D-488F-8DAC-3FDB648291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financiero junio 2025 VF (1).xlsx</dc:title>
  <dc:creator>Jelena Zelenovic</dc:creator>
  <cp:lastModifiedBy>Usuario</cp:lastModifiedBy>
  <cp:lastPrinted>2017-12-11T22:51:21Z</cp:lastPrinted>
  <dcterms:created xsi:type="dcterms:W3CDTF">2017-11-15T21:17:43Z</dcterms:created>
  <dcterms:modified xsi:type="dcterms:W3CDTF">2025-06-13T01:39:33Z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