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neneh.diallo\AppData\Local\Microsoft\Windows\INetCache\Content.Outlook\N1NGN6E5\"/>
    </mc:Choice>
  </mc:AlternateContent>
  <xr:revisionPtr revIDLastSave="0" documentId="13_ncr:1_{EE6F9F3A-53F2-4FDC-95F0-D2836E0C9604}" xr6:coauthVersionLast="47" xr6:coauthVersionMax="47" xr10:uidLastSave="{00000000-0000-0000-0000-000000000000}"/>
  <bookViews>
    <workbookView xWindow="-110" yWindow="-110" windowWidth="19420" windowHeight="1150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9" i="1" l="1"/>
  <c r="J16" i="1"/>
  <c r="L9" i="1"/>
  <c r="L172" i="1"/>
  <c r="K172" i="1"/>
  <c r="J172" i="1"/>
  <c r="I172" i="1"/>
  <c r="L162" i="1"/>
  <c r="K162" i="1"/>
  <c r="J162" i="1"/>
  <c r="I162" i="1"/>
  <c r="L152" i="1"/>
  <c r="K152" i="1"/>
  <c r="J152" i="1"/>
  <c r="I152" i="1"/>
  <c r="L142" i="1"/>
  <c r="K142" i="1"/>
  <c r="J142" i="1"/>
  <c r="I142" i="1"/>
  <c r="G134" i="1"/>
  <c r="L134" i="1"/>
  <c r="G135" i="1"/>
  <c r="G142" i="1" s="1"/>
  <c r="L135" i="1"/>
  <c r="G136" i="1"/>
  <c r="L136" i="1"/>
  <c r="G137" i="1"/>
  <c r="L137" i="1"/>
  <c r="G138" i="1"/>
  <c r="L138" i="1"/>
  <c r="G139" i="1"/>
  <c r="L139" i="1"/>
  <c r="G140" i="1"/>
  <c r="L140" i="1"/>
  <c r="G141" i="1"/>
  <c r="L141" i="1"/>
  <c r="D142" i="1"/>
  <c r="E142" i="1"/>
  <c r="F142" i="1"/>
  <c r="G144" i="1"/>
  <c r="G152" i="1" s="1"/>
  <c r="L144" i="1"/>
  <c r="G145" i="1"/>
  <c r="L145" i="1"/>
  <c r="G146" i="1"/>
  <c r="L146" i="1"/>
  <c r="G147" i="1"/>
  <c r="L147" i="1"/>
  <c r="G148" i="1"/>
  <c r="L148" i="1"/>
  <c r="G149" i="1"/>
  <c r="L149" i="1"/>
  <c r="G150" i="1"/>
  <c r="L150" i="1"/>
  <c r="G151" i="1"/>
  <c r="L151" i="1"/>
  <c r="D152" i="1"/>
  <c r="E152" i="1"/>
  <c r="F152" i="1"/>
  <c r="G154" i="1"/>
  <c r="L154" i="1"/>
  <c r="G155" i="1"/>
  <c r="L155" i="1"/>
  <c r="G156" i="1"/>
  <c r="G162" i="1" s="1"/>
  <c r="L156" i="1"/>
  <c r="G157" i="1"/>
  <c r="L157" i="1"/>
  <c r="G158" i="1"/>
  <c r="L158" i="1"/>
  <c r="G159" i="1"/>
  <c r="L159" i="1"/>
  <c r="G160" i="1"/>
  <c r="L160" i="1"/>
  <c r="G161" i="1"/>
  <c r="L161" i="1"/>
  <c r="D162" i="1"/>
  <c r="E162" i="1"/>
  <c r="F162" i="1"/>
  <c r="H162" i="1"/>
  <c r="G164" i="1"/>
  <c r="G172" i="1" s="1"/>
  <c r="L164" i="1"/>
  <c r="G165" i="1"/>
  <c r="L165" i="1"/>
  <c r="G166" i="1"/>
  <c r="L166" i="1"/>
  <c r="G167" i="1"/>
  <c r="L167" i="1"/>
  <c r="G168" i="1"/>
  <c r="L168" i="1"/>
  <c r="G169" i="1"/>
  <c r="L169" i="1"/>
  <c r="G170" i="1"/>
  <c r="L170" i="1"/>
  <c r="G171" i="1"/>
  <c r="L171" i="1"/>
  <c r="D172" i="1"/>
  <c r="E172" i="1"/>
  <c r="F172" i="1"/>
  <c r="K130" i="1"/>
  <c r="J130" i="1"/>
  <c r="I130" i="1"/>
  <c r="K120" i="1"/>
  <c r="J120" i="1"/>
  <c r="I120" i="1"/>
  <c r="K110" i="1"/>
  <c r="J110" i="1"/>
  <c r="I110" i="1"/>
  <c r="K100" i="1"/>
  <c r="J100" i="1"/>
  <c r="I100" i="1"/>
  <c r="K88" i="1"/>
  <c r="J88" i="1"/>
  <c r="I88" i="1"/>
  <c r="K78" i="1"/>
  <c r="J78" i="1"/>
  <c r="I78" i="1"/>
  <c r="K68" i="1"/>
  <c r="J68" i="1"/>
  <c r="I68" i="1"/>
  <c r="K58" i="1"/>
  <c r="J58" i="1"/>
  <c r="I58" i="1"/>
  <c r="K46" i="1"/>
  <c r="J46" i="1"/>
  <c r="I46" i="1"/>
  <c r="K36" i="1"/>
  <c r="J36" i="1"/>
  <c r="I36" i="1"/>
  <c r="K26" i="1"/>
  <c r="J26" i="1"/>
  <c r="I26" i="1"/>
  <c r="K16" i="1"/>
  <c r="I16" i="1"/>
  <c r="K179" i="1"/>
  <c r="I179" i="1"/>
  <c r="L176" i="1"/>
  <c r="L177" i="1"/>
  <c r="L178" i="1"/>
  <c r="L175" i="1"/>
  <c r="L123" i="1"/>
  <c r="L124" i="1"/>
  <c r="L125" i="1"/>
  <c r="L126" i="1"/>
  <c r="L127" i="1"/>
  <c r="L128" i="1"/>
  <c r="L129" i="1"/>
  <c r="L122" i="1"/>
  <c r="L113" i="1"/>
  <c r="L114" i="1"/>
  <c r="L115" i="1"/>
  <c r="L116" i="1"/>
  <c r="L117" i="1"/>
  <c r="L118" i="1"/>
  <c r="L119" i="1"/>
  <c r="L112" i="1"/>
  <c r="L103" i="1"/>
  <c r="L104" i="1"/>
  <c r="L105" i="1"/>
  <c r="L106" i="1"/>
  <c r="L107" i="1"/>
  <c r="L108" i="1"/>
  <c r="L109" i="1"/>
  <c r="L102" i="1"/>
  <c r="L93" i="1"/>
  <c r="L94" i="1"/>
  <c r="L95" i="1"/>
  <c r="L96" i="1"/>
  <c r="L97" i="1"/>
  <c r="L98" i="1"/>
  <c r="L99" i="1"/>
  <c r="L92" i="1"/>
  <c r="L81" i="1"/>
  <c r="L82" i="1"/>
  <c r="L83" i="1"/>
  <c r="L84" i="1"/>
  <c r="L85" i="1"/>
  <c r="L86" i="1"/>
  <c r="L87" i="1"/>
  <c r="L80" i="1"/>
  <c r="L71" i="1"/>
  <c r="L72" i="1"/>
  <c r="L73" i="1"/>
  <c r="L74" i="1"/>
  <c r="L75" i="1"/>
  <c r="L76" i="1"/>
  <c r="L77" i="1"/>
  <c r="L70" i="1"/>
  <c r="L61" i="1"/>
  <c r="L62" i="1"/>
  <c r="L63" i="1"/>
  <c r="L64" i="1"/>
  <c r="L65" i="1"/>
  <c r="L66" i="1"/>
  <c r="L67" i="1"/>
  <c r="L60" i="1"/>
  <c r="L51" i="1"/>
  <c r="L52" i="1"/>
  <c r="L53" i="1"/>
  <c r="L54" i="1"/>
  <c r="L55" i="1"/>
  <c r="L56" i="1"/>
  <c r="L57" i="1"/>
  <c r="L50" i="1"/>
  <c r="L39" i="1"/>
  <c r="L40" i="1"/>
  <c r="L41" i="1"/>
  <c r="L42" i="1"/>
  <c r="L43" i="1"/>
  <c r="L44" i="1"/>
  <c r="L45" i="1"/>
  <c r="L38" i="1"/>
  <c r="L29" i="1"/>
  <c r="L30" i="1"/>
  <c r="L31" i="1"/>
  <c r="L32" i="1"/>
  <c r="L33" i="1"/>
  <c r="L34" i="1"/>
  <c r="L35" i="1"/>
  <c r="L28" i="1"/>
  <c r="L19" i="1"/>
  <c r="L20" i="1"/>
  <c r="L21" i="1"/>
  <c r="L22" i="1"/>
  <c r="L23" i="1"/>
  <c r="L24" i="1"/>
  <c r="L25" i="1"/>
  <c r="L18" i="1"/>
  <c r="L10" i="1"/>
  <c r="L11" i="1"/>
  <c r="L12" i="1"/>
  <c r="L13" i="1"/>
  <c r="L14" i="1"/>
  <c r="L15" i="1"/>
  <c r="L8" i="1"/>
  <c r="D188" i="1"/>
  <c r="D19" i="4"/>
  <c r="E19" i="4"/>
  <c r="C19" i="4"/>
  <c r="D6" i="4"/>
  <c r="E6" i="4"/>
  <c r="C6" i="4"/>
  <c r="E188" i="1"/>
  <c r="F188" i="1"/>
  <c r="E195" i="1"/>
  <c r="F195" i="1"/>
  <c r="D195" i="1"/>
  <c r="G22" i="4"/>
  <c r="G21" i="4"/>
  <c r="G20" i="4"/>
  <c r="F203" i="5"/>
  <c r="E12" i="4"/>
  <c r="D206" i="1"/>
  <c r="H199" i="1"/>
  <c r="D198" i="5"/>
  <c r="C7" i="4"/>
  <c r="E204" i="5"/>
  <c r="D13" i="4"/>
  <c r="F13" i="4"/>
  <c r="F204" i="5"/>
  <c r="E13" i="4"/>
  <c r="E203" i="5"/>
  <c r="D12" i="4"/>
  <c r="E202" i="5"/>
  <c r="D11" i="4"/>
  <c r="F11" i="4"/>
  <c r="F202" i="5"/>
  <c r="E201" i="5"/>
  <c r="D10" i="4"/>
  <c r="F201" i="5"/>
  <c r="E10" i="4"/>
  <c r="E200" i="5"/>
  <c r="F200" i="5"/>
  <c r="E199" i="5"/>
  <c r="D8" i="4"/>
  <c r="F199" i="5"/>
  <c r="D200" i="5"/>
  <c r="C9" i="4"/>
  <c r="D201" i="5"/>
  <c r="C10" i="4"/>
  <c r="D202" i="5"/>
  <c r="C11" i="4"/>
  <c r="D203" i="5"/>
  <c r="C12" i="4"/>
  <c r="D204" i="5"/>
  <c r="D205" i="5" s="1"/>
  <c r="C13" i="4"/>
  <c r="D199" i="5"/>
  <c r="C8" i="4"/>
  <c r="E198" i="5"/>
  <c r="F198" i="5"/>
  <c r="E7" i="4"/>
  <c r="E153" i="5"/>
  <c r="G176" i="1"/>
  <c r="G177" i="1"/>
  <c r="G178" i="1"/>
  <c r="G175"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28" i="1"/>
  <c r="G19" i="1"/>
  <c r="G20" i="1"/>
  <c r="G21" i="1"/>
  <c r="G22" i="1"/>
  <c r="G23" i="1"/>
  <c r="G24" i="1"/>
  <c r="G25" i="1"/>
  <c r="G18" i="1"/>
  <c r="G9" i="1"/>
  <c r="G10" i="1"/>
  <c r="G11" i="1"/>
  <c r="G12" i="1"/>
  <c r="G13" i="1"/>
  <c r="G14" i="1"/>
  <c r="G15" i="1"/>
  <c r="G8" i="1"/>
  <c r="F194" i="5"/>
  <c r="E194" i="5"/>
  <c r="D194" i="5"/>
  <c r="G193" i="5"/>
  <c r="G192" i="5"/>
  <c r="G191" i="5"/>
  <c r="G190" i="5"/>
  <c r="G189" i="5"/>
  <c r="G188" i="5"/>
  <c r="G187" i="5"/>
  <c r="E179" i="1"/>
  <c r="E186" i="5"/>
  <c r="F179" i="1"/>
  <c r="F186" i="5"/>
  <c r="D179" i="1"/>
  <c r="D186" i="5"/>
  <c r="G154" i="5"/>
  <c r="G155" i="5"/>
  <c r="G156" i="5"/>
  <c r="G157" i="5"/>
  <c r="G158" i="5"/>
  <c r="G159" i="5"/>
  <c r="G160" i="5"/>
  <c r="D161" i="5"/>
  <c r="G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G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G37" i="5"/>
  <c r="F37" i="5"/>
  <c r="G41" i="5"/>
  <c r="G42" i="5"/>
  <c r="G43" i="5"/>
  <c r="G44" i="5"/>
  <c r="G45" i="5"/>
  <c r="G46" i="5"/>
  <c r="G47" i="5"/>
  <c r="D48" i="5"/>
  <c r="E48" i="5"/>
  <c r="G48" i="5"/>
  <c r="F48" i="5"/>
  <c r="E15" i="5"/>
  <c r="F15" i="5"/>
  <c r="G8" i="5"/>
  <c r="G9" i="5"/>
  <c r="G10" i="5"/>
  <c r="G11" i="5"/>
  <c r="G12" i="5"/>
  <c r="G13" i="5"/>
  <c r="G14" i="5"/>
  <c r="D15" i="5"/>
  <c r="G127" i="5"/>
  <c r="G172" i="5"/>
  <c r="G138" i="5"/>
  <c r="G183" i="5"/>
  <c r="G93" i="5"/>
  <c r="E175" i="5"/>
  <c r="F175" i="5"/>
  <c r="E164" i="5"/>
  <c r="F164" i="5"/>
  <c r="F153" i="5"/>
  <c r="E142" i="5"/>
  <c r="F142" i="5"/>
  <c r="E130" i="1"/>
  <c r="E130" i="5"/>
  <c r="G130" i="5"/>
  <c r="F130" i="1"/>
  <c r="F130" i="5"/>
  <c r="E120" i="1"/>
  <c r="E119" i="5"/>
  <c r="F120" i="1"/>
  <c r="F119" i="5"/>
  <c r="E110" i="1"/>
  <c r="F110" i="1"/>
  <c r="F108" i="5"/>
  <c r="E100" i="1"/>
  <c r="E97" i="5"/>
  <c r="F100" i="1"/>
  <c r="F97" i="5"/>
  <c r="E88" i="1"/>
  <c r="E85" i="5"/>
  <c r="G85" i="5"/>
  <c r="F88" i="1"/>
  <c r="E78" i="1"/>
  <c r="E74" i="5"/>
  <c r="F78" i="1"/>
  <c r="F74" i="5"/>
  <c r="E68" i="1"/>
  <c r="E63" i="5"/>
  <c r="F68" i="1"/>
  <c r="F63" i="5"/>
  <c r="E58" i="1"/>
  <c r="E52" i="5"/>
  <c r="F58" i="1"/>
  <c r="F52" i="5"/>
  <c r="E46" i="1"/>
  <c r="E40" i="5"/>
  <c r="F46" i="1"/>
  <c r="F40" i="5"/>
  <c r="E36" i="1"/>
  <c r="F36" i="1"/>
  <c r="F29" i="5"/>
  <c r="E26" i="1"/>
  <c r="E18" i="5"/>
  <c r="F26" i="1"/>
  <c r="F18" i="5"/>
  <c r="D26" i="1"/>
  <c r="D18" i="5"/>
  <c r="F16" i="1"/>
  <c r="F7" i="5"/>
  <c r="E16" i="1"/>
  <c r="E7" i="5"/>
  <c r="G7" i="5"/>
  <c r="F85" i="5"/>
  <c r="E29" i="5"/>
  <c r="D175" i="5"/>
  <c r="D164" i="5"/>
  <c r="D142" i="5"/>
  <c r="D130" i="1"/>
  <c r="D130" i="5"/>
  <c r="D120" i="1"/>
  <c r="D119" i="5"/>
  <c r="D110" i="1"/>
  <c r="D108" i="5"/>
  <c r="D100" i="1"/>
  <c r="D97" i="5"/>
  <c r="D88" i="1"/>
  <c r="D85" i="5"/>
  <c r="D78" i="1"/>
  <c r="D74" i="5"/>
  <c r="D68" i="1"/>
  <c r="D63" i="5"/>
  <c r="D58" i="1"/>
  <c r="D52" i="5"/>
  <c r="D46" i="1"/>
  <c r="D40" i="5"/>
  <c r="G40" i="5"/>
  <c r="D36" i="1"/>
  <c r="D29" i="5"/>
  <c r="G29" i="5"/>
  <c r="D16" i="1"/>
  <c r="G142" i="5"/>
  <c r="G175" i="5"/>
  <c r="G164" i="5"/>
  <c r="G119" i="5"/>
  <c r="C40" i="6"/>
  <c r="D44" i="6"/>
  <c r="D153" i="5"/>
  <c r="G153" i="5"/>
  <c r="D47" i="6"/>
  <c r="D43" i="6"/>
  <c r="D45" i="6"/>
  <c r="D46" i="6"/>
  <c r="C41" i="6"/>
  <c r="G74" i="5"/>
  <c r="D7" i="5"/>
  <c r="G186" i="5"/>
  <c r="C29" i="6"/>
  <c r="D34" i="6"/>
  <c r="E108" i="5"/>
  <c r="G108" i="5"/>
  <c r="G97" i="5"/>
  <c r="G63" i="5"/>
  <c r="C18" i="6"/>
  <c r="D23" i="6"/>
  <c r="G52" i="5"/>
  <c r="G18" i="5"/>
  <c r="C7" i="6"/>
  <c r="D10" i="6"/>
  <c r="D33" i="6"/>
  <c r="D32" i="6"/>
  <c r="D36" i="6"/>
  <c r="C30" i="6"/>
  <c r="D35" i="6"/>
  <c r="D24" i="6"/>
  <c r="D22" i="6"/>
  <c r="D21" i="6"/>
  <c r="D25" i="6"/>
  <c r="E21" i="4"/>
  <c r="E22" i="4"/>
  <c r="D11" i="6"/>
  <c r="D13" i="6"/>
  <c r="D12" i="6"/>
  <c r="D14" i="6"/>
  <c r="C22" i="4"/>
  <c r="C19" i="6"/>
  <c r="C23" i="4"/>
  <c r="C20" i="4"/>
  <c r="E20" i="4"/>
  <c r="E23" i="4"/>
  <c r="C8" i="6"/>
  <c r="D21" i="4"/>
  <c r="D22" i="4"/>
  <c r="C21" i="4"/>
  <c r="D20" i="4"/>
  <c r="D23" i="4"/>
  <c r="F22" i="4"/>
  <c r="F21" i="4"/>
  <c r="F23" i="4"/>
  <c r="F20" i="4"/>
  <c r="E11" i="4"/>
  <c r="E9" i="4"/>
  <c r="E8" i="4"/>
  <c r="E14" i="4"/>
  <c r="E15" i="4"/>
  <c r="E16" i="4"/>
  <c r="G200" i="5"/>
  <c r="G105" i="5"/>
  <c r="G116" i="5"/>
  <c r="G82" i="5"/>
  <c r="F8" i="4"/>
  <c r="G60" i="5"/>
  <c r="F12" i="4"/>
  <c r="G26" i="5"/>
  <c r="G15" i="5"/>
  <c r="C14" i="4"/>
  <c r="C15" i="4"/>
  <c r="C16" i="4"/>
  <c r="F10" i="4"/>
  <c r="G199" i="5"/>
  <c r="G203" i="5"/>
  <c r="G201" i="5"/>
  <c r="D9" i="4"/>
  <c r="F9" i="4"/>
  <c r="G202" i="5"/>
  <c r="E205" i="5"/>
  <c r="D7" i="4"/>
  <c r="E206" i="5"/>
  <c r="E207" i="5"/>
  <c r="F7" i="4"/>
  <c r="D14" i="4"/>
  <c r="F14" i="4"/>
  <c r="D15" i="4"/>
  <c r="D16" i="4"/>
  <c r="F15" i="4"/>
  <c r="F16" i="4"/>
  <c r="L58" i="1" l="1"/>
  <c r="L26" i="1"/>
  <c r="L16" i="1"/>
  <c r="H152" i="1"/>
  <c r="L46" i="1"/>
  <c r="L68" i="1"/>
  <c r="L88" i="1"/>
  <c r="L110" i="1"/>
  <c r="L130" i="1"/>
  <c r="H142" i="1"/>
  <c r="H172" i="1"/>
  <c r="L36" i="1"/>
  <c r="L78" i="1"/>
  <c r="L100" i="1"/>
  <c r="L120" i="1"/>
  <c r="L179" i="1"/>
  <c r="J203" i="1"/>
  <c r="I203" i="1"/>
  <c r="I204" i="1" s="1"/>
  <c r="F189" i="1"/>
  <c r="F190" i="1" s="1"/>
  <c r="H88" i="1"/>
  <c r="H130" i="1"/>
  <c r="G78" i="1"/>
  <c r="H58" i="1"/>
  <c r="D189" i="1"/>
  <c r="D190" i="1" s="1"/>
  <c r="G100" i="1"/>
  <c r="G120" i="1"/>
  <c r="H46" i="1"/>
  <c r="H100" i="1"/>
  <c r="H110" i="1"/>
  <c r="H68" i="1"/>
  <c r="G46" i="1"/>
  <c r="G68" i="1"/>
  <c r="E189" i="1"/>
  <c r="G130" i="1"/>
  <c r="H26" i="1"/>
  <c r="H16" i="1"/>
  <c r="G36" i="1"/>
  <c r="G58" i="1"/>
  <c r="H78" i="1"/>
  <c r="H36" i="1"/>
  <c r="G88" i="1"/>
  <c r="H120" i="1"/>
  <c r="G16" i="1"/>
  <c r="G26" i="1"/>
  <c r="G110" i="1"/>
  <c r="G194" i="5"/>
  <c r="F205" i="5"/>
  <c r="G205" i="5" s="1"/>
  <c r="F206" i="5"/>
  <c r="F207" i="5" s="1"/>
  <c r="G198" i="5"/>
  <c r="H179" i="1"/>
  <c r="D206" i="5"/>
  <c r="D207" i="5" s="1"/>
  <c r="G204" i="5"/>
  <c r="G179" i="1"/>
  <c r="L203" i="1" l="1"/>
  <c r="J204" i="1"/>
  <c r="K204" i="1"/>
  <c r="F191" i="1"/>
  <c r="D191" i="1"/>
  <c r="E190" i="1"/>
  <c r="E191" i="1" s="1"/>
  <c r="G189" i="1"/>
  <c r="G190" i="1" s="1"/>
  <c r="G191" i="1" s="1"/>
  <c r="D203" i="1"/>
  <c r="F197" i="1"/>
  <c r="F196" i="1"/>
  <c r="F198" i="1"/>
  <c r="G206" i="5"/>
  <c r="G207" i="5" s="1"/>
  <c r="D196" i="1"/>
  <c r="D198" i="1"/>
  <c r="D197" i="1"/>
  <c r="L204" i="1" l="1"/>
  <c r="E196" i="1"/>
  <c r="E197" i="1"/>
  <c r="E198" i="1"/>
  <c r="E199" i="1"/>
  <c r="G198" i="1"/>
  <c r="G197" i="1"/>
  <c r="F199" i="1"/>
  <c r="D207" i="1"/>
  <c r="D204" i="1"/>
  <c r="D199" i="1"/>
  <c r="G196" i="1"/>
  <c r="G199" i="1" l="1"/>
</calcChain>
</file>

<file path=xl/sharedStrings.xml><?xml version="1.0" encoding="utf-8"?>
<sst xmlns="http://schemas.openxmlformats.org/spreadsheetml/2006/main" count="872" uniqueCount="659">
  <si>
    <t>Annex D - PBF Project Budget</t>
  </si>
  <si>
    <r>
      <rPr>
        <b/>
        <u/>
        <sz val="18"/>
        <color indexed="8"/>
        <rFont val="Calibri"/>
        <family val="2"/>
      </rPr>
      <t>Instructions</t>
    </r>
    <r>
      <rPr>
        <b/>
        <sz val="28"/>
        <color indexed="8"/>
        <rFont val="Calibri"/>
        <family val="2"/>
      </rPr>
      <t xml:space="preserve">
</t>
    </r>
    <r>
      <rPr>
        <b/>
        <sz val="12"/>
        <color indexed="8"/>
        <rFont val="Calibri"/>
        <family val="2"/>
      </rPr>
      <t xml:space="preserve">1. Ne remplissez que les cellules blanches. Les cellules grises sont verrouillées et / ou contiennent des formules de feuille de calcul.
2. Remplissez les feuilles 1 et 2.
</t>
    </r>
    <r>
      <rPr>
        <sz val="12"/>
        <color indexed="8"/>
        <rFont val="Calibri"/>
        <family val="2"/>
      </rPr>
      <t xml:space="preserve">a) Premièrement, préparez un </t>
    </r>
    <r>
      <rPr>
        <b/>
        <sz val="12"/>
        <color indexed="8"/>
        <rFont val="Calibri"/>
        <family val="2"/>
      </rPr>
      <t xml:space="preserve">budget organisé par activité / produit / résultat dans la feuille 1. </t>
    </r>
    <r>
      <rPr>
        <sz val="12"/>
        <color indexed="8"/>
        <rFont val="Calibri"/>
        <family val="2"/>
      </rPr>
      <t>(Les montants des activités peuvent être estimations indicatives.)</t>
    </r>
    <r>
      <rPr>
        <b/>
        <sz val="12"/>
        <color indexed="8"/>
        <rFont val="Calibri"/>
        <family val="2"/>
      </rPr>
      <t xml:space="preserve">
</t>
    </r>
    <r>
      <rPr>
        <sz val="12"/>
        <color indexed="8"/>
        <rFont val="Calibri"/>
        <family val="2"/>
      </rPr>
      <t>b) Ensuite, divisez chaque budget</t>
    </r>
    <r>
      <rPr>
        <b/>
        <sz val="12"/>
        <color indexed="8"/>
        <rFont val="Calibri"/>
        <family val="2"/>
      </rPr>
      <t xml:space="preserve"> en fonction des catégories de budget des Nations Unies dans la feuille 2.
3. N'utilisez pas les feuilles 4 ou 5,</t>
    </r>
    <r>
      <rPr>
        <sz val="12"/>
        <color indexed="8"/>
        <rFont val="Calibri"/>
        <family val="2"/>
      </rPr>
      <t xml:space="preserve"> qui sont destinées au MPTF et au PBSO.</t>
    </r>
    <r>
      <rPr>
        <b/>
        <sz val="12"/>
        <color indexed="8"/>
        <rFont val="Calibri"/>
        <family val="2"/>
      </rPr>
      <t xml:space="preserve">
</t>
    </r>
    <r>
      <rPr>
        <sz val="12"/>
        <color indexed="8"/>
        <rFont val="Calibri"/>
        <family val="2"/>
      </rPr>
      <t xml:space="preserve">4. Laissez  en blanc toutes les organisations / résultats / réalisations / activités qui ne sont pas nécessaires. </t>
    </r>
    <r>
      <rPr>
        <b/>
        <sz val="12"/>
        <color indexed="8"/>
        <rFont val="Calibri"/>
        <family val="2"/>
      </rPr>
      <t xml:space="preserve">NE PAS supprimer les cellules.
</t>
    </r>
    <r>
      <rPr>
        <sz val="14"/>
        <color indexed="8"/>
        <rFont val="Calibri"/>
        <family val="2"/>
      </rPr>
      <t xml:space="preserve">
</t>
    </r>
    <r>
      <rPr>
        <i/>
        <sz val="14"/>
        <color indexed="8"/>
        <rFont val="Calibri"/>
        <family val="2"/>
      </rPr>
      <t>Pour la feuille 1</t>
    </r>
    <r>
      <rPr>
        <b/>
        <sz val="14"/>
        <color indexed="8"/>
        <rFont val="Calibri"/>
        <family val="2"/>
      </rPr>
      <t xml:space="preserve">
</t>
    </r>
    <r>
      <rPr>
        <sz val="12"/>
        <color indexed="8"/>
        <rFont val="Calibri"/>
        <family val="2"/>
      </rPr>
      <t xml:space="preserve">1. Assurez-vous d’inclure </t>
    </r>
    <r>
      <rPr>
        <b/>
        <sz val="12"/>
        <color indexed="8"/>
        <rFont val="Calibri"/>
        <family val="2"/>
      </rPr>
      <t xml:space="preserve">% en faveur de l’égalité des sexes et de l’autonomisation des femmes (GEWE) et une justification
2. Ne pas ajuster les montants des tranches </t>
    </r>
    <r>
      <rPr>
        <sz val="12"/>
        <color indexed="8"/>
        <rFont val="Calibri"/>
        <family val="2"/>
      </rPr>
      <t xml:space="preserve">sans consulter PBSO.
</t>
    </r>
    <r>
      <rPr>
        <sz val="14"/>
        <color indexed="8"/>
        <rFont val="Calibri"/>
        <family val="2"/>
      </rPr>
      <t xml:space="preserve">
</t>
    </r>
    <r>
      <rPr>
        <i/>
        <sz val="14"/>
        <color indexed="8"/>
        <rFont val="Calibri"/>
        <family val="2"/>
      </rPr>
      <t>Pour la feuille 2</t>
    </r>
    <r>
      <rPr>
        <b/>
        <sz val="14"/>
        <color indexed="8"/>
        <rFont val="Calibri"/>
        <family val="2"/>
      </rPr>
      <t xml:space="preserve">
</t>
    </r>
    <r>
      <rPr>
        <sz val="12"/>
        <color indexed="8"/>
        <rFont val="Calibri"/>
        <family val="2"/>
      </rPr>
      <t xml:space="preserve">1. Divisez chaque budget en fonction des catégories de budget des Nations Unies </t>
    </r>
    <r>
      <rPr>
        <b/>
        <sz val="12"/>
        <color indexed="8"/>
        <rFont val="Calibri"/>
        <family val="2"/>
      </rPr>
      <t xml:space="preserve">
2. </t>
    </r>
    <r>
      <rPr>
        <sz val="12"/>
        <color indexed="8"/>
        <rFont val="Calibri"/>
        <family val="2"/>
      </rPr>
      <t xml:space="preserve"> À titre de référence, les totaux des produits ont été transférés du tableau 1. </t>
    </r>
    <r>
      <rPr>
        <b/>
        <sz val="12"/>
        <color indexed="8"/>
        <rFont val="Calibri"/>
        <family val="2"/>
      </rPr>
      <t>Les totaux des produits doivent correspondre et seront sinon affichés en</t>
    </r>
    <r>
      <rPr>
        <sz val="12"/>
        <color indexed="8"/>
        <rFont val="Calibri"/>
        <family val="2"/>
      </rPr>
      <t xml:space="preserve"> </t>
    </r>
    <r>
      <rPr>
        <b/>
        <sz val="12"/>
        <color indexed="10"/>
        <rFont val="Calibri"/>
        <family val="2"/>
      </rPr>
      <t>rouge</t>
    </r>
    <r>
      <rPr>
        <sz val="12"/>
        <color indexed="8"/>
        <rFont val="Calibri"/>
        <family val="2"/>
      </rPr>
      <t>.</t>
    </r>
  </si>
  <si>
    <t>Annexe D - Budget du projet PBF</t>
  </si>
  <si>
    <t>Tableau 1 - Budget du projet PBF par résultat, produit et activité</t>
  </si>
  <si>
    <t>Nombre de resultat/ produit</t>
  </si>
  <si>
    <t>Formulation du resultat/ produit/activite</t>
  </si>
  <si>
    <r>
      <t xml:space="preserve">Organisation recipiendiaire 1 (budget en USD)
</t>
    </r>
    <r>
      <rPr>
        <b/>
        <sz val="14"/>
        <color indexed="40"/>
        <rFont val="Calibri"/>
        <family val="2"/>
      </rPr>
      <t>ONUDC</t>
    </r>
  </si>
  <si>
    <r>
      <t xml:space="preserve">Organisation recipiendiaire 2 (budget en USD)
</t>
    </r>
    <r>
      <rPr>
        <b/>
        <sz val="14"/>
        <color indexed="40"/>
        <rFont val="Calibri"/>
        <family val="2"/>
      </rPr>
      <t>UNFPA</t>
    </r>
  </si>
  <si>
    <r>
      <t xml:space="preserve">Organisation recipiendiaire 3 (budget en USD)
</t>
    </r>
    <r>
      <rPr>
        <b/>
        <sz val="14"/>
        <color indexed="40"/>
        <rFont val="Calibri"/>
        <family val="2"/>
      </rPr>
      <t xml:space="preserve">ONU FEMMES </t>
    </r>
  </si>
  <si>
    <t>Total</t>
  </si>
  <si>
    <t xml:space="preserve">Pourcentage du budget pour chaque produit ou activite reserve pour action directe sur égalité des sexes et autonomisation des femmes (GEWE) (cas echeant) </t>
  </si>
  <si>
    <r>
      <t xml:space="preserve">Niveau de depense/ engagement actuel 
(a remplir au moment des rapports de projet)   </t>
    </r>
    <r>
      <rPr>
        <b/>
        <sz val="14"/>
        <color theme="4" tint="-0.249977111117893"/>
        <rFont val="Calibri"/>
        <family val="2"/>
        <scheme val="minor"/>
      </rPr>
      <t xml:space="preserve">ONUDC Mauritanie </t>
    </r>
  </si>
  <si>
    <r>
      <t xml:space="preserve">Niveau de depense/ engagement actuel 
(a remplir au moment des rapports de projet) </t>
    </r>
    <r>
      <rPr>
        <b/>
        <sz val="14"/>
        <color theme="4" tint="-0.249977111117893"/>
        <rFont val="Calibri"/>
        <family val="2"/>
        <scheme val="minor"/>
      </rPr>
      <t>UNFPA Mauritanie</t>
    </r>
  </si>
  <si>
    <r>
      <t xml:space="preserve">Niveau de depense/ engagement actuel 
(a remplir au moment des rapports de projet) </t>
    </r>
    <r>
      <rPr>
        <b/>
        <sz val="14"/>
        <color theme="4" tint="-0.249977111117893"/>
        <rFont val="Calibri"/>
        <family val="2"/>
        <scheme val="minor"/>
      </rPr>
      <t>ONU FEMMES Senegal</t>
    </r>
  </si>
  <si>
    <r>
      <t xml:space="preserve">Niveau de depense/ engagement actuel 
(a remplir au moment des rapports de projet) </t>
    </r>
    <r>
      <rPr>
        <b/>
        <sz val="12"/>
        <color theme="4" tint="-0.249977111117893"/>
        <rFont val="Calibri"/>
        <family val="2"/>
        <scheme val="minor"/>
      </rPr>
      <t xml:space="preserve">Total </t>
    </r>
  </si>
  <si>
    <r>
      <t>Justification du montant à GEWE</t>
    </r>
    <r>
      <rPr>
        <sz val="12"/>
        <color indexed="8"/>
        <rFont val="Calibri"/>
        <family val="2"/>
      </rPr>
      <t xml:space="preserve"> (par exemple, la formation comprend une session sur l'égalité des sexes, des efforts spécifiques déployés pour assurer une représentation égale des femmes et des hommes, etc.)</t>
    </r>
  </si>
  <si>
    <r>
      <t>Notes quelconque le cas echeant</t>
    </r>
    <r>
      <rPr>
        <sz val="12"/>
        <color indexed="8"/>
        <rFont val="Calibri"/>
        <family val="2"/>
      </rPr>
      <t xml:space="preserve"> (e.g sur types des entrants ou justification du budget)</t>
    </r>
  </si>
  <si>
    <t xml:space="preserve">RESULTAT 1: </t>
  </si>
  <si>
    <t>L’AMELIORATION DU CADRE LEGAL ET INSTITUTIONNEL AFIN DE LE RENDRE SENSIBLE AU GENRE FACILITENT UNE PARTICIPATION ACCRUE DES FEMMES A LA PRISE DES DECISIONS DANS LA SPHERE PUBLIQUE AINSI QU’UN PROCESSUS DEMOCRATIQUE, INCLUSIF ET DURABLE EN MAURITANIE</t>
  </si>
  <si>
    <t>Produit 1.1:</t>
  </si>
  <si>
    <t xml:space="preserve">Les propositions de réforme du cadre juridique et institutionnel s’appuient sur des données probantes et des évidences factuelles issues des études et des recherches scientifiquement élaborées </t>
  </si>
  <si>
    <t>Activite 1.1.1:</t>
  </si>
  <si>
    <t xml:space="preserve">Conduite de l’étude sur les violences faites aux femmes en politique y compris en période électorale </t>
  </si>
  <si>
    <t xml:space="preserve">Cette activité contribue à la mise à disposition des données actualisées desagrégrées par sexes et par age et fournit des informations spécifique spéciques sur les violences faites aux femmes en politiques en Mauritanie </t>
  </si>
  <si>
    <t>Activite 1.1.2:</t>
  </si>
  <si>
    <t xml:space="preserve">Conduite de l’étude sur la participation des femmes au processus formels et informels de médiation et de règlement des conflits en Mauritanie </t>
  </si>
  <si>
    <t>Cette activité contribue à la mise à disposition des données actualisées desagrégrées par sexes et par age et fournit des informations spécifiques sur la participation des femmes dans les instances de justice formelle et informelle en Mauritanie</t>
  </si>
  <si>
    <t>Activite 1.1.3:</t>
  </si>
  <si>
    <t xml:space="preserve">Conduite d’une étude nationale sur les facteurs de blocage de l’accès des femmes et des filles à des postes de prise de décision y compris dans le secteur de la justice et de la sécurité </t>
  </si>
  <si>
    <t xml:space="preserve">fourniture des données désagrées par sexe et age </t>
  </si>
  <si>
    <t>Activite 1.1.4</t>
  </si>
  <si>
    <t>Activite 1.1.5</t>
  </si>
  <si>
    <t>Activite 1.1.6</t>
  </si>
  <si>
    <t>Activite 1.1.7</t>
  </si>
  <si>
    <t>Activite 1.1.8</t>
  </si>
  <si>
    <t>Produit total</t>
  </si>
  <si>
    <t>Produit 1.2:</t>
  </si>
  <si>
    <t xml:space="preserve">Les structures gouvernementales, les partis politiques et la société civile ont bénéficié d’une assistance technique et financière pour soutenir l’élaboration, la révision et la mise en œuvre d’un cadre juridique et institutionnel sensible au Genre </t>
  </si>
  <si>
    <t>Activite 1.2.1</t>
  </si>
  <si>
    <t xml:space="preserve">Prise en charge des missions de partage d’expérience et des bonnes pratiques entre les décideurs publics/législateurs Mauritaniens et leurs homologues des pays ayant une meilleure représentativité des femmes à des instances décisionnelles en particulier dans le secteur de la justice et de la sécurité </t>
  </si>
  <si>
    <t xml:space="preserve">Partage d'expérience et de bonne pratique en vue d'une meilleure prise en compte de la dimention Genre </t>
  </si>
  <si>
    <t>Activite 1.2.2</t>
  </si>
  <si>
    <t xml:space="preserve">Fourniture d’appui technique et financier aux ministères sectoriels et à la Commission Électorale Nationale Indépendante (CENI) pour l’élaboration de l’Audit Genre puis de la Stratégie Nationale Genre et Election y compris l’appui à la mise en œuvre des plans d’action genre des ministères sectoriels concernés </t>
  </si>
  <si>
    <t xml:space="preserve">Intégration de la dimention Genre </t>
  </si>
  <si>
    <t>Activite 1.2.3</t>
  </si>
  <si>
    <t xml:space="preserve">Fourniture d’un appui technique et financier au réseau des femmes parlementaires et autres Organisations féminines pour la formulation d’un avant-projet de révision du code électoral, la formulation d’un avant-projet de quota pour l’accès des filles dans le secteur de la justice et de la sécurité, </t>
  </si>
  <si>
    <t xml:space="preserve">Activité de plaidoyer pour l'amélioration genre sensible du cadre légal </t>
  </si>
  <si>
    <t>Activite 1.2.4</t>
  </si>
  <si>
    <t xml:space="preserve">Fourniture d’un appui technique et financier aux organisations féminines et de jeunesse pour la conduite d’une campagne de plaidoyer et de lobbying en vue d’un cadre légal et institutionnel sensible à la participation des femmes à la vie publique et politique </t>
  </si>
  <si>
    <t xml:space="preserve">Activité de plaidoyer pour l'amélioration genre sensible du cadre légal et l'accroissement de la représentativité des femmes </t>
  </si>
  <si>
    <t>Activite 1.2.5</t>
  </si>
  <si>
    <t xml:space="preserve">Fourniture d’une assistance technique pour la conduite d’un Mapping Genre des principaux partis politiques représentés à l’Assemblée nationale et la formulation des propositions de révision des statuts et autres textes fondamentaux des partis politiques </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</si>
  <si>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</si>
  <si>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</si>
  <si>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</si>
  <si>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</si>
  <si>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</si>
  <si>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</si>
  <si>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</si>
  <si>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</si>
  <si>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</si>
  <si>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</si>
  <si>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</si>
  <si>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</si>
  <si>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</si>
  <si>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</si>
  <si>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</si>
  <si>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</si>
  <si>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</si>
  <si>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</si>
  <si>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</si>
  <si>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</si>
  <si>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</si>
  <si>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</si>
  <si>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 xml:space="preserve">LA MISE SUR PIED D’UN RESEAU DE FEMMES MEDIATRICES ET LE RENFORCEMENT DES CAPACITES DES FEMMES ET FILLES EN VUE DE LEUR PARTICIPATION A LA VIE PUBLIQUE CONTRIBUENT A LA CREATION D’UN ENVIRONNEMENT SUR, INCLUSIF ET PROPICE A LA TRANSFORMATION POSITIVE DE LA DYNAMIQUE SOCIETALE EN MAURITANIE </t>
  </si>
  <si>
    <t>Produit 2.1</t>
  </si>
  <si>
    <t xml:space="preserve">Le réseau des femmes médiatrices de Mauritanie a été mis en place et celui-ci a contribué à la prévention et à la gestion des conflits communautaires ainsi qu’à la prévention des violences faites aux femmes en politique y compris en période électorale </t>
  </si>
  <si>
    <t>Activite 2.1.1</t>
  </si>
  <si>
    <t xml:space="preserve">Appui multiforme à la création et au fonctionnement du Réseau des femmes médiatrices de Mauritanie (élaboration des statuts et autres SOP pour le bon fonctionnement du réseau, Organisation de l’Assemblée Générale, élaboration du plan d’action etc.) </t>
  </si>
  <si>
    <t xml:space="preserve">Renforcement des capacités des femmes et des filles </t>
  </si>
  <si>
    <t>Activite 2.1.2</t>
  </si>
  <si>
    <t xml:space="preserve">Organisation des sessions de renforcement des capacités des femmes médiatrices sur la prévention et la gestion des conflits communautaires, la prévention et le monitoring des violences faites aux femmes en politique y compris en période électorale </t>
  </si>
  <si>
    <t>Activite 2.1.3</t>
  </si>
  <si>
    <t xml:space="preserve">Faciliter le développement des mécanismes de prévention des violences faites aux femmes pendant les élections locales </t>
  </si>
  <si>
    <t xml:space="preserve">Mise en place des mécanismes de prevention et de sensibilisation des violences et discriminations à l'égard des femmes </t>
  </si>
  <si>
    <t>Activite 2.1.4</t>
  </si>
  <si>
    <t xml:space="preserve">Mise en place d’un mécanisme d’alerte précoce et de signalement des conflits communautaires et des violences faites aux femmes, y compris en politique par le réseau des femmes médiatrices </t>
  </si>
  <si>
    <t>Activite 2.1.5</t>
  </si>
  <si>
    <t xml:space="preserve">Plaidoyer pour intégrer les femmes médiatrices dans les instances de règlements de conflit existant ( Mouslihs )  </t>
  </si>
  <si>
    <t>Activite 2.1.6</t>
  </si>
  <si>
    <t>Activite 2.1.7</t>
  </si>
  <si>
    <t>Activite 2.1.8</t>
  </si>
  <si>
    <t>Produit 2.2</t>
  </si>
  <si>
    <t xml:space="preserve">Les femmes engagées en politique y compris les élues en poste ont bénéficié d’un renforcement de leur capacité afin de mener des campagnes électorales compétitives et innovantes et ou d’œuvrer à la prise en compte de la dimension genre dans l’exercice de leurs fonctions </t>
  </si>
  <si>
    <t>Activite 2.2.1</t>
  </si>
  <si>
    <t xml:space="preserve">Actualisation du répertoire du compendium des compétences féminines </t>
  </si>
  <si>
    <t>Activite' 2.2.2</t>
  </si>
  <si>
    <t>Développent d’un programme de formation des femmes politiques pour mener des campagnes électorales compétitives et innovantes</t>
  </si>
  <si>
    <t>Activite 2.2.3</t>
  </si>
  <si>
    <t xml:space="preserve">Organisation des sessions de renforcement des capacités des femmes parlementaires et élues locales sur les mécanismes de prise en compte du genre dans l’élaboration, la mise en œuvre et le suivi des politiques publiques ainsi que sur le leadership et la mobilisation communautaire </t>
  </si>
  <si>
    <t>Activite 2.2.4</t>
  </si>
  <si>
    <t>Activite 2.2.5</t>
  </si>
  <si>
    <t>Activite 2.2.6</t>
  </si>
  <si>
    <t>Activite 2.2.7</t>
  </si>
  <si>
    <t>Activite 2.2.8</t>
  </si>
  <si>
    <t>Produit 2.3</t>
  </si>
  <si>
    <t xml:space="preserve">La mise en place des mécanismes d’accompagnement des jeunes filles en vue de leur accès dans le secteur de la justice et de la sécurité y compris dans la sphère publique permet de préparer une future génération des femmes leaders en Mauritanie </t>
  </si>
  <si>
    <t>Activite 2.3.1</t>
  </si>
  <si>
    <t xml:space="preserve">Campagne de sensibilisation des jeunes filles universitaires sur les métiers du secteur de la justice/sécurité et les modes d’accès </t>
  </si>
  <si>
    <t>Activite 2.3.2</t>
  </si>
  <si>
    <t>Développement d’un programme de préparation des jeunes filles au concours d’accès à la magistrature mauritanienne, à la police et à la Gendarmerie</t>
  </si>
  <si>
    <t>Activite 2.3.3</t>
  </si>
  <si>
    <t xml:space="preserve">Mise en place d’un programme de coaching et de mentorat des jeunes débutantes ou aspirantes aux métiers du secteur de la justice et de la sécurité à travers une plateforme d’échange intergénérationnelle avec les femmes leaders expérimentées </t>
  </si>
  <si>
    <t>Activite 2.3.4</t>
  </si>
  <si>
    <t>Développement d’un programme de stage en faveur des jeunes filles mauritaniennes au sein des structures du secteur de la justice et de la sécurité (Tribunaux, Commissariats, Prisons, Cabinets d'Avocats, cabinets notariaux etc.).</t>
  </si>
  <si>
    <t>Activite 2.3.5</t>
  </si>
  <si>
    <t xml:space="preserve">Création des clubs de leadership féminin dans les universités, lycées et collègues en vue de l’initiation des jeunes filles à la politique </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</si>
  <si>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</si>
  <si>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</si>
  <si>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</si>
  <si>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</si>
  <si>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</si>
  <si>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</si>
  <si>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</si>
  <si>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</si>
  <si>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</si>
  <si>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</si>
  <si>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</si>
  <si>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</si>
  <si>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</si>
  <si>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LA LUTTE CONTRE LES PREJUGES DE GENRE ET L’IMPLICATION DES LEADERS COMMUNAUTAIRES ET RELIGIEUX DANS LA PROMOTION DU LEADERSHIP FEMININ CONTRIBUENT A LA TRANSFORMATION DES NORMES ET PERCEPTIONS SOCIALES ET A L’ACCEPTATION DES FEMMES COMME DES LEADERS LEGITIMES ET EFFICACES A PART ENTIERE</t>
  </si>
  <si>
    <t>Produit 3.1</t>
  </si>
  <si>
    <t xml:space="preserve">Les hommes leaders d’opinions, les chefs traditionnels et religieux ont compris l'importance du leadership des femmes et se sont engagés à sa promotion dans les communautés  </t>
  </si>
  <si>
    <t>Activite 3.1.1</t>
  </si>
  <si>
    <t xml:space="preserve">Sessions de renforcement des capacités des hommes leaders d’opinions, des chefs traditionnels et religieux sur les enjeux de la participation politique des femmes </t>
  </si>
  <si>
    <t xml:space="preserve">Activités de plaidoyer , et création d'un environnement favorable à la participation des femmes et des filles à la prise des décisions </t>
  </si>
  <si>
    <t>Activite 3.1.2</t>
  </si>
  <si>
    <t xml:space="preserve">Production et diffusion des supports de communication de masse en vue de l’acceptation des femmes comme leaders légitimes et efficaces (affiches, dépliants, supports numériques etc.) </t>
  </si>
  <si>
    <t>Activite 3.1.3</t>
  </si>
  <si>
    <t xml:space="preserve">Lancement de la campagne nationale HeForShe (masculinité positive) en vue de l’implication massive des hommes et des jeunes garçons à la promotion de la participation politique des femmes et des filles y compris la lutte contre les violences et discriminations faites aux femmes </t>
  </si>
  <si>
    <t>Activite 3.1.4</t>
  </si>
  <si>
    <t>Activite 3.1.5</t>
  </si>
  <si>
    <t>Activite 3.1.6</t>
  </si>
  <si>
    <t>Activite 3.1.7</t>
  </si>
  <si>
    <t>Activite 3.1.8</t>
  </si>
  <si>
    <t>Produit 3.2:</t>
  </si>
  <si>
    <t xml:space="preserve">Les principaux acteurs du processus électoral et les journalistes ont compris l’importance du leadership féminin et se sont engagés à œuvrer pour une inclusion équitable des femmes dans le processus électoral et à lutter contre les discriminations et violences faites aux femmes en politique </t>
  </si>
  <si>
    <t>Activite 3.2.1</t>
  </si>
  <si>
    <t xml:space="preserve">Organisation des sessions de renforcement des capacités des principaux acteurs du processus électoral sur le Module BRIDGE Genre et élection (CENI, Partis politiques, Force de Sécurité Intérieur, société civile etc.) </t>
  </si>
  <si>
    <t xml:space="preserve">Renforcement des capacités des parties prenates pour le changement des comportements néfastes à l'égard des femmes et des filles </t>
  </si>
  <si>
    <t>Activite 3.2.2</t>
  </si>
  <si>
    <t xml:space="preserve">Session de renforcement des capacités des journalistes et autres professionnels des médias sur les enjeux de la participation politique des femmes et la lutte contre les discriminations et les violences à leur égard </t>
  </si>
  <si>
    <t>Activite 3.2.3</t>
  </si>
  <si>
    <t>Appui technique et financier aux initiatives de promotion du leadership féminin et de lutte contre les violences faites aux femmes par les professionnels de médias (création des espaces dédiés au leadership féminin, programmes spéciaux, émissions radios, publi reportage etc)</t>
  </si>
  <si>
    <t>Activite 3.2.4</t>
  </si>
  <si>
    <t xml:space="preserve">Campagne de monitoring pour lutter contre la désinformation, les discours de haine, dans les réseaux sociaux </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</si>
  <si>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</si>
  <si>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</si>
  <si>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</si>
  <si>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</si>
  <si>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</si>
  <si>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</si>
  <si>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</si>
  <si>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</si>
  <si>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</si>
  <si>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</si>
  <si>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</si>
  <si>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</si>
  <si>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</si>
  <si>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</si>
  <si>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</si>
  <si>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</si>
  <si>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</si>
  <si>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</si>
  <si>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</si>
  <si>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</si>
  <si>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</si>
  <si>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</si>
  <si>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</si>
  <si>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</si>
  <si>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</si>
  <si>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</si>
  <si>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</si>
  <si>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</si>
  <si>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</si>
  <si>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</si>
  <si>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</si>
  <si>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</si>
  <si>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</si>
  <si>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</si>
  <si>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</si>
  <si>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</si>
  <si>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</si>
  <si>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</si>
  <si>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</si>
  <si>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</si>
  <si>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</si>
  <si>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</si>
  <si>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</si>
  <si>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</si>
  <si>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</si>
  <si>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</si>
  <si>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</si>
  <si>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</si>
  <si>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</si>
  <si>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</si>
  <si>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</si>
  <si>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</si>
  <si>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</si>
  <si>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</si>
  <si>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</si>
  <si>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</si>
  <si>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</si>
  <si>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</si>
  <si>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</si>
  <si>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</si>
  <si>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 xml:space="preserve">Personnel  d'Appui pour la mise en œuvre du Projet </t>
  </si>
  <si>
    <t xml:space="preserve">Personnel chargé de la mise en œuvre du Pojet consacré à l'égalité des sexes </t>
  </si>
  <si>
    <t>Couts operationnels si pas inclus dans les activites si-dessus</t>
  </si>
  <si>
    <t>contributions aux frais généraux de fonctionnement des Agences  , eau, courant, électricité, assurance etc</t>
  </si>
  <si>
    <t xml:space="preserve">activités d'appui et de suivi de la mise en œuvre du Projet </t>
  </si>
  <si>
    <t>Budget de suivi</t>
  </si>
  <si>
    <t xml:space="preserve">Mission de terrain et fonctionnement des comités de suivi </t>
  </si>
  <si>
    <t xml:space="preserve">Activités d'appui et de suivi de la mise en œuvre du Projet </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</si>
  <si>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</si>
  <si>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</si>
  <si>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</si>
  <si>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</si>
  <si>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</si>
  <si>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</si>
  <si>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</si>
  <si>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</si>
  <si>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</si>
  <si>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</si>
  <si>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t>ONUDC Mauritanie</t>
  </si>
  <si>
    <t>UNFPA Mauritanie</t>
  </si>
  <si>
    <t xml:space="preserve">ONU Femmes Senegal </t>
  </si>
  <si>
    <r>
      <t xml:space="preserve">$ alloué à GEWE </t>
    </r>
    <r>
      <rPr>
        <sz val="11"/>
        <color theme="1"/>
        <rFont val="Calibri"/>
        <family val="2"/>
        <scheme val="minor"/>
      </rPr>
      <t>(inclut coûts indirects)</t>
    </r>
  </si>
  <si>
    <t>Total des dépenses</t>
  </si>
  <si>
    <t>02 activité realisées et salaires par ONU-FEMMES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</si>
  <si>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</si>
  <si>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</si>
  <si>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</si>
  <si>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</si>
  <si>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indexed="10"/>
        <rFont val="Calibri"/>
        <family val="2"/>
      </rPr>
      <t>en</t>
    </r>
    <r>
      <rPr>
        <sz val="11"/>
        <color theme="1"/>
        <rFont val="Calibri"/>
        <family val="2"/>
        <scheme val="minor"/>
      </rPr>
      <t xml:space="preserve"> </t>
    </r>
    <r>
      <rPr>
        <sz val="11"/>
        <color indexed="10"/>
        <rFont val="Calibri"/>
        <family val="2"/>
      </rPr>
      <t>rouge</t>
    </r>
    <r>
      <rPr>
        <sz val="11"/>
        <color theme="1"/>
        <rFont val="Calibri"/>
        <family val="2"/>
        <scheme val="minor"/>
      </rPr>
      <t xml:space="preserve"> si ce seuil minimum n'est pas atteint.</t>
    </r>
  </si>
  <si>
    <t>-</t>
  </si>
  <si>
    <t>Tableau 2 - Répartition des produits par catégories de budget de l’ONU</t>
  </si>
  <si>
    <t>Organisation recipiendiaire 1 (budget en USD)
ONUDC</t>
  </si>
  <si>
    <t>Organisation recipiendiaire 2 (budget en USD)
UNFPA</t>
  </si>
  <si>
    <t xml:space="preserve">Organisation recipiendiaire 3 (budget en USD)
ONU FEMMES </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</si>
  <si>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</si>
  <si>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</si>
  <si>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</si>
  <si>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</si>
  <si>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</si>
  <si>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</si>
  <si>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</si>
  <si>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</si>
  <si>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</si>
  <si>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</si>
  <si>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</si>
  <si>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</si>
  <si>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</si>
  <si>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</si>
  <si>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</si>
  <si>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</si>
  <si>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</si>
  <si>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</si>
  <si>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</si>
  <si>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</si>
  <si>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</si>
  <si>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</si>
  <si>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</si>
  <si>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</si>
  <si>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</si>
  <si>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</si>
  <si>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</si>
  <si>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</si>
  <si>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</si>
  <si>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</si>
  <si>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</si>
  <si>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</si>
  <si>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</si>
  <si>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</si>
  <si>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</si>
  <si>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</si>
  <si>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</si>
  <si>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indexed="8"/>
        <rFont val="Calibri"/>
        <family val="2"/>
      </rPr>
      <t>.</t>
    </r>
  </si>
  <si>
    <r>
      <rPr>
        <b/>
        <sz val="11"/>
        <color indexed="8"/>
        <rFont val="Calibri"/>
        <family val="2"/>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</si>
  <si>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</si>
  <si>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</si>
  <si>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indexed="8"/>
        <rFont val="Calibri"/>
        <family val="2"/>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</si>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</sst>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2" x14ac:knownFonts="1">
    <font>
      <sz val="11"/>
      <color theme="1"/>
      <name val="Calibri"/>
      <family val="2"/>
      <scheme val="minor"/>
    </font>
    <font>
      <sz val="12"/>
      <color indexed="8"/>
      <name val="Calibri"/>
      <family val="2"/>
    </font>
    <font>
      <b/>
      <sz val="12"/>
      <color indexed="8"/>
      <name val="Calibri"/>
      <family val="2"/>
    </font>
    <font>
      <b/>
      <sz val="11"/>
      <color indexed="8"/>
      <name val="Calibri"/>
      <family val="2"/>
    </font>
    <font>
      <sz val="11"/>
      <color indexed="10"/>
      <name val="Calibri"/>
      <family val="2"/>
    </font>
    <font>
      <b/>
      <sz val="12"/>
      <color indexed="10"/>
      <name val="Calibri"/>
      <family val="2"/>
    </font>
    <font>
      <b/>
      <sz val="28"/>
      <color indexed="8"/>
      <name val="Calibri"/>
      <family val="2"/>
    </font>
    <font>
      <b/>
      <u/>
      <sz val="18"/>
      <color indexed="8"/>
      <name val="Calibri"/>
      <family val="2"/>
    </font>
    <font>
      <sz val="14"/>
      <color indexed="8"/>
      <name val="Calibri"/>
      <family val="2"/>
    </font>
    <font>
      <i/>
      <sz val="14"/>
      <color indexed="8"/>
      <name val="Calibri"/>
      <family val="2"/>
    </font>
    <font>
      <b/>
      <sz val="14"/>
      <color indexed="8"/>
      <name val="Calibri"/>
      <family val="2"/>
    </font>
    <font>
      <b/>
      <sz val="14"/>
      <color indexed="40"/>
      <name val="Calibri"/>
      <family val="2"/>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sz val="12"/>
      <color rgb="FFFF0000"/>
      <name val="Calibri"/>
      <family val="2"/>
      <scheme val="minor"/>
    </font>
    <font>
      <b/>
      <sz val="12"/>
      <color theme="1"/>
      <name val="Calibri"/>
      <family val="2"/>
    </font>
    <font>
      <b/>
      <sz val="36"/>
      <color theme="1"/>
      <name val="Calibri"/>
      <family val="2"/>
      <scheme val="minor"/>
    </font>
    <font>
      <sz val="36"/>
      <color theme="1"/>
      <name val="Calibri"/>
      <family val="2"/>
      <scheme val="minor"/>
    </font>
    <font>
      <b/>
      <sz val="12"/>
      <color rgb="FFFF0000"/>
      <name val="Calibri"/>
      <family val="2"/>
      <scheme val="minor"/>
    </font>
    <font>
      <sz val="9"/>
      <color theme="1"/>
      <name val="Calibri"/>
      <family val="2"/>
      <scheme val="minor"/>
    </font>
    <font>
      <sz val="11"/>
      <name val="Calibri"/>
      <family val="2"/>
      <scheme val="minor"/>
    </font>
    <font>
      <b/>
      <sz val="20"/>
      <color theme="1"/>
      <name val="Calibri"/>
      <family val="2"/>
      <scheme val="minor"/>
    </font>
    <font>
      <b/>
      <sz val="28"/>
      <color theme="1"/>
      <name val="Calibri"/>
      <family val="2"/>
      <scheme val="minor"/>
    </font>
    <font>
      <sz val="12"/>
      <name val="Calibri"/>
      <family val="2"/>
      <scheme val="minor"/>
    </font>
    <font>
      <b/>
      <sz val="24"/>
      <color rgb="FF00B0F0"/>
      <name val="Calibri"/>
      <family val="2"/>
      <scheme val="minor"/>
    </font>
    <font>
      <b/>
      <u/>
      <sz val="14"/>
      <color theme="1"/>
      <name val="Calibri"/>
      <family val="2"/>
      <scheme val="minor"/>
    </font>
    <font>
      <b/>
      <sz val="14"/>
      <color theme="1"/>
      <name val="Calibri"/>
      <family val="2"/>
      <scheme val="minor"/>
    </font>
    <font>
      <b/>
      <sz val="12"/>
      <color theme="4" tint="-0.249977111117893"/>
      <name val="Calibri"/>
      <family val="2"/>
      <scheme val="minor"/>
    </font>
    <font>
      <b/>
      <sz val="14"/>
      <color theme="4" tint="-0.249977111117893"/>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FFFF00"/>
        <bgColor indexed="64"/>
      </patternFill>
    </fill>
  </fills>
  <borders count="52">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2" fillId="0" borderId="0" applyFont="0" applyFill="0" applyBorder="0" applyAlignment="0" applyProtection="0"/>
    <xf numFmtId="9" fontId="12" fillId="0" borderId="0" applyFont="0" applyFill="0" applyBorder="0" applyAlignment="0" applyProtection="0"/>
  </cellStyleXfs>
  <cellXfs count="286">
    <xf numFmtId="0" fontId="0" fillId="0" borderId="0" xfId="0"/>
    <xf numFmtId="0" fontId="14" fillId="0" borderId="0" xfId="0" applyFont="1" applyAlignment="1">
      <alignment vertical="center" wrapText="1"/>
    </xf>
    <xf numFmtId="0" fontId="15" fillId="0" borderId="0" xfId="0" applyFont="1" applyAlignment="1">
      <alignment vertical="center" wrapText="1"/>
    </xf>
    <xf numFmtId="0" fontId="15" fillId="0" borderId="0" xfId="0" applyFont="1" applyAlignment="1" applyProtection="1">
      <alignment vertical="center" wrapText="1"/>
      <protection locked="0"/>
    </xf>
    <xf numFmtId="0" fontId="14" fillId="0" borderId="0" xfId="0" applyFont="1" applyAlignment="1" applyProtection="1">
      <alignment vertical="center" wrapText="1"/>
      <protection locked="0"/>
    </xf>
    <xf numFmtId="0" fontId="16" fillId="0" borderId="0" xfId="0" applyFont="1" applyAlignment="1">
      <alignment vertical="center" wrapText="1"/>
    </xf>
    <xf numFmtId="0" fontId="15" fillId="2" borderId="0" xfId="0" applyFont="1" applyFill="1" applyAlignment="1">
      <alignment vertical="center" wrapText="1"/>
    </xf>
    <xf numFmtId="44" fontId="15" fillId="0" borderId="0" xfId="0" applyNumberFormat="1" applyFont="1" applyAlignment="1">
      <alignment vertical="center" wrapText="1"/>
    </xf>
    <xf numFmtId="0" fontId="15" fillId="3" borderId="1" xfId="0" applyFont="1" applyFill="1" applyBorder="1" applyAlignment="1">
      <alignment vertical="center" wrapText="1"/>
    </xf>
    <xf numFmtId="44" fontId="14" fillId="2" borderId="0" xfId="1" applyFont="1" applyFill="1" applyBorder="1" applyAlignment="1" applyProtection="1">
      <alignment horizontal="center" vertical="center" wrapText="1"/>
      <protection locked="0"/>
    </xf>
    <xf numFmtId="0" fontId="14" fillId="2" borderId="0" xfId="0" applyFont="1" applyFill="1" applyAlignment="1" applyProtection="1">
      <alignment vertical="center" wrapText="1"/>
      <protection locked="0"/>
    </xf>
    <xf numFmtId="0" fontId="14" fillId="2" borderId="0" xfId="0" applyFont="1" applyFill="1" applyAlignment="1" applyProtection="1">
      <alignment horizontal="left" vertical="top" wrapText="1"/>
      <protection locked="0"/>
    </xf>
    <xf numFmtId="0" fontId="14" fillId="2" borderId="0" xfId="0" applyFont="1" applyFill="1" applyAlignment="1">
      <alignment horizontal="center" vertical="center" wrapText="1"/>
    </xf>
    <xf numFmtId="0" fontId="15" fillId="2" borderId="0" xfId="0" applyFont="1" applyFill="1" applyAlignment="1" applyProtection="1">
      <alignment vertical="center" wrapText="1"/>
      <protection locked="0"/>
    </xf>
    <xf numFmtId="0" fontId="14" fillId="2" borderId="0" xfId="0" applyFont="1" applyFill="1" applyAlignment="1">
      <alignment vertical="center" wrapText="1"/>
    </xf>
    <xf numFmtId="0" fontId="14" fillId="2" borderId="2" xfId="0" applyFont="1" applyFill="1" applyBorder="1" applyAlignment="1" applyProtection="1">
      <alignment vertical="center" wrapText="1"/>
      <protection locked="0"/>
    </xf>
    <xf numFmtId="0" fontId="14" fillId="0" borderId="2" xfId="0" applyFont="1" applyBorder="1" applyAlignment="1" applyProtection="1">
      <alignment horizontal="left" vertical="top" wrapText="1"/>
      <protection locked="0"/>
    </xf>
    <xf numFmtId="44" fontId="17" fillId="0" borderId="0" xfId="1" applyFont="1" applyFill="1" applyBorder="1" applyAlignment="1" applyProtection="1">
      <alignment vertical="center" wrapText="1"/>
    </xf>
    <xf numFmtId="44" fontId="14" fillId="0" borderId="2" xfId="1" applyFont="1" applyBorder="1" applyAlignment="1" applyProtection="1">
      <alignment horizontal="center" vertical="center" wrapText="1"/>
      <protection locked="0"/>
    </xf>
    <xf numFmtId="44" fontId="14" fillId="2" borderId="2" xfId="1" applyFont="1" applyFill="1" applyBorder="1" applyAlignment="1" applyProtection="1">
      <alignment horizontal="center" vertical="center" wrapText="1"/>
      <protection locked="0"/>
    </xf>
    <xf numFmtId="44" fontId="15" fillId="3" borderId="2" xfId="1" applyFont="1" applyFill="1" applyBorder="1" applyAlignment="1" applyProtection="1">
      <alignment horizontal="center" vertical="center" wrapText="1"/>
    </xf>
    <xf numFmtId="0" fontId="18" fillId="3" borderId="3" xfId="0" applyFont="1" applyFill="1" applyBorder="1" applyAlignment="1">
      <alignment vertical="center" wrapText="1"/>
    </xf>
    <xf numFmtId="44" fontId="18" fillId="2" borderId="0" xfId="1" applyFont="1" applyFill="1" applyBorder="1" applyAlignment="1" applyProtection="1">
      <alignment vertical="center" wrapText="1"/>
    </xf>
    <xf numFmtId="44" fontId="15" fillId="3" borderId="4" xfId="1" applyFont="1" applyFill="1" applyBorder="1" applyAlignment="1" applyProtection="1">
      <alignment horizontal="center" vertical="center" wrapText="1"/>
    </xf>
    <xf numFmtId="44" fontId="14" fillId="2" borderId="0" xfId="1" applyFont="1" applyFill="1" applyBorder="1" applyAlignment="1" applyProtection="1">
      <alignment vertical="center" wrapText="1"/>
    </xf>
    <xf numFmtId="44" fontId="14" fillId="2" borderId="0" xfId="1" applyFont="1" applyFill="1" applyBorder="1" applyAlignment="1" applyProtection="1">
      <alignment vertical="center" wrapText="1"/>
      <protection locked="0"/>
    </xf>
    <xf numFmtId="44" fontId="15" fillId="3" borderId="2" xfId="1" applyFont="1" applyFill="1" applyBorder="1" applyAlignment="1">
      <alignment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vertical="center"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44" fontId="14" fillId="0" borderId="2" xfId="1" applyFont="1" applyBorder="1" applyAlignment="1" applyProtection="1">
      <alignment vertical="center" wrapText="1"/>
      <protection locked="0"/>
    </xf>
    <xf numFmtId="0" fontId="18" fillId="3" borderId="3" xfId="0" applyFont="1" applyFill="1" applyBorder="1" applyAlignment="1" applyProtection="1">
      <alignment vertical="center" wrapText="1"/>
      <protection locked="0"/>
    </xf>
    <xf numFmtId="44" fontId="15" fillId="2" borderId="0" xfId="0" applyNumberFormat="1" applyFont="1" applyFill="1" applyAlignment="1">
      <alignment vertical="center" wrapText="1"/>
    </xf>
    <xf numFmtId="0" fontId="0" fillId="2" borderId="0" xfId="0" applyFill="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2" borderId="0" xfId="0" applyFill="1" applyAlignment="1">
      <alignment wrapText="1"/>
    </xf>
    <xf numFmtId="0" fontId="0" fillId="0" borderId="0" xfId="0" applyAlignment="1">
      <alignment horizontal="center" wrapText="1"/>
    </xf>
    <xf numFmtId="0" fontId="15" fillId="0" borderId="0" xfId="0" applyFont="1" applyAlignment="1">
      <alignment horizontal="center" vertical="center" wrapText="1"/>
    </xf>
    <xf numFmtId="9" fontId="15" fillId="2" borderId="0" xfId="2" applyFont="1" applyFill="1" applyBorder="1" applyAlignment="1">
      <alignment wrapText="1"/>
    </xf>
    <xf numFmtId="0" fontId="13" fillId="2" borderId="0" xfId="0" applyFont="1" applyFill="1" applyAlignment="1">
      <alignment horizontal="center" vertical="center" wrapText="1"/>
    </xf>
    <xf numFmtId="44" fontId="15" fillId="2" borderId="0" xfId="2" applyNumberFormat="1" applyFont="1" applyFill="1" applyBorder="1" applyAlignment="1">
      <alignment wrapText="1"/>
    </xf>
    <xf numFmtId="0" fontId="14" fillId="2" borderId="2" xfId="0" applyFont="1" applyFill="1" applyBorder="1" applyAlignment="1" applyProtection="1">
      <alignment horizontal="left" vertical="top" wrapText="1"/>
      <protection locked="0"/>
    </xf>
    <xf numFmtId="0" fontId="21" fillId="0" borderId="0" xfId="0" applyFont="1" applyAlignment="1">
      <alignment horizontal="center" vertical="center" wrapText="1"/>
    </xf>
    <xf numFmtId="0" fontId="15" fillId="2" borderId="0" xfId="0" applyFont="1" applyFill="1" applyAlignment="1">
      <alignment horizontal="left" wrapText="1"/>
    </xf>
    <xf numFmtId="44" fontId="15" fillId="0" borderId="0" xfId="1" applyFont="1" applyFill="1" applyBorder="1" applyAlignment="1" applyProtection="1">
      <alignment vertical="center" wrapText="1"/>
    </xf>
    <xf numFmtId="44" fontId="14" fillId="0" borderId="0" xfId="1" applyFont="1" applyFill="1" applyBorder="1" applyAlignment="1" applyProtection="1">
      <alignment horizontal="center" vertical="center" wrapText="1"/>
    </xf>
    <xf numFmtId="44" fontId="15" fillId="0" borderId="0" xfId="1" applyFont="1" applyFill="1" applyBorder="1" applyAlignment="1" applyProtection="1">
      <alignment horizontal="center" vertical="center" wrapText="1"/>
    </xf>
    <xf numFmtId="0" fontId="16" fillId="3" borderId="2" xfId="0" applyFont="1" applyFill="1" applyBorder="1" applyAlignment="1">
      <alignment vertical="center" wrapText="1"/>
    </xf>
    <xf numFmtId="0" fontId="16" fillId="3" borderId="2" xfId="0" applyFont="1" applyFill="1" applyBorder="1" applyAlignment="1" applyProtection="1">
      <alignment vertical="center" wrapText="1"/>
      <protection locked="0"/>
    </xf>
    <xf numFmtId="0" fontId="14" fillId="0" borderId="0" xfId="0" applyFont="1" applyAlignment="1">
      <alignment wrapText="1"/>
    </xf>
    <xf numFmtId="0" fontId="14" fillId="2" borderId="0" xfId="0" applyFont="1" applyFill="1" applyAlignment="1">
      <alignment wrapText="1"/>
    </xf>
    <xf numFmtId="44" fontId="15" fillId="4" borderId="2" xfId="1" applyFont="1" applyFill="1" applyBorder="1" applyAlignment="1" applyProtection="1">
      <alignment wrapText="1"/>
    </xf>
    <xf numFmtId="44" fontId="14" fillId="2" borderId="0" xfId="0" applyNumberFormat="1" applyFont="1" applyFill="1" applyAlignment="1">
      <alignment vertical="center" wrapText="1"/>
    </xf>
    <xf numFmtId="44" fontId="15" fillId="0" borderId="0" xfId="0" applyNumberFormat="1" applyFont="1" applyAlignment="1">
      <alignment wrapText="1"/>
    </xf>
    <xf numFmtId="44" fontId="16" fillId="0" borderId="0" xfId="1" applyFont="1" applyFill="1" applyBorder="1" applyAlignment="1">
      <alignment horizontal="right" vertical="center" wrapText="1"/>
    </xf>
    <xf numFmtId="0" fontId="15" fillId="3" borderId="6" xfId="0" applyFont="1" applyFill="1" applyBorder="1" applyAlignment="1">
      <alignment horizontal="center" wrapText="1"/>
    </xf>
    <xf numFmtId="44" fontId="15" fillId="3" borderId="2" xfId="0" applyNumberFormat="1" applyFont="1" applyFill="1" applyBorder="1" applyAlignment="1">
      <alignment wrapText="1"/>
    </xf>
    <xf numFmtId="0" fontId="16" fillId="3" borderId="6" xfId="0" applyFont="1" applyFill="1" applyBorder="1" applyAlignment="1">
      <alignment vertical="center" wrapText="1"/>
    </xf>
    <xf numFmtId="44" fontId="15" fillId="3" borderId="6" xfId="0" applyNumberFormat="1" applyFont="1" applyFill="1" applyBorder="1" applyAlignment="1">
      <alignment wrapText="1"/>
    </xf>
    <xf numFmtId="0" fontId="15" fillId="3" borderId="7" xfId="0" applyFont="1" applyFill="1" applyBorder="1" applyAlignment="1">
      <alignment horizontal="left" wrapText="1"/>
    </xf>
    <xf numFmtId="44" fontId="15" fillId="3" borderId="7" xfId="0" applyNumberFormat="1" applyFont="1" applyFill="1" applyBorder="1" applyAlignment="1">
      <alignment horizontal="center" wrapText="1"/>
    </xf>
    <xf numFmtId="44" fontId="15" fillId="3" borderId="7" xfId="0" applyNumberFormat="1" applyFont="1" applyFill="1" applyBorder="1" applyAlignment="1">
      <alignment wrapText="1"/>
    </xf>
    <xf numFmtId="44" fontId="15" fillId="4" borderId="2" xfId="1" applyFont="1" applyFill="1" applyBorder="1" applyAlignment="1">
      <alignment wrapText="1"/>
    </xf>
    <xf numFmtId="44" fontId="15" fillId="2" borderId="8" xfId="1" applyFont="1" applyFill="1" applyBorder="1" applyAlignment="1" applyProtection="1">
      <alignment wrapText="1"/>
    </xf>
    <xf numFmtId="44" fontId="15" fillId="2" borderId="9" xfId="1" applyFont="1" applyFill="1" applyBorder="1" applyAlignment="1">
      <alignment wrapText="1"/>
    </xf>
    <xf numFmtId="44" fontId="15" fillId="2" borderId="10" xfId="0" applyNumberFormat="1" applyFont="1" applyFill="1" applyBorder="1" applyAlignment="1">
      <alignment wrapText="1"/>
    </xf>
    <xf numFmtId="44" fontId="15" fillId="2" borderId="9" xfId="1" applyFont="1" applyFill="1" applyBorder="1" applyAlignment="1" applyProtection="1">
      <alignment wrapText="1"/>
    </xf>
    <xf numFmtId="0" fontId="14" fillId="2" borderId="9" xfId="0" applyFont="1" applyFill="1" applyBorder="1" applyAlignment="1" applyProtection="1">
      <alignment vertical="center" wrapText="1"/>
      <protection locked="0"/>
    </xf>
    <xf numFmtId="44" fontId="15" fillId="3" borderId="11" xfId="0" applyNumberFormat="1" applyFont="1" applyFill="1" applyBorder="1" applyAlignment="1">
      <alignment wrapText="1"/>
    </xf>
    <xf numFmtId="44" fontId="15" fillId="3" borderId="5" xfId="0" applyNumberFormat="1" applyFont="1" applyFill="1" applyBorder="1" applyAlignment="1">
      <alignment wrapText="1"/>
    </xf>
    <xf numFmtId="0" fontId="15" fillId="3" borderId="12" xfId="0" applyFont="1" applyFill="1" applyBorder="1" applyAlignment="1">
      <alignment horizontal="center" wrapText="1"/>
    </xf>
    <xf numFmtId="44" fontId="14" fillId="3" borderId="6" xfId="0" applyNumberFormat="1" applyFont="1" applyFill="1" applyBorder="1" applyAlignment="1">
      <alignment wrapText="1"/>
    </xf>
    <xf numFmtId="44" fontId="15" fillId="3" borderId="13" xfId="0" applyNumberFormat="1" applyFont="1" applyFill="1" applyBorder="1" applyAlignment="1">
      <alignment wrapText="1"/>
    </xf>
    <xf numFmtId="44" fontId="14" fillId="3" borderId="7" xfId="0" applyNumberFormat="1" applyFont="1" applyFill="1" applyBorder="1" applyAlignment="1">
      <alignment wrapText="1"/>
    </xf>
    <xf numFmtId="0" fontId="14" fillId="0" borderId="0" xfId="0" applyFont="1"/>
    <xf numFmtId="0" fontId="22" fillId="0" borderId="0" xfId="0" applyFont="1"/>
    <xf numFmtId="49" fontId="0" fillId="0" borderId="0" xfId="0" applyNumberFormat="1"/>
    <xf numFmtId="0" fontId="22" fillId="0" borderId="0" xfId="0" applyFont="1" applyAlignment="1">
      <alignment vertical="center"/>
    </xf>
    <xf numFmtId="49" fontId="23" fillId="0" borderId="0" xfId="0" applyNumberFormat="1" applyFont="1" applyAlignment="1">
      <alignment horizontal="left"/>
    </xf>
    <xf numFmtId="49" fontId="23" fillId="0" borderId="0" xfId="0" applyNumberFormat="1" applyFont="1" applyAlignment="1">
      <alignment horizontal="left" wrapText="1"/>
    </xf>
    <xf numFmtId="0" fontId="13" fillId="3" borderId="14" xfId="0" applyFont="1" applyFill="1" applyBorder="1"/>
    <xf numFmtId="0" fontId="13" fillId="3" borderId="3" xfId="0" applyFont="1" applyFill="1" applyBorder="1"/>
    <xf numFmtId="0" fontId="13" fillId="3" borderId="2" xfId="0" applyFont="1" applyFill="1" applyBorder="1"/>
    <xf numFmtId="0" fontId="13" fillId="3" borderId="5" xfId="0" applyFont="1" applyFill="1" applyBorder="1"/>
    <xf numFmtId="0" fontId="0" fillId="3" borderId="3" xfId="0" applyFill="1" applyBorder="1" applyAlignment="1">
      <alignment vertical="center" wrapText="1"/>
    </xf>
    <xf numFmtId="9" fontId="12" fillId="3" borderId="2" xfId="2" applyFont="1" applyFill="1" applyBorder="1" applyAlignment="1">
      <alignment vertical="center"/>
    </xf>
    <xf numFmtId="44" fontId="0" fillId="3" borderId="5" xfId="0" applyNumberFormat="1" applyFill="1" applyBorder="1" applyAlignment="1">
      <alignment vertical="center"/>
    </xf>
    <xf numFmtId="0" fontId="0" fillId="3" borderId="3" xfId="0" applyFill="1" applyBorder="1" applyAlignment="1">
      <alignment wrapText="1"/>
    </xf>
    <xf numFmtId="0" fontId="0" fillId="3" borderId="3" xfId="0" applyFill="1" applyBorder="1"/>
    <xf numFmtId="0" fontId="0" fillId="3" borderId="1" xfId="0" applyFill="1" applyBorder="1"/>
    <xf numFmtId="44" fontId="0" fillId="3" borderId="15" xfId="0" applyNumberFormat="1" applyFill="1" applyBorder="1" applyAlignment="1">
      <alignment vertical="center"/>
    </xf>
    <xf numFmtId="44" fontId="14" fillId="0" borderId="6" xfId="0" applyNumberFormat="1" applyFont="1" applyBorder="1" applyAlignment="1" applyProtection="1">
      <alignment wrapText="1"/>
      <protection locked="0"/>
    </xf>
    <xf numFmtId="44" fontId="14" fillId="2" borderId="6" xfId="1" applyFont="1" applyFill="1" applyBorder="1" applyAlignment="1" applyProtection="1">
      <alignment horizontal="center" vertical="center" wrapText="1"/>
      <protection locked="0"/>
    </xf>
    <xf numFmtId="44" fontId="14" fillId="0" borderId="2" xfId="0" applyNumberFormat="1" applyFont="1" applyBorder="1" applyAlignment="1" applyProtection="1">
      <alignment wrapText="1"/>
      <protection locked="0"/>
    </xf>
    <xf numFmtId="0" fontId="15" fillId="5" borderId="2" xfId="0" applyFont="1" applyFill="1" applyBorder="1" applyAlignment="1">
      <alignment vertical="center" wrapText="1"/>
    </xf>
    <xf numFmtId="0" fontId="14" fillId="5" borderId="2" xfId="0" applyFont="1" applyFill="1" applyBorder="1" applyAlignment="1">
      <alignment vertical="center" wrapText="1"/>
    </xf>
    <xf numFmtId="0" fontId="15" fillId="3" borderId="2" xfId="0" applyFont="1" applyFill="1" applyBorder="1" applyAlignment="1">
      <alignment vertical="center" wrapText="1"/>
    </xf>
    <xf numFmtId="44" fontId="14" fillId="3" borderId="2" xfId="0" applyNumberFormat="1" applyFont="1" applyFill="1" applyBorder="1" applyAlignment="1">
      <alignment vertical="center" wrapText="1"/>
    </xf>
    <xf numFmtId="44" fontId="15" fillId="3" borderId="2" xfId="1" applyFont="1" applyFill="1" applyBorder="1" applyAlignment="1" applyProtection="1">
      <alignment vertical="center" wrapText="1"/>
    </xf>
    <xf numFmtId="44" fontId="15" fillId="3" borderId="8" xfId="1" applyFont="1" applyFill="1" applyBorder="1" applyAlignment="1" applyProtection="1">
      <alignment vertical="center" wrapText="1"/>
    </xf>
    <xf numFmtId="44" fontId="15" fillId="3" borderId="7" xfId="1" applyFont="1" applyFill="1" applyBorder="1" applyAlignment="1" applyProtection="1">
      <alignment vertical="center" wrapText="1"/>
    </xf>
    <xf numFmtId="9" fontId="15" fillId="3" borderId="15" xfId="2" applyFont="1" applyFill="1" applyBorder="1" applyAlignment="1" applyProtection="1">
      <alignment vertical="center" wrapText="1"/>
    </xf>
    <xf numFmtId="0" fontId="13" fillId="3" borderId="16" xfId="0" applyFont="1" applyFill="1" applyBorder="1" applyAlignment="1">
      <alignment horizontal="left" vertical="center" wrapText="1"/>
    </xf>
    <xf numFmtId="44" fontId="15" fillId="3" borderId="17" xfId="0" applyNumberFormat="1" applyFont="1" applyFill="1" applyBorder="1" applyAlignment="1">
      <alignment vertical="center" wrapText="1"/>
    </xf>
    <xf numFmtId="0" fontId="13" fillId="3" borderId="3" xfId="0" applyFont="1" applyFill="1" applyBorder="1" applyAlignment="1">
      <alignment horizontal="left" vertical="center" wrapText="1"/>
    </xf>
    <xf numFmtId="44" fontId="15" fillId="3" borderId="5" xfId="2" applyNumberFormat="1" applyFont="1" applyFill="1" applyBorder="1" applyAlignment="1" applyProtection="1">
      <alignment wrapText="1"/>
    </xf>
    <xf numFmtId="0" fontId="0" fillId="3" borderId="3" xfId="0" applyFill="1" applyBorder="1" applyAlignment="1">
      <alignment vertical="top" wrapText="1"/>
    </xf>
    <xf numFmtId="0" fontId="0" fillId="3" borderId="3" xfId="0" applyFill="1" applyBorder="1" applyAlignment="1">
      <alignment vertical="top"/>
    </xf>
    <xf numFmtId="0" fontId="0" fillId="3" borderId="1" xfId="0" applyFill="1" applyBorder="1" applyAlignment="1">
      <alignment vertical="top"/>
    </xf>
    <xf numFmtId="49" fontId="14" fillId="0" borderId="2" xfId="1" applyNumberFormat="1" applyFont="1" applyBorder="1" applyAlignment="1" applyProtection="1">
      <alignment horizontal="left" wrapText="1"/>
      <protection locked="0"/>
    </xf>
    <xf numFmtId="49" fontId="14" fillId="2" borderId="2" xfId="1" applyNumberFormat="1" applyFont="1" applyFill="1" applyBorder="1" applyAlignment="1" applyProtection="1">
      <alignment horizontal="left" wrapText="1"/>
      <protection locked="0"/>
    </xf>
    <xf numFmtId="44" fontId="14" fillId="3" borderId="2" xfId="1" applyFont="1" applyFill="1" applyBorder="1" applyAlignment="1" applyProtection="1">
      <alignment vertical="center" wrapText="1"/>
    </xf>
    <xf numFmtId="0" fontId="14" fillId="3" borderId="3" xfId="0" applyFont="1" applyFill="1" applyBorder="1" applyAlignment="1">
      <alignment vertical="center" wrapText="1"/>
    </xf>
    <xf numFmtId="44" fontId="14" fillId="3" borderId="5" xfId="0" applyNumberFormat="1" applyFont="1" applyFill="1" applyBorder="1" applyAlignment="1">
      <alignment vertical="center" wrapText="1"/>
    </xf>
    <xf numFmtId="44" fontId="15" fillId="3" borderId="15" xfId="1" applyFont="1" applyFill="1" applyBorder="1" applyAlignment="1" applyProtection="1">
      <alignment vertical="center" wrapText="1"/>
    </xf>
    <xf numFmtId="49" fontId="14" fillId="0" borderId="2" xfId="0" applyNumberFormat="1" applyFont="1" applyBorder="1" applyAlignment="1" applyProtection="1">
      <alignment horizontal="left" wrapText="1"/>
      <protection locked="0"/>
    </xf>
    <xf numFmtId="0" fontId="15" fillId="3" borderId="6" xfId="0" applyFont="1" applyFill="1" applyBorder="1" applyAlignment="1">
      <alignment vertical="center" wrapText="1"/>
    </xf>
    <xf numFmtId="0" fontId="15" fillId="4" borderId="2" xfId="0" applyFont="1" applyFill="1" applyBorder="1" applyAlignment="1" applyProtection="1">
      <alignment vertical="center" wrapText="1"/>
      <protection locked="0"/>
    </xf>
    <xf numFmtId="0" fontId="15" fillId="3" borderId="18" xfId="0" applyFont="1" applyFill="1" applyBorder="1" applyAlignment="1">
      <alignment vertical="center" wrapText="1"/>
    </xf>
    <xf numFmtId="44" fontId="15" fillId="3" borderId="19" xfId="1" applyFont="1" applyFill="1" applyBorder="1" applyAlignment="1" applyProtection="1">
      <alignment vertical="center" wrapText="1"/>
    </xf>
    <xf numFmtId="9" fontId="14" fillId="0" borderId="2" xfId="2" applyFont="1" applyBorder="1" applyAlignment="1" applyProtection="1">
      <alignment horizontal="center" vertical="center" wrapText="1"/>
      <protection locked="0"/>
    </xf>
    <xf numFmtId="9" fontId="14" fillId="2" borderId="2" xfId="2" applyFont="1" applyFill="1" applyBorder="1" applyAlignment="1" applyProtection="1">
      <alignment horizontal="center" vertical="center" wrapText="1"/>
      <protection locked="0"/>
    </xf>
    <xf numFmtId="9" fontId="14" fillId="0" borderId="2" xfId="2" applyFont="1" applyBorder="1" applyAlignment="1" applyProtection="1">
      <alignment vertical="center" wrapText="1"/>
      <protection locked="0"/>
    </xf>
    <xf numFmtId="44" fontId="14" fillId="3" borderId="2" xfId="1" applyFont="1" applyFill="1" applyBorder="1" applyAlignment="1" applyProtection="1">
      <alignment horizontal="center" vertical="center" wrapText="1"/>
    </xf>
    <xf numFmtId="44" fontId="15" fillId="4" borderId="2" xfId="1" applyFont="1" applyFill="1" applyBorder="1" applyAlignment="1" applyProtection="1">
      <alignment vertical="center" wrapText="1"/>
    </xf>
    <xf numFmtId="44" fontId="15" fillId="3" borderId="8" xfId="0" applyNumberFormat="1" applyFont="1" applyFill="1" applyBorder="1" applyAlignment="1">
      <alignment wrapText="1"/>
    </xf>
    <xf numFmtId="44" fontId="15" fillId="2" borderId="9" xfId="0" applyNumberFormat="1" applyFont="1" applyFill="1" applyBorder="1" applyAlignment="1">
      <alignment wrapText="1"/>
    </xf>
    <xf numFmtId="44" fontId="14" fillId="3" borderId="2" xfId="0" applyNumberFormat="1" applyFont="1" applyFill="1" applyBorder="1" applyAlignment="1">
      <alignment wrapText="1"/>
    </xf>
    <xf numFmtId="44" fontId="14" fillId="3" borderId="2" xfId="1" applyFont="1" applyFill="1" applyBorder="1" applyAlignment="1">
      <alignment wrapText="1"/>
    </xf>
    <xf numFmtId="44" fontId="14" fillId="3" borderId="5" xfId="0" applyNumberFormat="1" applyFont="1" applyFill="1" applyBorder="1" applyAlignment="1">
      <alignment wrapText="1"/>
    </xf>
    <xf numFmtId="0" fontId="15" fillId="3" borderId="20" xfId="0" applyFont="1" applyFill="1" applyBorder="1" applyAlignment="1">
      <alignment wrapText="1"/>
    </xf>
    <xf numFmtId="44" fontId="15" fillId="3" borderId="21" xfId="0" applyNumberFormat="1" applyFont="1" applyFill="1" applyBorder="1" applyAlignment="1">
      <alignment wrapText="1"/>
    </xf>
    <xf numFmtId="44" fontId="14" fillId="3" borderId="15" xfId="0" applyNumberFormat="1" applyFont="1" applyFill="1" applyBorder="1" applyAlignment="1">
      <alignment wrapText="1"/>
    </xf>
    <xf numFmtId="9" fontId="15" fillId="2" borderId="5" xfId="2" applyFont="1" applyFill="1" applyBorder="1" applyAlignment="1" applyProtection="1">
      <alignment vertical="center" wrapText="1"/>
      <protection locked="0"/>
    </xf>
    <xf numFmtId="9" fontId="15" fillId="2" borderId="22" xfId="2" applyFont="1" applyFill="1" applyBorder="1" applyAlignment="1" applyProtection="1">
      <alignment vertical="center" wrapText="1"/>
      <protection locked="0"/>
    </xf>
    <xf numFmtId="9" fontId="15" fillId="2" borderId="22" xfId="2" applyFont="1" applyFill="1" applyBorder="1" applyAlignment="1" applyProtection="1">
      <alignment horizontal="right" vertical="center" wrapText="1"/>
      <protection locked="0"/>
    </xf>
    <xf numFmtId="9" fontId="12" fillId="0" borderId="0" xfId="2" applyFont="1"/>
    <xf numFmtId="44" fontId="15" fillId="4" borderId="4" xfId="1" applyFont="1" applyFill="1" applyBorder="1" applyAlignment="1" applyProtection="1">
      <alignment wrapText="1"/>
    </xf>
    <xf numFmtId="44" fontId="15" fillId="4" borderId="4" xfId="1" applyFont="1" applyFill="1" applyBorder="1" applyAlignment="1">
      <alignment wrapText="1"/>
    </xf>
    <xf numFmtId="44" fontId="15" fillId="3" borderId="4" xfId="0" applyNumberFormat="1" applyFont="1" applyFill="1" applyBorder="1" applyAlignment="1">
      <alignment wrapText="1"/>
    </xf>
    <xf numFmtId="0" fontId="14" fillId="0" borderId="8" xfId="0" applyFont="1" applyBorder="1" applyAlignment="1">
      <alignment wrapText="1"/>
    </xf>
    <xf numFmtId="0" fontId="14" fillId="2" borderId="9" xfId="0" applyFont="1" applyFill="1" applyBorder="1" applyAlignment="1">
      <alignment wrapText="1"/>
    </xf>
    <xf numFmtId="0" fontId="14" fillId="0" borderId="10" xfId="0" applyFont="1" applyBorder="1" applyAlignment="1">
      <alignment wrapText="1"/>
    </xf>
    <xf numFmtId="0" fontId="18" fillId="3" borderId="23" xfId="0" applyFont="1" applyFill="1" applyBorder="1" applyAlignment="1">
      <alignment vertical="center" wrapText="1"/>
    </xf>
    <xf numFmtId="0" fontId="18" fillId="3" borderId="23" xfId="0" applyFont="1" applyFill="1" applyBorder="1" applyAlignment="1" applyProtection="1">
      <alignment vertical="center" wrapText="1"/>
      <protection locked="0"/>
    </xf>
    <xf numFmtId="0" fontId="13" fillId="3" borderId="24" xfId="0" applyFont="1" applyFill="1" applyBorder="1" applyAlignment="1">
      <alignment wrapText="1"/>
    </xf>
    <xf numFmtId="0" fontId="0" fillId="3" borderId="24" xfId="0" applyFill="1" applyBorder="1" applyAlignment="1">
      <alignment wrapText="1"/>
    </xf>
    <xf numFmtId="0" fontId="13" fillId="3" borderId="25" xfId="0" applyFont="1" applyFill="1" applyBorder="1" applyAlignment="1">
      <alignment wrapText="1"/>
    </xf>
    <xf numFmtId="0" fontId="13" fillId="3" borderId="26" xfId="0" applyFont="1" applyFill="1" applyBorder="1" applyAlignment="1">
      <alignment horizontal="center" vertical="center"/>
    </xf>
    <xf numFmtId="0" fontId="13" fillId="3" borderId="24" xfId="0" applyFont="1" applyFill="1" applyBorder="1" applyAlignment="1">
      <alignment vertical="center" wrapText="1"/>
    </xf>
    <xf numFmtId="0" fontId="15" fillId="6" borderId="2" xfId="0" applyFont="1" applyFill="1" applyBorder="1" applyAlignment="1">
      <alignment vertical="center" wrapText="1"/>
    </xf>
    <xf numFmtId="44" fontId="14" fillId="3" borderId="3" xfId="1" applyFont="1" applyFill="1" applyBorder="1" applyAlignment="1" applyProtection="1">
      <alignment wrapText="1"/>
    </xf>
    <xf numFmtId="44" fontId="15" fillId="3" borderId="2" xfId="1" applyFont="1" applyFill="1" applyBorder="1" applyAlignment="1">
      <alignment wrapText="1"/>
    </xf>
    <xf numFmtId="44" fontId="15" fillId="3" borderId="1" xfId="1" applyFont="1" applyFill="1" applyBorder="1" applyAlignment="1" applyProtection="1">
      <alignment wrapText="1"/>
    </xf>
    <xf numFmtId="44" fontId="15" fillId="3" borderId="7" xfId="1" applyFont="1" applyFill="1" applyBorder="1" applyAlignment="1">
      <alignment wrapText="1"/>
    </xf>
    <xf numFmtId="0" fontId="18" fillId="3" borderId="18" xfId="0" applyFont="1" applyFill="1" applyBorder="1" applyAlignment="1">
      <alignment vertical="center" wrapText="1"/>
    </xf>
    <xf numFmtId="44" fontId="14" fillId="3" borderId="4" xfId="0" applyNumberFormat="1" applyFont="1" applyFill="1" applyBorder="1" applyAlignment="1">
      <alignment wrapText="1"/>
    </xf>
    <xf numFmtId="44" fontId="15" fillId="3" borderId="22" xfId="0" applyNumberFormat="1" applyFont="1" applyFill="1" applyBorder="1" applyAlignment="1">
      <alignment wrapText="1"/>
    </xf>
    <xf numFmtId="44" fontId="15" fillId="3" borderId="5" xfId="1" applyFont="1" applyFill="1" applyBorder="1" applyAlignment="1">
      <alignment wrapText="1"/>
    </xf>
    <xf numFmtId="44" fontId="15" fillId="3" borderId="15" xfId="1" applyFont="1" applyFill="1" applyBorder="1" applyAlignment="1">
      <alignment wrapText="1"/>
    </xf>
    <xf numFmtId="44" fontId="14" fillId="3" borderId="16" xfId="1" applyFont="1" applyFill="1" applyBorder="1" applyAlignment="1" applyProtection="1">
      <alignment wrapText="1"/>
    </xf>
    <xf numFmtId="44" fontId="14" fillId="3" borderId="27" xfId="1" applyFont="1" applyFill="1" applyBorder="1" applyAlignment="1">
      <alignment wrapText="1"/>
    </xf>
    <xf numFmtId="44" fontId="14" fillId="3" borderId="17" xfId="0" applyNumberFormat="1" applyFont="1" applyFill="1" applyBorder="1" applyAlignment="1">
      <alignment wrapText="1"/>
    </xf>
    <xf numFmtId="10" fontId="15" fillId="3" borderId="5" xfId="2" applyNumberFormat="1" applyFont="1" applyFill="1" applyBorder="1" applyAlignment="1" applyProtection="1">
      <alignment wrapText="1"/>
    </xf>
    <xf numFmtId="44" fontId="14" fillId="0" borderId="0" xfId="1" applyFont="1" applyFill="1" applyBorder="1" applyAlignment="1" applyProtection="1">
      <alignment vertical="center" wrapText="1"/>
      <protection locked="0"/>
    </xf>
    <xf numFmtId="44" fontId="15" fillId="2" borderId="0" xfId="1" applyFont="1" applyFill="1" applyBorder="1" applyAlignment="1" applyProtection="1">
      <alignment vertical="center" wrapText="1"/>
    </xf>
    <xf numFmtId="44" fontId="15" fillId="0" borderId="0" xfId="1" applyFont="1" applyFill="1" applyBorder="1" applyAlignment="1">
      <alignment vertical="center" wrapText="1"/>
    </xf>
    <xf numFmtId="44" fontId="12" fillId="0" borderId="0" xfId="1" applyFont="1" applyFill="1" applyBorder="1" applyAlignment="1">
      <alignment wrapText="1"/>
    </xf>
    <xf numFmtId="44" fontId="15" fillId="3" borderId="16" xfId="0" applyNumberFormat="1" applyFont="1" applyFill="1" applyBorder="1" applyAlignment="1">
      <alignment vertical="center" wrapText="1"/>
    </xf>
    <xf numFmtId="0" fontId="0" fillId="3" borderId="1" xfId="0" applyFill="1" applyBorder="1" applyAlignment="1">
      <alignment wrapText="1"/>
    </xf>
    <xf numFmtId="44" fontId="15" fillId="3" borderId="5" xfId="2" applyNumberFormat="1" applyFont="1" applyFill="1" applyBorder="1" applyAlignment="1">
      <alignment vertical="center" wrapText="1"/>
    </xf>
    <xf numFmtId="0" fontId="15" fillId="3" borderId="28" xfId="0" applyFont="1" applyFill="1" applyBorder="1" applyAlignment="1">
      <alignment horizontal="center" vertical="center" wrapText="1"/>
    </xf>
    <xf numFmtId="9" fontId="15" fillId="3" borderId="28" xfId="2" applyFont="1" applyFill="1" applyBorder="1" applyAlignment="1">
      <alignment vertical="center" wrapText="1"/>
    </xf>
    <xf numFmtId="9" fontId="15" fillId="3" borderId="29" xfId="2" applyFont="1" applyFill="1" applyBorder="1" applyAlignment="1">
      <alignment vertical="center" wrapText="1"/>
    </xf>
    <xf numFmtId="44" fontId="13" fillId="3" borderId="7" xfId="0" applyNumberFormat="1" applyFont="1" applyFill="1" applyBorder="1"/>
    <xf numFmtId="0" fontId="14" fillId="3" borderId="18" xfId="0" applyFont="1" applyFill="1" applyBorder="1" applyAlignment="1">
      <alignment horizontal="center" vertical="center" wrapText="1"/>
    </xf>
    <xf numFmtId="44" fontId="15" fillId="3" borderId="22" xfId="1" applyFont="1" applyFill="1" applyBorder="1" applyAlignment="1" applyProtection="1">
      <alignment horizontal="center" vertical="center" wrapText="1"/>
    </xf>
    <xf numFmtId="0" fontId="15" fillId="3" borderId="4"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25" fillId="7" borderId="26" xfId="0" applyFont="1" applyFill="1" applyBorder="1" applyAlignment="1">
      <alignment vertical="top" wrapText="1"/>
    </xf>
    <xf numFmtId="0" fontId="15" fillId="0" borderId="2" xfId="0" applyFont="1" applyBorder="1" applyAlignment="1" applyProtection="1">
      <alignment horizontal="center" vertical="center" wrapText="1"/>
      <protection locked="0"/>
    </xf>
    <xf numFmtId="44" fontId="12" fillId="0" borderId="0" xfId="1" applyFont="1" applyFill="1" applyBorder="1" applyAlignment="1">
      <alignment vertical="center" wrapText="1"/>
    </xf>
    <xf numFmtId="9" fontId="12" fillId="0" borderId="0" xfId="2" applyFont="1" applyFill="1" applyBorder="1" applyAlignment="1">
      <alignment wrapText="1"/>
    </xf>
    <xf numFmtId="44" fontId="15" fillId="3" borderId="2" xfId="1" applyFont="1" applyFill="1" applyBorder="1" applyAlignment="1" applyProtection="1">
      <alignment horizontal="center" vertical="center" wrapText="1"/>
      <protection locked="0"/>
    </xf>
    <xf numFmtId="0" fontId="18" fillId="3" borderId="31" xfId="0" applyFont="1" applyFill="1" applyBorder="1" applyAlignment="1">
      <alignment vertical="center" wrapText="1"/>
    </xf>
    <xf numFmtId="44" fontId="20" fillId="0" borderId="0" xfId="1" applyFont="1" applyFill="1" applyBorder="1" applyAlignment="1">
      <alignment wrapText="1"/>
    </xf>
    <xf numFmtId="44" fontId="24" fillId="0" borderId="0" xfId="1" applyFont="1" applyFill="1" applyBorder="1" applyAlignment="1">
      <alignment horizontal="left" wrapText="1"/>
    </xf>
    <xf numFmtId="44" fontId="14" fillId="0" borderId="2" xfId="1" applyFont="1" applyFill="1" applyBorder="1" applyAlignment="1" applyProtection="1">
      <alignment horizontal="center" vertical="center" wrapText="1"/>
      <protection locked="0"/>
    </xf>
    <xf numFmtId="44" fontId="15" fillId="0" borderId="2" xfId="1" applyFont="1" applyFill="1" applyBorder="1" applyAlignment="1" applyProtection="1">
      <alignment horizontal="center" vertical="center" wrapText="1"/>
    </xf>
    <xf numFmtId="44" fontId="14" fillId="0" borderId="0" xfId="1" applyFont="1" applyFill="1" applyBorder="1" applyAlignment="1" applyProtection="1">
      <alignment horizontal="center" vertical="center" wrapText="1"/>
      <protection locked="0"/>
    </xf>
    <xf numFmtId="44" fontId="15" fillId="0" borderId="0" xfId="1" applyFont="1" applyFill="1" applyBorder="1" applyAlignment="1" applyProtection="1">
      <alignment vertical="center" wrapText="1"/>
      <protection locked="0"/>
    </xf>
    <xf numFmtId="44" fontId="15" fillId="0" borderId="0" xfId="1" applyFont="1" applyFill="1" applyBorder="1" applyAlignment="1" applyProtection="1">
      <alignment horizontal="right" vertical="center" wrapText="1"/>
      <protection locked="0"/>
    </xf>
    <xf numFmtId="0" fontId="15" fillId="8"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0" fillId="0" borderId="0" xfId="0" applyAlignment="1">
      <alignment horizontal="left" vertical="center" wrapText="1"/>
    </xf>
    <xf numFmtId="0" fontId="15" fillId="5" borderId="2" xfId="0" applyFont="1" applyFill="1" applyBorder="1" applyAlignment="1">
      <alignment horizontal="left" vertical="center" wrapText="1"/>
    </xf>
    <xf numFmtId="44" fontId="17" fillId="0" borderId="0" xfId="1" applyFont="1" applyFill="1" applyBorder="1" applyAlignment="1" applyProtection="1">
      <alignment horizontal="left" vertical="center" wrapText="1"/>
    </xf>
    <xf numFmtId="44" fontId="15" fillId="0" borderId="0" xfId="1" applyFont="1" applyFill="1" applyBorder="1" applyAlignment="1" applyProtection="1">
      <alignment horizontal="left" vertical="center" wrapText="1"/>
    </xf>
    <xf numFmtId="44" fontId="14" fillId="0" borderId="2" xfId="1" applyFont="1" applyFill="1" applyBorder="1" applyAlignment="1" applyProtection="1">
      <alignment horizontal="left" vertical="center" wrapText="1"/>
      <protection locked="0"/>
    </xf>
    <xf numFmtId="0" fontId="0" fillId="0" borderId="2" xfId="0" applyBorder="1" applyAlignment="1" applyProtection="1">
      <alignment horizontal="left" vertical="top" wrapText="1"/>
      <protection locked="0"/>
    </xf>
    <xf numFmtId="44" fontId="26" fillId="0" borderId="2" xfId="1" applyFont="1" applyFill="1" applyBorder="1" applyAlignment="1" applyProtection="1">
      <alignment horizontal="center" vertical="center" wrapText="1"/>
      <protection locked="0"/>
    </xf>
    <xf numFmtId="44" fontId="14" fillId="0" borderId="2" xfId="1" applyFont="1" applyFill="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28" fillId="0" borderId="0" xfId="0" applyFont="1" applyAlignment="1">
      <alignment horizontal="left" wrapText="1"/>
    </xf>
    <xf numFmtId="0" fontId="15" fillId="3" borderId="0" xfId="0" applyFont="1" applyFill="1" applyAlignment="1">
      <alignment horizontal="center" vertical="center" wrapText="1"/>
    </xf>
    <xf numFmtId="9" fontId="15" fillId="2" borderId="0" xfId="2" applyFont="1" applyFill="1" applyBorder="1" applyAlignment="1" applyProtection="1">
      <alignment vertical="center" wrapText="1"/>
      <protection locked="0"/>
    </xf>
    <xf numFmtId="9" fontId="15" fillId="2" borderId="0" xfId="2" applyFont="1" applyFill="1" applyBorder="1" applyAlignment="1" applyProtection="1">
      <alignment horizontal="right" vertical="center" wrapText="1"/>
      <protection locked="0"/>
    </xf>
    <xf numFmtId="9" fontId="15" fillId="3" borderId="0" xfId="2" applyFont="1" applyFill="1" applyBorder="1" applyAlignment="1" applyProtection="1">
      <alignment vertical="center" wrapText="1"/>
    </xf>
    <xf numFmtId="0" fontId="15" fillId="10" borderId="2" xfId="0" applyFont="1" applyFill="1" applyBorder="1" applyAlignment="1">
      <alignment horizontal="center" vertical="center" wrapText="1"/>
    </xf>
    <xf numFmtId="2" fontId="14" fillId="10" borderId="2" xfId="2" applyNumberFormat="1" applyFont="1" applyFill="1" applyBorder="1" applyAlignment="1" applyProtection="1">
      <alignment horizontal="center" vertical="center" wrapText="1"/>
      <protection locked="0"/>
    </xf>
    <xf numFmtId="2" fontId="14" fillId="10" borderId="2" xfId="2" applyNumberFormat="1" applyFont="1" applyFill="1" applyBorder="1" applyAlignment="1" applyProtection="1">
      <alignment vertical="center" wrapText="1"/>
      <protection locked="0"/>
    </xf>
    <xf numFmtId="9" fontId="15" fillId="2" borderId="0" xfId="2" applyFont="1" applyFill="1" applyBorder="1" applyAlignment="1" applyProtection="1">
      <alignment vertical="center" wrapText="1"/>
    </xf>
    <xf numFmtId="44" fontId="15" fillId="0" borderId="2" xfId="0" applyNumberFormat="1" applyFont="1" applyBorder="1" applyAlignment="1">
      <alignment vertical="center" wrapText="1"/>
    </xf>
    <xf numFmtId="44" fontId="15" fillId="3" borderId="2" xfId="0" applyNumberFormat="1" applyFont="1" applyFill="1" applyBorder="1" applyAlignment="1">
      <alignment vertical="center" wrapText="1"/>
    </xf>
    <xf numFmtId="10" fontId="0" fillId="3" borderId="2" xfId="0" applyNumberFormat="1" applyFill="1" applyBorder="1" applyAlignment="1">
      <alignment wrapText="1"/>
    </xf>
    <xf numFmtId="2" fontId="0" fillId="0" borderId="0" xfId="0" applyNumberFormat="1" applyAlignment="1">
      <alignment wrapText="1"/>
    </xf>
    <xf numFmtId="9" fontId="0" fillId="3" borderId="2" xfId="2" applyFont="1" applyFill="1" applyBorder="1" applyAlignment="1">
      <alignment wrapText="1"/>
    </xf>
    <xf numFmtId="0" fontId="27" fillId="0" borderId="0" xfId="0" applyFont="1" applyAlignment="1">
      <alignment horizontal="left" vertical="top" wrapText="1"/>
    </xf>
    <xf numFmtId="0" fontId="14" fillId="2" borderId="2" xfId="0" applyFont="1" applyFill="1" applyBorder="1" applyAlignment="1" applyProtection="1">
      <alignment horizontal="left" vertical="top" wrapText="1"/>
      <protection locked="0"/>
    </xf>
    <xf numFmtId="44" fontId="14" fillId="2" borderId="2" xfId="1" applyFont="1" applyFill="1" applyBorder="1" applyAlignment="1" applyProtection="1">
      <alignment horizontal="left" vertical="top" wrapText="1"/>
      <protection locked="0"/>
    </xf>
    <xf numFmtId="0" fontId="15" fillId="2" borderId="2" xfId="0" applyFont="1" applyFill="1" applyBorder="1" applyAlignment="1" applyProtection="1">
      <alignment horizontal="left" vertical="center" wrapText="1"/>
      <protection locked="0"/>
    </xf>
    <xf numFmtId="44" fontId="15" fillId="2" borderId="2" xfId="1" applyFont="1" applyFill="1" applyBorder="1" applyAlignment="1" applyProtection="1">
      <alignment horizontal="left" vertical="center" wrapText="1"/>
      <protection locked="0"/>
    </xf>
    <xf numFmtId="49" fontId="15" fillId="2" borderId="2" xfId="0" applyNumberFormat="1"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top" wrapText="1"/>
      <protection locked="0"/>
    </xf>
    <xf numFmtId="44" fontId="15" fillId="2" borderId="2" xfId="1" applyFont="1" applyFill="1" applyBorder="1" applyAlignment="1" applyProtection="1">
      <alignment horizontal="left" vertical="top" wrapText="1"/>
      <protection locked="0"/>
    </xf>
    <xf numFmtId="0" fontId="14" fillId="2" borderId="2" xfId="0" applyFont="1" applyFill="1" applyBorder="1" applyAlignment="1" applyProtection="1">
      <alignment horizontal="left" vertical="center" wrapText="1"/>
      <protection locked="0"/>
    </xf>
    <xf numFmtId="44" fontId="14" fillId="2" borderId="2" xfId="1" applyFont="1" applyFill="1" applyBorder="1" applyAlignment="1" applyProtection="1">
      <alignment horizontal="left" vertical="center" wrapText="1"/>
      <protection locked="0"/>
    </xf>
    <xf numFmtId="0" fontId="28" fillId="0" borderId="0" xfId="0" applyFont="1" applyAlignment="1">
      <alignment horizontal="left" wrapText="1"/>
    </xf>
    <xf numFmtId="0" fontId="15" fillId="0" borderId="0" xfId="0" applyFont="1" applyAlignment="1">
      <alignment horizontal="center" vertical="center" wrapText="1"/>
    </xf>
    <xf numFmtId="0" fontId="15" fillId="3" borderId="1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15" xfId="0"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2" borderId="8" xfId="0" applyFont="1" applyFill="1" applyBorder="1" applyAlignment="1" applyProtection="1">
      <alignment horizontal="left" vertical="center" wrapText="1"/>
      <protection locked="0"/>
    </xf>
    <xf numFmtId="0" fontId="15" fillId="2" borderId="9"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top" wrapText="1"/>
      <protection locked="0"/>
    </xf>
    <xf numFmtId="0" fontId="14" fillId="2" borderId="9" xfId="0" applyFont="1" applyFill="1" applyBorder="1" applyAlignment="1" applyProtection="1">
      <alignment horizontal="left" vertical="top" wrapText="1"/>
      <protection locked="0"/>
    </xf>
    <xf numFmtId="0" fontId="14" fillId="2" borderId="10" xfId="0" applyFont="1" applyFill="1" applyBorder="1" applyAlignment="1" applyProtection="1">
      <alignment horizontal="left" vertical="top" wrapText="1"/>
      <protection locked="0"/>
    </xf>
    <xf numFmtId="0" fontId="29" fillId="0" borderId="37" xfId="0" applyFont="1" applyBorder="1" applyAlignment="1">
      <alignment horizontal="left" wrapText="1"/>
    </xf>
    <xf numFmtId="0" fontId="15" fillId="3" borderId="8" xfId="0" applyFont="1" applyFill="1" applyBorder="1" applyAlignment="1">
      <alignment horizontal="left" wrapText="1"/>
    </xf>
    <xf numFmtId="0" fontId="15" fillId="3" borderId="9" xfId="0" applyFont="1" applyFill="1" applyBorder="1" applyAlignment="1">
      <alignment horizontal="left" wrapText="1"/>
    </xf>
    <xf numFmtId="0" fontId="15" fillId="3" borderId="10" xfId="0" applyFont="1" applyFill="1" applyBorder="1" applyAlignment="1">
      <alignment horizontal="left" wrapText="1"/>
    </xf>
    <xf numFmtId="0" fontId="15" fillId="3" borderId="38" xfId="0" applyFont="1" applyFill="1" applyBorder="1" applyAlignment="1">
      <alignment horizontal="left" wrapText="1"/>
    </xf>
    <xf numFmtId="0" fontId="15" fillId="3" borderId="37" xfId="0" applyFont="1" applyFill="1" applyBorder="1" applyAlignment="1">
      <alignment horizontal="left" wrapText="1"/>
    </xf>
    <xf numFmtId="0" fontId="15" fillId="3" borderId="39" xfId="0" applyFont="1" applyFill="1" applyBorder="1" applyAlignment="1">
      <alignment horizontal="left" wrapText="1"/>
    </xf>
    <xf numFmtId="0" fontId="15" fillId="3" borderId="40" xfId="0" applyFont="1" applyFill="1" applyBorder="1" applyAlignment="1">
      <alignment horizontal="center" wrapText="1"/>
    </xf>
    <xf numFmtId="0" fontId="15" fillId="3" borderId="41" xfId="0" applyFont="1" applyFill="1" applyBorder="1" applyAlignment="1">
      <alignment horizontal="center" wrapText="1"/>
    </xf>
    <xf numFmtId="0" fontId="15" fillId="3" borderId="42" xfId="0" applyFont="1" applyFill="1" applyBorder="1" applyAlignment="1">
      <alignment horizontal="center" wrapText="1"/>
    </xf>
    <xf numFmtId="0" fontId="0" fillId="3" borderId="43" xfId="0" applyFill="1" applyBorder="1" applyAlignment="1">
      <alignment horizontal="center" wrapText="1"/>
    </xf>
    <xf numFmtId="0" fontId="0" fillId="3" borderId="44" xfId="0" applyFill="1" applyBorder="1" applyAlignment="1">
      <alignment horizontal="center" wrapText="1"/>
    </xf>
    <xf numFmtId="0" fontId="0" fillId="3" borderId="29" xfId="0" applyFill="1" applyBorder="1" applyAlignment="1">
      <alignment horizontal="center" wrapText="1"/>
    </xf>
    <xf numFmtId="44" fontId="13" fillId="3" borderId="38" xfId="0" applyNumberFormat="1" applyFont="1" applyFill="1" applyBorder="1" applyAlignment="1">
      <alignment horizontal="center"/>
    </xf>
    <xf numFmtId="44" fontId="13" fillId="3" borderId="45" xfId="0" applyNumberFormat="1" applyFont="1" applyFill="1" applyBorder="1" applyAlignment="1">
      <alignment horizontal="center"/>
    </xf>
    <xf numFmtId="0" fontId="13" fillId="7" borderId="46" xfId="0" applyFont="1" applyFill="1" applyBorder="1" applyAlignment="1">
      <alignment horizontal="center" vertical="center"/>
    </xf>
    <xf numFmtId="0" fontId="13" fillId="7" borderId="47" xfId="0" applyFont="1" applyFill="1" applyBorder="1" applyAlignment="1">
      <alignment horizontal="center" vertical="center"/>
    </xf>
    <xf numFmtId="0" fontId="13" fillId="7" borderId="48" xfId="0" applyFont="1" applyFill="1" applyBorder="1" applyAlignment="1">
      <alignment horizontal="center" vertical="center"/>
    </xf>
    <xf numFmtId="0" fontId="13" fillId="7" borderId="49" xfId="0" applyFont="1" applyFill="1" applyBorder="1" applyAlignment="1">
      <alignment horizontal="center" vertical="center"/>
    </xf>
    <xf numFmtId="0" fontId="13" fillId="7" borderId="50" xfId="0" applyFont="1" applyFill="1" applyBorder="1" applyAlignment="1">
      <alignment horizontal="center" vertical="center"/>
    </xf>
    <xf numFmtId="0" fontId="13" fillId="7" borderId="51" xfId="0" applyFont="1" applyFill="1" applyBorder="1" applyAlignment="1">
      <alignment horizontal="center" vertical="center"/>
    </xf>
    <xf numFmtId="49" fontId="0" fillId="3" borderId="43" xfId="0" applyNumberFormat="1" applyFill="1" applyBorder="1" applyAlignment="1">
      <alignment horizontal="center" wrapText="1"/>
    </xf>
    <xf numFmtId="49" fontId="0" fillId="3" borderId="44" xfId="0" applyNumberFormat="1" applyFill="1" applyBorder="1" applyAlignment="1">
      <alignment horizontal="center" wrapText="1"/>
    </xf>
    <xf numFmtId="49" fontId="0" fillId="3" borderId="29" xfId="0" applyNumberFormat="1" applyFill="1" applyBorder="1" applyAlignment="1">
      <alignment horizontal="center" wrapText="1"/>
    </xf>
    <xf numFmtId="0" fontId="13" fillId="3" borderId="34" xfId="0" applyFont="1" applyFill="1" applyBorder="1" applyAlignment="1">
      <alignment horizontal="left"/>
    </xf>
    <xf numFmtId="0" fontId="13" fillId="3" borderId="35" xfId="0" applyFont="1" applyFill="1" applyBorder="1" applyAlignment="1">
      <alignment horizontal="left"/>
    </xf>
    <xf numFmtId="0" fontId="13" fillId="3" borderId="36" xfId="0" applyFont="1" applyFill="1" applyBorder="1" applyAlignment="1">
      <alignment horizontal="left"/>
    </xf>
    <xf numFmtId="44" fontId="13" fillId="3" borderId="8" xfId="0" applyNumberFormat="1" applyFont="1" applyFill="1" applyBorder="1" applyAlignment="1">
      <alignment horizontal="center"/>
    </xf>
    <xf numFmtId="44" fontId="13" fillId="3" borderId="28" xfId="0" applyNumberFormat="1" applyFont="1" applyFill="1" applyBorder="1" applyAlignment="1">
      <alignment horizontal="center"/>
    </xf>
    <xf numFmtId="0" fontId="15" fillId="3" borderId="48" xfId="0" applyFont="1" applyFill="1" applyBorder="1" applyAlignment="1">
      <alignment horizontal="center" wrapText="1"/>
    </xf>
    <xf numFmtId="0" fontId="15" fillId="7" borderId="46" xfId="0" applyFont="1" applyFill="1" applyBorder="1" applyAlignment="1">
      <alignment horizontal="center" vertical="center"/>
    </xf>
    <xf numFmtId="0" fontId="15" fillId="7" borderId="47" xfId="0" applyFont="1" applyFill="1" applyBorder="1" applyAlignment="1">
      <alignment horizontal="center" vertical="center"/>
    </xf>
    <xf numFmtId="0" fontId="15" fillId="7" borderId="48" xfId="0" applyFont="1" applyFill="1" applyBorder="1" applyAlignment="1">
      <alignment horizontal="center" vertical="center"/>
    </xf>
    <xf numFmtId="0" fontId="15" fillId="7" borderId="49" xfId="0" applyFont="1" applyFill="1" applyBorder="1" applyAlignment="1">
      <alignment horizontal="center" vertical="center"/>
    </xf>
    <xf numFmtId="0" fontId="15" fillId="7" borderId="50" xfId="0" applyFont="1" applyFill="1" applyBorder="1" applyAlignment="1">
      <alignment horizontal="center" vertical="center"/>
    </xf>
    <xf numFmtId="0" fontId="15" fillId="7" borderId="51" xfId="0" applyFont="1" applyFill="1" applyBorder="1" applyAlignment="1">
      <alignment horizontal="center" vertical="center"/>
    </xf>
  </cellXfs>
  <cellStyles count="3">
    <cellStyle name="Currency" xfId="1" builtinId="4"/>
    <cellStyle name="Normal" xfId="0" builtinId="0"/>
    <cellStyle name="Percent" xfId="2"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2" zoomScale="80" zoomScaleNormal="80" workbookViewId="0">
      <selection activeCell="B3" sqref="B3"/>
    </sheetView>
  </sheetViews>
  <sheetFormatPr defaultColWidth="8.7265625" defaultRowHeight="14.5" x14ac:dyDescent="0.35"/>
  <cols>
    <col min="2" max="2" width="133.453125" customWidth="1"/>
  </cols>
  <sheetData>
    <row r="2" spans="2:5" ht="36.75" customHeight="1" thickBot="1" x14ac:dyDescent="0.4">
      <c r="B2" s="221" t="s">
        <v>0</v>
      </c>
      <c r="C2" s="221"/>
      <c r="D2" s="221"/>
      <c r="E2" s="221"/>
    </row>
    <row r="3" spans="2:5" ht="361.5" customHeight="1" thickBot="1" x14ac:dyDescent="0.4">
      <c r="B3" s="183"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O273"/>
  <sheetViews>
    <sheetView showGridLines="0" showZeros="0" tabSelected="1" zoomScale="50" zoomScaleNormal="50" workbookViewId="0">
      <pane ySplit="5" topLeftCell="A201" activePane="bottomLeft" state="frozen"/>
      <selection pane="bottomLeft" activeCell="L207" sqref="L207"/>
    </sheetView>
  </sheetViews>
  <sheetFormatPr defaultColWidth="9.1796875" defaultRowHeight="14.5" x14ac:dyDescent="0.35"/>
  <cols>
    <col min="1" max="1" width="4.26953125" style="37" customWidth="1"/>
    <col min="2" max="2" width="30.7265625" style="37" customWidth="1"/>
    <col min="3" max="3" width="41" style="37" customWidth="1"/>
    <col min="4" max="4" width="29.1796875" style="37" customWidth="1"/>
    <col min="5" max="7" width="23.1796875" style="37" customWidth="1"/>
    <col min="8" max="12" width="22.453125" style="37" customWidth="1"/>
    <col min="13" max="13" width="34.81640625" style="170" customWidth="1"/>
    <col min="14" max="14" width="30.26953125" style="37" customWidth="1"/>
    <col min="15" max="15" width="18.81640625" style="37" customWidth="1"/>
    <col min="16" max="16" width="11.453125" style="37" customWidth="1"/>
    <col min="17" max="17" width="17.7265625" style="37" customWidth="1"/>
    <col min="18" max="18" width="26.453125" style="37" customWidth="1"/>
    <col min="19" max="19" width="22.453125" style="37" customWidth="1"/>
    <col min="20" max="20" width="29.7265625" style="37" customWidth="1"/>
    <col min="21" max="21" width="23.453125" style="37" customWidth="1"/>
    <col min="22" max="22" width="18.453125" style="37" customWidth="1"/>
    <col min="23" max="23" width="17.453125" style="37" customWidth="1"/>
    <col min="24" max="24" width="25.1796875" style="37" customWidth="1"/>
    <col min="25" max="259" width="11.453125" style="37" customWidth="1"/>
    <col min="260" max="16384" width="9.1796875" style="37"/>
  </cols>
  <sheetData>
    <row r="2" spans="1:15" ht="29.25" customHeight="1" x14ac:dyDescent="1">
      <c r="B2" s="221" t="s">
        <v>2</v>
      </c>
      <c r="C2" s="221"/>
      <c r="D2" s="221"/>
      <c r="E2" s="221"/>
      <c r="F2" s="35"/>
      <c r="G2" s="35"/>
      <c r="H2" s="36"/>
      <c r="I2" s="36"/>
      <c r="J2" s="36"/>
      <c r="K2" s="36"/>
      <c r="L2" s="36"/>
      <c r="M2" s="189"/>
      <c r="N2" s="36"/>
    </row>
    <row r="3" spans="1:15" ht="24" customHeight="1" x14ac:dyDescent="0.6">
      <c r="B3" s="231" t="s">
        <v>3</v>
      </c>
      <c r="C3" s="231"/>
      <c r="D3" s="231"/>
      <c r="E3" s="231"/>
      <c r="F3" s="231"/>
      <c r="G3" s="231"/>
      <c r="H3" s="231"/>
      <c r="I3" s="207"/>
      <c r="J3" s="207"/>
      <c r="K3" s="207"/>
      <c r="L3" s="207"/>
      <c r="M3" s="190"/>
    </row>
    <row r="4" spans="1:15" ht="6.75" customHeight="1" x14ac:dyDescent="0.35">
      <c r="D4" s="39"/>
      <c r="E4" s="39"/>
      <c r="F4" s="39"/>
      <c r="G4" s="39"/>
      <c r="N4" s="38"/>
      <c r="O4" s="38"/>
    </row>
    <row r="5" spans="1:15" ht="134.25" customHeight="1" x14ac:dyDescent="0.35">
      <c r="B5" s="27" t="s">
        <v>4</v>
      </c>
      <c r="C5" s="27" t="s">
        <v>5</v>
      </c>
      <c r="D5" s="184" t="s">
        <v>6</v>
      </c>
      <c r="E5" s="184" t="s">
        <v>7</v>
      </c>
      <c r="F5" s="184" t="s">
        <v>8</v>
      </c>
      <c r="G5" s="27" t="s">
        <v>9</v>
      </c>
      <c r="H5" s="27" t="s">
        <v>10</v>
      </c>
      <c r="I5" s="212" t="s">
        <v>11</v>
      </c>
      <c r="J5" s="212" t="s">
        <v>12</v>
      </c>
      <c r="K5" s="212" t="s">
        <v>13</v>
      </c>
      <c r="L5" s="212" t="s">
        <v>14</v>
      </c>
      <c r="M5" s="196" t="s">
        <v>15</v>
      </c>
      <c r="N5" s="27" t="s">
        <v>16</v>
      </c>
      <c r="O5" s="45"/>
    </row>
    <row r="6" spans="1:15" s="198" customFormat="1" ht="41.25" customHeight="1" x14ac:dyDescent="0.35">
      <c r="B6" s="199" t="s">
        <v>17</v>
      </c>
      <c r="C6" s="226" t="s">
        <v>18</v>
      </c>
      <c r="D6" s="226"/>
      <c r="E6" s="226"/>
      <c r="F6" s="226"/>
      <c r="G6" s="226"/>
      <c r="H6" s="226"/>
      <c r="I6" s="226"/>
      <c r="J6" s="226"/>
      <c r="K6" s="226"/>
      <c r="L6" s="226"/>
      <c r="M6" s="225"/>
      <c r="N6" s="226"/>
      <c r="O6" s="200"/>
    </row>
    <row r="7" spans="1:15" s="198" customFormat="1" ht="33.75" customHeight="1" x14ac:dyDescent="0.35">
      <c r="B7" s="199" t="s">
        <v>19</v>
      </c>
      <c r="C7" s="226" t="s">
        <v>20</v>
      </c>
      <c r="D7" s="226"/>
      <c r="E7" s="226"/>
      <c r="F7" s="226"/>
      <c r="G7" s="226"/>
      <c r="H7" s="226"/>
      <c r="I7" s="226"/>
      <c r="J7" s="226"/>
      <c r="K7" s="226"/>
      <c r="L7" s="226"/>
      <c r="M7" s="225"/>
      <c r="N7" s="226"/>
      <c r="O7" s="201"/>
    </row>
    <row r="8" spans="1:15" ht="101.25" customHeight="1" x14ac:dyDescent="0.35">
      <c r="B8" s="98" t="s">
        <v>21</v>
      </c>
      <c r="C8" s="16" t="s">
        <v>22</v>
      </c>
      <c r="D8" s="18"/>
      <c r="E8" s="18"/>
      <c r="F8" s="18">
        <v>50000</v>
      </c>
      <c r="G8" s="126">
        <f>SUM(D8:F8)</f>
        <v>50000</v>
      </c>
      <c r="H8" s="123">
        <v>1</v>
      </c>
      <c r="I8" s="213"/>
      <c r="J8" s="213"/>
      <c r="K8" s="213"/>
      <c r="L8" s="213">
        <f>I8+J8+K8</f>
        <v>0</v>
      </c>
      <c r="M8" s="191" t="s">
        <v>23</v>
      </c>
      <c r="N8" s="112"/>
      <c r="O8" s="48"/>
    </row>
    <row r="9" spans="1:15" ht="78" customHeight="1" x14ac:dyDescent="0.35">
      <c r="B9" s="98" t="s">
        <v>24</v>
      </c>
      <c r="C9" s="16" t="s">
        <v>25</v>
      </c>
      <c r="D9" s="18">
        <v>50000</v>
      </c>
      <c r="E9" s="18"/>
      <c r="F9" s="18"/>
      <c r="G9" s="126">
        <f t="shared" ref="G9:G15" si="0">SUM(D9:F9)</f>
        <v>50000</v>
      </c>
      <c r="H9" s="123">
        <v>1</v>
      </c>
      <c r="I9" s="213">
        <v>42950</v>
      </c>
      <c r="J9" s="213"/>
      <c r="K9" s="213"/>
      <c r="L9" s="213">
        <f>I9+J9+K9</f>
        <v>42950</v>
      </c>
      <c r="M9" s="191" t="s">
        <v>26</v>
      </c>
      <c r="N9" s="112"/>
      <c r="O9" s="48"/>
    </row>
    <row r="10" spans="1:15" ht="58" x14ac:dyDescent="0.35">
      <c r="B10" s="98" t="s">
        <v>27</v>
      </c>
      <c r="C10" s="203" t="s">
        <v>28</v>
      </c>
      <c r="D10" s="18"/>
      <c r="E10" s="18">
        <v>50000</v>
      </c>
      <c r="F10" s="18"/>
      <c r="G10" s="126">
        <f t="shared" si="0"/>
        <v>50000</v>
      </c>
      <c r="H10" s="123">
        <v>1</v>
      </c>
      <c r="I10" s="213"/>
      <c r="J10" s="213">
        <v>9968.59</v>
      </c>
      <c r="K10" s="213"/>
      <c r="L10" s="213">
        <f t="shared" ref="L10:L15" si="1">I10+J10+K10</f>
        <v>9968.59</v>
      </c>
      <c r="M10" s="204" t="s">
        <v>29</v>
      </c>
      <c r="N10" s="112"/>
      <c r="O10" s="48"/>
    </row>
    <row r="11" spans="1:15" ht="15.5" x14ac:dyDescent="0.35">
      <c r="B11" s="98" t="s">
        <v>30</v>
      </c>
      <c r="C11" s="16"/>
      <c r="D11" s="18"/>
      <c r="E11" s="18"/>
      <c r="F11" s="18"/>
      <c r="G11" s="126">
        <f t="shared" si="0"/>
        <v>0</v>
      </c>
      <c r="H11" s="123"/>
      <c r="I11" s="213"/>
      <c r="J11" s="213"/>
      <c r="K11" s="213"/>
      <c r="L11" s="213">
        <f t="shared" si="1"/>
        <v>0</v>
      </c>
      <c r="M11" s="191"/>
      <c r="N11" s="112"/>
      <c r="O11" s="48"/>
    </row>
    <row r="12" spans="1:15" ht="15.5" x14ac:dyDescent="0.35">
      <c r="B12" s="98" t="s">
        <v>31</v>
      </c>
      <c r="C12" s="16"/>
      <c r="D12" s="18"/>
      <c r="E12" s="18"/>
      <c r="F12" s="18"/>
      <c r="G12" s="126">
        <f t="shared" si="0"/>
        <v>0</v>
      </c>
      <c r="H12" s="123"/>
      <c r="I12" s="213"/>
      <c r="J12" s="213"/>
      <c r="K12" s="213"/>
      <c r="L12" s="213">
        <f t="shared" si="1"/>
        <v>0</v>
      </c>
      <c r="M12" s="191"/>
      <c r="N12" s="112"/>
      <c r="O12" s="48"/>
    </row>
    <row r="13" spans="1:15" ht="15.5" x14ac:dyDescent="0.35">
      <c r="B13" s="98" t="s">
        <v>32</v>
      </c>
      <c r="C13" s="16"/>
      <c r="D13" s="18"/>
      <c r="E13" s="18"/>
      <c r="F13" s="18"/>
      <c r="G13" s="126">
        <f t="shared" si="0"/>
        <v>0</v>
      </c>
      <c r="H13" s="123"/>
      <c r="I13" s="213"/>
      <c r="J13" s="213"/>
      <c r="K13" s="213"/>
      <c r="L13" s="213">
        <f t="shared" si="1"/>
        <v>0</v>
      </c>
      <c r="M13" s="191"/>
      <c r="N13" s="112"/>
      <c r="O13" s="48"/>
    </row>
    <row r="14" spans="1:15" ht="15.5" x14ac:dyDescent="0.35">
      <c r="B14" s="98" t="s">
        <v>33</v>
      </c>
      <c r="C14" s="44"/>
      <c r="D14" s="19"/>
      <c r="E14" s="19"/>
      <c r="F14" s="19"/>
      <c r="G14" s="126">
        <f t="shared" si="0"/>
        <v>0</v>
      </c>
      <c r="H14" s="124"/>
      <c r="I14" s="213"/>
      <c r="J14" s="213"/>
      <c r="K14" s="213"/>
      <c r="L14" s="213">
        <f t="shared" si="1"/>
        <v>0</v>
      </c>
      <c r="M14" s="191"/>
      <c r="N14" s="113"/>
      <c r="O14" s="48"/>
    </row>
    <row r="15" spans="1:15" ht="15.5" x14ac:dyDescent="0.35">
      <c r="A15" s="38"/>
      <c r="B15" s="98" t="s">
        <v>34</v>
      </c>
      <c r="C15" s="44"/>
      <c r="D15" s="19"/>
      <c r="E15" s="19"/>
      <c r="F15" s="19"/>
      <c r="G15" s="126">
        <f t="shared" si="0"/>
        <v>0</v>
      </c>
      <c r="H15" s="124"/>
      <c r="I15" s="213"/>
      <c r="J15" s="213"/>
      <c r="K15" s="213"/>
      <c r="L15" s="213">
        <f t="shared" si="1"/>
        <v>0</v>
      </c>
      <c r="M15" s="191"/>
      <c r="N15" s="113"/>
    </row>
    <row r="16" spans="1:15" ht="15.5" x14ac:dyDescent="0.35">
      <c r="A16" s="38"/>
      <c r="C16" s="99" t="s">
        <v>35</v>
      </c>
      <c r="D16" s="20">
        <f>SUM(D8:D15)</f>
        <v>50000</v>
      </c>
      <c r="E16" s="20">
        <f>SUM(E8:E15)</f>
        <v>50000</v>
      </c>
      <c r="F16" s="20">
        <f>SUM(F8:F15)</f>
        <v>50000</v>
      </c>
      <c r="G16" s="20">
        <f>SUM(G8:G15)</f>
        <v>150000</v>
      </c>
      <c r="H16" s="20">
        <f>(H8*G8)+(H9*G9)+(H10*G10)+(H11*G11)+(H12*G12)+(H13*G13)+(H14*G14)+(H15*G15)</f>
        <v>150000</v>
      </c>
      <c r="I16" s="20">
        <f>I8+I9+I10+I11+I12+I13+I14+I15</f>
        <v>42950</v>
      </c>
      <c r="J16" s="20">
        <f>J8+J9+J10+J11+J12+J13+J14+J15</f>
        <v>9968.59</v>
      </c>
      <c r="K16" s="20">
        <f>K8+K9+K10+K11+K12+K13+K14+K15</f>
        <v>0</v>
      </c>
      <c r="L16" s="20">
        <f>L8+L9+L10+L11+L12+L13+L14+L15</f>
        <v>52918.59</v>
      </c>
      <c r="M16" s="192"/>
      <c r="N16" s="113"/>
      <c r="O16" s="49"/>
    </row>
    <row r="17" spans="1:15" ht="27.75" customHeight="1" x14ac:dyDescent="0.35">
      <c r="A17" s="38"/>
      <c r="B17" s="97" t="s">
        <v>36</v>
      </c>
      <c r="C17" s="227" t="s">
        <v>37</v>
      </c>
      <c r="D17" s="227"/>
      <c r="E17" s="227"/>
      <c r="F17" s="227"/>
      <c r="G17" s="227"/>
      <c r="H17" s="227"/>
      <c r="I17" s="227"/>
      <c r="J17" s="227"/>
      <c r="K17" s="227"/>
      <c r="L17" s="227"/>
      <c r="M17" s="228"/>
      <c r="N17" s="227"/>
      <c r="O17" s="47"/>
    </row>
    <row r="18" spans="1:15" ht="129.75" customHeight="1" x14ac:dyDescent="0.35">
      <c r="A18" s="38"/>
      <c r="B18" s="98" t="s">
        <v>38</v>
      </c>
      <c r="C18" s="16" t="s">
        <v>39</v>
      </c>
      <c r="D18" s="18">
        <v>30000</v>
      </c>
      <c r="E18" s="18">
        <v>20000</v>
      </c>
      <c r="F18" s="18"/>
      <c r="G18" s="126">
        <f>SUM(D18:F18)</f>
        <v>50000</v>
      </c>
      <c r="H18" s="123">
        <v>1</v>
      </c>
      <c r="I18" s="213">
        <v>28764</v>
      </c>
      <c r="J18" s="213">
        <v>26196.6</v>
      </c>
      <c r="K18" s="213"/>
      <c r="L18" s="213">
        <f>I18+J18+K18</f>
        <v>54960.6</v>
      </c>
      <c r="M18" s="202" t="s">
        <v>40</v>
      </c>
      <c r="N18" s="112"/>
      <c r="O18" s="48"/>
    </row>
    <row r="19" spans="1:15" ht="124" x14ac:dyDescent="0.35">
      <c r="A19" s="38"/>
      <c r="B19" s="98" t="s">
        <v>41</v>
      </c>
      <c r="C19" s="16" t="s">
        <v>42</v>
      </c>
      <c r="D19" s="18">
        <v>35000</v>
      </c>
      <c r="E19" s="18">
        <v>20000</v>
      </c>
      <c r="F19" s="18">
        <v>70000</v>
      </c>
      <c r="G19" s="126">
        <f t="shared" ref="G19:G25" si="2">SUM(D19:F19)</f>
        <v>125000</v>
      </c>
      <c r="H19" s="123">
        <v>1</v>
      </c>
      <c r="I19" s="213">
        <v>23560</v>
      </c>
      <c r="J19" s="213">
        <v>11627.730000000003</v>
      </c>
      <c r="K19" s="213"/>
      <c r="L19" s="213">
        <f t="shared" ref="L19:L25" si="3">I19+J19+K19</f>
        <v>35187.730000000003</v>
      </c>
      <c r="M19" s="202" t="s">
        <v>43</v>
      </c>
      <c r="N19" s="112"/>
      <c r="O19" s="48"/>
    </row>
    <row r="20" spans="1:15" ht="124" x14ac:dyDescent="0.35">
      <c r="A20" s="38"/>
      <c r="B20" s="98" t="s">
        <v>44</v>
      </c>
      <c r="C20" s="16" t="s">
        <v>45</v>
      </c>
      <c r="D20" s="18">
        <v>10000</v>
      </c>
      <c r="E20" s="18"/>
      <c r="F20" s="18">
        <v>20000</v>
      </c>
      <c r="G20" s="126">
        <f t="shared" si="2"/>
        <v>30000</v>
      </c>
      <c r="H20" s="123">
        <v>1</v>
      </c>
      <c r="I20" s="213"/>
      <c r="J20" s="213"/>
      <c r="K20" s="213"/>
      <c r="L20" s="213">
        <f t="shared" si="3"/>
        <v>0</v>
      </c>
      <c r="M20" s="191" t="s">
        <v>46</v>
      </c>
      <c r="N20" s="112"/>
      <c r="O20" s="48"/>
    </row>
    <row r="21" spans="1:15" ht="117.75" customHeight="1" x14ac:dyDescent="0.35">
      <c r="A21" s="38"/>
      <c r="B21" s="98" t="s">
        <v>47</v>
      </c>
      <c r="C21" s="16" t="s">
        <v>48</v>
      </c>
      <c r="D21" s="18"/>
      <c r="E21" s="18">
        <v>40000</v>
      </c>
      <c r="F21" s="18"/>
      <c r="G21" s="126">
        <f t="shared" si="2"/>
        <v>40000</v>
      </c>
      <c r="H21" s="123">
        <v>1</v>
      </c>
      <c r="I21" s="213"/>
      <c r="J21" s="213">
        <v>30533.03</v>
      </c>
      <c r="K21" s="213"/>
      <c r="L21" s="213">
        <f t="shared" si="3"/>
        <v>30533.03</v>
      </c>
      <c r="M21" s="191" t="s">
        <v>49</v>
      </c>
      <c r="N21" s="112"/>
      <c r="O21" s="48"/>
    </row>
    <row r="22" spans="1:15" ht="108.5" x14ac:dyDescent="0.35">
      <c r="A22" s="38"/>
      <c r="B22" s="98" t="s">
        <v>50</v>
      </c>
      <c r="C22" s="16" t="s">
        <v>51</v>
      </c>
      <c r="D22" s="18"/>
      <c r="E22" s="18"/>
      <c r="F22" s="18">
        <v>50000</v>
      </c>
      <c r="G22" s="126">
        <f t="shared" si="2"/>
        <v>50000</v>
      </c>
      <c r="H22" s="123">
        <v>1</v>
      </c>
      <c r="I22" s="213"/>
      <c r="J22" s="213"/>
      <c r="K22" s="213"/>
      <c r="L22" s="213">
        <f t="shared" si="3"/>
        <v>0</v>
      </c>
      <c r="M22" s="191" t="s">
        <v>46</v>
      </c>
      <c r="N22" s="112"/>
      <c r="O22" s="48"/>
    </row>
    <row r="23" spans="1:15" ht="15.5" x14ac:dyDescent="0.35">
      <c r="A23" s="38"/>
      <c r="B23" s="98" t="s">
        <v>52</v>
      </c>
      <c r="C23" s="16"/>
      <c r="D23" s="18"/>
      <c r="E23" s="18"/>
      <c r="F23" s="18"/>
      <c r="G23" s="126">
        <f t="shared" si="2"/>
        <v>0</v>
      </c>
      <c r="H23" s="123"/>
      <c r="I23" s="213"/>
      <c r="J23" s="213"/>
      <c r="K23" s="213"/>
      <c r="L23" s="213">
        <f t="shared" si="3"/>
        <v>0</v>
      </c>
      <c r="M23" s="191"/>
      <c r="N23" s="112"/>
      <c r="O23" s="48"/>
    </row>
    <row r="24" spans="1:15" ht="15.5" x14ac:dyDescent="0.35">
      <c r="A24" s="38"/>
      <c r="B24" s="98" t="s">
        <v>53</v>
      </c>
      <c r="C24" s="44"/>
      <c r="D24" s="19"/>
      <c r="E24" s="19"/>
      <c r="F24" s="19"/>
      <c r="G24" s="126">
        <f t="shared" si="2"/>
        <v>0</v>
      </c>
      <c r="H24" s="124"/>
      <c r="I24" s="213"/>
      <c r="J24" s="213"/>
      <c r="K24" s="213"/>
      <c r="L24" s="213">
        <f t="shared" si="3"/>
        <v>0</v>
      </c>
      <c r="M24" s="191"/>
      <c r="N24" s="113"/>
      <c r="O24" s="48"/>
    </row>
    <row r="25" spans="1:15" ht="15.5" x14ac:dyDescent="0.35">
      <c r="A25" s="38"/>
      <c r="B25" s="98" t="s">
        <v>54</v>
      </c>
      <c r="C25" s="44"/>
      <c r="D25" s="19"/>
      <c r="E25" s="19"/>
      <c r="F25" s="19"/>
      <c r="G25" s="126">
        <f t="shared" si="2"/>
        <v>0</v>
      </c>
      <c r="H25" s="124"/>
      <c r="I25" s="213"/>
      <c r="J25" s="213"/>
      <c r="K25" s="213"/>
      <c r="L25" s="213">
        <f t="shared" si="3"/>
        <v>0</v>
      </c>
      <c r="M25" s="191"/>
      <c r="N25" s="113"/>
      <c r="O25" s="48"/>
    </row>
    <row r="26" spans="1:15" ht="15.5" x14ac:dyDescent="0.35">
      <c r="A26" s="38"/>
      <c r="C26" s="99" t="s">
        <v>35</v>
      </c>
      <c r="D26" s="23">
        <f>SUM(D18:D25)</f>
        <v>75000</v>
      </c>
      <c r="E26" s="23">
        <f>SUM(E18:E25)</f>
        <v>80000</v>
      </c>
      <c r="F26" s="23">
        <f>SUM(F18:F25)</f>
        <v>140000</v>
      </c>
      <c r="G26" s="23">
        <f>SUM(G18:G25)</f>
        <v>295000</v>
      </c>
      <c r="H26" s="20">
        <f>(H18*G18)+(H19*G19)+(H20*G20)+(H21*G21)+(H22*G22)+(H23*G23)+(H24*G24)+(H25*G25)</f>
        <v>295000</v>
      </c>
      <c r="I26" s="20">
        <f>I18+I19+I20+I21+I22+I23+I24+I25</f>
        <v>52324</v>
      </c>
      <c r="J26" s="20">
        <f>J18+J19+J20+J21+J22+J23+J24+J25</f>
        <v>68357.36</v>
      </c>
      <c r="K26" s="20">
        <f>K18+K19+K20+K21+K22+K23+K24+K25</f>
        <v>0</v>
      </c>
      <c r="L26" s="20">
        <f>L18+L19+L20+L21+L22+L23+L24+L25</f>
        <v>120681.36</v>
      </c>
      <c r="M26" s="192"/>
      <c r="N26" s="113"/>
      <c r="O26" s="49"/>
    </row>
    <row r="27" spans="1:15" ht="51" customHeight="1" x14ac:dyDescent="0.35">
      <c r="A27" s="38"/>
      <c r="B27" s="97" t="s">
        <v>55</v>
      </c>
      <c r="C27" s="222"/>
      <c r="D27" s="222"/>
      <c r="E27" s="222"/>
      <c r="F27" s="222"/>
      <c r="G27" s="222"/>
      <c r="H27" s="222"/>
      <c r="I27" s="222"/>
      <c r="J27" s="222"/>
      <c r="K27" s="222"/>
      <c r="L27" s="222"/>
      <c r="M27" s="223"/>
      <c r="N27" s="222"/>
      <c r="O27" s="47"/>
    </row>
    <row r="28" spans="1:15" ht="129" customHeight="1" x14ac:dyDescent="0.35">
      <c r="A28" s="38"/>
      <c r="B28" s="98" t="s">
        <v>56</v>
      </c>
      <c r="C28" s="16"/>
      <c r="D28" s="18"/>
      <c r="E28" s="18"/>
      <c r="F28" s="18"/>
      <c r="G28" s="126">
        <f>SUM(D28:F28)</f>
        <v>0</v>
      </c>
      <c r="H28" s="123"/>
      <c r="I28" s="213"/>
      <c r="J28" s="213"/>
      <c r="K28" s="213"/>
      <c r="L28" s="213">
        <f>I28+J28+K28</f>
        <v>0</v>
      </c>
      <c r="M28" s="191"/>
      <c r="N28" s="112"/>
      <c r="O28" s="48"/>
    </row>
    <row r="29" spans="1:15" ht="150" customHeight="1" x14ac:dyDescent="0.35">
      <c r="A29" s="38"/>
      <c r="B29" s="98" t="s">
        <v>57</v>
      </c>
      <c r="C29" s="16"/>
      <c r="D29" s="18"/>
      <c r="E29" s="18"/>
      <c r="F29" s="18"/>
      <c r="G29" s="126">
        <f t="shared" ref="G29:G35" si="4">SUM(D29:F29)</f>
        <v>0</v>
      </c>
      <c r="H29" s="123"/>
      <c r="I29" s="213"/>
      <c r="J29" s="213"/>
      <c r="K29" s="213"/>
      <c r="L29" s="213">
        <f t="shared" ref="L29:L35" si="5">I29+J29+K29</f>
        <v>0</v>
      </c>
      <c r="M29" s="191"/>
      <c r="N29" s="112"/>
      <c r="O29" s="48"/>
    </row>
    <row r="30" spans="1:15" ht="15.5" x14ac:dyDescent="0.35">
      <c r="A30" s="38"/>
      <c r="B30" s="98" t="s">
        <v>58</v>
      </c>
      <c r="C30" s="16"/>
      <c r="D30" s="18"/>
      <c r="E30" s="18"/>
      <c r="F30" s="18"/>
      <c r="G30" s="126">
        <f t="shared" si="4"/>
        <v>0</v>
      </c>
      <c r="H30" s="123">
        <v>1</v>
      </c>
      <c r="I30" s="213"/>
      <c r="J30" s="213"/>
      <c r="K30" s="213"/>
      <c r="L30" s="213">
        <f t="shared" si="5"/>
        <v>0</v>
      </c>
      <c r="M30" s="191"/>
      <c r="N30" s="112"/>
      <c r="O30" s="48"/>
    </row>
    <row r="31" spans="1:15" ht="15.5" x14ac:dyDescent="0.35">
      <c r="A31" s="38"/>
      <c r="B31" s="98" t="s">
        <v>59</v>
      </c>
      <c r="C31" s="16"/>
      <c r="D31" s="18"/>
      <c r="E31" s="18"/>
      <c r="F31" s="18"/>
      <c r="G31" s="126">
        <f t="shared" si="4"/>
        <v>0</v>
      </c>
      <c r="H31" s="123"/>
      <c r="I31" s="213"/>
      <c r="J31" s="213"/>
      <c r="K31" s="213"/>
      <c r="L31" s="213">
        <f t="shared" si="5"/>
        <v>0</v>
      </c>
      <c r="M31" s="191"/>
      <c r="N31" s="112"/>
      <c r="O31" s="48"/>
    </row>
    <row r="32" spans="1:15" s="38" customFormat="1" ht="15.5" x14ac:dyDescent="0.35">
      <c r="B32" s="98" t="s">
        <v>60</v>
      </c>
      <c r="C32" s="16"/>
      <c r="D32" s="18"/>
      <c r="E32" s="18"/>
      <c r="F32" s="18"/>
      <c r="G32" s="126">
        <f t="shared" si="4"/>
        <v>0</v>
      </c>
      <c r="H32" s="123"/>
      <c r="I32" s="213"/>
      <c r="J32" s="213"/>
      <c r="K32" s="213"/>
      <c r="L32" s="213">
        <f t="shared" si="5"/>
        <v>0</v>
      </c>
      <c r="M32" s="191"/>
      <c r="N32" s="112"/>
      <c r="O32" s="48"/>
    </row>
    <row r="33" spans="1:15" s="38" customFormat="1" ht="15.5" x14ac:dyDescent="0.35">
      <c r="B33" s="98" t="s">
        <v>61</v>
      </c>
      <c r="C33" s="16"/>
      <c r="D33" s="18"/>
      <c r="E33" s="18"/>
      <c r="F33" s="18"/>
      <c r="G33" s="126">
        <f t="shared" si="4"/>
        <v>0</v>
      </c>
      <c r="H33" s="123"/>
      <c r="I33" s="213"/>
      <c r="J33" s="213"/>
      <c r="K33" s="213"/>
      <c r="L33" s="213">
        <f t="shared" si="5"/>
        <v>0</v>
      </c>
      <c r="M33" s="191"/>
      <c r="N33" s="112"/>
      <c r="O33" s="48"/>
    </row>
    <row r="34" spans="1:15" s="38" customFormat="1" ht="15.5" x14ac:dyDescent="0.35">
      <c r="A34" s="37"/>
      <c r="B34" s="98" t="s">
        <v>62</v>
      </c>
      <c r="C34" s="44"/>
      <c r="D34" s="19"/>
      <c r="E34" s="19"/>
      <c r="F34" s="19"/>
      <c r="G34" s="126">
        <f t="shared" si="4"/>
        <v>0</v>
      </c>
      <c r="H34" s="124"/>
      <c r="I34" s="213"/>
      <c r="J34" s="213"/>
      <c r="K34" s="213"/>
      <c r="L34" s="213">
        <f t="shared" si="5"/>
        <v>0</v>
      </c>
      <c r="M34" s="191"/>
      <c r="N34" s="113"/>
      <c r="O34" s="48"/>
    </row>
    <row r="35" spans="1:15" ht="15.5" x14ac:dyDescent="0.35">
      <c r="B35" s="98" t="s">
        <v>63</v>
      </c>
      <c r="C35" s="44"/>
      <c r="D35" s="19"/>
      <c r="E35" s="19"/>
      <c r="F35" s="19"/>
      <c r="G35" s="126">
        <f t="shared" si="4"/>
        <v>0</v>
      </c>
      <c r="H35" s="124"/>
      <c r="I35" s="213"/>
      <c r="J35" s="213"/>
      <c r="K35" s="213"/>
      <c r="L35" s="213">
        <f t="shared" si="5"/>
        <v>0</v>
      </c>
      <c r="M35" s="191"/>
      <c r="N35" s="113"/>
      <c r="O35" s="48"/>
    </row>
    <row r="36" spans="1:15" ht="15.5" x14ac:dyDescent="0.35">
      <c r="C36" s="99" t="s">
        <v>35</v>
      </c>
      <c r="D36" s="23">
        <f>SUM(D28:D35)</f>
        <v>0</v>
      </c>
      <c r="E36" s="23">
        <f>SUM(E28:E35)</f>
        <v>0</v>
      </c>
      <c r="F36" s="23">
        <f>SUM(F28:F35)</f>
        <v>0</v>
      </c>
      <c r="G36" s="23">
        <f>SUM(G28:G35)</f>
        <v>0</v>
      </c>
      <c r="H36" s="20">
        <f>(H28*G28)+(H29*G29)+(H30*G30)+(H31*G31)+(H32*G32)+(H33*G33)+(H34*G34)+(H35*G35)</f>
        <v>0</v>
      </c>
      <c r="I36" s="20">
        <f>I28+I29+I30+I31+I32+I33+I34+I35</f>
        <v>0</v>
      </c>
      <c r="J36" s="20">
        <f>J28+J29+J30+J32+J33+J34+J35</f>
        <v>0</v>
      </c>
      <c r="K36" s="20">
        <f>K28+K29+K30+K31+K32+K33+K34+K35</f>
        <v>0</v>
      </c>
      <c r="L36" s="20">
        <f>L28+L29+L30+L31+L32+L33+L34+L35</f>
        <v>0</v>
      </c>
      <c r="M36" s="192"/>
      <c r="N36" s="113"/>
      <c r="O36" s="49"/>
    </row>
    <row r="37" spans="1:15" ht="51" customHeight="1" x14ac:dyDescent="0.35">
      <c r="B37" s="97" t="s">
        <v>64</v>
      </c>
      <c r="C37" s="222"/>
      <c r="D37" s="222"/>
      <c r="E37" s="222"/>
      <c r="F37" s="222"/>
      <c r="G37" s="222"/>
      <c r="H37" s="222"/>
      <c r="I37" s="222"/>
      <c r="J37" s="222"/>
      <c r="K37" s="222"/>
      <c r="L37" s="222"/>
      <c r="M37" s="223"/>
      <c r="N37" s="222"/>
      <c r="O37" s="47"/>
    </row>
    <row r="38" spans="1:15" ht="15.5" x14ac:dyDescent="0.35">
      <c r="B38" s="98" t="s">
        <v>65</v>
      </c>
      <c r="C38" s="16"/>
      <c r="D38" s="18"/>
      <c r="E38" s="18"/>
      <c r="F38" s="18"/>
      <c r="G38" s="126">
        <f>SUM(D38:F38)</f>
        <v>0</v>
      </c>
      <c r="H38" s="123"/>
      <c r="I38" s="213"/>
      <c r="J38" s="213"/>
      <c r="K38" s="213"/>
      <c r="L38" s="213">
        <f>I38+J38+K38</f>
        <v>0</v>
      </c>
      <c r="M38" s="191"/>
      <c r="N38" s="112"/>
      <c r="O38" s="48"/>
    </row>
    <row r="39" spans="1:15" ht="15.5" x14ac:dyDescent="0.35">
      <c r="B39" s="98" t="s">
        <v>66</v>
      </c>
      <c r="C39" s="16"/>
      <c r="D39" s="18"/>
      <c r="E39" s="18"/>
      <c r="F39" s="18"/>
      <c r="G39" s="126">
        <f t="shared" ref="G39:G45" si="6">SUM(D39:F39)</f>
        <v>0</v>
      </c>
      <c r="H39" s="123"/>
      <c r="I39" s="213"/>
      <c r="J39" s="213"/>
      <c r="K39" s="213"/>
      <c r="L39" s="213">
        <f t="shared" ref="L39:L45" si="7">I39+J39+K39</f>
        <v>0</v>
      </c>
      <c r="M39" s="191"/>
      <c r="N39" s="112"/>
      <c r="O39" s="48"/>
    </row>
    <row r="40" spans="1:15" ht="15.5" x14ac:dyDescent="0.35">
      <c r="B40" s="98" t="s">
        <v>67</v>
      </c>
      <c r="C40" s="16"/>
      <c r="D40" s="18"/>
      <c r="E40" s="18"/>
      <c r="F40" s="18"/>
      <c r="G40" s="126">
        <f t="shared" si="6"/>
        <v>0</v>
      </c>
      <c r="H40" s="123"/>
      <c r="I40" s="213"/>
      <c r="J40" s="213"/>
      <c r="K40" s="213"/>
      <c r="L40" s="213">
        <f t="shared" si="7"/>
        <v>0</v>
      </c>
      <c r="M40" s="191"/>
      <c r="N40" s="112"/>
      <c r="O40" s="48"/>
    </row>
    <row r="41" spans="1:15" ht="15.5" x14ac:dyDescent="0.35">
      <c r="B41" s="98" t="s">
        <v>68</v>
      </c>
      <c r="C41" s="16"/>
      <c r="D41" s="18"/>
      <c r="E41" s="18"/>
      <c r="F41" s="18"/>
      <c r="G41" s="126">
        <f t="shared" si="6"/>
        <v>0</v>
      </c>
      <c r="H41" s="123"/>
      <c r="I41" s="213"/>
      <c r="J41" s="213"/>
      <c r="K41" s="213"/>
      <c r="L41" s="213">
        <f t="shared" si="7"/>
        <v>0</v>
      </c>
      <c r="M41" s="191"/>
      <c r="N41" s="112"/>
      <c r="O41" s="48"/>
    </row>
    <row r="42" spans="1:15" ht="15.5" x14ac:dyDescent="0.35">
      <c r="B42" s="98" t="s">
        <v>69</v>
      </c>
      <c r="C42" s="16"/>
      <c r="D42" s="18"/>
      <c r="E42" s="18"/>
      <c r="F42" s="18"/>
      <c r="G42" s="126">
        <f t="shared" si="6"/>
        <v>0</v>
      </c>
      <c r="H42" s="123"/>
      <c r="I42" s="213"/>
      <c r="J42" s="213"/>
      <c r="K42" s="213"/>
      <c r="L42" s="213">
        <f t="shared" si="7"/>
        <v>0</v>
      </c>
      <c r="M42" s="191"/>
      <c r="N42" s="112"/>
      <c r="O42" s="48"/>
    </row>
    <row r="43" spans="1:15" ht="15.5" x14ac:dyDescent="0.35">
      <c r="A43" s="38"/>
      <c r="B43" s="98" t="s">
        <v>70</v>
      </c>
      <c r="C43" s="16"/>
      <c r="D43" s="18"/>
      <c r="E43" s="18"/>
      <c r="F43" s="18"/>
      <c r="G43" s="126">
        <f t="shared" si="6"/>
        <v>0</v>
      </c>
      <c r="H43" s="123"/>
      <c r="I43" s="213"/>
      <c r="J43" s="213"/>
      <c r="K43" s="213"/>
      <c r="L43" s="213">
        <f t="shared" si="7"/>
        <v>0</v>
      </c>
      <c r="M43" s="191"/>
      <c r="N43" s="112"/>
      <c r="O43" s="48"/>
    </row>
    <row r="44" spans="1:15" s="38" customFormat="1" ht="15.5" x14ac:dyDescent="0.35">
      <c r="A44" s="37"/>
      <c r="B44" s="98" t="s">
        <v>71</v>
      </c>
      <c r="C44" s="44"/>
      <c r="D44" s="19"/>
      <c r="E44" s="19"/>
      <c r="F44" s="19"/>
      <c r="G44" s="126">
        <f t="shared" si="6"/>
        <v>0</v>
      </c>
      <c r="H44" s="124"/>
      <c r="I44" s="213"/>
      <c r="J44" s="213"/>
      <c r="K44" s="213"/>
      <c r="L44" s="213">
        <f t="shared" si="7"/>
        <v>0</v>
      </c>
      <c r="M44" s="191"/>
      <c r="N44" s="113"/>
      <c r="O44" s="48"/>
    </row>
    <row r="45" spans="1:15" ht="15.5" x14ac:dyDescent="0.35">
      <c r="B45" s="98" t="s">
        <v>72</v>
      </c>
      <c r="C45" s="44"/>
      <c r="D45" s="19"/>
      <c r="E45" s="19"/>
      <c r="F45" s="19"/>
      <c r="G45" s="126">
        <f t="shared" si="6"/>
        <v>0</v>
      </c>
      <c r="H45" s="124"/>
      <c r="I45" s="213"/>
      <c r="J45" s="213"/>
      <c r="K45" s="213"/>
      <c r="L45" s="213">
        <f t="shared" si="7"/>
        <v>0</v>
      </c>
      <c r="M45" s="191"/>
      <c r="N45" s="113"/>
      <c r="O45" s="48"/>
    </row>
    <row r="46" spans="1:15" ht="15.5" x14ac:dyDescent="0.35">
      <c r="C46" s="99" t="s">
        <v>35</v>
      </c>
      <c r="D46" s="20">
        <f>SUM(D38:D45)</f>
        <v>0</v>
      </c>
      <c r="E46" s="20">
        <f>SUM(E38:E45)</f>
        <v>0</v>
      </c>
      <c r="F46" s="20">
        <f>SUM(F38:F45)</f>
        <v>0</v>
      </c>
      <c r="G46" s="20">
        <f>SUM(G38:G45)</f>
        <v>0</v>
      </c>
      <c r="H46" s="20">
        <f>(H38*G38)+(H39*G39)+(H40*G40)+(H41*G41)+(H42*G42)+(H43*G43)+(H44*G44)+(H45*G45)</f>
        <v>0</v>
      </c>
      <c r="I46" s="20">
        <f>I39++I40+I41+I42+I43+I44+I45</f>
        <v>0</v>
      </c>
      <c r="J46" s="20">
        <f>J38+J39+J40++J41+J42+J43+J44+J45</f>
        <v>0</v>
      </c>
      <c r="K46" s="20">
        <f>K38+K39+K40+K41+K42+K43+K44+K45</f>
        <v>0</v>
      </c>
      <c r="L46" s="20">
        <f>L38+L39+L40+L41+L42+L43+L44+L45</f>
        <v>0</v>
      </c>
      <c r="M46" s="192"/>
      <c r="N46" s="113"/>
      <c r="O46" s="49"/>
    </row>
    <row r="47" spans="1:15" ht="15.5" x14ac:dyDescent="0.35">
      <c r="B47" s="10"/>
      <c r="C47" s="11"/>
      <c r="D47" s="9"/>
      <c r="E47" s="9"/>
      <c r="F47" s="9"/>
      <c r="G47" s="9"/>
      <c r="H47" s="9"/>
      <c r="I47" s="9"/>
      <c r="J47" s="9"/>
      <c r="K47" s="9"/>
      <c r="L47" s="9"/>
      <c r="M47" s="193"/>
      <c r="N47" s="9"/>
      <c r="O47" s="48"/>
    </row>
    <row r="48" spans="1:15" ht="43" customHeight="1" x14ac:dyDescent="0.35">
      <c r="B48" s="99" t="s">
        <v>73</v>
      </c>
      <c r="C48" s="227" t="s">
        <v>74</v>
      </c>
      <c r="D48" s="227"/>
      <c r="E48" s="227"/>
      <c r="F48" s="227"/>
      <c r="G48" s="227"/>
      <c r="H48" s="227"/>
      <c r="I48" s="227"/>
      <c r="J48" s="227"/>
      <c r="K48" s="227"/>
      <c r="L48" s="227"/>
      <c r="M48" s="228"/>
      <c r="N48" s="227"/>
      <c r="O48" s="17"/>
    </row>
    <row r="49" spans="1:15" ht="36" customHeight="1" x14ac:dyDescent="0.35">
      <c r="B49" s="97" t="s">
        <v>75</v>
      </c>
      <c r="C49" s="227" t="s">
        <v>76</v>
      </c>
      <c r="D49" s="222"/>
      <c r="E49" s="222"/>
      <c r="F49" s="222"/>
      <c r="G49" s="222"/>
      <c r="H49" s="222"/>
      <c r="I49" s="222"/>
      <c r="J49" s="222"/>
      <c r="K49" s="222"/>
      <c r="L49" s="222"/>
      <c r="M49" s="223"/>
      <c r="N49" s="222"/>
      <c r="O49" s="47"/>
    </row>
    <row r="50" spans="1:15" ht="133.5" customHeight="1" x14ac:dyDescent="0.35">
      <c r="B50" s="98" t="s">
        <v>77</v>
      </c>
      <c r="C50" s="16" t="s">
        <v>78</v>
      </c>
      <c r="D50" s="18">
        <v>30000</v>
      </c>
      <c r="E50" s="18">
        <v>20000</v>
      </c>
      <c r="F50" s="18"/>
      <c r="G50" s="126">
        <f>SUM(D50:F50)</f>
        <v>50000</v>
      </c>
      <c r="H50" s="123">
        <v>1</v>
      </c>
      <c r="I50" s="213">
        <v>23982</v>
      </c>
      <c r="J50" s="213">
        <v>18325</v>
      </c>
      <c r="K50" s="213"/>
      <c r="L50" s="213">
        <f>I50+J50+K50</f>
        <v>42307</v>
      </c>
      <c r="M50" s="191" t="s">
        <v>79</v>
      </c>
      <c r="N50" s="112"/>
      <c r="O50" s="48"/>
    </row>
    <row r="51" spans="1:15" ht="93" x14ac:dyDescent="0.35">
      <c r="B51" s="98" t="s">
        <v>80</v>
      </c>
      <c r="C51" s="16" t="s">
        <v>81</v>
      </c>
      <c r="D51" s="18">
        <v>70000</v>
      </c>
      <c r="E51" s="18">
        <v>20000</v>
      </c>
      <c r="F51" s="18"/>
      <c r="G51" s="126">
        <f t="shared" ref="G51:G57" si="8">SUM(D51:F51)</f>
        <v>90000</v>
      </c>
      <c r="H51" s="123">
        <v>1</v>
      </c>
      <c r="I51" s="213"/>
      <c r="J51" s="213"/>
      <c r="K51" s="213"/>
      <c r="L51" s="213">
        <f t="shared" ref="L51:L57" si="9">I51+J51+K51</f>
        <v>0</v>
      </c>
      <c r="M51" s="191" t="s">
        <v>79</v>
      </c>
      <c r="N51" s="112"/>
      <c r="O51" s="48"/>
    </row>
    <row r="52" spans="1:15" ht="91.5" customHeight="1" x14ac:dyDescent="0.35">
      <c r="B52" s="98" t="s">
        <v>82</v>
      </c>
      <c r="C52" s="16" t="s">
        <v>83</v>
      </c>
      <c r="D52" s="18">
        <v>123740</v>
      </c>
      <c r="E52" s="18"/>
      <c r="F52" s="18"/>
      <c r="G52" s="126">
        <f t="shared" si="8"/>
        <v>123740</v>
      </c>
      <c r="H52" s="123">
        <v>1</v>
      </c>
      <c r="I52" s="213">
        <v>67000.62</v>
      </c>
      <c r="J52" s="213"/>
      <c r="K52" s="213"/>
      <c r="L52" s="213">
        <f t="shared" si="9"/>
        <v>67000.62</v>
      </c>
      <c r="M52" s="191" t="s">
        <v>84</v>
      </c>
      <c r="N52" s="112"/>
      <c r="O52" s="48"/>
    </row>
    <row r="53" spans="1:15" ht="91" customHeight="1" x14ac:dyDescent="0.35">
      <c r="B53" s="98" t="s">
        <v>85</v>
      </c>
      <c r="C53" s="16" t="s">
        <v>86</v>
      </c>
      <c r="D53" s="18">
        <v>120000</v>
      </c>
      <c r="E53" s="18">
        <v>75000</v>
      </c>
      <c r="F53" s="18"/>
      <c r="G53" s="126">
        <f t="shared" si="8"/>
        <v>195000</v>
      </c>
      <c r="H53" s="123">
        <v>1</v>
      </c>
      <c r="I53" s="213"/>
      <c r="J53" s="213"/>
      <c r="K53" s="213"/>
      <c r="L53" s="213">
        <f t="shared" si="9"/>
        <v>0</v>
      </c>
      <c r="M53" s="191" t="s">
        <v>84</v>
      </c>
      <c r="N53" s="112"/>
      <c r="O53" s="48"/>
    </row>
    <row r="54" spans="1:15" ht="73.5" customHeight="1" x14ac:dyDescent="0.35">
      <c r="B54" s="98" t="s">
        <v>87</v>
      </c>
      <c r="C54" s="16" t="s">
        <v>88</v>
      </c>
      <c r="D54" s="18">
        <v>40000</v>
      </c>
      <c r="E54" s="18"/>
      <c r="F54" s="18"/>
      <c r="G54" s="126">
        <f t="shared" si="8"/>
        <v>40000</v>
      </c>
      <c r="H54" s="123">
        <v>1</v>
      </c>
      <c r="I54" s="213"/>
      <c r="J54" s="213"/>
      <c r="K54" s="213"/>
      <c r="L54" s="213">
        <f t="shared" si="9"/>
        <v>0</v>
      </c>
      <c r="M54" s="191" t="s">
        <v>49</v>
      </c>
      <c r="N54" s="112"/>
      <c r="O54" s="48"/>
    </row>
    <row r="55" spans="1:15" ht="15.5" x14ac:dyDescent="0.35">
      <c r="B55" s="98" t="s">
        <v>89</v>
      </c>
      <c r="C55" s="16"/>
      <c r="D55" s="18"/>
      <c r="E55" s="18"/>
      <c r="F55" s="18"/>
      <c r="G55" s="126">
        <f t="shared" si="8"/>
        <v>0</v>
      </c>
      <c r="H55" s="123"/>
      <c r="I55" s="213"/>
      <c r="J55" s="213"/>
      <c r="K55" s="213"/>
      <c r="L55" s="213">
        <f t="shared" si="9"/>
        <v>0</v>
      </c>
      <c r="M55" s="191"/>
      <c r="N55" s="112"/>
      <c r="O55" s="48"/>
    </row>
    <row r="56" spans="1:15" ht="15.5" x14ac:dyDescent="0.35">
      <c r="A56" s="38"/>
      <c r="B56" s="98" t="s">
        <v>90</v>
      </c>
      <c r="C56" s="44"/>
      <c r="D56" s="19"/>
      <c r="E56" s="19"/>
      <c r="F56" s="19"/>
      <c r="G56" s="126">
        <f t="shared" si="8"/>
        <v>0</v>
      </c>
      <c r="H56" s="124"/>
      <c r="I56" s="213"/>
      <c r="J56" s="213"/>
      <c r="K56" s="213"/>
      <c r="L56" s="213">
        <f t="shared" si="9"/>
        <v>0</v>
      </c>
      <c r="M56" s="191"/>
      <c r="N56" s="113"/>
      <c r="O56" s="48"/>
    </row>
    <row r="57" spans="1:15" s="38" customFormat="1" ht="15.5" x14ac:dyDescent="0.35">
      <c r="B57" s="98" t="s">
        <v>91</v>
      </c>
      <c r="C57" s="44"/>
      <c r="D57" s="19"/>
      <c r="E57" s="19"/>
      <c r="F57" s="19"/>
      <c r="G57" s="126">
        <f t="shared" si="8"/>
        <v>0</v>
      </c>
      <c r="H57" s="124"/>
      <c r="I57" s="213"/>
      <c r="J57" s="213"/>
      <c r="K57" s="213"/>
      <c r="L57" s="213">
        <f t="shared" si="9"/>
        <v>0</v>
      </c>
      <c r="M57" s="191"/>
      <c r="N57" s="113"/>
      <c r="O57" s="48"/>
    </row>
    <row r="58" spans="1:15" s="38" customFormat="1" ht="15.5" x14ac:dyDescent="0.35">
      <c r="A58" s="37"/>
      <c r="B58" s="37"/>
      <c r="C58" s="99" t="s">
        <v>35</v>
      </c>
      <c r="D58" s="20">
        <f>SUM(D50:D57)</f>
        <v>383740</v>
      </c>
      <c r="E58" s="20">
        <f>SUM(E50:E57)</f>
        <v>115000</v>
      </c>
      <c r="F58" s="20">
        <f>SUM(F50:F57)</f>
        <v>0</v>
      </c>
      <c r="G58" s="23">
        <f>SUM(G50:G57)</f>
        <v>498740</v>
      </c>
      <c r="H58" s="20">
        <f>(H50*G50)+(H51*G51)+(H52*G52)+(H53*G53)+(H54*G54)+(H55*G55)+(H56*G56)+(H57*G57)</f>
        <v>498740</v>
      </c>
      <c r="I58" s="20">
        <f>I50+I51+I52+I53+I54+I55+I56+I57</f>
        <v>90982.62</v>
      </c>
      <c r="J58" s="20">
        <f>J50+J51+J52+J53+J54+J55+J56+J57</f>
        <v>18325</v>
      </c>
      <c r="K58" s="20">
        <f>K51+K52+K53+K54+K55+K56+K57</f>
        <v>0</v>
      </c>
      <c r="L58" s="20">
        <f>L51+L52+L53+L54+L55+L56+L57</f>
        <v>67000.62</v>
      </c>
      <c r="M58" s="192"/>
      <c r="N58" s="113"/>
      <c r="O58" s="49"/>
    </row>
    <row r="59" spans="1:15" ht="51" customHeight="1" x14ac:dyDescent="0.35">
      <c r="B59" s="97" t="s">
        <v>92</v>
      </c>
      <c r="C59" s="227" t="s">
        <v>93</v>
      </c>
      <c r="D59" s="222"/>
      <c r="E59" s="222"/>
      <c r="F59" s="222"/>
      <c r="G59" s="222"/>
      <c r="H59" s="222"/>
      <c r="I59" s="222"/>
      <c r="J59" s="222"/>
      <c r="K59" s="222"/>
      <c r="L59" s="222"/>
      <c r="M59" s="223"/>
      <c r="N59" s="222"/>
      <c r="O59" s="47"/>
    </row>
    <row r="60" spans="1:15" ht="31" x14ac:dyDescent="0.35">
      <c r="B60" s="98" t="s">
        <v>94</v>
      </c>
      <c r="C60" s="16" t="s">
        <v>95</v>
      </c>
      <c r="D60" s="18"/>
      <c r="E60" s="18">
        <v>30000</v>
      </c>
      <c r="F60" s="18"/>
      <c r="G60" s="126">
        <f>SUM(D60:F60)</f>
        <v>30000</v>
      </c>
      <c r="H60" s="123">
        <v>1</v>
      </c>
      <c r="I60" s="213"/>
      <c r="J60" s="213">
        <v>25809.74</v>
      </c>
      <c r="K60" s="213"/>
      <c r="L60" s="213">
        <f>I60+J60+K60</f>
        <v>25809.74</v>
      </c>
      <c r="M60" s="191" t="s">
        <v>79</v>
      </c>
      <c r="N60" s="112"/>
      <c r="O60" s="48"/>
    </row>
    <row r="61" spans="1:15" ht="62" x14ac:dyDescent="0.35">
      <c r="B61" s="98" t="s">
        <v>96</v>
      </c>
      <c r="C61" s="16" t="s">
        <v>97</v>
      </c>
      <c r="D61" s="18"/>
      <c r="E61" s="18"/>
      <c r="F61" s="18">
        <v>100000</v>
      </c>
      <c r="G61" s="126">
        <f t="shared" ref="G61:G67" si="10">SUM(D61:F61)</f>
        <v>100000</v>
      </c>
      <c r="H61" s="123">
        <v>1</v>
      </c>
      <c r="I61" s="213"/>
      <c r="J61" s="213"/>
      <c r="K61" s="213"/>
      <c r="L61" s="213">
        <f t="shared" ref="L61:L67" si="11">I61+J61+K61</f>
        <v>0</v>
      </c>
      <c r="M61" s="191" t="s">
        <v>79</v>
      </c>
      <c r="N61" s="112"/>
      <c r="O61" s="48"/>
    </row>
    <row r="62" spans="1:15" ht="108.5" x14ac:dyDescent="0.35">
      <c r="B62" s="98" t="s">
        <v>98</v>
      </c>
      <c r="C62" s="16" t="s">
        <v>99</v>
      </c>
      <c r="D62" s="19"/>
      <c r="E62" s="18">
        <v>25000</v>
      </c>
      <c r="F62" s="18">
        <v>30000</v>
      </c>
      <c r="G62" s="126">
        <f t="shared" si="10"/>
        <v>55000</v>
      </c>
      <c r="H62" s="123">
        <v>1</v>
      </c>
      <c r="I62" s="213"/>
      <c r="J62" s="213"/>
      <c r="K62" s="213"/>
      <c r="L62" s="213">
        <f t="shared" si="11"/>
        <v>0</v>
      </c>
      <c r="M62" s="191" t="s">
        <v>79</v>
      </c>
      <c r="N62" s="112"/>
      <c r="O62" s="48"/>
    </row>
    <row r="63" spans="1:15" ht="15.5" x14ac:dyDescent="0.35">
      <c r="B63" s="98" t="s">
        <v>100</v>
      </c>
      <c r="C63" s="16"/>
      <c r="D63" s="19"/>
      <c r="E63" s="18"/>
      <c r="F63" s="18"/>
      <c r="G63" s="126">
        <f t="shared" si="10"/>
        <v>0</v>
      </c>
      <c r="H63" s="123"/>
      <c r="I63" s="213"/>
      <c r="J63" s="213"/>
      <c r="K63" s="213"/>
      <c r="L63" s="213">
        <f t="shared" si="11"/>
        <v>0</v>
      </c>
      <c r="M63" s="191"/>
      <c r="N63" s="112"/>
      <c r="O63" s="48"/>
    </row>
    <row r="64" spans="1:15" ht="15.5" x14ac:dyDescent="0.35">
      <c r="B64" s="98" t="s">
        <v>101</v>
      </c>
      <c r="C64" s="16"/>
      <c r="D64" s="18"/>
      <c r="E64" s="18"/>
      <c r="F64" s="18"/>
      <c r="G64" s="126">
        <f t="shared" si="10"/>
        <v>0</v>
      </c>
      <c r="H64" s="123"/>
      <c r="I64" s="213"/>
      <c r="J64" s="213"/>
      <c r="K64" s="213"/>
      <c r="L64" s="213">
        <f t="shared" si="11"/>
        <v>0</v>
      </c>
      <c r="M64" s="191"/>
      <c r="N64" s="112"/>
      <c r="O64" s="48"/>
    </row>
    <row r="65" spans="1:15" ht="15.5" x14ac:dyDescent="0.35">
      <c r="B65" s="98" t="s">
        <v>102</v>
      </c>
      <c r="C65" s="16"/>
      <c r="D65" s="18"/>
      <c r="E65" s="18"/>
      <c r="F65" s="18"/>
      <c r="G65" s="126">
        <f t="shared" si="10"/>
        <v>0</v>
      </c>
      <c r="H65" s="123"/>
      <c r="I65" s="213"/>
      <c r="J65" s="213"/>
      <c r="K65" s="213"/>
      <c r="L65" s="213">
        <f t="shared" si="11"/>
        <v>0</v>
      </c>
      <c r="M65" s="191"/>
      <c r="N65" s="112"/>
      <c r="O65" s="48"/>
    </row>
    <row r="66" spans="1:15" ht="15.5" x14ac:dyDescent="0.35">
      <c r="B66" s="98" t="s">
        <v>103</v>
      </c>
      <c r="C66" s="44"/>
      <c r="D66" s="19"/>
      <c r="E66" s="19"/>
      <c r="F66" s="19"/>
      <c r="G66" s="126">
        <f t="shared" si="10"/>
        <v>0</v>
      </c>
      <c r="H66" s="124"/>
      <c r="I66" s="213"/>
      <c r="J66" s="213"/>
      <c r="K66" s="213"/>
      <c r="L66" s="213">
        <f t="shared" si="11"/>
        <v>0</v>
      </c>
      <c r="M66" s="191"/>
      <c r="N66" s="113"/>
      <c r="O66" s="48"/>
    </row>
    <row r="67" spans="1:15" ht="15.5" x14ac:dyDescent="0.35">
      <c r="B67" s="98" t="s">
        <v>104</v>
      </c>
      <c r="C67" s="44"/>
      <c r="D67" s="19"/>
      <c r="E67" s="19"/>
      <c r="F67" s="19"/>
      <c r="G67" s="126">
        <f t="shared" si="10"/>
        <v>0</v>
      </c>
      <c r="H67" s="124"/>
      <c r="I67" s="213"/>
      <c r="J67" s="213"/>
      <c r="K67" s="213"/>
      <c r="L67" s="213">
        <f t="shared" si="11"/>
        <v>0</v>
      </c>
      <c r="M67" s="191"/>
      <c r="N67" s="113"/>
      <c r="O67" s="48"/>
    </row>
    <row r="68" spans="1:15" ht="15.5" x14ac:dyDescent="0.35">
      <c r="C68" s="99" t="s">
        <v>35</v>
      </c>
      <c r="D68" s="23">
        <f>SUM(D60:D67)</f>
        <v>0</v>
      </c>
      <c r="E68" s="23">
        <f>SUM(E60:E67)</f>
        <v>55000</v>
      </c>
      <c r="F68" s="23">
        <f>SUM(F60:F67)</f>
        <v>130000</v>
      </c>
      <c r="G68" s="23">
        <f>SUM(G60:G67)</f>
        <v>185000</v>
      </c>
      <c r="H68" s="20">
        <f>(H60*G60)+(H61*G61)+(H62*G62)+(H63*G63)+(H64*G64)+(H65*G65)+(H66*G66)+(H67*G67)</f>
        <v>185000</v>
      </c>
      <c r="I68" s="20">
        <f>I60+I61+I62+I63+I64+I65+I66+I67</f>
        <v>0</v>
      </c>
      <c r="J68" s="20">
        <f>J60+J61+J62+J63+J64+J65+J66+J67</f>
        <v>25809.74</v>
      </c>
      <c r="K68" s="20">
        <f>K60+K61+K62+K63+K64+K65+K66+K67</f>
        <v>0</v>
      </c>
      <c r="L68" s="20">
        <f>L60+L61+L62+L63+L64+L65+L66+L67</f>
        <v>25809.74</v>
      </c>
      <c r="M68" s="192"/>
      <c r="N68" s="113"/>
      <c r="O68" s="49"/>
    </row>
    <row r="69" spans="1:15" ht="51" customHeight="1" x14ac:dyDescent="0.35">
      <c r="B69" s="97" t="s">
        <v>105</v>
      </c>
      <c r="C69" s="227" t="s">
        <v>106</v>
      </c>
      <c r="D69" s="227"/>
      <c r="E69" s="227"/>
      <c r="F69" s="227"/>
      <c r="G69" s="227"/>
      <c r="H69" s="227"/>
      <c r="I69" s="227"/>
      <c r="J69" s="227"/>
      <c r="K69" s="227"/>
      <c r="L69" s="227"/>
      <c r="M69" s="228"/>
      <c r="N69" s="227"/>
      <c r="O69" s="47"/>
    </row>
    <row r="70" spans="1:15" ht="62" x14ac:dyDescent="0.35">
      <c r="B70" s="98" t="s">
        <v>107</v>
      </c>
      <c r="C70" s="16" t="s">
        <v>108</v>
      </c>
      <c r="D70" s="18">
        <v>30000</v>
      </c>
      <c r="E70" s="18"/>
      <c r="F70" s="18"/>
      <c r="G70" s="126">
        <f>SUM(D70:F70)</f>
        <v>30000</v>
      </c>
      <c r="H70" s="123">
        <v>1</v>
      </c>
      <c r="I70" s="213">
        <v>29500</v>
      </c>
      <c r="J70" s="213"/>
      <c r="K70" s="213"/>
      <c r="L70" s="213">
        <f>I70+J70+K70</f>
        <v>29500</v>
      </c>
      <c r="M70" s="191" t="s">
        <v>79</v>
      </c>
      <c r="N70" s="112"/>
      <c r="O70" s="48"/>
    </row>
    <row r="71" spans="1:15" ht="79.5" customHeight="1" x14ac:dyDescent="0.35">
      <c r="B71" s="98" t="s">
        <v>109</v>
      </c>
      <c r="C71" s="16" t="s">
        <v>110</v>
      </c>
      <c r="D71" s="18">
        <v>60000</v>
      </c>
      <c r="E71" s="18"/>
      <c r="F71" s="18"/>
      <c r="G71" s="126">
        <f t="shared" ref="G71:G77" si="12">SUM(D71:F71)</f>
        <v>60000</v>
      </c>
      <c r="H71" s="123">
        <v>1</v>
      </c>
      <c r="I71" s="213"/>
      <c r="J71" s="213"/>
      <c r="K71" s="213"/>
      <c r="L71" s="213">
        <f t="shared" ref="L71:L77" si="13">I71+J71+K71</f>
        <v>0</v>
      </c>
      <c r="M71" s="191" t="s">
        <v>79</v>
      </c>
      <c r="N71" s="112"/>
      <c r="O71" s="48"/>
    </row>
    <row r="72" spans="1:15" ht="93" x14ac:dyDescent="0.35">
      <c r="B72" s="98" t="s">
        <v>111</v>
      </c>
      <c r="C72" s="16" t="s">
        <v>112</v>
      </c>
      <c r="D72" s="18"/>
      <c r="E72" s="18">
        <v>50000</v>
      </c>
      <c r="F72" s="18"/>
      <c r="G72" s="126">
        <f t="shared" si="12"/>
        <v>50000</v>
      </c>
      <c r="H72" s="123">
        <v>1</v>
      </c>
      <c r="I72" s="213"/>
      <c r="J72" s="213">
        <v>2147</v>
      </c>
      <c r="K72" s="213"/>
      <c r="L72" s="213">
        <f t="shared" si="13"/>
        <v>2147</v>
      </c>
      <c r="M72" s="191" t="s">
        <v>79</v>
      </c>
      <c r="N72" s="112"/>
      <c r="O72" s="48"/>
    </row>
    <row r="73" spans="1:15" ht="93" x14ac:dyDescent="0.35">
      <c r="A73" s="38"/>
      <c r="B73" s="98" t="s">
        <v>113</v>
      </c>
      <c r="C73" s="16" t="s">
        <v>114</v>
      </c>
      <c r="D73" s="18">
        <v>50000</v>
      </c>
      <c r="E73" s="18"/>
      <c r="F73" s="18"/>
      <c r="G73" s="126">
        <f t="shared" si="12"/>
        <v>50000</v>
      </c>
      <c r="H73" s="123">
        <v>1</v>
      </c>
      <c r="I73" s="213">
        <v>47845</v>
      </c>
      <c r="J73" s="213"/>
      <c r="K73" s="213"/>
      <c r="L73" s="213">
        <f t="shared" si="13"/>
        <v>47845</v>
      </c>
      <c r="M73" s="191" t="s">
        <v>79</v>
      </c>
      <c r="N73" s="112"/>
      <c r="O73" s="48"/>
    </row>
    <row r="74" spans="1:15" s="38" customFormat="1" ht="62" x14ac:dyDescent="0.35">
      <c r="A74" s="37"/>
      <c r="B74" s="98" t="s">
        <v>115</v>
      </c>
      <c r="C74" s="16" t="s">
        <v>116</v>
      </c>
      <c r="D74" s="18"/>
      <c r="E74" s="18">
        <v>60000</v>
      </c>
      <c r="F74" s="18"/>
      <c r="G74" s="126">
        <f t="shared" si="12"/>
        <v>60000</v>
      </c>
      <c r="H74" s="123">
        <v>1</v>
      </c>
      <c r="I74" s="213"/>
      <c r="J74" s="213"/>
      <c r="K74" s="213"/>
      <c r="L74" s="213">
        <f t="shared" si="13"/>
        <v>0</v>
      </c>
      <c r="M74" s="191" t="s">
        <v>79</v>
      </c>
      <c r="N74" s="112"/>
      <c r="O74" s="48"/>
    </row>
    <row r="75" spans="1:15" ht="15.5" x14ac:dyDescent="0.35">
      <c r="B75" s="98" t="s">
        <v>117</v>
      </c>
      <c r="C75" s="16"/>
      <c r="D75" s="18"/>
      <c r="E75" s="18"/>
      <c r="F75" s="18"/>
      <c r="G75" s="126">
        <f t="shared" si="12"/>
        <v>0</v>
      </c>
      <c r="H75" s="123"/>
      <c r="I75" s="213"/>
      <c r="J75" s="213"/>
      <c r="K75" s="213"/>
      <c r="L75" s="213">
        <f t="shared" si="13"/>
        <v>0</v>
      </c>
      <c r="M75" s="191"/>
      <c r="N75" s="112"/>
      <c r="O75" s="48"/>
    </row>
    <row r="76" spans="1:15" ht="15.5" x14ac:dyDescent="0.35">
      <c r="B76" s="98" t="s">
        <v>118</v>
      </c>
      <c r="C76" s="44"/>
      <c r="D76" s="19"/>
      <c r="E76" s="19"/>
      <c r="F76" s="19"/>
      <c r="G76" s="126">
        <f t="shared" si="12"/>
        <v>0</v>
      </c>
      <c r="H76" s="124"/>
      <c r="I76" s="213"/>
      <c r="J76" s="213"/>
      <c r="K76" s="213"/>
      <c r="L76" s="213">
        <f t="shared" si="13"/>
        <v>0</v>
      </c>
      <c r="M76" s="191"/>
      <c r="N76" s="113"/>
      <c r="O76" s="48"/>
    </row>
    <row r="77" spans="1:15" ht="15.5" x14ac:dyDescent="0.35">
      <c r="B77" s="98" t="s">
        <v>119</v>
      </c>
      <c r="C77" s="44"/>
      <c r="D77" s="19"/>
      <c r="E77" s="19"/>
      <c r="F77" s="19"/>
      <c r="G77" s="126">
        <f t="shared" si="12"/>
        <v>0</v>
      </c>
      <c r="H77" s="124"/>
      <c r="I77" s="213"/>
      <c r="J77" s="213"/>
      <c r="K77" s="213"/>
      <c r="L77" s="213">
        <f t="shared" si="13"/>
        <v>0</v>
      </c>
      <c r="M77" s="191"/>
      <c r="N77" s="113"/>
      <c r="O77" s="48"/>
    </row>
    <row r="78" spans="1:15" ht="15.5" x14ac:dyDescent="0.35">
      <c r="C78" s="99" t="s">
        <v>35</v>
      </c>
      <c r="D78" s="23">
        <f>SUM(D70:D77)</f>
        <v>140000</v>
      </c>
      <c r="E78" s="23">
        <f>SUM(E70:E77)</f>
        <v>110000</v>
      </c>
      <c r="F78" s="23">
        <f>SUM(F70:F77)</f>
        <v>0</v>
      </c>
      <c r="G78" s="23">
        <f>SUM(G70:G77)</f>
        <v>250000</v>
      </c>
      <c r="H78" s="20">
        <f>(H70*G70)+(H71*G71)+(H72*G72)+(H73*G73)+(H74*G74)+(H75*G75)+(H76*G76)+(H77*G77)</f>
        <v>250000</v>
      </c>
      <c r="I78" s="20">
        <f>I70+I71+I72+I73+I74+I75+I76+I77</f>
        <v>77345</v>
      </c>
      <c r="J78" s="20">
        <f>J70+J71+J72+J73+J74+J75+J76+J77</f>
        <v>2147</v>
      </c>
      <c r="K78" s="20">
        <f>K70+K71+K72+K73+K74+K75+K76+K77</f>
        <v>0</v>
      </c>
      <c r="L78" s="20">
        <f>L70+L71+L72+L73+L74+L75+L76+L77</f>
        <v>79492</v>
      </c>
      <c r="M78" s="192"/>
      <c r="N78" s="113"/>
      <c r="O78" s="49"/>
    </row>
    <row r="79" spans="1:15" ht="51" customHeight="1" x14ac:dyDescent="0.35">
      <c r="B79" s="97" t="s">
        <v>120</v>
      </c>
      <c r="C79" s="222"/>
      <c r="D79" s="222"/>
      <c r="E79" s="222"/>
      <c r="F79" s="222"/>
      <c r="G79" s="222"/>
      <c r="H79" s="222"/>
      <c r="I79" s="222"/>
      <c r="J79" s="222"/>
      <c r="K79" s="222"/>
      <c r="L79" s="222"/>
      <c r="M79" s="223"/>
      <c r="N79" s="222"/>
      <c r="O79" s="47"/>
    </row>
    <row r="80" spans="1:15" ht="15.5" x14ac:dyDescent="0.35">
      <c r="B80" s="98" t="s">
        <v>121</v>
      </c>
      <c r="C80" s="16"/>
      <c r="D80" s="18"/>
      <c r="E80" s="18"/>
      <c r="F80" s="18"/>
      <c r="G80" s="126">
        <f>SUM(D80:F80)</f>
        <v>0</v>
      </c>
      <c r="H80" s="123"/>
      <c r="I80" s="213"/>
      <c r="J80" s="213"/>
      <c r="K80" s="213"/>
      <c r="L80" s="213">
        <f>I80+J80+K80</f>
        <v>0</v>
      </c>
      <c r="M80" s="191"/>
      <c r="N80" s="112"/>
      <c r="O80" s="48"/>
    </row>
    <row r="81" spans="2:15" ht="15.5" x14ac:dyDescent="0.35">
      <c r="B81" s="98" t="s">
        <v>122</v>
      </c>
      <c r="C81" s="16"/>
      <c r="D81" s="18"/>
      <c r="E81" s="18"/>
      <c r="F81" s="18"/>
      <c r="G81" s="126">
        <f t="shared" ref="G81:G87" si="14">SUM(D81:F81)</f>
        <v>0</v>
      </c>
      <c r="H81" s="123"/>
      <c r="I81" s="213"/>
      <c r="J81" s="213"/>
      <c r="K81" s="213"/>
      <c r="L81" s="213">
        <f t="shared" ref="L81:L87" si="15">I81+J81+K81</f>
        <v>0</v>
      </c>
      <c r="M81" s="191"/>
      <c r="N81" s="112"/>
      <c r="O81" s="48"/>
    </row>
    <row r="82" spans="2:15" ht="15.5" x14ac:dyDescent="0.35">
      <c r="B82" s="98" t="s">
        <v>123</v>
      </c>
      <c r="C82" s="16"/>
      <c r="D82" s="18"/>
      <c r="E82" s="18"/>
      <c r="F82" s="18"/>
      <c r="G82" s="126">
        <f t="shared" si="14"/>
        <v>0</v>
      </c>
      <c r="H82" s="123"/>
      <c r="I82" s="213"/>
      <c r="J82" s="213"/>
      <c r="K82" s="213"/>
      <c r="L82" s="213">
        <f t="shared" si="15"/>
        <v>0</v>
      </c>
      <c r="M82" s="191"/>
      <c r="N82" s="112"/>
      <c r="O82" s="48"/>
    </row>
    <row r="83" spans="2:15" ht="15.5" x14ac:dyDescent="0.35">
      <c r="B83" s="98" t="s">
        <v>124</v>
      </c>
      <c r="C83" s="16"/>
      <c r="D83" s="18"/>
      <c r="E83" s="18"/>
      <c r="F83" s="18"/>
      <c r="G83" s="126">
        <f t="shared" si="14"/>
        <v>0</v>
      </c>
      <c r="H83" s="123"/>
      <c r="I83" s="213"/>
      <c r="J83" s="213"/>
      <c r="K83" s="213"/>
      <c r="L83" s="213">
        <f t="shared" si="15"/>
        <v>0</v>
      </c>
      <c r="M83" s="191"/>
      <c r="N83" s="112"/>
      <c r="O83" s="48"/>
    </row>
    <row r="84" spans="2:15" ht="15.5" x14ac:dyDescent="0.35">
      <c r="B84" s="98" t="s">
        <v>125</v>
      </c>
      <c r="C84" s="16"/>
      <c r="D84" s="18"/>
      <c r="E84" s="18"/>
      <c r="F84" s="18"/>
      <c r="G84" s="126">
        <f t="shared" si="14"/>
        <v>0</v>
      </c>
      <c r="H84" s="123"/>
      <c r="I84" s="213"/>
      <c r="J84" s="213"/>
      <c r="K84" s="213"/>
      <c r="L84" s="213">
        <f t="shared" si="15"/>
        <v>0</v>
      </c>
      <c r="M84" s="191"/>
      <c r="N84" s="112"/>
      <c r="O84" s="48"/>
    </row>
    <row r="85" spans="2:15" ht="15.5" x14ac:dyDescent="0.35">
      <c r="B85" s="98" t="s">
        <v>126</v>
      </c>
      <c r="C85" s="16"/>
      <c r="D85" s="18"/>
      <c r="E85" s="18"/>
      <c r="F85" s="18"/>
      <c r="G85" s="126">
        <f t="shared" si="14"/>
        <v>0</v>
      </c>
      <c r="H85" s="123"/>
      <c r="I85" s="213"/>
      <c r="J85" s="213"/>
      <c r="K85" s="213"/>
      <c r="L85" s="213">
        <f t="shared" si="15"/>
        <v>0</v>
      </c>
      <c r="M85" s="191"/>
      <c r="N85" s="112"/>
      <c r="O85" s="48"/>
    </row>
    <row r="86" spans="2:15" ht="15.5" x14ac:dyDescent="0.35">
      <c r="B86" s="98" t="s">
        <v>127</v>
      </c>
      <c r="C86" s="44"/>
      <c r="D86" s="19"/>
      <c r="E86" s="19"/>
      <c r="F86" s="19"/>
      <c r="G86" s="126">
        <f t="shared" si="14"/>
        <v>0</v>
      </c>
      <c r="H86" s="124"/>
      <c r="I86" s="213"/>
      <c r="J86" s="213"/>
      <c r="K86" s="213"/>
      <c r="L86" s="213">
        <f t="shared" si="15"/>
        <v>0</v>
      </c>
      <c r="M86" s="191"/>
      <c r="N86" s="113"/>
      <c r="O86" s="48"/>
    </row>
    <row r="87" spans="2:15" ht="15.5" x14ac:dyDescent="0.35">
      <c r="B87" s="98" t="s">
        <v>128</v>
      </c>
      <c r="C87" s="44"/>
      <c r="D87" s="19"/>
      <c r="E87" s="19"/>
      <c r="F87" s="19"/>
      <c r="G87" s="126">
        <f t="shared" si="14"/>
        <v>0</v>
      </c>
      <c r="H87" s="124"/>
      <c r="I87" s="213"/>
      <c r="J87" s="213"/>
      <c r="K87" s="213"/>
      <c r="L87" s="213">
        <f t="shared" si="15"/>
        <v>0</v>
      </c>
      <c r="M87" s="191"/>
      <c r="N87" s="113"/>
      <c r="O87" s="48"/>
    </row>
    <row r="88" spans="2:15" ht="15.5" x14ac:dyDescent="0.35">
      <c r="C88" s="99" t="s">
        <v>35</v>
      </c>
      <c r="D88" s="20">
        <f>SUM(D80:D87)</f>
        <v>0</v>
      </c>
      <c r="E88" s="20">
        <f>SUM(E80:E87)</f>
        <v>0</v>
      </c>
      <c r="F88" s="20">
        <f>SUM(F80:F87)</f>
        <v>0</v>
      </c>
      <c r="G88" s="20">
        <f>SUM(G80:G87)</f>
        <v>0</v>
      </c>
      <c r="H88" s="20">
        <f>(H80*G80)+(H81*G81)+(H82*G82)+(H83*G83)+(H84*G84)+(H85*G85)+(H86*G86)+(H87*G87)</f>
        <v>0</v>
      </c>
      <c r="I88" s="20">
        <f>I80+I81+I82+I83+I84+I85+I86+I87</f>
        <v>0</v>
      </c>
      <c r="J88" s="20">
        <f>J80+J81+J82+J83+J84+J85+J86+J87</f>
        <v>0</v>
      </c>
      <c r="K88" s="20">
        <f>K80+K81+K82+K83+K84+K85+K86+K87</f>
        <v>0</v>
      </c>
      <c r="L88" s="20">
        <f>L80+L81+L82+L83+L84+L85+L86+L87</f>
        <v>0</v>
      </c>
      <c r="M88" s="192"/>
      <c r="N88" s="113"/>
      <c r="O88" s="49"/>
    </row>
    <row r="89" spans="2:15" ht="15.75" customHeight="1" x14ac:dyDescent="0.35">
      <c r="B89" s="6"/>
      <c r="C89" s="10"/>
      <c r="D89" s="25"/>
      <c r="E89" s="25"/>
      <c r="F89" s="25"/>
      <c r="G89" s="25"/>
      <c r="H89" s="25"/>
      <c r="I89" s="25"/>
      <c r="J89" s="25"/>
      <c r="K89" s="25"/>
      <c r="L89" s="25"/>
      <c r="M89" s="167"/>
      <c r="N89" s="10"/>
      <c r="O89" s="3"/>
    </row>
    <row r="90" spans="2:15" ht="51" customHeight="1" x14ac:dyDescent="0.35">
      <c r="B90" s="99" t="s">
        <v>129</v>
      </c>
      <c r="C90" s="224" t="s">
        <v>130</v>
      </c>
      <c r="D90" s="224"/>
      <c r="E90" s="224"/>
      <c r="F90" s="224"/>
      <c r="G90" s="224"/>
      <c r="H90" s="224"/>
      <c r="I90" s="224"/>
      <c r="J90" s="224"/>
      <c r="K90" s="224"/>
      <c r="L90" s="224"/>
      <c r="M90" s="225"/>
      <c r="N90" s="224"/>
      <c r="O90" s="17"/>
    </row>
    <row r="91" spans="2:15" ht="51" customHeight="1" x14ac:dyDescent="0.35">
      <c r="B91" s="97" t="s">
        <v>131</v>
      </c>
      <c r="C91" s="224" t="s">
        <v>132</v>
      </c>
      <c r="D91" s="229"/>
      <c r="E91" s="229"/>
      <c r="F91" s="229"/>
      <c r="G91" s="229"/>
      <c r="H91" s="229"/>
      <c r="I91" s="229"/>
      <c r="J91" s="229"/>
      <c r="K91" s="229"/>
      <c r="L91" s="229"/>
      <c r="M91" s="230"/>
      <c r="N91" s="229"/>
      <c r="O91" s="47"/>
    </row>
    <row r="92" spans="2:15" ht="95.25" customHeight="1" x14ac:dyDescent="0.35">
      <c r="B92" s="98" t="s">
        <v>133</v>
      </c>
      <c r="C92" s="16" t="s">
        <v>134</v>
      </c>
      <c r="D92" s="18">
        <v>45000</v>
      </c>
      <c r="E92" s="18">
        <v>30000</v>
      </c>
      <c r="F92" s="18"/>
      <c r="G92" s="126">
        <f>SUM(D92:F92)</f>
        <v>75000</v>
      </c>
      <c r="H92" s="123">
        <v>1</v>
      </c>
      <c r="I92" s="213"/>
      <c r="J92" s="213">
        <v>26314.65</v>
      </c>
      <c r="K92" s="213"/>
      <c r="L92" s="213">
        <f>I92+J92+K92</f>
        <v>26314.65</v>
      </c>
      <c r="M92" s="191" t="s">
        <v>135</v>
      </c>
      <c r="N92" s="112"/>
      <c r="O92" s="48"/>
    </row>
    <row r="93" spans="2:15" ht="77.5" x14ac:dyDescent="0.35">
      <c r="B93" s="98" t="s">
        <v>136</v>
      </c>
      <c r="C93" s="16" t="s">
        <v>137</v>
      </c>
      <c r="D93" s="19">
        <v>20000</v>
      </c>
      <c r="E93" s="18">
        <v>20000</v>
      </c>
      <c r="F93" s="18"/>
      <c r="G93" s="126">
        <f t="shared" ref="G93:G99" si="16">SUM(D93:F93)</f>
        <v>40000</v>
      </c>
      <c r="H93" s="123">
        <v>1</v>
      </c>
      <c r="I93" s="213">
        <v>13450</v>
      </c>
      <c r="J93" s="213">
        <v>1366.57</v>
      </c>
      <c r="K93" s="213"/>
      <c r="L93" s="213">
        <f t="shared" ref="L93:L99" si="17">I93+J93+K93</f>
        <v>14816.57</v>
      </c>
      <c r="M93" s="191" t="s">
        <v>135</v>
      </c>
      <c r="N93" s="112"/>
      <c r="O93" s="48"/>
    </row>
    <row r="94" spans="2:15" ht="108.5" x14ac:dyDescent="0.35">
      <c r="B94" s="98" t="s">
        <v>138</v>
      </c>
      <c r="C94" s="16" t="s">
        <v>139</v>
      </c>
      <c r="D94" s="19">
        <v>20000</v>
      </c>
      <c r="E94" s="18">
        <v>55000</v>
      </c>
      <c r="F94" s="18"/>
      <c r="G94" s="126">
        <f t="shared" si="16"/>
        <v>75000</v>
      </c>
      <c r="H94" s="123">
        <v>1</v>
      </c>
      <c r="I94" s="213"/>
      <c r="J94" s="213">
        <v>36758.22</v>
      </c>
      <c r="K94" s="213"/>
      <c r="L94" s="213">
        <f t="shared" si="17"/>
        <v>36758.22</v>
      </c>
      <c r="M94" s="191" t="s">
        <v>135</v>
      </c>
      <c r="N94" s="112"/>
      <c r="O94" s="48"/>
    </row>
    <row r="95" spans="2:15" ht="15.5" x14ac:dyDescent="0.35">
      <c r="B95" s="98" t="s">
        <v>140</v>
      </c>
      <c r="C95" s="16"/>
      <c r="D95" s="18"/>
      <c r="E95" s="18"/>
      <c r="F95" s="18"/>
      <c r="G95" s="126">
        <f t="shared" si="16"/>
        <v>0</v>
      </c>
      <c r="H95" s="123"/>
      <c r="I95" s="213"/>
      <c r="J95" s="213"/>
      <c r="K95" s="213"/>
      <c r="L95" s="213">
        <f t="shared" si="17"/>
        <v>0</v>
      </c>
      <c r="M95" s="191"/>
      <c r="N95" s="112"/>
      <c r="O95" s="48"/>
    </row>
    <row r="96" spans="2:15" ht="15.5" x14ac:dyDescent="0.35">
      <c r="B96" s="98" t="s">
        <v>141</v>
      </c>
      <c r="C96" s="16"/>
      <c r="D96" s="18"/>
      <c r="E96" s="18"/>
      <c r="F96" s="18"/>
      <c r="G96" s="126">
        <f t="shared" si="16"/>
        <v>0</v>
      </c>
      <c r="H96" s="123"/>
      <c r="I96" s="213"/>
      <c r="J96" s="213"/>
      <c r="K96" s="213"/>
      <c r="L96" s="213">
        <f t="shared" si="17"/>
        <v>0</v>
      </c>
      <c r="M96" s="191"/>
      <c r="N96" s="112"/>
      <c r="O96" s="48"/>
    </row>
    <row r="97" spans="2:15" ht="15.5" x14ac:dyDescent="0.35">
      <c r="B97" s="98" t="s">
        <v>142</v>
      </c>
      <c r="C97" s="16"/>
      <c r="D97" s="18"/>
      <c r="E97" s="18"/>
      <c r="F97" s="18"/>
      <c r="G97" s="126">
        <f t="shared" si="16"/>
        <v>0</v>
      </c>
      <c r="H97" s="123"/>
      <c r="I97" s="213"/>
      <c r="J97" s="213"/>
      <c r="K97" s="213"/>
      <c r="L97" s="213">
        <f t="shared" si="17"/>
        <v>0</v>
      </c>
      <c r="M97" s="191"/>
      <c r="N97" s="112"/>
      <c r="O97" s="48"/>
    </row>
    <row r="98" spans="2:15" ht="15.5" x14ac:dyDescent="0.35">
      <c r="B98" s="98" t="s">
        <v>143</v>
      </c>
      <c r="C98" s="44"/>
      <c r="D98" s="19"/>
      <c r="E98" s="19"/>
      <c r="F98" s="19"/>
      <c r="G98" s="126">
        <f t="shared" si="16"/>
        <v>0</v>
      </c>
      <c r="H98" s="124"/>
      <c r="I98" s="213"/>
      <c r="J98" s="213"/>
      <c r="K98" s="213"/>
      <c r="L98" s="213">
        <f t="shared" si="17"/>
        <v>0</v>
      </c>
      <c r="M98" s="191"/>
      <c r="N98" s="113"/>
      <c r="O98" s="48"/>
    </row>
    <row r="99" spans="2:15" ht="15.5" x14ac:dyDescent="0.35">
      <c r="B99" s="98" t="s">
        <v>144</v>
      </c>
      <c r="C99" s="44"/>
      <c r="D99" s="19"/>
      <c r="E99" s="19"/>
      <c r="F99" s="19"/>
      <c r="G99" s="126">
        <f t="shared" si="16"/>
        <v>0</v>
      </c>
      <c r="H99" s="124"/>
      <c r="I99" s="213"/>
      <c r="J99" s="213"/>
      <c r="K99" s="213"/>
      <c r="L99" s="213">
        <f t="shared" si="17"/>
        <v>0</v>
      </c>
      <c r="M99" s="191"/>
      <c r="N99" s="113"/>
      <c r="O99" s="48"/>
    </row>
    <row r="100" spans="2:15" ht="15.5" x14ac:dyDescent="0.35">
      <c r="C100" s="99" t="s">
        <v>35</v>
      </c>
      <c r="D100" s="20">
        <f>SUM(D92:D99)</f>
        <v>85000</v>
      </c>
      <c r="E100" s="20">
        <f>SUM(E92:E99)</f>
        <v>105000</v>
      </c>
      <c r="F100" s="20">
        <f>SUM(F92:F99)</f>
        <v>0</v>
      </c>
      <c r="G100" s="23">
        <f>SUM(G92:G99)</f>
        <v>190000</v>
      </c>
      <c r="H100" s="20">
        <f>(H92*G92)+(H93*G93)+(H94*G94)+(H95*G95)+(H96*G96)+(H97*G97)+(H98*G98)+(H99*G99)</f>
        <v>190000</v>
      </c>
      <c r="I100" s="20">
        <f>I92+I93+I94+I95+I96+I97+I98+I99</f>
        <v>13450</v>
      </c>
      <c r="J100" s="20">
        <f>J92+J93+J94+J95+J96+J97+J98+J99</f>
        <v>64439.44</v>
      </c>
      <c r="K100" s="20">
        <f>K92+K93+K94+K95+K96+K97+K98+K99</f>
        <v>0</v>
      </c>
      <c r="L100" s="20">
        <f>L92+L93+L94+L95+L96+L97+L98+L99</f>
        <v>77889.440000000002</v>
      </c>
      <c r="M100" s="192"/>
      <c r="N100" s="113"/>
      <c r="O100" s="49"/>
    </row>
    <row r="101" spans="2:15" ht="51" customHeight="1" x14ac:dyDescent="0.35">
      <c r="B101" s="197" t="s">
        <v>145</v>
      </c>
      <c r="C101" s="224" t="s">
        <v>146</v>
      </c>
      <c r="D101" s="224"/>
      <c r="E101" s="224"/>
      <c r="F101" s="224"/>
      <c r="G101" s="224"/>
      <c r="H101" s="224"/>
      <c r="I101" s="224"/>
      <c r="J101" s="224"/>
      <c r="K101" s="224"/>
      <c r="L101" s="224"/>
      <c r="M101" s="225"/>
      <c r="N101" s="224"/>
      <c r="O101" s="47"/>
    </row>
    <row r="102" spans="2:15" ht="93" x14ac:dyDescent="0.35">
      <c r="B102" s="98" t="s">
        <v>147</v>
      </c>
      <c r="C102" s="16" t="s">
        <v>148</v>
      </c>
      <c r="D102" s="19"/>
      <c r="E102" s="18"/>
      <c r="F102" s="18">
        <v>90000</v>
      </c>
      <c r="G102" s="126">
        <f>SUM(D102:F102)</f>
        <v>90000</v>
      </c>
      <c r="H102" s="123">
        <v>1</v>
      </c>
      <c r="I102" s="213"/>
      <c r="J102" s="213"/>
      <c r="K102" s="213"/>
      <c r="L102" s="213">
        <f>I102+J102+K102</f>
        <v>0</v>
      </c>
      <c r="M102" s="191" t="s">
        <v>149</v>
      </c>
      <c r="N102" s="112"/>
      <c r="O102" s="48"/>
    </row>
    <row r="103" spans="2:15" ht="91.5" customHeight="1" x14ac:dyDescent="0.35">
      <c r="B103" s="98" t="s">
        <v>150</v>
      </c>
      <c r="C103" s="16" t="s">
        <v>151</v>
      </c>
      <c r="D103" s="19"/>
      <c r="E103" s="18">
        <v>30000</v>
      </c>
      <c r="F103" s="18"/>
      <c r="G103" s="126">
        <f t="shared" ref="G103:G109" si="18">SUM(D103:F103)</f>
        <v>30000</v>
      </c>
      <c r="H103" s="123">
        <v>1</v>
      </c>
      <c r="I103" s="213"/>
      <c r="J103" s="213">
        <v>7938.94</v>
      </c>
      <c r="K103" s="213"/>
      <c r="L103" s="213">
        <f t="shared" ref="L103:L109" si="19">I103+J103+K103</f>
        <v>7938.94</v>
      </c>
      <c r="M103" s="191" t="s">
        <v>149</v>
      </c>
      <c r="N103" s="112"/>
      <c r="O103" s="48"/>
    </row>
    <row r="104" spans="2:15" ht="108.5" x14ac:dyDescent="0.35">
      <c r="B104" s="98" t="s">
        <v>152</v>
      </c>
      <c r="C104" s="16" t="s">
        <v>153</v>
      </c>
      <c r="D104" s="18"/>
      <c r="E104" s="18">
        <v>65000</v>
      </c>
      <c r="F104" s="18"/>
      <c r="G104" s="126">
        <f t="shared" si="18"/>
        <v>65000</v>
      </c>
      <c r="H104" s="123">
        <v>1</v>
      </c>
      <c r="I104" s="213"/>
      <c r="J104" s="213">
        <v>11987.6</v>
      </c>
      <c r="K104" s="213"/>
      <c r="L104" s="213">
        <f t="shared" si="19"/>
        <v>11987.6</v>
      </c>
      <c r="M104" s="191" t="s">
        <v>149</v>
      </c>
      <c r="N104" s="112"/>
      <c r="O104" s="48"/>
    </row>
    <row r="105" spans="2:15" ht="62" x14ac:dyDescent="0.35">
      <c r="B105" s="98" t="s">
        <v>154</v>
      </c>
      <c r="C105" s="16" t="s">
        <v>155</v>
      </c>
      <c r="D105" s="18">
        <v>20000</v>
      </c>
      <c r="E105" s="18">
        <v>40000</v>
      </c>
      <c r="F105" s="18"/>
      <c r="G105" s="126">
        <f t="shared" si="18"/>
        <v>60000</v>
      </c>
      <c r="H105" s="123">
        <v>1</v>
      </c>
      <c r="I105" s="213">
        <v>17696.62</v>
      </c>
      <c r="J105" s="213"/>
      <c r="K105" s="213"/>
      <c r="L105" s="213">
        <f t="shared" si="19"/>
        <v>17696.62</v>
      </c>
      <c r="M105" s="191" t="s">
        <v>135</v>
      </c>
      <c r="N105" s="112"/>
      <c r="O105" s="48"/>
    </row>
    <row r="106" spans="2:15" ht="15.5" x14ac:dyDescent="0.35">
      <c r="B106" s="98" t="s">
        <v>156</v>
      </c>
      <c r="C106" s="16"/>
      <c r="D106" s="18"/>
      <c r="E106" s="18"/>
      <c r="F106" s="18"/>
      <c r="G106" s="126">
        <f t="shared" si="18"/>
        <v>0</v>
      </c>
      <c r="H106" s="123"/>
      <c r="I106" s="213"/>
      <c r="J106" s="213"/>
      <c r="K106" s="213"/>
      <c r="L106" s="213">
        <f t="shared" si="19"/>
        <v>0</v>
      </c>
      <c r="M106" s="191"/>
      <c r="N106" s="112"/>
      <c r="O106" s="48"/>
    </row>
    <row r="107" spans="2:15" ht="15.5" x14ac:dyDescent="0.35">
      <c r="B107" s="98" t="s">
        <v>157</v>
      </c>
      <c r="C107" s="16"/>
      <c r="D107" s="18"/>
      <c r="E107" s="18"/>
      <c r="F107" s="18"/>
      <c r="G107" s="126">
        <f t="shared" si="18"/>
        <v>0</v>
      </c>
      <c r="H107" s="123"/>
      <c r="I107" s="213"/>
      <c r="J107" s="213"/>
      <c r="K107" s="213"/>
      <c r="L107" s="213">
        <f t="shared" si="19"/>
        <v>0</v>
      </c>
      <c r="M107" s="191"/>
      <c r="N107" s="112"/>
      <c r="O107" s="48"/>
    </row>
    <row r="108" spans="2:15" ht="15.5" x14ac:dyDescent="0.35">
      <c r="B108" s="98" t="s">
        <v>158</v>
      </c>
      <c r="C108" s="44"/>
      <c r="D108" s="19"/>
      <c r="E108" s="19"/>
      <c r="F108" s="19"/>
      <c r="G108" s="126">
        <f t="shared" si="18"/>
        <v>0</v>
      </c>
      <c r="H108" s="124"/>
      <c r="I108" s="213"/>
      <c r="J108" s="213"/>
      <c r="K108" s="213"/>
      <c r="L108" s="213">
        <f t="shared" si="19"/>
        <v>0</v>
      </c>
      <c r="M108" s="191"/>
      <c r="N108" s="113"/>
      <c r="O108" s="48"/>
    </row>
    <row r="109" spans="2:15" ht="15.5" x14ac:dyDescent="0.35">
      <c r="B109" s="98" t="s">
        <v>159</v>
      </c>
      <c r="C109" s="44"/>
      <c r="D109" s="19"/>
      <c r="E109" s="19"/>
      <c r="F109" s="19"/>
      <c r="G109" s="126">
        <f t="shared" si="18"/>
        <v>0</v>
      </c>
      <c r="H109" s="124"/>
      <c r="I109" s="213"/>
      <c r="J109" s="213"/>
      <c r="K109" s="213"/>
      <c r="L109" s="213">
        <f t="shared" si="19"/>
        <v>0</v>
      </c>
      <c r="M109" s="191"/>
      <c r="N109" s="113"/>
      <c r="O109" s="48"/>
    </row>
    <row r="110" spans="2:15" ht="15.5" x14ac:dyDescent="0.35">
      <c r="C110" s="99" t="s">
        <v>35</v>
      </c>
      <c r="D110" s="23">
        <f>SUM(D102:D109)</f>
        <v>20000</v>
      </c>
      <c r="E110" s="23">
        <f>SUM(E102:E109)</f>
        <v>135000</v>
      </c>
      <c r="F110" s="23">
        <f>SUM(F102:F109)</f>
        <v>90000</v>
      </c>
      <c r="G110" s="23">
        <f>SUM(G102:G109)</f>
        <v>245000</v>
      </c>
      <c r="H110" s="20">
        <f>(H102*G102)+(H103*G103)+(H104*G104)+(H105*G105)+(H106*G106)+(H107*G107)+(H108*G108)+(H109*G109)</f>
        <v>245000</v>
      </c>
      <c r="I110" s="20">
        <f>I102+I103+I104+I105+I106+I107+I108+I109</f>
        <v>17696.62</v>
      </c>
      <c r="J110" s="20">
        <f>J102+J103+J104+J105+J106+J107+J108+J109</f>
        <v>19926.54</v>
      </c>
      <c r="K110" s="20">
        <f>K102+K103+K104+K105+K106+K107+K108+K109</f>
        <v>0</v>
      </c>
      <c r="L110" s="20">
        <f>L102+L103+L104+L105+L106+L107+L108+L109</f>
        <v>37623.160000000003</v>
      </c>
      <c r="M110" s="192"/>
      <c r="N110" s="113"/>
      <c r="O110" s="49"/>
    </row>
    <row r="111" spans="2:15" ht="51" customHeight="1" x14ac:dyDescent="0.35">
      <c r="B111" s="153" t="s">
        <v>160</v>
      </c>
      <c r="C111" s="222"/>
      <c r="D111" s="222"/>
      <c r="E111" s="222"/>
      <c r="F111" s="222"/>
      <c r="G111" s="222"/>
      <c r="H111" s="222"/>
      <c r="I111" s="222"/>
      <c r="J111" s="222"/>
      <c r="K111" s="222"/>
      <c r="L111" s="222"/>
      <c r="M111" s="223"/>
      <c r="N111" s="222"/>
      <c r="O111" s="47"/>
    </row>
    <row r="112" spans="2:15" ht="15.5" x14ac:dyDescent="0.35">
      <c r="B112" s="98" t="s">
        <v>161</v>
      </c>
      <c r="C112" s="16"/>
      <c r="D112" s="18"/>
      <c r="E112" s="18"/>
      <c r="F112" s="18"/>
      <c r="G112" s="126">
        <f>SUM(D112:F112)</f>
        <v>0</v>
      </c>
      <c r="H112" s="123"/>
      <c r="I112" s="213"/>
      <c r="J112" s="213"/>
      <c r="K112" s="213"/>
      <c r="L112" s="213">
        <f>I112+J112+K112</f>
        <v>0</v>
      </c>
      <c r="M112" s="191"/>
      <c r="N112" s="112"/>
      <c r="O112" s="48"/>
    </row>
    <row r="113" spans="2:15" ht="15.5" x14ac:dyDescent="0.35">
      <c r="B113" s="98" t="s">
        <v>162</v>
      </c>
      <c r="C113" s="16"/>
      <c r="D113" s="18"/>
      <c r="E113" s="18"/>
      <c r="F113" s="18"/>
      <c r="G113" s="126">
        <f t="shared" ref="G113:G119" si="20">SUM(D113:F113)</f>
        <v>0</v>
      </c>
      <c r="H113" s="123"/>
      <c r="I113" s="213"/>
      <c r="J113" s="213"/>
      <c r="K113" s="213"/>
      <c r="L113" s="213">
        <f t="shared" ref="L113:L119" si="21">I113+J113+K113</f>
        <v>0</v>
      </c>
      <c r="M113" s="191"/>
      <c r="N113" s="112"/>
      <c r="O113" s="48"/>
    </row>
    <row r="114" spans="2:15" ht="15.5" x14ac:dyDescent="0.35">
      <c r="B114" s="98" t="s">
        <v>163</v>
      </c>
      <c r="C114" s="16"/>
      <c r="D114" s="18"/>
      <c r="E114" s="18"/>
      <c r="F114" s="18"/>
      <c r="G114" s="126">
        <f t="shared" si="20"/>
        <v>0</v>
      </c>
      <c r="H114" s="123"/>
      <c r="I114" s="213"/>
      <c r="J114" s="213"/>
      <c r="K114" s="213"/>
      <c r="L114" s="213">
        <f t="shared" si="21"/>
        <v>0</v>
      </c>
      <c r="M114" s="191"/>
      <c r="N114" s="112"/>
      <c r="O114" s="48"/>
    </row>
    <row r="115" spans="2:15" ht="15.5" x14ac:dyDescent="0.35">
      <c r="B115" s="98" t="s">
        <v>164</v>
      </c>
      <c r="C115" s="16"/>
      <c r="D115" s="18"/>
      <c r="E115" s="18"/>
      <c r="F115" s="18"/>
      <c r="G115" s="126">
        <f t="shared" si="20"/>
        <v>0</v>
      </c>
      <c r="H115" s="123"/>
      <c r="I115" s="213"/>
      <c r="J115" s="213"/>
      <c r="K115" s="213"/>
      <c r="L115" s="213">
        <f t="shared" si="21"/>
        <v>0</v>
      </c>
      <c r="M115" s="191"/>
      <c r="N115" s="112"/>
      <c r="O115" s="48"/>
    </row>
    <row r="116" spans="2:15" ht="15.5" x14ac:dyDescent="0.35">
      <c r="B116" s="98" t="s">
        <v>165</v>
      </c>
      <c r="C116" s="16"/>
      <c r="D116" s="18"/>
      <c r="E116" s="18"/>
      <c r="F116" s="18"/>
      <c r="G116" s="126">
        <f t="shared" si="20"/>
        <v>0</v>
      </c>
      <c r="H116" s="123"/>
      <c r="I116" s="213"/>
      <c r="J116" s="213"/>
      <c r="K116" s="213"/>
      <c r="L116" s="213">
        <f t="shared" si="21"/>
        <v>0</v>
      </c>
      <c r="M116" s="191"/>
      <c r="N116" s="112"/>
      <c r="O116" s="48"/>
    </row>
    <row r="117" spans="2:15" ht="15.5" x14ac:dyDescent="0.35">
      <c r="B117" s="98" t="s">
        <v>166</v>
      </c>
      <c r="C117" s="16"/>
      <c r="D117" s="18"/>
      <c r="E117" s="18"/>
      <c r="F117" s="18"/>
      <c r="G117" s="126">
        <f t="shared" si="20"/>
        <v>0</v>
      </c>
      <c r="H117" s="123"/>
      <c r="I117" s="213"/>
      <c r="J117" s="213"/>
      <c r="K117" s="213"/>
      <c r="L117" s="213">
        <f t="shared" si="21"/>
        <v>0</v>
      </c>
      <c r="M117" s="191"/>
      <c r="N117" s="112"/>
      <c r="O117" s="48"/>
    </row>
    <row r="118" spans="2:15" ht="15.5" x14ac:dyDescent="0.35">
      <c r="B118" s="98" t="s">
        <v>167</v>
      </c>
      <c r="C118" s="44"/>
      <c r="D118" s="19"/>
      <c r="E118" s="19"/>
      <c r="F118" s="19"/>
      <c r="G118" s="126">
        <f t="shared" si="20"/>
        <v>0</v>
      </c>
      <c r="H118" s="124"/>
      <c r="I118" s="213"/>
      <c r="J118" s="213"/>
      <c r="K118" s="213"/>
      <c r="L118" s="213">
        <f t="shared" si="21"/>
        <v>0</v>
      </c>
      <c r="M118" s="191"/>
      <c r="N118" s="113"/>
      <c r="O118" s="48"/>
    </row>
    <row r="119" spans="2:15" ht="15.5" x14ac:dyDescent="0.35">
      <c r="B119" s="98" t="s">
        <v>168</v>
      </c>
      <c r="C119" s="44"/>
      <c r="D119" s="19"/>
      <c r="E119" s="19"/>
      <c r="F119" s="19"/>
      <c r="G119" s="126">
        <f t="shared" si="20"/>
        <v>0</v>
      </c>
      <c r="H119" s="124"/>
      <c r="I119" s="213"/>
      <c r="J119" s="213"/>
      <c r="K119" s="213"/>
      <c r="L119" s="213">
        <f t="shared" si="21"/>
        <v>0</v>
      </c>
      <c r="M119" s="191"/>
      <c r="N119" s="113"/>
      <c r="O119" s="48"/>
    </row>
    <row r="120" spans="2:15" ht="15.5" x14ac:dyDescent="0.35">
      <c r="C120" s="99" t="s">
        <v>35</v>
      </c>
      <c r="D120" s="23">
        <f>SUM(D112:D119)</f>
        <v>0</v>
      </c>
      <c r="E120" s="23">
        <f>SUM(E112:E119)</f>
        <v>0</v>
      </c>
      <c r="F120" s="23">
        <f>SUM(F112:F119)</f>
        <v>0</v>
      </c>
      <c r="G120" s="23">
        <f>SUM(G112:G119)</f>
        <v>0</v>
      </c>
      <c r="H120" s="20">
        <f>(H112*G112)+(H113*G113)+(H114*G114)+(H115*G115)+(H116*G116)+(H117*G117)+(H118*G118)+(H119*G119)</f>
        <v>0</v>
      </c>
      <c r="I120" s="20">
        <f>I112+I113+I114+I115+I116+I117+I118+I119</f>
        <v>0</v>
      </c>
      <c r="J120" s="20">
        <f>J112+J113+J114+J115+J116+J117+J118+J119</f>
        <v>0</v>
      </c>
      <c r="K120" s="20">
        <f>K112+K113+K114+K115+K116+K117+K118++K119</f>
        <v>0</v>
      </c>
      <c r="L120" s="20">
        <f>L112+L113+L114+L115+L116+L117+L118+L119</f>
        <v>0</v>
      </c>
      <c r="M120" s="192"/>
      <c r="N120" s="113"/>
      <c r="O120" s="49"/>
    </row>
    <row r="121" spans="2:15" ht="51" customHeight="1" x14ac:dyDescent="0.35">
      <c r="B121" s="153" t="s">
        <v>169</v>
      </c>
      <c r="C121" s="222"/>
      <c r="D121" s="222"/>
      <c r="E121" s="222"/>
      <c r="F121" s="222"/>
      <c r="G121" s="222"/>
      <c r="H121" s="222"/>
      <c r="I121" s="222"/>
      <c r="J121" s="222"/>
      <c r="K121" s="222"/>
      <c r="L121" s="222"/>
      <c r="M121" s="223"/>
      <c r="N121" s="222"/>
      <c r="O121" s="47"/>
    </row>
    <row r="122" spans="2:15" ht="15.5" x14ac:dyDescent="0.35">
      <c r="B122" s="98" t="s">
        <v>170</v>
      </c>
      <c r="C122" s="16"/>
      <c r="D122" s="18"/>
      <c r="E122" s="18"/>
      <c r="F122" s="18"/>
      <c r="G122" s="126">
        <f>SUM(D122:F122)</f>
        <v>0</v>
      </c>
      <c r="H122" s="123"/>
      <c r="I122" s="213"/>
      <c r="J122" s="213"/>
      <c r="K122" s="213"/>
      <c r="L122" s="213">
        <f>+I122+J122+K122</f>
        <v>0</v>
      </c>
      <c r="M122" s="191"/>
      <c r="N122" s="112"/>
      <c r="O122" s="48"/>
    </row>
    <row r="123" spans="2:15" ht="15.5" x14ac:dyDescent="0.35">
      <c r="B123" s="98" t="s">
        <v>171</v>
      </c>
      <c r="C123" s="16"/>
      <c r="D123" s="18"/>
      <c r="E123" s="18"/>
      <c r="F123" s="18"/>
      <c r="G123" s="126">
        <f t="shared" ref="G123:G129" si="22">SUM(D123:F123)</f>
        <v>0</v>
      </c>
      <c r="H123" s="123"/>
      <c r="I123" s="213"/>
      <c r="J123" s="213"/>
      <c r="K123" s="213"/>
      <c r="L123" s="213">
        <f t="shared" ref="L123:L129" si="23">+I123+J123+K123</f>
        <v>0</v>
      </c>
      <c r="M123" s="191"/>
      <c r="N123" s="112"/>
      <c r="O123" s="48"/>
    </row>
    <row r="124" spans="2:15" ht="15.5" x14ac:dyDescent="0.35">
      <c r="B124" s="98" t="s">
        <v>172</v>
      </c>
      <c r="C124" s="16"/>
      <c r="D124" s="18"/>
      <c r="E124" s="18"/>
      <c r="F124" s="18"/>
      <c r="G124" s="126">
        <f t="shared" si="22"/>
        <v>0</v>
      </c>
      <c r="H124" s="123"/>
      <c r="I124" s="213"/>
      <c r="J124" s="213"/>
      <c r="K124" s="213"/>
      <c r="L124" s="213">
        <f t="shared" si="23"/>
        <v>0</v>
      </c>
      <c r="M124" s="191"/>
      <c r="N124" s="112"/>
      <c r="O124" s="48"/>
    </row>
    <row r="125" spans="2:15" ht="15.5" x14ac:dyDescent="0.35">
      <c r="B125" s="98" t="s">
        <v>173</v>
      </c>
      <c r="C125" s="16"/>
      <c r="D125" s="18"/>
      <c r="E125" s="18"/>
      <c r="F125" s="18"/>
      <c r="G125" s="126">
        <f t="shared" si="22"/>
        <v>0</v>
      </c>
      <c r="H125" s="123"/>
      <c r="I125" s="213"/>
      <c r="J125" s="213"/>
      <c r="K125" s="213"/>
      <c r="L125" s="213">
        <f t="shared" si="23"/>
        <v>0</v>
      </c>
      <c r="M125" s="191"/>
      <c r="N125" s="112"/>
      <c r="O125" s="48"/>
    </row>
    <row r="126" spans="2:15" ht="15.5" x14ac:dyDescent="0.35">
      <c r="B126" s="98" t="s">
        <v>174</v>
      </c>
      <c r="C126" s="16"/>
      <c r="D126" s="18"/>
      <c r="E126" s="18"/>
      <c r="F126" s="18"/>
      <c r="G126" s="126">
        <f t="shared" si="22"/>
        <v>0</v>
      </c>
      <c r="H126" s="123"/>
      <c r="I126" s="213"/>
      <c r="J126" s="213"/>
      <c r="K126" s="213"/>
      <c r="L126" s="213">
        <f t="shared" si="23"/>
        <v>0</v>
      </c>
      <c r="M126" s="191"/>
      <c r="N126" s="112"/>
      <c r="O126" s="48"/>
    </row>
    <row r="127" spans="2:15" ht="15.5" x14ac:dyDescent="0.35">
      <c r="B127" s="98" t="s">
        <v>175</v>
      </c>
      <c r="C127" s="16"/>
      <c r="D127" s="18"/>
      <c r="E127" s="18"/>
      <c r="F127" s="18"/>
      <c r="G127" s="126">
        <f t="shared" si="22"/>
        <v>0</v>
      </c>
      <c r="H127" s="123"/>
      <c r="I127" s="213"/>
      <c r="J127" s="213"/>
      <c r="K127" s="213"/>
      <c r="L127" s="213">
        <f t="shared" si="23"/>
        <v>0</v>
      </c>
      <c r="M127" s="191"/>
      <c r="N127" s="112"/>
      <c r="O127" s="48"/>
    </row>
    <row r="128" spans="2:15" ht="15.5" x14ac:dyDescent="0.35">
      <c r="B128" s="98" t="s">
        <v>176</v>
      </c>
      <c r="C128" s="44"/>
      <c r="D128" s="19"/>
      <c r="E128" s="19"/>
      <c r="F128" s="19"/>
      <c r="G128" s="126">
        <f t="shared" si="22"/>
        <v>0</v>
      </c>
      <c r="H128" s="124"/>
      <c r="I128" s="213"/>
      <c r="J128" s="213"/>
      <c r="K128" s="213"/>
      <c r="L128" s="213">
        <f t="shared" si="23"/>
        <v>0</v>
      </c>
      <c r="M128" s="191"/>
      <c r="N128" s="113"/>
      <c r="O128" s="48"/>
    </row>
    <row r="129" spans="2:15" ht="15.5" x14ac:dyDescent="0.35">
      <c r="B129" s="98" t="s">
        <v>177</v>
      </c>
      <c r="C129" s="44"/>
      <c r="D129" s="19"/>
      <c r="E129" s="19"/>
      <c r="F129" s="19"/>
      <c r="G129" s="126">
        <f t="shared" si="22"/>
        <v>0</v>
      </c>
      <c r="H129" s="124"/>
      <c r="I129" s="213"/>
      <c r="J129" s="213"/>
      <c r="K129" s="213"/>
      <c r="L129" s="213">
        <f t="shared" si="23"/>
        <v>0</v>
      </c>
      <c r="M129" s="191"/>
      <c r="N129" s="113"/>
      <c r="O129" s="48"/>
    </row>
    <row r="130" spans="2:15" ht="15.5" x14ac:dyDescent="0.35">
      <c r="C130" s="99" t="s">
        <v>35</v>
      </c>
      <c r="D130" s="20">
        <f>SUM(D122:D129)</f>
        <v>0</v>
      </c>
      <c r="E130" s="20">
        <f>SUM(E122:E129)</f>
        <v>0</v>
      </c>
      <c r="F130" s="20">
        <f>SUM(F122:F129)</f>
        <v>0</v>
      </c>
      <c r="G130" s="20">
        <f>SUM(G122:G129)</f>
        <v>0</v>
      </c>
      <c r="H130" s="20">
        <f>(H122*G122)+(H123*G123)+(H124*G124)+(H125*G125)+(H126*G126)+(H127*G127)+(H128*G128)+(H129*G129)</f>
        <v>0</v>
      </c>
      <c r="I130" s="20">
        <f>I122+I123+I124+I125+I126+I127+I128+I129</f>
        <v>0</v>
      </c>
      <c r="J130" s="20">
        <f>J122+J123+J124+J125+J126+J127+J128+J129</f>
        <v>0</v>
      </c>
      <c r="K130" s="20">
        <f>K122+K123+K124+K125+K126+K127+K128+K129</f>
        <v>0</v>
      </c>
      <c r="L130" s="20">
        <f>L122+L123+L124+L125+L126+L127+L128+L129</f>
        <v>0</v>
      </c>
      <c r="M130" s="192"/>
      <c r="N130" s="113"/>
      <c r="O130" s="49"/>
    </row>
    <row r="131" spans="2:15" ht="15.75" customHeight="1" x14ac:dyDescent="0.35">
      <c r="B131" s="6"/>
      <c r="C131" s="10"/>
      <c r="D131" s="25"/>
      <c r="E131" s="25"/>
      <c r="F131" s="25"/>
      <c r="G131" s="25"/>
      <c r="H131" s="25"/>
      <c r="I131" s="25"/>
      <c r="J131" s="25"/>
      <c r="K131" s="25"/>
      <c r="L131" s="25"/>
      <c r="M131" s="167"/>
      <c r="N131" s="70"/>
      <c r="O131" s="3"/>
    </row>
    <row r="132" spans="2:15" ht="51" customHeight="1" x14ac:dyDescent="0.35">
      <c r="B132" s="99" t="s">
        <v>178</v>
      </c>
      <c r="C132" s="244"/>
      <c r="D132" s="245"/>
      <c r="E132" s="245"/>
      <c r="F132" s="245"/>
      <c r="G132" s="245"/>
      <c r="H132" s="245"/>
      <c r="I132" s="245"/>
      <c r="J132" s="245"/>
      <c r="K132" s="245"/>
      <c r="L132" s="245"/>
      <c r="M132" s="245"/>
      <c r="N132" s="246"/>
      <c r="O132" s="17"/>
    </row>
    <row r="133" spans="2:15" ht="51" customHeight="1" x14ac:dyDescent="0.35">
      <c r="B133" s="97" t="s">
        <v>179</v>
      </c>
      <c r="C133" s="244"/>
      <c r="D133" s="245"/>
      <c r="E133" s="245"/>
      <c r="F133" s="245"/>
      <c r="G133" s="245"/>
      <c r="H133" s="245"/>
      <c r="I133" s="245"/>
      <c r="J133" s="245"/>
      <c r="K133" s="245"/>
      <c r="L133" s="245"/>
      <c r="M133" s="245"/>
      <c r="N133" s="246"/>
      <c r="O133" s="47"/>
    </row>
    <row r="134" spans="2:15" ht="15.5" x14ac:dyDescent="0.35">
      <c r="B134" s="98" t="s">
        <v>180</v>
      </c>
      <c r="C134" s="16"/>
      <c r="D134" s="18"/>
      <c r="E134" s="18"/>
      <c r="F134" s="18"/>
      <c r="G134" s="126">
        <f>SUM(D134:F134)</f>
        <v>0</v>
      </c>
      <c r="H134" s="123"/>
      <c r="I134" s="213"/>
      <c r="J134" s="213"/>
      <c r="K134" s="213"/>
      <c r="L134" s="213">
        <f>+I134+J134+K134</f>
        <v>0</v>
      </c>
      <c r="M134" s="191"/>
      <c r="N134" s="112"/>
      <c r="O134" s="48"/>
    </row>
    <row r="135" spans="2:15" ht="15.5" x14ac:dyDescent="0.35">
      <c r="B135" s="98" t="s">
        <v>181</v>
      </c>
      <c r="C135" s="16"/>
      <c r="D135" s="18"/>
      <c r="E135" s="18"/>
      <c r="F135" s="18"/>
      <c r="G135" s="126">
        <f t="shared" ref="G135:G141" si="24">SUM(D135:F135)</f>
        <v>0</v>
      </c>
      <c r="H135" s="123"/>
      <c r="I135" s="213"/>
      <c r="J135" s="213"/>
      <c r="K135" s="213"/>
      <c r="L135" s="213">
        <f t="shared" ref="L135:L141" si="25">+I135+J135+K135</f>
        <v>0</v>
      </c>
      <c r="M135" s="191"/>
      <c r="N135" s="112"/>
      <c r="O135" s="48"/>
    </row>
    <row r="136" spans="2:15" ht="15.5" x14ac:dyDescent="0.35">
      <c r="B136" s="98" t="s">
        <v>182</v>
      </c>
      <c r="C136" s="16"/>
      <c r="D136" s="18"/>
      <c r="E136" s="18"/>
      <c r="F136" s="18"/>
      <c r="G136" s="126">
        <f t="shared" si="24"/>
        <v>0</v>
      </c>
      <c r="H136" s="123"/>
      <c r="I136" s="213"/>
      <c r="J136" s="213"/>
      <c r="K136" s="213"/>
      <c r="L136" s="213">
        <f t="shared" si="25"/>
        <v>0</v>
      </c>
      <c r="M136" s="191"/>
      <c r="N136" s="112"/>
      <c r="O136" s="48"/>
    </row>
    <row r="137" spans="2:15" ht="15.5" x14ac:dyDescent="0.35">
      <c r="B137" s="98" t="s">
        <v>183</v>
      </c>
      <c r="C137" s="16"/>
      <c r="D137" s="18"/>
      <c r="E137" s="18"/>
      <c r="F137" s="18"/>
      <c r="G137" s="126">
        <f t="shared" si="24"/>
        <v>0</v>
      </c>
      <c r="H137" s="123"/>
      <c r="I137" s="213"/>
      <c r="J137" s="213"/>
      <c r="K137" s="213"/>
      <c r="L137" s="213">
        <f t="shared" si="25"/>
        <v>0</v>
      </c>
      <c r="M137" s="191"/>
      <c r="N137" s="112"/>
      <c r="O137" s="48"/>
    </row>
    <row r="138" spans="2:15" ht="15.5" x14ac:dyDescent="0.35">
      <c r="B138" s="98" t="s">
        <v>184</v>
      </c>
      <c r="C138" s="16"/>
      <c r="D138" s="18"/>
      <c r="E138" s="18"/>
      <c r="F138" s="18"/>
      <c r="G138" s="126">
        <f t="shared" si="24"/>
        <v>0</v>
      </c>
      <c r="H138" s="123"/>
      <c r="I138" s="213"/>
      <c r="J138" s="213"/>
      <c r="K138" s="213"/>
      <c r="L138" s="213">
        <f t="shared" si="25"/>
        <v>0</v>
      </c>
      <c r="M138" s="191"/>
      <c r="N138" s="112"/>
      <c r="O138" s="48"/>
    </row>
    <row r="139" spans="2:15" ht="15.5" x14ac:dyDescent="0.35">
      <c r="B139" s="98" t="s">
        <v>185</v>
      </c>
      <c r="C139" s="16"/>
      <c r="D139" s="18"/>
      <c r="E139" s="18"/>
      <c r="F139" s="18"/>
      <c r="G139" s="126">
        <f t="shared" si="24"/>
        <v>0</v>
      </c>
      <c r="H139" s="123"/>
      <c r="I139" s="213"/>
      <c r="J139" s="213"/>
      <c r="K139" s="213"/>
      <c r="L139" s="213">
        <f t="shared" si="25"/>
        <v>0</v>
      </c>
      <c r="M139" s="191"/>
      <c r="N139" s="112"/>
      <c r="O139" s="48"/>
    </row>
    <row r="140" spans="2:15" ht="15.5" x14ac:dyDescent="0.35">
      <c r="B140" s="98" t="s">
        <v>186</v>
      </c>
      <c r="C140" s="44"/>
      <c r="D140" s="19"/>
      <c r="E140" s="19"/>
      <c r="F140" s="19"/>
      <c r="G140" s="126">
        <f t="shared" si="24"/>
        <v>0</v>
      </c>
      <c r="H140" s="124"/>
      <c r="I140" s="213"/>
      <c r="J140" s="213"/>
      <c r="K140" s="213"/>
      <c r="L140" s="213">
        <f t="shared" si="25"/>
        <v>0</v>
      </c>
      <c r="M140" s="191"/>
      <c r="N140" s="113"/>
      <c r="O140" s="48"/>
    </row>
    <row r="141" spans="2:15" ht="15.5" x14ac:dyDescent="0.35">
      <c r="B141" s="98" t="s">
        <v>187</v>
      </c>
      <c r="C141" s="44"/>
      <c r="D141" s="19"/>
      <c r="E141" s="19"/>
      <c r="F141" s="19"/>
      <c r="G141" s="126">
        <f t="shared" si="24"/>
        <v>0</v>
      </c>
      <c r="H141" s="124"/>
      <c r="I141" s="213"/>
      <c r="J141" s="213"/>
      <c r="K141" s="213"/>
      <c r="L141" s="213">
        <f t="shared" si="25"/>
        <v>0</v>
      </c>
      <c r="M141" s="191"/>
      <c r="N141" s="113"/>
      <c r="O141" s="48"/>
    </row>
    <row r="142" spans="2:15" ht="15.5" x14ac:dyDescent="0.35">
      <c r="C142" s="99" t="s">
        <v>35</v>
      </c>
      <c r="D142" s="20">
        <f>SUM(D134:D141)</f>
        <v>0</v>
      </c>
      <c r="E142" s="20">
        <f>SUM(E134:E141)</f>
        <v>0</v>
      </c>
      <c r="F142" s="20">
        <f>SUM(F134:F141)</f>
        <v>0</v>
      </c>
      <c r="G142" s="23">
        <f>SUM(G134:G141)</f>
        <v>0</v>
      </c>
      <c r="H142" s="20">
        <f>(H134*G134)+(H135*G135)+(H136*G136)+(H137*G137)+(H138*G138)+(H139*G139)+(H140*G140)+(H141*G141)</f>
        <v>0</v>
      </c>
      <c r="I142" s="20">
        <f>I134+I135+I136+I137+I138+I139+I140+I141</f>
        <v>0</v>
      </c>
      <c r="J142" s="20">
        <f>J134+J135+J136+J137+J138+J139+J140+J141</f>
        <v>0</v>
      </c>
      <c r="K142" s="20">
        <f>K134+K135+K136+K137+K138+K139+K140+K141</f>
        <v>0</v>
      </c>
      <c r="L142" s="20">
        <f>L134+L135+L136+L137+L138+L139+L140+L141</f>
        <v>0</v>
      </c>
      <c r="M142" s="192"/>
      <c r="N142" s="113"/>
      <c r="O142" s="49"/>
    </row>
    <row r="143" spans="2:15" ht="51" customHeight="1" x14ac:dyDescent="0.35">
      <c r="B143" s="97" t="s">
        <v>188</v>
      </c>
      <c r="C143" s="244"/>
      <c r="D143" s="245"/>
      <c r="E143" s="245"/>
      <c r="F143" s="245"/>
      <c r="G143" s="245"/>
      <c r="H143" s="245"/>
      <c r="I143" s="245"/>
      <c r="J143" s="245"/>
      <c r="K143" s="245"/>
      <c r="L143" s="245"/>
      <c r="M143" s="245"/>
      <c r="N143" s="246"/>
      <c r="O143" s="47"/>
    </row>
    <row r="144" spans="2:15" ht="15.5" x14ac:dyDescent="0.35">
      <c r="B144" s="98" t="s">
        <v>189</v>
      </c>
      <c r="C144" s="16"/>
      <c r="D144" s="19"/>
      <c r="E144" s="18"/>
      <c r="F144" s="18"/>
      <c r="G144" s="126">
        <f>SUM(D144:F144)</f>
        <v>0</v>
      </c>
      <c r="H144" s="123"/>
      <c r="I144" s="213"/>
      <c r="J144" s="213"/>
      <c r="K144" s="213"/>
      <c r="L144" s="213">
        <f>+I144+J144+K144</f>
        <v>0</v>
      </c>
      <c r="M144" s="191"/>
      <c r="N144" s="112"/>
      <c r="O144" s="48"/>
    </row>
    <row r="145" spans="2:15" ht="15.5" x14ac:dyDescent="0.35">
      <c r="B145" s="98" t="s">
        <v>190</v>
      </c>
      <c r="C145" s="16"/>
      <c r="D145" s="18"/>
      <c r="E145" s="18"/>
      <c r="F145" s="18"/>
      <c r="G145" s="126">
        <f t="shared" ref="G145:G151" si="26">SUM(D145:F145)</f>
        <v>0</v>
      </c>
      <c r="H145" s="123"/>
      <c r="I145" s="213"/>
      <c r="J145" s="213"/>
      <c r="K145" s="213"/>
      <c r="L145" s="213">
        <f t="shared" ref="L145:L151" si="27">+I145+J145+K145</f>
        <v>0</v>
      </c>
      <c r="M145" s="191"/>
      <c r="N145" s="112"/>
      <c r="O145" s="48"/>
    </row>
    <row r="146" spans="2:15" ht="15.5" x14ac:dyDescent="0.35">
      <c r="B146" s="98" t="s">
        <v>191</v>
      </c>
      <c r="C146" s="16"/>
      <c r="D146" s="18"/>
      <c r="E146" s="18"/>
      <c r="F146" s="18"/>
      <c r="G146" s="126">
        <f t="shared" si="26"/>
        <v>0</v>
      </c>
      <c r="H146" s="123"/>
      <c r="I146" s="213"/>
      <c r="J146" s="213"/>
      <c r="K146" s="213"/>
      <c r="L146" s="213">
        <f t="shared" si="27"/>
        <v>0</v>
      </c>
      <c r="M146" s="191"/>
      <c r="N146" s="112"/>
      <c r="O146" s="48"/>
    </row>
    <row r="147" spans="2:15" ht="15.5" x14ac:dyDescent="0.35">
      <c r="B147" s="98" t="s">
        <v>192</v>
      </c>
      <c r="C147" s="16"/>
      <c r="D147" s="18"/>
      <c r="E147" s="18"/>
      <c r="F147" s="18"/>
      <c r="G147" s="126">
        <f t="shared" si="26"/>
        <v>0</v>
      </c>
      <c r="H147" s="123"/>
      <c r="I147" s="213"/>
      <c r="J147" s="213"/>
      <c r="K147" s="213"/>
      <c r="L147" s="213">
        <f t="shared" si="27"/>
        <v>0</v>
      </c>
      <c r="M147" s="191">
        <v>56912.23</v>
      </c>
      <c r="N147" s="112"/>
      <c r="O147" s="48"/>
    </row>
    <row r="148" spans="2:15" ht="15.5" x14ac:dyDescent="0.35">
      <c r="B148" s="98" t="s">
        <v>193</v>
      </c>
      <c r="C148" s="16"/>
      <c r="D148" s="18"/>
      <c r="E148" s="18"/>
      <c r="F148" s="18"/>
      <c r="G148" s="126">
        <f t="shared" si="26"/>
        <v>0</v>
      </c>
      <c r="H148" s="123"/>
      <c r="I148" s="213"/>
      <c r="J148" s="213"/>
      <c r="K148" s="213"/>
      <c r="L148" s="213">
        <f t="shared" si="27"/>
        <v>0</v>
      </c>
      <c r="M148" s="191"/>
      <c r="N148" s="112"/>
      <c r="O148" s="48"/>
    </row>
    <row r="149" spans="2:15" ht="15.5" x14ac:dyDescent="0.35">
      <c r="B149" s="98" t="s">
        <v>194</v>
      </c>
      <c r="C149" s="16"/>
      <c r="D149" s="18"/>
      <c r="E149" s="18"/>
      <c r="F149" s="18"/>
      <c r="G149" s="126">
        <f t="shared" si="26"/>
        <v>0</v>
      </c>
      <c r="H149" s="123"/>
      <c r="I149" s="213"/>
      <c r="J149" s="213"/>
      <c r="K149" s="213"/>
      <c r="L149" s="213">
        <f t="shared" si="27"/>
        <v>0</v>
      </c>
      <c r="M149" s="191"/>
      <c r="N149" s="112"/>
      <c r="O149" s="48"/>
    </row>
    <row r="150" spans="2:15" ht="15.5" x14ac:dyDescent="0.35">
      <c r="B150" s="98" t="s">
        <v>195</v>
      </c>
      <c r="C150" s="44"/>
      <c r="D150" s="19"/>
      <c r="E150" s="19"/>
      <c r="F150" s="19"/>
      <c r="G150" s="126">
        <f t="shared" si="26"/>
        <v>0</v>
      </c>
      <c r="H150" s="124"/>
      <c r="I150" s="213"/>
      <c r="J150" s="213"/>
      <c r="K150" s="213"/>
      <c r="L150" s="213">
        <f t="shared" si="27"/>
        <v>0</v>
      </c>
      <c r="M150" s="191"/>
      <c r="N150" s="113"/>
      <c r="O150" s="48"/>
    </row>
    <row r="151" spans="2:15" ht="15.5" x14ac:dyDescent="0.35">
      <c r="B151" s="98" t="s">
        <v>196</v>
      </c>
      <c r="C151" s="44"/>
      <c r="D151" s="19"/>
      <c r="E151" s="19"/>
      <c r="F151" s="19"/>
      <c r="G151" s="126">
        <f t="shared" si="26"/>
        <v>0</v>
      </c>
      <c r="H151" s="124"/>
      <c r="I151" s="213"/>
      <c r="J151" s="213"/>
      <c r="K151" s="213"/>
      <c r="L151" s="213">
        <f t="shared" si="27"/>
        <v>0</v>
      </c>
      <c r="M151" s="191"/>
      <c r="N151" s="113"/>
      <c r="O151" s="48"/>
    </row>
    <row r="152" spans="2:15" ht="15.5" x14ac:dyDescent="0.35">
      <c r="C152" s="99" t="s">
        <v>35</v>
      </c>
      <c r="D152" s="23">
        <f>SUM(D144:D151)</f>
        <v>0</v>
      </c>
      <c r="E152" s="23">
        <f>SUM(E144:E151)</f>
        <v>0</v>
      </c>
      <c r="F152" s="23">
        <f>SUM(F144:F151)</f>
        <v>0</v>
      </c>
      <c r="G152" s="23">
        <f>SUM(G144:G151)</f>
        <v>0</v>
      </c>
      <c r="H152" s="20">
        <f>(H144*G144)+(H145*G145)+(H146*G146)+(H147*G147)+(H148*G148)+(H149*G149)+(H150*G150)+(H151*G151)</f>
        <v>0</v>
      </c>
      <c r="I152" s="20">
        <f>I144+I145+I146+I147+I148+I149+I150+I151</f>
        <v>0</v>
      </c>
      <c r="J152" s="20">
        <f>J144+J145+J146+J147+J148+J149+J150+J151</f>
        <v>0</v>
      </c>
      <c r="K152" s="20">
        <f>K144+K145+K146+K147+K148+K149+K150+K151</f>
        <v>0</v>
      </c>
      <c r="L152" s="20">
        <f>L144+L145+L146+L147+L148+L149+L150+L151</f>
        <v>0</v>
      </c>
      <c r="M152" s="192"/>
      <c r="N152" s="113"/>
      <c r="O152" s="49"/>
    </row>
    <row r="153" spans="2:15" ht="51" customHeight="1" x14ac:dyDescent="0.35">
      <c r="B153" s="97" t="s">
        <v>197</v>
      </c>
      <c r="C153" s="247"/>
      <c r="D153" s="248"/>
      <c r="E153" s="248"/>
      <c r="F153" s="248"/>
      <c r="G153" s="248"/>
      <c r="H153" s="248"/>
      <c r="I153" s="248"/>
      <c r="J153" s="248"/>
      <c r="K153" s="248"/>
      <c r="L153" s="248"/>
      <c r="M153" s="248"/>
      <c r="N153" s="249"/>
      <c r="O153" s="47"/>
    </row>
    <row r="154" spans="2:15" ht="15.5" x14ac:dyDescent="0.35">
      <c r="B154" s="98" t="s">
        <v>198</v>
      </c>
      <c r="C154" s="16"/>
      <c r="D154" s="18"/>
      <c r="E154" s="18"/>
      <c r="F154" s="18"/>
      <c r="G154" s="126">
        <f>SUM(D154:F154)</f>
        <v>0</v>
      </c>
      <c r="H154" s="123"/>
      <c r="I154" s="213"/>
      <c r="J154" s="213"/>
      <c r="K154" s="213"/>
      <c r="L154" s="213">
        <f>+I154+J154+K154</f>
        <v>0</v>
      </c>
      <c r="M154" s="191"/>
      <c r="N154" s="112"/>
      <c r="O154" s="48"/>
    </row>
    <row r="155" spans="2:15" ht="15.5" x14ac:dyDescent="0.35">
      <c r="B155" s="98" t="s">
        <v>199</v>
      </c>
      <c r="C155" s="16"/>
      <c r="D155" s="18"/>
      <c r="E155" s="18"/>
      <c r="F155" s="18"/>
      <c r="G155" s="126">
        <f t="shared" ref="G155:G161" si="28">SUM(D155:F155)</f>
        <v>0</v>
      </c>
      <c r="H155" s="123"/>
      <c r="I155" s="213"/>
      <c r="J155" s="213"/>
      <c r="K155" s="213"/>
      <c r="L155" s="213">
        <f t="shared" ref="L155:L161" si="29">+I155+J155+K155</f>
        <v>0</v>
      </c>
      <c r="M155" s="191"/>
      <c r="N155" s="112"/>
      <c r="O155" s="48"/>
    </row>
    <row r="156" spans="2:15" ht="15.5" x14ac:dyDescent="0.35">
      <c r="B156" s="98" t="s">
        <v>200</v>
      </c>
      <c r="C156" s="16"/>
      <c r="D156" s="18"/>
      <c r="E156" s="18"/>
      <c r="F156" s="18"/>
      <c r="G156" s="126">
        <f t="shared" si="28"/>
        <v>0</v>
      </c>
      <c r="H156" s="123"/>
      <c r="I156" s="213"/>
      <c r="J156" s="213"/>
      <c r="K156" s="213"/>
      <c r="L156" s="213">
        <f t="shared" si="29"/>
        <v>0</v>
      </c>
      <c r="M156" s="191"/>
      <c r="N156" s="112"/>
      <c r="O156" s="48"/>
    </row>
    <row r="157" spans="2:15" ht="15.5" x14ac:dyDescent="0.35">
      <c r="B157" s="98" t="s">
        <v>201</v>
      </c>
      <c r="C157" s="16"/>
      <c r="D157" s="18"/>
      <c r="E157" s="18"/>
      <c r="F157" s="18"/>
      <c r="G157" s="126">
        <f t="shared" si="28"/>
        <v>0</v>
      </c>
      <c r="H157" s="123"/>
      <c r="I157" s="213"/>
      <c r="J157" s="213"/>
      <c r="K157" s="213"/>
      <c r="L157" s="213">
        <f t="shared" si="29"/>
        <v>0</v>
      </c>
      <c r="M157" s="191"/>
      <c r="N157" s="112"/>
      <c r="O157" s="48"/>
    </row>
    <row r="158" spans="2:15" ht="15.5" x14ac:dyDescent="0.35">
      <c r="B158" s="98" t="s">
        <v>202</v>
      </c>
      <c r="C158" s="16"/>
      <c r="D158" s="18"/>
      <c r="E158" s="18"/>
      <c r="F158" s="18"/>
      <c r="G158" s="126">
        <f t="shared" si="28"/>
        <v>0</v>
      </c>
      <c r="H158" s="123"/>
      <c r="I158" s="213"/>
      <c r="J158" s="213"/>
      <c r="K158" s="213"/>
      <c r="L158" s="213">
        <f t="shared" si="29"/>
        <v>0</v>
      </c>
      <c r="M158" s="191"/>
      <c r="N158" s="112"/>
      <c r="O158" s="48"/>
    </row>
    <row r="159" spans="2:15" ht="15.5" x14ac:dyDescent="0.35">
      <c r="B159" s="98" t="s">
        <v>203</v>
      </c>
      <c r="C159" s="16"/>
      <c r="D159" s="18"/>
      <c r="E159" s="18"/>
      <c r="F159" s="18"/>
      <c r="G159" s="126">
        <f t="shared" si="28"/>
        <v>0</v>
      </c>
      <c r="H159" s="123"/>
      <c r="I159" s="213"/>
      <c r="J159" s="213"/>
      <c r="K159" s="213"/>
      <c r="L159" s="213">
        <f t="shared" si="29"/>
        <v>0</v>
      </c>
      <c r="M159" s="191"/>
      <c r="N159" s="112"/>
      <c r="O159" s="48"/>
    </row>
    <row r="160" spans="2:15" ht="15.5" x14ac:dyDescent="0.35">
      <c r="B160" s="98" t="s">
        <v>204</v>
      </c>
      <c r="C160" s="44"/>
      <c r="D160" s="19"/>
      <c r="E160" s="19"/>
      <c r="F160" s="19"/>
      <c r="G160" s="126">
        <f t="shared" si="28"/>
        <v>0</v>
      </c>
      <c r="H160" s="124"/>
      <c r="I160" s="213"/>
      <c r="J160" s="213"/>
      <c r="K160" s="213"/>
      <c r="L160" s="213">
        <f t="shared" si="29"/>
        <v>0</v>
      </c>
      <c r="M160" s="191"/>
      <c r="N160" s="113"/>
      <c r="O160" s="48"/>
    </row>
    <row r="161" spans="2:15" ht="15.5" x14ac:dyDescent="0.35">
      <c r="B161" s="98" t="s">
        <v>205</v>
      </c>
      <c r="C161" s="44"/>
      <c r="D161" s="19"/>
      <c r="E161" s="19"/>
      <c r="F161" s="19"/>
      <c r="G161" s="126">
        <f t="shared" si="28"/>
        <v>0</v>
      </c>
      <c r="H161" s="124"/>
      <c r="I161" s="213"/>
      <c r="J161" s="213"/>
      <c r="K161" s="213"/>
      <c r="L161" s="213">
        <f t="shared" si="29"/>
        <v>0</v>
      </c>
      <c r="M161" s="191"/>
      <c r="N161" s="113"/>
      <c r="O161" s="48"/>
    </row>
    <row r="162" spans="2:15" ht="15.5" x14ac:dyDescent="0.35">
      <c r="C162" s="99" t="s">
        <v>35</v>
      </c>
      <c r="D162" s="23">
        <f>SUM(D154:D161)</f>
        <v>0</v>
      </c>
      <c r="E162" s="23">
        <f>SUM(E154:E161)</f>
        <v>0</v>
      </c>
      <c r="F162" s="23">
        <f>SUM(F154:F161)</f>
        <v>0</v>
      </c>
      <c r="G162" s="23">
        <f>SUM(G154:G161)</f>
        <v>0</v>
      </c>
      <c r="H162" s="20">
        <f>(H154*G154)+(H155*G155)+(H156*G156)+(H157*G157)+(H158*G158)+(H159*G159)+(H160*G160)+(H161*G161)</f>
        <v>0</v>
      </c>
      <c r="I162" s="20">
        <f>I154+I155+I156+I157+I158+I159+I160+I161</f>
        <v>0</v>
      </c>
      <c r="J162" s="20">
        <f>J154+J155+J156+J157+J158+J159+J160+J161</f>
        <v>0</v>
      </c>
      <c r="K162" s="20">
        <f>K154+K155+K156+K157+K158+K159+K160+K161</f>
        <v>0</v>
      </c>
      <c r="L162" s="20">
        <f>L154+L155+L156+L157+L158+L159+L160+L161</f>
        <v>0</v>
      </c>
      <c r="M162" s="192"/>
      <c r="N162" s="113"/>
      <c r="O162" s="49"/>
    </row>
    <row r="163" spans="2:15" ht="51" customHeight="1" x14ac:dyDescent="0.35">
      <c r="B163" s="97" t="s">
        <v>206</v>
      </c>
      <c r="C163" s="247"/>
      <c r="D163" s="248"/>
      <c r="E163" s="248"/>
      <c r="F163" s="248"/>
      <c r="G163" s="248"/>
      <c r="H163" s="248"/>
      <c r="I163" s="248"/>
      <c r="J163" s="248"/>
      <c r="K163" s="248"/>
      <c r="L163" s="248"/>
      <c r="M163" s="248"/>
      <c r="N163" s="249"/>
      <c r="O163" s="47"/>
    </row>
    <row r="164" spans="2:15" ht="15.5" x14ac:dyDescent="0.35">
      <c r="B164" s="98" t="s">
        <v>207</v>
      </c>
      <c r="C164" s="16"/>
      <c r="D164" s="18"/>
      <c r="E164" s="18"/>
      <c r="F164" s="18"/>
      <c r="G164" s="126">
        <f>SUM(D164:F164)</f>
        <v>0</v>
      </c>
      <c r="H164" s="123"/>
      <c r="I164" s="213"/>
      <c r="J164" s="213"/>
      <c r="K164" s="213"/>
      <c r="L164" s="213">
        <f>I164+J164+K164</f>
        <v>0</v>
      </c>
      <c r="M164" s="191"/>
      <c r="N164" s="112"/>
      <c r="O164" s="48"/>
    </row>
    <row r="165" spans="2:15" ht="15.5" x14ac:dyDescent="0.35">
      <c r="B165" s="98" t="s">
        <v>208</v>
      </c>
      <c r="C165" s="16"/>
      <c r="D165" s="18"/>
      <c r="E165" s="18"/>
      <c r="F165" s="18"/>
      <c r="G165" s="126">
        <f t="shared" ref="G165:G171" si="30">SUM(D165:F165)</f>
        <v>0</v>
      </c>
      <c r="H165" s="123"/>
      <c r="I165" s="213"/>
      <c r="J165" s="213"/>
      <c r="K165" s="213"/>
      <c r="L165" s="213">
        <f t="shared" ref="L165:L171" si="31">I165+J165+K165</f>
        <v>0</v>
      </c>
      <c r="M165" s="191"/>
      <c r="N165" s="112"/>
      <c r="O165" s="48"/>
    </row>
    <row r="166" spans="2:15" ht="15.5" x14ac:dyDescent="0.35">
      <c r="B166" s="98" t="s">
        <v>209</v>
      </c>
      <c r="C166" s="16"/>
      <c r="D166" s="18"/>
      <c r="E166" s="18"/>
      <c r="F166" s="18"/>
      <c r="G166" s="126">
        <f t="shared" si="30"/>
        <v>0</v>
      </c>
      <c r="H166" s="123"/>
      <c r="I166" s="213"/>
      <c r="J166" s="213"/>
      <c r="K166" s="213"/>
      <c r="L166" s="213">
        <f t="shared" si="31"/>
        <v>0</v>
      </c>
      <c r="M166" s="191"/>
      <c r="N166" s="112"/>
      <c r="O166" s="48"/>
    </row>
    <row r="167" spans="2:15" ht="15.5" x14ac:dyDescent="0.35">
      <c r="B167" s="98" t="s">
        <v>210</v>
      </c>
      <c r="C167" s="16"/>
      <c r="D167" s="18"/>
      <c r="E167" s="18"/>
      <c r="F167" s="18"/>
      <c r="G167" s="126">
        <f t="shared" si="30"/>
        <v>0</v>
      </c>
      <c r="H167" s="123"/>
      <c r="I167" s="213"/>
      <c r="J167" s="213"/>
      <c r="K167" s="213"/>
      <c r="L167" s="213">
        <f t="shared" si="31"/>
        <v>0</v>
      </c>
      <c r="M167" s="191"/>
      <c r="N167" s="112"/>
      <c r="O167" s="48"/>
    </row>
    <row r="168" spans="2:15" ht="15.5" x14ac:dyDescent="0.35">
      <c r="B168" s="98" t="s">
        <v>211</v>
      </c>
      <c r="C168" s="16"/>
      <c r="D168" s="18"/>
      <c r="E168" s="18"/>
      <c r="F168" s="18"/>
      <c r="G168" s="126">
        <f>SUM(D168:F168)</f>
        <v>0</v>
      </c>
      <c r="H168" s="123"/>
      <c r="I168" s="213"/>
      <c r="J168" s="213"/>
      <c r="K168" s="213"/>
      <c r="L168" s="213">
        <f t="shared" si="31"/>
        <v>0</v>
      </c>
      <c r="M168" s="191"/>
      <c r="N168" s="112"/>
      <c r="O168" s="48"/>
    </row>
    <row r="169" spans="2:15" ht="15.5" x14ac:dyDescent="0.35">
      <c r="B169" s="98" t="s">
        <v>212</v>
      </c>
      <c r="C169" s="16"/>
      <c r="D169" s="18"/>
      <c r="E169" s="18"/>
      <c r="F169" s="18"/>
      <c r="G169" s="126">
        <f t="shared" si="30"/>
        <v>0</v>
      </c>
      <c r="H169" s="123"/>
      <c r="I169" s="213"/>
      <c r="J169" s="213"/>
      <c r="K169" s="213"/>
      <c r="L169" s="213">
        <f t="shared" si="31"/>
        <v>0</v>
      </c>
      <c r="M169" s="191"/>
      <c r="N169" s="112"/>
      <c r="O169" s="48"/>
    </row>
    <row r="170" spans="2:15" ht="15.5" x14ac:dyDescent="0.35">
      <c r="B170" s="98" t="s">
        <v>213</v>
      </c>
      <c r="C170" s="44"/>
      <c r="D170" s="19"/>
      <c r="E170" s="19"/>
      <c r="F170" s="19"/>
      <c r="G170" s="126">
        <f t="shared" si="30"/>
        <v>0</v>
      </c>
      <c r="H170" s="124"/>
      <c r="I170" s="213"/>
      <c r="J170" s="213"/>
      <c r="K170" s="213"/>
      <c r="L170" s="213">
        <f t="shared" si="31"/>
        <v>0</v>
      </c>
      <c r="M170" s="191"/>
      <c r="N170" s="113"/>
      <c r="O170" s="48"/>
    </row>
    <row r="171" spans="2:15" ht="15.5" x14ac:dyDescent="0.35">
      <c r="B171" s="98" t="s">
        <v>214</v>
      </c>
      <c r="C171" s="44"/>
      <c r="D171" s="19"/>
      <c r="E171" s="19"/>
      <c r="F171" s="19"/>
      <c r="G171" s="126">
        <f t="shared" si="30"/>
        <v>0</v>
      </c>
      <c r="H171" s="124"/>
      <c r="I171" s="213"/>
      <c r="J171" s="213"/>
      <c r="K171" s="213"/>
      <c r="L171" s="213">
        <f t="shared" si="31"/>
        <v>0</v>
      </c>
      <c r="M171" s="191"/>
      <c r="N171" s="113"/>
      <c r="O171" s="48"/>
    </row>
    <row r="172" spans="2:15" ht="15.5" x14ac:dyDescent="0.35">
      <c r="C172" s="99" t="s">
        <v>35</v>
      </c>
      <c r="D172" s="20">
        <f>SUM(D164:D171)</f>
        <v>0</v>
      </c>
      <c r="E172" s="20">
        <f>SUM(E164:E171)</f>
        <v>0</v>
      </c>
      <c r="F172" s="20">
        <f>SUM(F164:F171)</f>
        <v>0</v>
      </c>
      <c r="G172" s="20">
        <f>SUM(G164:G171)</f>
        <v>0</v>
      </c>
      <c r="H172" s="20">
        <f>(H164*G164)+(H165*G165)+(H166*G166)+(H167*G167)+(H168*G168)+(H169*G169)+(H170*G170)+(H171*G171)</f>
        <v>0</v>
      </c>
      <c r="I172" s="20">
        <f>I164+I165+I166+I167+I168+I169+I170+I171</f>
        <v>0</v>
      </c>
      <c r="J172" s="20">
        <f>J164+J165+J166+J167+J168+J169+J170+J171</f>
        <v>0</v>
      </c>
      <c r="K172" s="20">
        <f>K164+K165+K166+K167+K168+K169+K170+K171</f>
        <v>0</v>
      </c>
      <c r="L172" s="20">
        <f>L164+L165+L166+L167+L168+L169+L170+L171</f>
        <v>0</v>
      </c>
      <c r="M172" s="192"/>
      <c r="N172" s="113"/>
      <c r="O172" s="49"/>
    </row>
    <row r="173" spans="2:15" ht="15.75" customHeight="1" x14ac:dyDescent="0.35">
      <c r="B173" s="6"/>
      <c r="C173" s="10"/>
      <c r="D173" s="25"/>
      <c r="E173" s="25"/>
      <c r="F173" s="25"/>
      <c r="G173" s="25"/>
      <c r="H173" s="25"/>
      <c r="I173" s="25"/>
      <c r="J173" s="25"/>
      <c r="K173" s="25"/>
      <c r="L173" s="25"/>
      <c r="M173" s="167"/>
      <c r="N173" s="10"/>
      <c r="O173" s="3"/>
    </row>
    <row r="174" spans="2:15" ht="15.75" customHeight="1" x14ac:dyDescent="0.35">
      <c r="B174" s="6"/>
      <c r="C174" s="10"/>
      <c r="D174" s="25"/>
      <c r="E174" s="25"/>
      <c r="F174" s="25"/>
      <c r="G174" s="25"/>
      <c r="H174" s="25"/>
      <c r="I174" s="25"/>
      <c r="J174" s="25"/>
      <c r="K174" s="25"/>
      <c r="L174" s="25"/>
      <c r="M174" s="167"/>
      <c r="N174" s="10"/>
      <c r="O174" s="3"/>
    </row>
    <row r="175" spans="2:15" ht="63.75" customHeight="1" x14ac:dyDescent="0.35">
      <c r="B175" s="99" t="s">
        <v>215</v>
      </c>
      <c r="C175" s="15" t="s">
        <v>216</v>
      </c>
      <c r="D175" s="31">
        <v>255000</v>
      </c>
      <c r="E175" s="31">
        <v>205000</v>
      </c>
      <c r="F175" s="31">
        <v>145000</v>
      </c>
      <c r="G175" s="114">
        <f>SUM(D175:F175)</f>
        <v>605000</v>
      </c>
      <c r="H175" s="125">
        <v>1</v>
      </c>
      <c r="I175" s="214">
        <v>88078.27</v>
      </c>
      <c r="J175" s="214">
        <v>134045.78</v>
      </c>
      <c r="K175" s="214"/>
      <c r="L175" s="214">
        <f>I175+J175+K175</f>
        <v>222124.05</v>
      </c>
      <c r="M175" s="205" t="s">
        <v>217</v>
      </c>
      <c r="N175" s="118"/>
      <c r="O175" s="49"/>
    </row>
    <row r="176" spans="2:15" ht="105.75" customHeight="1" x14ac:dyDescent="0.35">
      <c r="B176" s="99" t="s">
        <v>218</v>
      </c>
      <c r="C176" s="15" t="s">
        <v>219</v>
      </c>
      <c r="D176" s="31">
        <v>74998.320000000007</v>
      </c>
      <c r="E176" s="31">
        <v>60000</v>
      </c>
      <c r="F176" s="31">
        <v>45000</v>
      </c>
      <c r="G176" s="114">
        <f>SUM(D176:F176)</f>
        <v>179998.32</v>
      </c>
      <c r="H176" s="125">
        <v>1</v>
      </c>
      <c r="I176" s="214">
        <v>44471</v>
      </c>
      <c r="J176" s="214">
        <v>51079.75</v>
      </c>
      <c r="K176" s="214"/>
      <c r="L176" s="214">
        <f t="shared" ref="L176:L178" si="32">I176+J176+K176</f>
        <v>95550.75</v>
      </c>
      <c r="M176" s="205" t="s">
        <v>220</v>
      </c>
      <c r="N176" s="118"/>
      <c r="O176" s="49"/>
    </row>
    <row r="177" spans="2:15" ht="84.75" customHeight="1" x14ac:dyDescent="0.35">
      <c r="B177" s="99" t="s">
        <v>221</v>
      </c>
      <c r="C177" s="206" t="s">
        <v>222</v>
      </c>
      <c r="D177" s="31">
        <v>60000</v>
      </c>
      <c r="E177" s="31">
        <v>50000</v>
      </c>
      <c r="F177" s="31">
        <v>35000</v>
      </c>
      <c r="G177" s="114">
        <f>SUM(D177:F177)</f>
        <v>145000</v>
      </c>
      <c r="H177" s="125">
        <v>1</v>
      </c>
      <c r="I177" s="214">
        <v>17144.490000000002</v>
      </c>
      <c r="J177" s="214">
        <v>20570.54</v>
      </c>
      <c r="K177" s="214"/>
      <c r="L177" s="214">
        <f t="shared" si="32"/>
        <v>37715.03</v>
      </c>
      <c r="M177" s="205" t="s">
        <v>223</v>
      </c>
      <c r="N177" s="118"/>
      <c r="O177" s="49"/>
    </row>
    <row r="178" spans="2:15" ht="84.75" customHeight="1" x14ac:dyDescent="0.35">
      <c r="B178" s="119" t="s">
        <v>224</v>
      </c>
      <c r="C178" s="15"/>
      <c r="D178" s="31">
        <v>60000</v>
      </c>
      <c r="E178" s="31">
        <v>0</v>
      </c>
      <c r="F178" s="31"/>
      <c r="G178" s="114">
        <f>SUM(D178:F178)</f>
        <v>60000</v>
      </c>
      <c r="H178" s="125">
        <v>1</v>
      </c>
      <c r="I178" s="214"/>
      <c r="J178" s="214"/>
      <c r="K178" s="214"/>
      <c r="L178" s="214">
        <f t="shared" si="32"/>
        <v>0</v>
      </c>
      <c r="M178" s="205" t="s">
        <v>223</v>
      </c>
      <c r="N178" s="118"/>
      <c r="O178" s="49"/>
    </row>
    <row r="179" spans="2:15" ht="38.25" customHeight="1" x14ac:dyDescent="0.35">
      <c r="B179" s="6"/>
      <c r="C179" s="120" t="s">
        <v>225</v>
      </c>
      <c r="D179" s="127">
        <f>SUM(D175:D178)</f>
        <v>449998.32</v>
      </c>
      <c r="E179" s="127">
        <f>SUM(E175:E178)</f>
        <v>315000</v>
      </c>
      <c r="F179" s="127">
        <f>SUM(F175:F178)</f>
        <v>225000</v>
      </c>
      <c r="G179" s="127">
        <f>SUM(G175:G178)</f>
        <v>989998.32000000007</v>
      </c>
      <c r="H179" s="20">
        <f>(H175*G175)+(H176*G176)+(H177*G177)+(H178*G178)</f>
        <v>989998.32000000007</v>
      </c>
      <c r="I179" s="20">
        <f>I175+I176+I177+I178</f>
        <v>149693.76000000001</v>
      </c>
      <c r="J179" s="20">
        <f>J175+J176+J177+J178</f>
        <v>205696.07</v>
      </c>
      <c r="K179" s="20">
        <f>K175+K176+K177+K178</f>
        <v>0</v>
      </c>
      <c r="L179" s="20">
        <f>L175+L176+L177+L178</f>
        <v>355389.82999999996</v>
      </c>
      <c r="M179" s="192"/>
      <c r="N179" s="15"/>
      <c r="O179" s="13"/>
    </row>
    <row r="180" spans="2:15" ht="15.75" customHeight="1" x14ac:dyDescent="0.35">
      <c r="B180" s="6"/>
      <c r="C180" s="10"/>
      <c r="D180" s="25"/>
      <c r="E180" s="25"/>
      <c r="F180" s="25"/>
      <c r="G180" s="25"/>
      <c r="H180" s="25"/>
      <c r="I180" s="25"/>
      <c r="J180" s="25"/>
      <c r="K180" s="25"/>
      <c r="L180" s="25"/>
      <c r="M180" s="167"/>
      <c r="N180" s="10"/>
      <c r="O180" s="13"/>
    </row>
    <row r="181" spans="2:15" ht="15.75" customHeight="1" x14ac:dyDescent="0.35">
      <c r="B181" s="6"/>
      <c r="C181" s="10"/>
      <c r="D181" s="25"/>
      <c r="E181" s="25"/>
      <c r="F181" s="25"/>
      <c r="G181" s="25"/>
      <c r="H181" s="25"/>
      <c r="I181" s="25"/>
      <c r="J181" s="25"/>
      <c r="K181" s="25"/>
      <c r="L181" s="25"/>
      <c r="M181" s="167"/>
      <c r="N181" s="10"/>
      <c r="O181" s="13"/>
    </row>
    <row r="182" spans="2:15" ht="15.75" customHeight="1" x14ac:dyDescent="0.35">
      <c r="B182" s="6"/>
      <c r="C182" s="10"/>
      <c r="D182" s="25"/>
      <c r="E182" s="25"/>
      <c r="F182" s="25"/>
      <c r="G182" s="25"/>
      <c r="H182" s="25"/>
      <c r="I182" s="25"/>
      <c r="J182" s="25"/>
      <c r="K182" s="25"/>
      <c r="L182" s="25"/>
      <c r="M182" s="167"/>
      <c r="N182" s="10"/>
      <c r="O182" s="13"/>
    </row>
    <row r="183" spans="2:15" ht="15.75" customHeight="1" x14ac:dyDescent="0.35">
      <c r="B183" s="6"/>
      <c r="C183" s="10"/>
      <c r="D183" s="25"/>
      <c r="E183" s="25"/>
      <c r="F183" s="25"/>
      <c r="G183" s="25"/>
      <c r="H183" s="25"/>
      <c r="I183" s="25"/>
      <c r="J183" s="25"/>
      <c r="K183" s="25"/>
      <c r="L183" s="25"/>
      <c r="M183" s="167"/>
      <c r="N183" s="10"/>
      <c r="O183" s="13"/>
    </row>
    <row r="184" spans="2:15" ht="15.75" customHeight="1" x14ac:dyDescent="0.35">
      <c r="B184" s="6"/>
      <c r="C184" s="10"/>
      <c r="D184" s="25"/>
      <c r="E184" s="25"/>
      <c r="F184" s="25"/>
      <c r="G184" s="25"/>
      <c r="H184" s="25"/>
      <c r="I184" s="25"/>
      <c r="J184" s="25"/>
      <c r="K184" s="25"/>
      <c r="L184" s="25"/>
      <c r="M184" s="167"/>
      <c r="N184" s="10"/>
      <c r="O184" s="13"/>
    </row>
    <row r="185" spans="2:15" ht="15.75" customHeight="1" x14ac:dyDescent="0.35">
      <c r="B185" s="6"/>
      <c r="C185" s="10"/>
      <c r="D185" s="25"/>
      <c r="E185" s="25"/>
      <c r="F185" s="25"/>
      <c r="G185" s="25"/>
      <c r="H185" s="25"/>
      <c r="I185" s="25"/>
      <c r="J185" s="25"/>
      <c r="K185" s="25"/>
      <c r="L185" s="25"/>
      <c r="M185" s="167"/>
      <c r="N185" s="10"/>
      <c r="O185" s="13"/>
    </row>
    <row r="186" spans="2:15" ht="15.75" customHeight="1" thickBot="1" x14ac:dyDescent="0.4">
      <c r="B186" s="6"/>
      <c r="C186" s="10"/>
      <c r="D186" s="25"/>
      <c r="E186" s="25"/>
      <c r="F186" s="25"/>
      <c r="G186" s="25"/>
      <c r="H186" s="25"/>
      <c r="I186" s="25"/>
      <c r="J186" s="25"/>
      <c r="K186" s="25"/>
      <c r="L186" s="25"/>
      <c r="M186" s="167"/>
      <c r="N186" s="10"/>
      <c r="O186" s="13"/>
    </row>
    <row r="187" spans="2:15" ht="15.5" x14ac:dyDescent="0.35">
      <c r="B187" s="6"/>
      <c r="C187" s="241" t="s">
        <v>226</v>
      </c>
      <c r="D187" s="242"/>
      <c r="E187" s="242"/>
      <c r="F187" s="242"/>
      <c r="G187" s="243"/>
      <c r="H187" s="13"/>
      <c r="I187" s="13"/>
      <c r="J187" s="13"/>
      <c r="K187" s="13"/>
      <c r="L187" s="13"/>
      <c r="M187" s="194"/>
      <c r="N187" s="13"/>
    </row>
    <row r="188" spans="2:15" ht="77.5" customHeight="1" x14ac:dyDescent="0.35">
      <c r="B188" s="6"/>
      <c r="C188" s="178"/>
      <c r="D188" s="187" t="str">
        <f>D5</f>
        <v>Organisation recipiendiaire 1 (budget en USD)
ONUDC</v>
      </c>
      <c r="E188" s="187" t="str">
        <f>E5</f>
        <v>Organisation recipiendiaire 2 (budget en USD)
UNFPA</v>
      </c>
      <c r="F188" s="187" t="str">
        <f>F5</f>
        <v xml:space="preserve">Organisation recipiendiaire 3 (budget en USD)
ONU FEMMES </v>
      </c>
      <c r="G188" s="179" t="s">
        <v>9</v>
      </c>
      <c r="H188" s="10"/>
      <c r="I188" s="10"/>
      <c r="J188" s="10"/>
      <c r="K188" s="10"/>
      <c r="L188" s="10"/>
      <c r="M188" s="167"/>
      <c r="N188" s="13"/>
    </row>
    <row r="189" spans="2:15" ht="41.25" customHeight="1" x14ac:dyDescent="0.35">
      <c r="B189" s="14"/>
      <c r="C189" s="115" t="s">
        <v>227</v>
      </c>
      <c r="D189" s="100">
        <f>SUM(D16,D26,D36,D46,D58,D68,D78,D88,D100,D110,D120,D130,D142,D152,D162,D172,D175,D176,D177,D178)</f>
        <v>1203738.32</v>
      </c>
      <c r="E189" s="100">
        <f>SUM(E16,E26,E36,E46,E58,E68,E78,E88,E100,E110,E120,E130,E142,E152,E162,E172,E175,E176,E177,E178)</f>
        <v>965000</v>
      </c>
      <c r="F189" s="100">
        <f>SUM(F16,F26,F36,F46,F58,F68,F78,F88,F100,F110,F120,F130,F142,F152,F162,F172,F175,F176,F177,F178)</f>
        <v>635000</v>
      </c>
      <c r="G189" s="116">
        <f>SUM(D189:F189)</f>
        <v>2803738.3200000003</v>
      </c>
      <c r="H189" s="10"/>
      <c r="I189" s="10"/>
      <c r="J189" s="10"/>
      <c r="K189" s="10"/>
      <c r="L189" s="10"/>
      <c r="M189" s="167"/>
      <c r="N189" s="14"/>
    </row>
    <row r="190" spans="2:15" ht="51.75" customHeight="1" x14ac:dyDescent="0.35">
      <c r="B190" s="4"/>
      <c r="C190" s="115" t="s">
        <v>228</v>
      </c>
      <c r="D190" s="100">
        <f>D189*0.07</f>
        <v>84261.68240000002</v>
      </c>
      <c r="E190" s="100">
        <f>E189*0.07</f>
        <v>67550</v>
      </c>
      <c r="F190" s="100">
        <f>F189*0.07</f>
        <v>44450.000000000007</v>
      </c>
      <c r="G190" s="116">
        <f>G189*0.07</f>
        <v>196261.68240000005</v>
      </c>
      <c r="H190" s="4"/>
      <c r="I190" s="4"/>
      <c r="J190" s="4"/>
      <c r="K190" s="4"/>
      <c r="L190" s="4"/>
      <c r="M190" s="167"/>
      <c r="N190" s="1"/>
    </row>
    <row r="191" spans="2:15" ht="51.75" customHeight="1" thickBot="1" x14ac:dyDescent="0.4">
      <c r="B191" s="4"/>
      <c r="C191" s="8" t="s">
        <v>9</v>
      </c>
      <c r="D191" s="103">
        <f>SUM(D189:D190)</f>
        <v>1288000.0024000001</v>
      </c>
      <c r="E191" s="103">
        <f>SUM(E189:E190)</f>
        <v>1032550</v>
      </c>
      <c r="F191" s="103">
        <f>SUM(F189:F190)</f>
        <v>679450</v>
      </c>
      <c r="G191" s="117">
        <f>SUM(G189:G190)</f>
        <v>3000000.0024000006</v>
      </c>
      <c r="H191" s="4"/>
      <c r="I191" s="4"/>
      <c r="J191" s="4"/>
      <c r="K191" s="4"/>
      <c r="L191" s="4"/>
      <c r="M191" s="167"/>
      <c r="N191" s="1"/>
    </row>
    <row r="192" spans="2:15" ht="42" customHeight="1" x14ac:dyDescent="0.35">
      <c r="B192" s="4"/>
      <c r="N192" s="3"/>
      <c r="O192" s="1"/>
    </row>
    <row r="193" spans="2:15" s="38" customFormat="1" ht="29.25" customHeight="1" thickBot="1" x14ac:dyDescent="0.4">
      <c r="B193" s="10"/>
      <c r="C193" s="6"/>
      <c r="D193" s="33"/>
      <c r="E193" s="33"/>
      <c r="F193" s="33"/>
      <c r="G193" s="33"/>
      <c r="H193" s="33"/>
      <c r="I193" s="33"/>
      <c r="J193" s="33"/>
      <c r="K193" s="33"/>
      <c r="L193" s="33"/>
      <c r="M193" s="169"/>
      <c r="N193" s="13"/>
      <c r="O193" s="14"/>
    </row>
    <row r="194" spans="2:15" ht="23.25" customHeight="1" x14ac:dyDescent="0.35">
      <c r="B194" s="1"/>
      <c r="C194" s="233" t="s">
        <v>229</v>
      </c>
      <c r="D194" s="234"/>
      <c r="E194" s="235"/>
      <c r="F194" s="235"/>
      <c r="G194" s="235"/>
      <c r="H194" s="236"/>
      <c r="I194" s="208"/>
      <c r="J194" s="208"/>
      <c r="K194" s="208"/>
      <c r="L194" s="208"/>
      <c r="M194" s="49"/>
      <c r="N194" s="1"/>
    </row>
    <row r="195" spans="2:15" ht="61.5" customHeight="1" x14ac:dyDescent="0.35">
      <c r="B195" s="1"/>
      <c r="C195" s="29"/>
      <c r="D195" s="187" t="str">
        <f>D5</f>
        <v>Organisation recipiendiaire 1 (budget en USD)
ONUDC</v>
      </c>
      <c r="E195" s="187" t="str">
        <f>E5</f>
        <v>Organisation recipiendiaire 2 (budget en USD)
UNFPA</v>
      </c>
      <c r="F195" s="187" t="str">
        <f>F5</f>
        <v xml:space="preserve">Organisation recipiendiaire 3 (budget en USD)
ONU FEMMES </v>
      </c>
      <c r="G195" s="180" t="s">
        <v>9</v>
      </c>
      <c r="H195" s="181" t="s">
        <v>230</v>
      </c>
      <c r="I195" s="208"/>
      <c r="J195" s="208"/>
      <c r="K195" s="208"/>
      <c r="L195" s="208"/>
      <c r="M195" s="49"/>
      <c r="N195" s="1"/>
    </row>
    <row r="196" spans="2:15" ht="69" customHeight="1" x14ac:dyDescent="0.35">
      <c r="B196" s="1"/>
      <c r="C196" s="28" t="s">
        <v>231</v>
      </c>
      <c r="D196" s="101">
        <f>$D$191*H196</f>
        <v>901600.00167999999</v>
      </c>
      <c r="E196" s="102">
        <f>$E$191*H196</f>
        <v>722785</v>
      </c>
      <c r="F196" s="102">
        <f>$F$191*H196</f>
        <v>475614.99999999994</v>
      </c>
      <c r="G196" s="102">
        <f>SUM(D196:F196)</f>
        <v>2100000.0016799998</v>
      </c>
      <c r="H196" s="136">
        <v>0.7</v>
      </c>
      <c r="I196" s="209"/>
      <c r="J196" s="209"/>
      <c r="K196" s="209"/>
      <c r="L196" s="209"/>
      <c r="M196" s="194"/>
      <c r="N196" s="1"/>
    </row>
    <row r="197" spans="2:15" ht="57.75" customHeight="1" x14ac:dyDescent="0.35">
      <c r="B197" s="232"/>
      <c r="C197" s="121" t="s">
        <v>232</v>
      </c>
      <c r="D197" s="101">
        <f>$D$191*H197</f>
        <v>386400.00072000001</v>
      </c>
      <c r="E197" s="102">
        <f>$E$191*H197</f>
        <v>309765</v>
      </c>
      <c r="F197" s="102">
        <f>$F$191*H197</f>
        <v>203835</v>
      </c>
      <c r="G197" s="122">
        <f>SUM(D197:F197)</f>
        <v>900000.00072000001</v>
      </c>
      <c r="H197" s="137">
        <v>0.3</v>
      </c>
      <c r="I197" s="209"/>
      <c r="J197" s="209"/>
      <c r="K197" s="209"/>
      <c r="L197" s="209"/>
      <c r="M197" s="194"/>
    </row>
    <row r="198" spans="2:15" ht="57.75" hidden="1" customHeight="1" x14ac:dyDescent="0.35">
      <c r="B198" s="232"/>
      <c r="C198" s="121" t="s">
        <v>233</v>
      </c>
      <c r="D198" s="101">
        <f>$D$191*H198</f>
        <v>0</v>
      </c>
      <c r="E198" s="102">
        <f>$E$191*H198</f>
        <v>0</v>
      </c>
      <c r="F198" s="102">
        <f>$F$191*H198</f>
        <v>0</v>
      </c>
      <c r="G198" s="122">
        <f>SUM(D198:F198)</f>
        <v>0</v>
      </c>
      <c r="H198" s="138">
        <v>0</v>
      </c>
      <c r="I198" s="210"/>
      <c r="J198" s="210"/>
      <c r="K198" s="210"/>
      <c r="L198" s="210"/>
      <c r="M198" s="195"/>
    </row>
    <row r="199" spans="2:15" ht="38.25" customHeight="1" thickBot="1" x14ac:dyDescent="0.4">
      <c r="B199" s="232"/>
      <c r="C199" s="8" t="s">
        <v>9</v>
      </c>
      <c r="D199" s="103">
        <f>SUM(D196:D198)</f>
        <v>1288000.0024000001</v>
      </c>
      <c r="E199" s="103">
        <f>SUM(E196:E198)</f>
        <v>1032550</v>
      </c>
      <c r="F199" s="103">
        <f>SUM(F196:F198)</f>
        <v>679450</v>
      </c>
      <c r="G199" s="103">
        <f>SUM(G196:G198)</f>
        <v>3000000.0023999996</v>
      </c>
      <c r="H199" s="104">
        <f>SUM(H196:H198)</f>
        <v>1</v>
      </c>
      <c r="I199" s="211"/>
      <c r="J199" s="211"/>
      <c r="K199" s="211"/>
      <c r="L199" s="211"/>
      <c r="M199" s="47"/>
    </row>
    <row r="200" spans="2:15" ht="38.25" customHeight="1" x14ac:dyDescent="0.35">
      <c r="B200" s="232"/>
      <c r="C200" s="6"/>
      <c r="D200" s="168"/>
      <c r="E200" s="168"/>
      <c r="F200" s="168"/>
      <c r="G200" s="168"/>
      <c r="H200" s="215"/>
      <c r="I200" s="215"/>
      <c r="J200" s="215"/>
      <c r="K200" s="215"/>
      <c r="L200" s="215"/>
      <c r="M200" s="47"/>
      <c r="N200" s="219"/>
    </row>
    <row r="201" spans="2:15" ht="38.25" customHeight="1" x14ac:dyDescent="0.35">
      <c r="B201" s="232"/>
      <c r="C201" s="6"/>
      <c r="D201" s="168"/>
      <c r="E201" s="168"/>
      <c r="F201" s="168"/>
      <c r="G201" s="168"/>
      <c r="H201" s="215"/>
      <c r="I201" s="215"/>
      <c r="J201" s="215"/>
      <c r="K201" s="215"/>
      <c r="L201" s="215"/>
      <c r="M201" s="47"/>
    </row>
    <row r="202" spans="2:15" ht="21.75" customHeight="1" thickBot="1" x14ac:dyDescent="0.4">
      <c r="B202" s="232"/>
      <c r="C202" s="2"/>
      <c r="D202" s="7"/>
      <c r="E202" s="7"/>
      <c r="F202" s="7"/>
      <c r="G202" s="7"/>
      <c r="H202" s="7"/>
      <c r="I202" s="216" t="s">
        <v>234</v>
      </c>
      <c r="J202" s="216" t="s">
        <v>235</v>
      </c>
      <c r="K202" s="216" t="s">
        <v>236</v>
      </c>
      <c r="L202" s="216" t="s">
        <v>9</v>
      </c>
      <c r="M202" s="169"/>
    </row>
    <row r="203" spans="2:15" ht="49.5" customHeight="1" x14ac:dyDescent="0.35">
      <c r="B203" s="232"/>
      <c r="C203" s="105" t="s">
        <v>237</v>
      </c>
      <c r="D203" s="106">
        <f>SUM(H16,H26,H36,H46,H58,H68,H78,H88,H100,H110,H120,H130,H142,H152,H162,H172,H179)*1.07</f>
        <v>3000000.0024000006</v>
      </c>
      <c r="E203" s="33"/>
      <c r="F203" s="33"/>
      <c r="G203" s="33"/>
      <c r="H203" s="171" t="s">
        <v>238</v>
      </c>
      <c r="I203" s="217">
        <f>I16+I26+I36+I46+I58+I68+I78+I88+I100+I110+I120+I130+I142+I152+I162+I172+I179</f>
        <v>444442</v>
      </c>
      <c r="J203" s="217">
        <f>J16+J26+J36+J46+J58+J68+J78+J88+J100+J110+J120+J130+J142+J152+J162+J172+J179</f>
        <v>414669.74</v>
      </c>
      <c r="K203" s="217">
        <v>83106</v>
      </c>
      <c r="L203" s="217">
        <f>L16+L26+L36+L46+L58+L68+L78+L88+L100+L110+L120+L130+L142+L152+L152+L162+L172+L179</f>
        <v>816804.74</v>
      </c>
      <c r="M203" s="185"/>
      <c r="N203" s="37" t="s">
        <v>239</v>
      </c>
    </row>
    <row r="204" spans="2:15" ht="28.5" customHeight="1" thickBot="1" x14ac:dyDescent="0.4">
      <c r="B204" s="232"/>
      <c r="C204" s="107" t="s">
        <v>240</v>
      </c>
      <c r="D204" s="166">
        <f>D203/G191</f>
        <v>1</v>
      </c>
      <c r="E204" s="41"/>
      <c r="F204" s="41"/>
      <c r="G204" s="41"/>
      <c r="H204" s="172" t="s">
        <v>241</v>
      </c>
      <c r="I204" s="218">
        <f>I203/D189</f>
        <v>0.36921812043002833</v>
      </c>
      <c r="J204" s="218">
        <f>J203/E189</f>
        <v>0.42970957512953367</v>
      </c>
      <c r="K204" s="220">
        <f>K203/F189</f>
        <v>0.13087559055118111</v>
      </c>
      <c r="L204" s="218">
        <f>L203/G189</f>
        <v>0.29132702370027169</v>
      </c>
      <c r="M204" s="186"/>
    </row>
    <row r="205" spans="2:15" ht="28.5" customHeight="1" x14ac:dyDescent="0.35">
      <c r="B205" s="232"/>
      <c r="C205" s="239"/>
      <c r="D205" s="240"/>
      <c r="E205" s="42"/>
      <c r="F205" s="42"/>
      <c r="G205" s="42"/>
    </row>
    <row r="206" spans="2:15" ht="28.5" customHeight="1" x14ac:dyDescent="0.35">
      <c r="B206" s="232"/>
      <c r="C206" s="107" t="s">
        <v>242</v>
      </c>
      <c r="D206" s="108">
        <f>SUM(D177:F178)*1.07</f>
        <v>219350</v>
      </c>
      <c r="E206" s="43"/>
      <c r="F206" s="43"/>
      <c r="G206" s="43"/>
    </row>
    <row r="207" spans="2:15" ht="23.25" customHeight="1" x14ac:dyDescent="0.35">
      <c r="B207" s="232"/>
      <c r="C207" s="107" t="s">
        <v>243</v>
      </c>
      <c r="D207" s="166">
        <f>D206/G191</f>
        <v>7.3116666608173314E-2</v>
      </c>
      <c r="E207" s="43"/>
      <c r="F207" s="43"/>
      <c r="G207" s="43"/>
    </row>
    <row r="208" spans="2:15" ht="66.75" customHeight="1" thickBot="1" x14ac:dyDescent="0.4">
      <c r="B208" s="232"/>
      <c r="C208" s="237" t="s">
        <v>244</v>
      </c>
      <c r="D208" s="238"/>
      <c r="E208" s="34"/>
      <c r="F208" s="34"/>
      <c r="G208" s="34"/>
    </row>
    <row r="209" spans="2:15" ht="55.5" customHeight="1" x14ac:dyDescent="0.35">
      <c r="B209" s="232"/>
      <c r="O209" s="38"/>
    </row>
    <row r="210" spans="2:15" ht="42.75" customHeight="1" x14ac:dyDescent="0.35">
      <c r="B210" s="232"/>
    </row>
    <row r="211" spans="2:15" ht="21.75" customHeight="1" x14ac:dyDescent="0.35">
      <c r="B211" s="232"/>
    </row>
    <row r="212" spans="2:15" ht="21.75" customHeight="1" x14ac:dyDescent="0.35">
      <c r="B212" s="232"/>
    </row>
    <row r="213" spans="2:15" ht="23.25" customHeight="1" x14ac:dyDescent="0.35">
      <c r="B213" s="232"/>
    </row>
    <row r="214" spans="2:15" ht="23.25" customHeight="1" x14ac:dyDescent="0.35"/>
    <row r="215" spans="2:15" ht="21.75" customHeight="1" x14ac:dyDescent="0.35"/>
    <row r="216" spans="2:15" ht="16.5" customHeight="1" x14ac:dyDescent="0.35"/>
    <row r="217" spans="2:15" ht="29.25" customHeight="1" x14ac:dyDescent="0.35"/>
    <row r="218" spans="2:15" ht="24.75" customHeight="1" x14ac:dyDescent="0.35"/>
    <row r="219" spans="2:15" ht="33" customHeight="1" x14ac:dyDescent="0.35"/>
    <row r="221" spans="2:15" ht="15" customHeight="1" x14ac:dyDescent="0.35"/>
    <row r="222" spans="2:15" ht="25.5" customHeight="1" x14ac:dyDescent="0.35"/>
    <row r="273" spans="1:1" x14ac:dyDescent="0.35">
      <c r="A273" s="37" t="s">
        <v>245</v>
      </c>
    </row>
  </sheetData>
  <sheetProtection formatCells="0" formatColumns="0" formatRows="0"/>
  <mergeCells count="27">
    <mergeCell ref="C143:N143"/>
    <mergeCell ref="C133:N133"/>
    <mergeCell ref="C132:N132"/>
    <mergeCell ref="C153:N153"/>
    <mergeCell ref="C163:N163"/>
    <mergeCell ref="B197:B213"/>
    <mergeCell ref="C194:H194"/>
    <mergeCell ref="C208:D208"/>
    <mergeCell ref="C205:D205"/>
    <mergeCell ref="C187:G187"/>
    <mergeCell ref="B2:E2"/>
    <mergeCell ref="B3:H3"/>
    <mergeCell ref="C17:N17"/>
    <mergeCell ref="C7:N7"/>
    <mergeCell ref="C27:N27"/>
    <mergeCell ref="C111:N111"/>
    <mergeCell ref="C121:N121"/>
    <mergeCell ref="C101:N101"/>
    <mergeCell ref="C37:N37"/>
    <mergeCell ref="C6:N6"/>
    <mergeCell ref="C48:N48"/>
    <mergeCell ref="C49:N49"/>
    <mergeCell ref="C59:N59"/>
    <mergeCell ref="C69:N69"/>
    <mergeCell ref="C79:N79"/>
    <mergeCell ref="C90:N90"/>
    <mergeCell ref="C91:N91"/>
  </mergeCells>
  <conditionalFormatting sqref="D204">
    <cfRule type="cellIs" dxfId="23" priority="46" operator="lessThan">
      <formula>0.15</formula>
    </cfRule>
  </conditionalFormatting>
  <conditionalFormatting sqref="D207">
    <cfRule type="cellIs" dxfId="22" priority="44" operator="lessThan">
      <formula>0.05</formula>
    </cfRule>
  </conditionalFormatting>
  <conditionalFormatting sqref="H199:M201">
    <cfRule type="cellIs" dxfId="21" priority="1" operator="greaterThan">
      <formula>1</formula>
    </cfRule>
  </conditionalFormatting>
  <dataValidations xWindow="431" yWindow="475" count="6">
    <dataValidation allowBlank="1" showInputMessage="1" showErrorMessage="1" prompt="% Towards Gender Equality and Women's Empowerment Must be Higher than 15%_x000a_" sqref="F204:G204" xr:uid="{00000000-0002-0000-0100-000000000000}"/>
    <dataValidation allowBlank="1" showInputMessage="1" showErrorMessage="1" prompt="M&amp;E Budget Cannot be Less than 5%_x000a_" sqref="E207:G207" xr:uid="{00000000-0002-0000-0100-000001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6:G206 D204" xr:uid="{00000000-0002-0000-0100-000005000000}"/>
    <dataValidation allowBlank="1" showInputMessage="1" showErrorMessage="1" prompt="Insert *text* description of Outcome here" sqref="C132:N132 C90:N90 C48:N48 C6:N6" xr:uid="{00000000-0002-0000-0100-000002000000}"/>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topLeftCell="B159" zoomScale="115" zoomScaleNormal="115" workbookViewId="0">
      <selection activeCell="E79" sqref="E79"/>
    </sheetView>
  </sheetViews>
  <sheetFormatPr defaultColWidth="9.1796875" defaultRowHeight="15.5" x14ac:dyDescent="0.35"/>
  <cols>
    <col min="1" max="1" width="4.453125" style="52" customWidth="1"/>
    <col min="2" max="2" width="3.26953125" style="52" customWidth="1"/>
    <col min="3" max="3" width="51.453125" style="52" customWidth="1"/>
    <col min="4" max="4" width="34.26953125" style="53" customWidth="1"/>
    <col min="5" max="5" width="35" style="53" customWidth="1"/>
    <col min="6" max="6" width="34" style="53" customWidth="1"/>
    <col min="7" max="7" width="25.7265625" style="52"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26953125" style="52" customWidth="1"/>
    <col min="16" max="16" width="26.453125" style="52" customWidth="1"/>
    <col min="17" max="17" width="30.1796875" style="52" customWidth="1"/>
    <col min="18" max="18" width="33" style="52" customWidth="1"/>
    <col min="19" max="20" width="22.7265625" style="52" customWidth="1"/>
    <col min="21" max="21" width="23.453125" style="52" customWidth="1"/>
    <col min="22" max="22" width="32.1796875" style="52" customWidth="1"/>
    <col min="23" max="23" width="11.453125" style="52" customWidth="1"/>
    <col min="24" max="24" width="17.7265625" style="52" customWidth="1"/>
    <col min="25" max="25" width="26.453125" style="52" customWidth="1"/>
    <col min="26" max="26" width="22.453125" style="52" customWidth="1"/>
    <col min="27" max="27" width="29.7265625" style="52" customWidth="1"/>
    <col min="28" max="28" width="23.453125" style="52" customWidth="1"/>
    <col min="29" max="29" width="18.453125" style="52" customWidth="1"/>
    <col min="30" max="30" width="17.453125" style="52" customWidth="1"/>
    <col min="31" max="31" width="25.1796875" style="52" customWidth="1"/>
    <col min="32" max="256" width="11.453125" style="52" customWidth="1"/>
    <col min="257" max="16384" width="9.1796875" style="52"/>
  </cols>
  <sheetData>
    <row r="1" spans="2:13" ht="33.75" customHeight="1" x14ac:dyDescent="1">
      <c r="C1" s="221" t="s">
        <v>2</v>
      </c>
      <c r="D1" s="221"/>
      <c r="E1" s="221"/>
      <c r="F1" s="221"/>
      <c r="G1" s="35"/>
      <c r="H1" s="36"/>
      <c r="I1" s="36"/>
      <c r="L1" s="22"/>
      <c r="M1" s="5"/>
    </row>
    <row r="2" spans="2:13" ht="25.5" customHeight="1" x14ac:dyDescent="0.45">
      <c r="C2" s="250" t="s">
        <v>246</v>
      </c>
      <c r="D2" s="250"/>
      <c r="E2" s="250"/>
      <c r="F2" s="250"/>
      <c r="L2" s="22"/>
      <c r="M2" s="5"/>
    </row>
    <row r="3" spans="2:13" ht="9.75" customHeight="1" x14ac:dyDescent="0.35">
      <c r="C3" s="46"/>
      <c r="D3" s="46"/>
      <c r="E3" s="46"/>
      <c r="F3" s="46"/>
      <c r="L3" s="22"/>
      <c r="M3" s="5"/>
    </row>
    <row r="4" spans="2:13" ht="33.75" customHeight="1" x14ac:dyDescent="0.35">
      <c r="C4" s="46"/>
      <c r="D4" s="187" t="s">
        <v>247</v>
      </c>
      <c r="E4" s="187" t="s">
        <v>248</v>
      </c>
      <c r="F4" s="187" t="s">
        <v>249</v>
      </c>
      <c r="G4" s="180" t="s">
        <v>9</v>
      </c>
      <c r="L4" s="22"/>
      <c r="M4" s="5"/>
    </row>
    <row r="5" spans="2:13" ht="24" customHeight="1" x14ac:dyDescent="0.35">
      <c r="B5" s="251" t="s">
        <v>250</v>
      </c>
      <c r="C5" s="252"/>
      <c r="D5" s="252"/>
      <c r="E5" s="252"/>
      <c r="F5" s="252"/>
      <c r="G5" s="253"/>
      <c r="L5" s="22"/>
      <c r="M5" s="5"/>
    </row>
    <row r="6" spans="2:13" ht="22.5" customHeight="1" x14ac:dyDescent="0.35">
      <c r="C6" s="251" t="s">
        <v>251</v>
      </c>
      <c r="D6" s="252"/>
      <c r="E6" s="252"/>
      <c r="F6" s="252"/>
      <c r="G6" s="253"/>
      <c r="L6" s="22"/>
      <c r="M6" s="5"/>
    </row>
    <row r="7" spans="2:13" ht="24.75" customHeight="1" thickBot="1" x14ac:dyDescent="0.4">
      <c r="C7" s="62" t="s">
        <v>252</v>
      </c>
      <c r="D7" s="63">
        <f>#N/A</f>
        <v>50000</v>
      </c>
      <c r="E7" s="63">
        <f>#N/A</f>
        <v>50000</v>
      </c>
      <c r="F7" s="63">
        <f>#N/A</f>
        <v>50000</v>
      </c>
      <c r="G7" s="64">
        <f>SUM(D7:F7)</f>
        <v>150000</v>
      </c>
      <c r="L7" s="22"/>
      <c r="M7" s="5"/>
    </row>
    <row r="8" spans="2:13" ht="21.75" customHeight="1" x14ac:dyDescent="0.35">
      <c r="C8" s="60" t="s">
        <v>253</v>
      </c>
      <c r="D8" s="94"/>
      <c r="E8" s="95"/>
      <c r="F8" s="95"/>
      <c r="G8" s="61">
        <f t="shared" ref="G8:G15" si="0">SUM(D8:F8)</f>
        <v>0</v>
      </c>
    </row>
    <row r="9" spans="2:13" x14ac:dyDescent="0.35">
      <c r="C9" s="50" t="s">
        <v>254</v>
      </c>
      <c r="D9" s="96">
        <v>7000</v>
      </c>
      <c r="E9" s="19">
        <v>10000</v>
      </c>
      <c r="F9" s="19"/>
      <c r="G9" s="59">
        <f t="shared" si="0"/>
        <v>17000</v>
      </c>
    </row>
    <row r="10" spans="2:13" ht="15.75" customHeight="1" x14ac:dyDescent="0.35">
      <c r="C10" s="50" t="s">
        <v>255</v>
      </c>
      <c r="D10" s="96"/>
      <c r="E10" s="96"/>
      <c r="F10" s="96"/>
      <c r="G10" s="59">
        <f t="shared" si="0"/>
        <v>0</v>
      </c>
    </row>
    <row r="11" spans="2:13" x14ac:dyDescent="0.35">
      <c r="C11" s="51" t="s">
        <v>256</v>
      </c>
      <c r="D11" s="96">
        <v>35000</v>
      </c>
      <c r="E11" s="96"/>
      <c r="F11" s="96">
        <v>50000</v>
      </c>
      <c r="G11" s="59">
        <f t="shared" si="0"/>
        <v>85000</v>
      </c>
    </row>
    <row r="12" spans="2:13" x14ac:dyDescent="0.35">
      <c r="C12" s="50" t="s">
        <v>257</v>
      </c>
      <c r="D12" s="96">
        <v>8000</v>
      </c>
      <c r="E12" s="96">
        <v>30000</v>
      </c>
      <c r="F12" s="96"/>
      <c r="G12" s="59">
        <f t="shared" si="0"/>
        <v>38000</v>
      </c>
    </row>
    <row r="13" spans="2:13" ht="21.75" customHeight="1" x14ac:dyDescent="0.35">
      <c r="C13" s="50" t="s">
        <v>258</v>
      </c>
      <c r="D13" s="96"/>
      <c r="E13" s="96">
        <v>10000</v>
      </c>
      <c r="F13" s="96"/>
      <c r="G13" s="59">
        <f t="shared" si="0"/>
        <v>10000</v>
      </c>
    </row>
    <row r="14" spans="2:13" ht="36.75" customHeight="1" x14ac:dyDescent="0.35">
      <c r="C14" s="50" t="s">
        <v>259</v>
      </c>
      <c r="D14" s="96"/>
      <c r="E14" s="96"/>
      <c r="F14" s="96"/>
      <c r="G14" s="59">
        <f t="shared" si="0"/>
        <v>0</v>
      </c>
    </row>
    <row r="15" spans="2:13" ht="15.75" customHeight="1" x14ac:dyDescent="0.35">
      <c r="C15" s="54" t="s">
        <v>260</v>
      </c>
      <c r="D15" s="65">
        <f>SUM(D8:D14)</f>
        <v>50000</v>
      </c>
      <c r="E15" s="65">
        <f>SUM(E8:E14)</f>
        <v>50000</v>
      </c>
      <c r="F15" s="65">
        <f>SUM(F8:F14)</f>
        <v>50000</v>
      </c>
      <c r="G15" s="128">
        <f t="shared" si="0"/>
        <v>150000</v>
      </c>
    </row>
    <row r="16" spans="2:13" s="53" customFormat="1" x14ac:dyDescent="0.35">
      <c r="C16" s="66"/>
      <c r="D16" s="67"/>
      <c r="E16" s="67"/>
      <c r="F16" s="67"/>
      <c r="G16" s="129"/>
    </row>
    <row r="17" spans="3:7" x14ac:dyDescent="0.35">
      <c r="C17" s="251" t="s">
        <v>261</v>
      </c>
      <c r="D17" s="252"/>
      <c r="E17" s="252"/>
      <c r="F17" s="252"/>
      <c r="G17" s="253"/>
    </row>
    <row r="18" spans="3:7" ht="27" customHeight="1" thickBot="1" x14ac:dyDescent="0.4">
      <c r="C18" s="62" t="s">
        <v>262</v>
      </c>
      <c r="D18" s="63">
        <f>#N/A</f>
        <v>75000</v>
      </c>
      <c r="E18" s="63">
        <f>#N/A</f>
        <v>80000</v>
      </c>
      <c r="F18" s="63">
        <f>#N/A</f>
        <v>140000</v>
      </c>
      <c r="G18" s="64">
        <f t="shared" ref="G18:G26" si="1">SUM(D18:F18)</f>
        <v>295000</v>
      </c>
    </row>
    <row r="19" spans="3:7" x14ac:dyDescent="0.35">
      <c r="C19" s="60" t="s">
        <v>253</v>
      </c>
      <c r="D19" s="94"/>
      <c r="E19" s="95"/>
      <c r="F19" s="95"/>
      <c r="G19" s="61">
        <f t="shared" si="1"/>
        <v>0</v>
      </c>
    </row>
    <row r="20" spans="3:7" x14ac:dyDescent="0.35">
      <c r="C20" s="50" t="s">
        <v>254</v>
      </c>
      <c r="D20" s="96"/>
      <c r="E20" s="19">
        <v>10000</v>
      </c>
      <c r="F20" s="19">
        <v>25000</v>
      </c>
      <c r="G20" s="59">
        <f t="shared" si="1"/>
        <v>35000</v>
      </c>
    </row>
    <row r="21" spans="3:7" ht="31" x14ac:dyDescent="0.35">
      <c r="C21" s="50" t="s">
        <v>255</v>
      </c>
      <c r="D21" s="96">
        <v>10000</v>
      </c>
      <c r="E21" s="96">
        <v>5000</v>
      </c>
      <c r="F21" s="96"/>
      <c r="G21" s="59">
        <f t="shared" si="1"/>
        <v>15000</v>
      </c>
    </row>
    <row r="22" spans="3:7" x14ac:dyDescent="0.35">
      <c r="C22" s="51" t="s">
        <v>256</v>
      </c>
      <c r="D22" s="96">
        <v>35000</v>
      </c>
      <c r="E22" s="96">
        <v>5000</v>
      </c>
      <c r="F22" s="96">
        <v>70000</v>
      </c>
      <c r="G22" s="59">
        <f t="shared" si="1"/>
        <v>110000</v>
      </c>
    </row>
    <row r="23" spans="3:7" x14ac:dyDescent="0.35">
      <c r="C23" s="50" t="s">
        <v>257</v>
      </c>
      <c r="D23" s="96">
        <v>30000</v>
      </c>
      <c r="E23" s="96">
        <v>30000</v>
      </c>
      <c r="F23" s="96">
        <v>20000</v>
      </c>
      <c r="G23" s="59">
        <f t="shared" si="1"/>
        <v>80000</v>
      </c>
    </row>
    <row r="24" spans="3:7" x14ac:dyDescent="0.35">
      <c r="C24" s="50" t="s">
        <v>258</v>
      </c>
      <c r="D24" s="96"/>
      <c r="E24" s="96">
        <v>30000</v>
      </c>
      <c r="F24" s="96">
        <v>25000</v>
      </c>
      <c r="G24" s="59">
        <f t="shared" si="1"/>
        <v>55000</v>
      </c>
    </row>
    <row r="25" spans="3:7" ht="31" x14ac:dyDescent="0.35">
      <c r="C25" s="50" t="s">
        <v>259</v>
      </c>
      <c r="D25" s="96"/>
      <c r="E25" s="96"/>
      <c r="F25" s="96"/>
      <c r="G25" s="59">
        <f t="shared" si="1"/>
        <v>0</v>
      </c>
    </row>
    <row r="26" spans="3:7" x14ac:dyDescent="0.35">
      <c r="C26" s="54" t="s">
        <v>260</v>
      </c>
      <c r="D26" s="65">
        <f>SUM(D19:D25)</f>
        <v>75000</v>
      </c>
      <c r="E26" s="65">
        <f>SUM(E19:E25)</f>
        <v>80000</v>
      </c>
      <c r="F26" s="65">
        <f>SUM(F19:F25)</f>
        <v>140000</v>
      </c>
      <c r="G26" s="59">
        <f t="shared" si="1"/>
        <v>295000</v>
      </c>
    </row>
    <row r="27" spans="3:7" s="53" customFormat="1" x14ac:dyDescent="0.35">
      <c r="C27" s="66"/>
      <c r="D27" s="67"/>
      <c r="E27" s="67"/>
      <c r="F27" s="67"/>
      <c r="G27" s="68"/>
    </row>
    <row r="28" spans="3:7" x14ac:dyDescent="0.35">
      <c r="C28" s="251" t="s">
        <v>263</v>
      </c>
      <c r="D28" s="252"/>
      <c r="E28" s="252"/>
      <c r="F28" s="252"/>
      <c r="G28" s="253"/>
    </row>
    <row r="29" spans="3:7" ht="21.75" customHeight="1" thickBot="1" x14ac:dyDescent="0.4">
      <c r="C29" s="62" t="s">
        <v>264</v>
      </c>
      <c r="D29" s="63">
        <f>#N/A</f>
        <v>0</v>
      </c>
      <c r="E29" s="63">
        <f>#N/A</f>
        <v>0</v>
      </c>
      <c r="F29" s="63">
        <f>#N/A</f>
        <v>0</v>
      </c>
      <c r="G29" s="64">
        <f t="shared" ref="G29:G37" si="2">SUM(D29:F29)</f>
        <v>0</v>
      </c>
    </row>
    <row r="30" spans="3:7" x14ac:dyDescent="0.35">
      <c r="C30" s="60" t="s">
        <v>253</v>
      </c>
      <c r="D30" s="94"/>
      <c r="E30" s="95"/>
      <c r="F30" s="95"/>
      <c r="G30" s="61">
        <f t="shared" si="2"/>
        <v>0</v>
      </c>
    </row>
    <row r="31" spans="3:7" s="53" customFormat="1" ht="15.75" customHeight="1" x14ac:dyDescent="0.35">
      <c r="C31" s="50" t="s">
        <v>254</v>
      </c>
      <c r="D31" s="96"/>
      <c r="E31" s="19"/>
      <c r="F31" s="19"/>
      <c r="G31" s="59">
        <f t="shared" si="2"/>
        <v>0</v>
      </c>
    </row>
    <row r="32" spans="3:7" s="53" customFormat="1" ht="31" x14ac:dyDescent="0.35">
      <c r="C32" s="50" t="s">
        <v>255</v>
      </c>
      <c r="D32" s="96"/>
      <c r="E32" s="96"/>
      <c r="F32" s="96"/>
      <c r="G32" s="59">
        <f t="shared" si="2"/>
        <v>0</v>
      </c>
    </row>
    <row r="33" spans="3:7" s="53" customFormat="1" x14ac:dyDescent="0.35">
      <c r="C33" s="51" t="s">
        <v>256</v>
      </c>
      <c r="D33" s="96"/>
      <c r="E33" s="96"/>
      <c r="F33" s="96"/>
      <c r="G33" s="59">
        <f t="shared" si="2"/>
        <v>0</v>
      </c>
    </row>
    <row r="34" spans="3:7" x14ac:dyDescent="0.35">
      <c r="C34" s="50" t="s">
        <v>257</v>
      </c>
      <c r="D34" s="96">
        <v>0</v>
      </c>
      <c r="E34" s="96"/>
      <c r="F34" s="96"/>
      <c r="G34" s="59">
        <f t="shared" si="2"/>
        <v>0</v>
      </c>
    </row>
    <row r="35" spans="3:7" x14ac:dyDescent="0.35">
      <c r="C35" s="50" t="s">
        <v>258</v>
      </c>
      <c r="D35" s="96"/>
      <c r="E35" s="96"/>
      <c r="F35" s="96"/>
      <c r="G35" s="59">
        <f t="shared" si="2"/>
        <v>0</v>
      </c>
    </row>
    <row r="36" spans="3:7" ht="31" x14ac:dyDescent="0.35">
      <c r="C36" s="50" t="s">
        <v>259</v>
      </c>
      <c r="D36" s="96"/>
      <c r="E36" s="96"/>
      <c r="F36" s="96"/>
      <c r="G36" s="59">
        <f t="shared" si="2"/>
        <v>0</v>
      </c>
    </row>
    <row r="37" spans="3:7" x14ac:dyDescent="0.35">
      <c r="C37" s="140" t="s">
        <v>260</v>
      </c>
      <c r="D37" s="141">
        <f>SUM(D30:D36)</f>
        <v>0</v>
      </c>
      <c r="E37" s="141">
        <f>SUM(E30:E36)</f>
        <v>0</v>
      </c>
      <c r="F37" s="141">
        <f>SUM(F30:F36)</f>
        <v>0</v>
      </c>
      <c r="G37" s="142">
        <f t="shared" si="2"/>
        <v>0</v>
      </c>
    </row>
    <row r="38" spans="3:7" x14ac:dyDescent="0.35">
      <c r="C38" s="143"/>
      <c r="D38" s="144"/>
      <c r="E38" s="144"/>
      <c r="F38" s="144"/>
      <c r="G38" s="145"/>
    </row>
    <row r="39" spans="3:7" s="53" customFormat="1" x14ac:dyDescent="0.35">
      <c r="C39" s="254" t="s">
        <v>265</v>
      </c>
      <c r="D39" s="255"/>
      <c r="E39" s="255"/>
      <c r="F39" s="255"/>
      <c r="G39" s="256"/>
    </row>
    <row r="40" spans="3:7" ht="20.25" customHeight="1" thickBot="1" x14ac:dyDescent="0.4">
      <c r="C40" s="62" t="s">
        <v>266</v>
      </c>
      <c r="D40" s="63">
        <f>#N/A</f>
        <v>0</v>
      </c>
      <c r="E40" s="63">
        <f>#N/A</f>
        <v>0</v>
      </c>
      <c r="F40" s="63">
        <f>#N/A</f>
        <v>0</v>
      </c>
      <c r="G40" s="64">
        <f t="shared" ref="G40:G48" si="3">SUM(D40:F40)</f>
        <v>0</v>
      </c>
    </row>
    <row r="41" spans="3:7" x14ac:dyDescent="0.35">
      <c r="C41" s="60" t="s">
        <v>253</v>
      </c>
      <c r="D41" s="94"/>
      <c r="E41" s="95"/>
      <c r="F41" s="95"/>
      <c r="G41" s="61">
        <f t="shared" si="3"/>
        <v>0</v>
      </c>
    </row>
    <row r="42" spans="3:7" ht="15.75" customHeight="1" x14ac:dyDescent="0.35">
      <c r="C42" s="50" t="s">
        <v>254</v>
      </c>
      <c r="D42" s="96"/>
      <c r="E42" s="19"/>
      <c r="F42" s="19"/>
      <c r="G42" s="59">
        <f t="shared" si="3"/>
        <v>0</v>
      </c>
    </row>
    <row r="43" spans="3:7" ht="32.25" customHeight="1" x14ac:dyDescent="0.35">
      <c r="C43" s="50" t="s">
        <v>255</v>
      </c>
      <c r="D43" s="96"/>
      <c r="E43" s="96"/>
      <c r="F43" s="96"/>
      <c r="G43" s="59">
        <f t="shared" si="3"/>
        <v>0</v>
      </c>
    </row>
    <row r="44" spans="3:7" s="53" customFormat="1" x14ac:dyDescent="0.35">
      <c r="C44" s="51" t="s">
        <v>256</v>
      </c>
      <c r="D44" s="96"/>
      <c r="E44" s="96"/>
      <c r="F44" s="96"/>
      <c r="G44" s="59">
        <f t="shared" si="3"/>
        <v>0</v>
      </c>
    </row>
    <row r="45" spans="3:7" x14ac:dyDescent="0.35">
      <c r="C45" s="50" t="s">
        <v>257</v>
      </c>
      <c r="D45" s="96"/>
      <c r="E45" s="96"/>
      <c r="F45" s="96"/>
      <c r="G45" s="59">
        <f t="shared" si="3"/>
        <v>0</v>
      </c>
    </row>
    <row r="46" spans="3:7" x14ac:dyDescent="0.35">
      <c r="C46" s="50" t="s">
        <v>258</v>
      </c>
      <c r="D46" s="96"/>
      <c r="E46" s="96"/>
      <c r="F46" s="96"/>
      <c r="G46" s="59">
        <f t="shared" si="3"/>
        <v>0</v>
      </c>
    </row>
    <row r="47" spans="3:7" ht="31" x14ac:dyDescent="0.35">
      <c r="C47" s="50" t="s">
        <v>259</v>
      </c>
      <c r="D47" s="96"/>
      <c r="E47" s="96"/>
      <c r="F47" s="96"/>
      <c r="G47" s="59">
        <f t="shared" si="3"/>
        <v>0</v>
      </c>
    </row>
    <row r="48" spans="3:7" ht="21" customHeight="1" x14ac:dyDescent="0.35">
      <c r="C48" s="54" t="s">
        <v>260</v>
      </c>
      <c r="D48" s="65">
        <f>SUM(D41:D47)</f>
        <v>0</v>
      </c>
      <c r="E48" s="65">
        <f>SUM(E41:E47)</f>
        <v>0</v>
      </c>
      <c r="F48" s="65">
        <f>SUM(F41:F47)</f>
        <v>0</v>
      </c>
      <c r="G48" s="59">
        <f t="shared" si="3"/>
        <v>0</v>
      </c>
    </row>
    <row r="49" spans="2:7" s="53" customFormat="1" ht="22.5" customHeight="1" x14ac:dyDescent="0.35">
      <c r="C49" s="69"/>
      <c r="D49" s="67"/>
      <c r="E49" s="67"/>
      <c r="F49" s="67"/>
      <c r="G49" s="68"/>
    </row>
    <row r="50" spans="2:7" x14ac:dyDescent="0.35">
      <c r="B50" s="251" t="s">
        <v>267</v>
      </c>
      <c r="C50" s="252"/>
      <c r="D50" s="252"/>
      <c r="E50" s="252"/>
      <c r="F50" s="252"/>
      <c r="G50" s="253"/>
    </row>
    <row r="51" spans="2:7" x14ac:dyDescent="0.35">
      <c r="C51" s="251" t="s">
        <v>75</v>
      </c>
      <c r="D51" s="252"/>
      <c r="E51" s="252"/>
      <c r="F51" s="252"/>
      <c r="G51" s="253"/>
    </row>
    <row r="52" spans="2:7" ht="24" customHeight="1" thickBot="1" x14ac:dyDescent="0.4">
      <c r="C52" s="62" t="s">
        <v>268</v>
      </c>
      <c r="D52" s="63">
        <f>#N/A</f>
        <v>383740</v>
      </c>
      <c r="E52" s="63">
        <f>#N/A</f>
        <v>115000</v>
      </c>
      <c r="F52" s="63">
        <f>#N/A</f>
        <v>0</v>
      </c>
      <c r="G52" s="64">
        <f>SUM(D52:F52)</f>
        <v>498740</v>
      </c>
    </row>
    <row r="53" spans="2:7" ht="15.75" customHeight="1" x14ac:dyDescent="0.35">
      <c r="C53" s="60" t="s">
        <v>253</v>
      </c>
      <c r="D53" s="94"/>
      <c r="E53" s="95"/>
      <c r="F53" s="95"/>
      <c r="G53" s="61">
        <f t="shared" ref="G53:G60" si="4">SUM(D53:F53)</f>
        <v>0</v>
      </c>
    </row>
    <row r="54" spans="2:7" ht="15.75" customHeight="1" x14ac:dyDescent="0.35">
      <c r="C54" s="50" t="s">
        <v>254</v>
      </c>
      <c r="D54" s="96">
        <v>10000</v>
      </c>
      <c r="E54" s="19">
        <v>20000</v>
      </c>
      <c r="F54" s="19"/>
      <c r="G54" s="59">
        <f t="shared" si="4"/>
        <v>30000</v>
      </c>
    </row>
    <row r="55" spans="2:7" ht="15.75" customHeight="1" x14ac:dyDescent="0.35">
      <c r="C55" s="50" t="s">
        <v>255</v>
      </c>
      <c r="D55" s="96">
        <v>20000</v>
      </c>
      <c r="E55" s="96">
        <v>20000</v>
      </c>
      <c r="F55" s="96"/>
      <c r="G55" s="59">
        <f t="shared" si="4"/>
        <v>40000</v>
      </c>
    </row>
    <row r="56" spans="2:7" ht="18.75" customHeight="1" x14ac:dyDescent="0.35">
      <c r="C56" s="51" t="s">
        <v>256</v>
      </c>
      <c r="D56" s="96">
        <v>130000</v>
      </c>
      <c r="E56" s="96">
        <v>30000</v>
      </c>
      <c r="F56" s="96"/>
      <c r="G56" s="59">
        <f t="shared" si="4"/>
        <v>160000</v>
      </c>
    </row>
    <row r="57" spans="2:7" x14ac:dyDescent="0.35">
      <c r="C57" s="50" t="s">
        <v>257</v>
      </c>
      <c r="D57" s="96">
        <v>83740</v>
      </c>
      <c r="E57" s="96">
        <v>25000</v>
      </c>
      <c r="F57" s="96"/>
      <c r="G57" s="59">
        <f t="shared" si="4"/>
        <v>108740</v>
      </c>
    </row>
    <row r="58" spans="2:7" s="53" customFormat="1" ht="21.75" customHeight="1" x14ac:dyDescent="0.35">
      <c r="B58" s="52"/>
      <c r="C58" s="50" t="s">
        <v>258</v>
      </c>
      <c r="D58" s="96">
        <v>140000</v>
      </c>
      <c r="E58" s="96">
        <v>20000</v>
      </c>
      <c r="F58" s="96"/>
      <c r="G58" s="59">
        <f t="shared" si="4"/>
        <v>160000</v>
      </c>
    </row>
    <row r="59" spans="2:7" s="53" customFormat="1" ht="31" x14ac:dyDescent="0.35">
      <c r="B59" s="52"/>
      <c r="C59" s="50" t="s">
        <v>259</v>
      </c>
      <c r="D59" s="96"/>
      <c r="E59" s="96"/>
      <c r="F59" s="96"/>
      <c r="G59" s="59">
        <f t="shared" si="4"/>
        <v>0</v>
      </c>
    </row>
    <row r="60" spans="2:7" x14ac:dyDescent="0.35">
      <c r="C60" s="54" t="s">
        <v>260</v>
      </c>
      <c r="D60" s="65">
        <f>SUM(D53:D59)</f>
        <v>383740</v>
      </c>
      <c r="E60" s="65">
        <f>SUM(E53:E59)</f>
        <v>115000</v>
      </c>
      <c r="F60" s="65">
        <f>SUM(F53:F59)</f>
        <v>0</v>
      </c>
      <c r="G60" s="59">
        <f t="shared" si="4"/>
        <v>498740</v>
      </c>
    </row>
    <row r="61" spans="2:7" s="53" customFormat="1" x14ac:dyDescent="0.35">
      <c r="C61" s="66"/>
      <c r="D61" s="67"/>
      <c r="E61" s="67"/>
      <c r="F61" s="67"/>
      <c r="G61" s="68"/>
    </row>
    <row r="62" spans="2:7" x14ac:dyDescent="0.35">
      <c r="B62" s="53"/>
      <c r="C62" s="251" t="s">
        <v>92</v>
      </c>
      <c r="D62" s="252"/>
      <c r="E62" s="252"/>
      <c r="F62" s="252"/>
      <c r="G62" s="253"/>
    </row>
    <row r="63" spans="2:7" ht="21.75" customHeight="1" thickBot="1" x14ac:dyDescent="0.4">
      <c r="C63" s="62" t="s">
        <v>269</v>
      </c>
      <c r="D63" s="63">
        <f>#N/A</f>
        <v>0</v>
      </c>
      <c r="E63" s="63">
        <f>#N/A</f>
        <v>55000</v>
      </c>
      <c r="F63" s="63">
        <f>#N/A</f>
        <v>130000</v>
      </c>
      <c r="G63" s="64">
        <f t="shared" ref="G63:G71" si="5">SUM(D63:F63)</f>
        <v>185000</v>
      </c>
    </row>
    <row r="64" spans="2:7" ht="15.75" customHeight="1" x14ac:dyDescent="0.35">
      <c r="C64" s="60" t="s">
        <v>253</v>
      </c>
      <c r="D64" s="94"/>
      <c r="E64" s="95"/>
      <c r="F64" s="95"/>
      <c r="G64" s="61">
        <f t="shared" si="5"/>
        <v>0</v>
      </c>
    </row>
    <row r="65" spans="2:7" ht="15.75" customHeight="1" x14ac:dyDescent="0.35">
      <c r="C65" s="50" t="s">
        <v>254</v>
      </c>
      <c r="D65" s="96"/>
      <c r="E65" s="19">
        <v>25000</v>
      </c>
      <c r="F65" s="19">
        <v>40000</v>
      </c>
      <c r="G65" s="59">
        <f t="shared" si="5"/>
        <v>65000</v>
      </c>
    </row>
    <row r="66" spans="2:7" ht="15.75" customHeight="1" x14ac:dyDescent="0.35">
      <c r="C66" s="50" t="s">
        <v>255</v>
      </c>
      <c r="D66" s="96"/>
      <c r="E66" s="96"/>
      <c r="F66" s="96">
        <v>15000</v>
      </c>
      <c r="G66" s="59">
        <f t="shared" si="5"/>
        <v>15000</v>
      </c>
    </row>
    <row r="67" spans="2:7" x14ac:dyDescent="0.35">
      <c r="C67" s="51" t="s">
        <v>256</v>
      </c>
      <c r="D67" s="96"/>
      <c r="E67" s="96">
        <v>15000</v>
      </c>
      <c r="F67" s="96"/>
      <c r="G67" s="59">
        <f t="shared" si="5"/>
        <v>15000</v>
      </c>
    </row>
    <row r="68" spans="2:7" x14ac:dyDescent="0.35">
      <c r="C68" s="50" t="s">
        <v>257</v>
      </c>
      <c r="D68" s="96"/>
      <c r="E68" s="96">
        <v>10000</v>
      </c>
      <c r="F68" s="96">
        <v>15000</v>
      </c>
      <c r="G68" s="59">
        <f t="shared" si="5"/>
        <v>25000</v>
      </c>
    </row>
    <row r="69" spans="2:7" x14ac:dyDescent="0.35">
      <c r="C69" s="50" t="s">
        <v>258</v>
      </c>
      <c r="D69" s="96"/>
      <c r="E69" s="96">
        <v>5000</v>
      </c>
      <c r="F69" s="96">
        <v>60000</v>
      </c>
      <c r="G69" s="59">
        <f t="shared" si="5"/>
        <v>65000</v>
      </c>
    </row>
    <row r="70" spans="2:7" ht="31" x14ac:dyDescent="0.35">
      <c r="C70" s="50" t="s">
        <v>259</v>
      </c>
      <c r="D70" s="96"/>
      <c r="E70" s="96"/>
      <c r="F70" s="96"/>
      <c r="G70" s="59">
        <f t="shared" si="5"/>
        <v>0</v>
      </c>
    </row>
    <row r="71" spans="2:7" x14ac:dyDescent="0.35">
      <c r="C71" s="54" t="s">
        <v>260</v>
      </c>
      <c r="D71" s="65">
        <f>SUM(D64:D70)</f>
        <v>0</v>
      </c>
      <c r="E71" s="65">
        <f>SUM(E64:E70)</f>
        <v>55000</v>
      </c>
      <c r="F71" s="65">
        <f>SUM(F64:F70)</f>
        <v>130000</v>
      </c>
      <c r="G71" s="59">
        <f t="shared" si="5"/>
        <v>185000</v>
      </c>
    </row>
    <row r="72" spans="2:7" s="53" customFormat="1" x14ac:dyDescent="0.35">
      <c r="C72" s="66"/>
      <c r="D72" s="67"/>
      <c r="E72" s="67"/>
      <c r="F72" s="67"/>
      <c r="G72" s="68"/>
    </row>
    <row r="73" spans="2:7" x14ac:dyDescent="0.35">
      <c r="C73" s="251" t="s">
        <v>105</v>
      </c>
      <c r="D73" s="252"/>
      <c r="E73" s="252"/>
      <c r="F73" s="252"/>
      <c r="G73" s="253"/>
    </row>
    <row r="74" spans="2:7" ht="21.75" customHeight="1" thickBot="1" x14ac:dyDescent="0.4">
      <c r="B74" s="53"/>
      <c r="C74" s="62" t="s">
        <v>270</v>
      </c>
      <c r="D74" s="63">
        <f>#N/A</f>
        <v>140000</v>
      </c>
      <c r="E74" s="63">
        <f>#N/A</f>
        <v>110000</v>
      </c>
      <c r="F74" s="63">
        <f>#N/A</f>
        <v>0</v>
      </c>
      <c r="G74" s="64">
        <f t="shared" ref="G74:G82" si="6">SUM(D74:F74)</f>
        <v>250000</v>
      </c>
    </row>
    <row r="75" spans="2:7" ht="18" customHeight="1" x14ac:dyDescent="0.35">
      <c r="C75" s="60" t="s">
        <v>253</v>
      </c>
      <c r="D75" s="94"/>
      <c r="E75" s="95"/>
      <c r="F75" s="95"/>
      <c r="G75" s="61">
        <f t="shared" si="6"/>
        <v>0</v>
      </c>
    </row>
    <row r="76" spans="2:7" ht="15.75" customHeight="1" x14ac:dyDescent="0.35">
      <c r="C76" s="50" t="s">
        <v>254</v>
      </c>
      <c r="D76" s="96">
        <v>10000</v>
      </c>
      <c r="E76" s="19">
        <v>40000</v>
      </c>
      <c r="F76" s="19"/>
      <c r="G76" s="59">
        <f t="shared" si="6"/>
        <v>50000</v>
      </c>
    </row>
    <row r="77" spans="2:7" s="53" customFormat="1" ht="15.75" customHeight="1" x14ac:dyDescent="0.35">
      <c r="B77" s="52"/>
      <c r="C77" s="50" t="s">
        <v>255</v>
      </c>
      <c r="D77" s="96">
        <v>10000</v>
      </c>
      <c r="E77" s="96">
        <v>20000</v>
      </c>
      <c r="F77" s="96"/>
      <c r="G77" s="59">
        <f t="shared" si="6"/>
        <v>30000</v>
      </c>
    </row>
    <row r="78" spans="2:7" x14ac:dyDescent="0.35">
      <c r="B78" s="53"/>
      <c r="C78" s="51" t="s">
        <v>256</v>
      </c>
      <c r="D78" s="96">
        <v>40000</v>
      </c>
      <c r="E78" s="96">
        <v>20000</v>
      </c>
      <c r="F78" s="96"/>
      <c r="G78" s="59">
        <f t="shared" si="6"/>
        <v>60000</v>
      </c>
    </row>
    <row r="79" spans="2:7" x14ac:dyDescent="0.35">
      <c r="B79" s="53"/>
      <c r="C79" s="50" t="s">
        <v>257</v>
      </c>
      <c r="D79" s="96">
        <v>30000</v>
      </c>
      <c r="E79" s="96">
        <v>25000</v>
      </c>
      <c r="F79" s="96"/>
      <c r="G79" s="59">
        <f t="shared" si="6"/>
        <v>55000</v>
      </c>
    </row>
    <row r="80" spans="2:7" x14ac:dyDescent="0.35">
      <c r="B80" s="53"/>
      <c r="C80" s="50" t="s">
        <v>258</v>
      </c>
      <c r="D80" s="96">
        <v>50000</v>
      </c>
      <c r="E80" s="96"/>
      <c r="F80" s="96"/>
      <c r="G80" s="59">
        <f t="shared" si="6"/>
        <v>50000</v>
      </c>
    </row>
    <row r="81" spans="2:7" ht="31" x14ac:dyDescent="0.35">
      <c r="C81" s="50" t="s">
        <v>259</v>
      </c>
      <c r="D81" s="96"/>
      <c r="E81" s="96">
        <v>5000</v>
      </c>
      <c r="F81" s="96"/>
      <c r="G81" s="59">
        <f t="shared" si="6"/>
        <v>5000</v>
      </c>
    </row>
    <row r="82" spans="2:7" x14ac:dyDescent="0.35">
      <c r="C82" s="54" t="s">
        <v>260</v>
      </c>
      <c r="D82" s="65">
        <f>SUM(D75:D81)</f>
        <v>140000</v>
      </c>
      <c r="E82" s="65">
        <f>SUM(E75:E81)</f>
        <v>110000</v>
      </c>
      <c r="F82" s="65">
        <f>SUM(F75:F81)</f>
        <v>0</v>
      </c>
      <c r="G82" s="59">
        <f t="shared" si="6"/>
        <v>250000</v>
      </c>
    </row>
    <row r="83" spans="2:7" s="53" customFormat="1" x14ac:dyDescent="0.35">
      <c r="C83" s="66"/>
      <c r="D83" s="67"/>
      <c r="E83" s="67"/>
      <c r="F83" s="67"/>
      <c r="G83" s="68"/>
    </row>
    <row r="84" spans="2:7" x14ac:dyDescent="0.35">
      <c r="C84" s="251" t="s">
        <v>120</v>
      </c>
      <c r="D84" s="252"/>
      <c r="E84" s="252"/>
      <c r="F84" s="252"/>
      <c r="G84" s="253"/>
    </row>
    <row r="85" spans="2:7" ht="21.75" customHeight="1" thickBot="1" x14ac:dyDescent="0.4">
      <c r="C85" s="62" t="s">
        <v>271</v>
      </c>
      <c r="D85" s="63">
        <f>#N/A</f>
        <v>0</v>
      </c>
      <c r="E85" s="63">
        <f>#N/A</f>
        <v>0</v>
      </c>
      <c r="F85" s="63">
        <f>#N/A</f>
        <v>0</v>
      </c>
      <c r="G85" s="64">
        <f t="shared" ref="G85:G93" si="7">SUM(D85:F85)</f>
        <v>0</v>
      </c>
    </row>
    <row r="86" spans="2:7" ht="15.75" customHeight="1" x14ac:dyDescent="0.35">
      <c r="C86" s="60" t="s">
        <v>253</v>
      </c>
      <c r="D86" s="94"/>
      <c r="E86" s="95"/>
      <c r="F86" s="95"/>
      <c r="G86" s="61">
        <f t="shared" si="7"/>
        <v>0</v>
      </c>
    </row>
    <row r="87" spans="2:7" ht="15.75" customHeight="1" x14ac:dyDescent="0.35">
      <c r="B87" s="53"/>
      <c r="C87" s="50" t="s">
        <v>254</v>
      </c>
      <c r="D87" s="96"/>
      <c r="E87" s="19"/>
      <c r="F87" s="19"/>
      <c r="G87" s="59">
        <f t="shared" si="7"/>
        <v>0</v>
      </c>
    </row>
    <row r="88" spans="2:7" ht="15.75" customHeight="1" x14ac:dyDescent="0.35">
      <c r="C88" s="50" t="s">
        <v>255</v>
      </c>
      <c r="D88" s="96"/>
      <c r="E88" s="96"/>
      <c r="F88" s="96"/>
      <c r="G88" s="59">
        <f t="shared" si="7"/>
        <v>0</v>
      </c>
    </row>
    <row r="89" spans="2:7" x14ac:dyDescent="0.35">
      <c r="C89" s="51" t="s">
        <v>256</v>
      </c>
      <c r="D89" s="96"/>
      <c r="E89" s="96"/>
      <c r="F89" s="96"/>
      <c r="G89" s="59">
        <f t="shared" si="7"/>
        <v>0</v>
      </c>
    </row>
    <row r="90" spans="2:7" x14ac:dyDescent="0.35">
      <c r="C90" s="50" t="s">
        <v>257</v>
      </c>
      <c r="D90" s="96"/>
      <c r="E90" s="96"/>
      <c r="F90" s="96"/>
      <c r="G90" s="59">
        <f t="shared" si="7"/>
        <v>0</v>
      </c>
    </row>
    <row r="91" spans="2:7" ht="25.5" customHeight="1" x14ac:dyDescent="0.35">
      <c r="C91" s="50" t="s">
        <v>258</v>
      </c>
      <c r="D91" s="96"/>
      <c r="E91" s="96"/>
      <c r="F91" s="96"/>
      <c r="G91" s="59">
        <f t="shared" si="7"/>
        <v>0</v>
      </c>
    </row>
    <row r="92" spans="2:7" ht="31" x14ac:dyDescent="0.35">
      <c r="B92" s="53"/>
      <c r="C92" s="50" t="s">
        <v>259</v>
      </c>
      <c r="D92" s="96"/>
      <c r="E92" s="96"/>
      <c r="F92" s="96"/>
      <c r="G92" s="59">
        <f t="shared" si="7"/>
        <v>0</v>
      </c>
    </row>
    <row r="93" spans="2:7" ht="15.75" customHeight="1" x14ac:dyDescent="0.35">
      <c r="C93" s="54" t="s">
        <v>260</v>
      </c>
      <c r="D93" s="65">
        <f>SUM(D86:D92)</f>
        <v>0</v>
      </c>
      <c r="E93" s="65">
        <f>SUM(E86:E92)</f>
        <v>0</v>
      </c>
      <c r="F93" s="65">
        <f>SUM(F86:F92)</f>
        <v>0</v>
      </c>
      <c r="G93" s="59">
        <f t="shared" si="7"/>
        <v>0</v>
      </c>
    </row>
    <row r="94" spans="2:7" ht="25.5" customHeight="1" x14ac:dyDescent="0.35">
      <c r="D94" s="52"/>
      <c r="E94" s="52"/>
      <c r="F94" s="52"/>
    </row>
    <row r="95" spans="2:7" x14ac:dyDescent="0.35">
      <c r="B95" s="251" t="s">
        <v>272</v>
      </c>
      <c r="C95" s="252"/>
      <c r="D95" s="252"/>
      <c r="E95" s="252"/>
      <c r="F95" s="252"/>
      <c r="G95" s="253"/>
    </row>
    <row r="96" spans="2:7" x14ac:dyDescent="0.35">
      <c r="C96" s="251" t="s">
        <v>131</v>
      </c>
      <c r="D96" s="252"/>
      <c r="E96" s="252"/>
      <c r="F96" s="252"/>
      <c r="G96" s="253"/>
    </row>
    <row r="97" spans="3:7" ht="22.5" customHeight="1" thickBot="1" x14ac:dyDescent="0.4">
      <c r="C97" s="62" t="s">
        <v>273</v>
      </c>
      <c r="D97" s="63">
        <f>#N/A</f>
        <v>85000</v>
      </c>
      <c r="E97" s="63">
        <f>#N/A</f>
        <v>105000</v>
      </c>
      <c r="F97" s="63">
        <f>#N/A</f>
        <v>0</v>
      </c>
      <c r="G97" s="64">
        <f>SUM(D97:F97)</f>
        <v>190000</v>
      </c>
    </row>
    <row r="98" spans="3:7" x14ac:dyDescent="0.35">
      <c r="C98" s="60" t="s">
        <v>253</v>
      </c>
      <c r="D98" s="94"/>
      <c r="E98" s="95"/>
      <c r="F98" s="95"/>
      <c r="G98" s="61">
        <f t="shared" ref="G98:G105" si="8">SUM(D98:F98)</f>
        <v>0</v>
      </c>
    </row>
    <row r="99" spans="3:7" x14ac:dyDescent="0.35">
      <c r="C99" s="50" t="s">
        <v>254</v>
      </c>
      <c r="D99" s="96">
        <v>15000</v>
      </c>
      <c r="E99" s="19">
        <v>60000</v>
      </c>
      <c r="F99" s="19"/>
      <c r="G99" s="59">
        <f t="shared" si="8"/>
        <v>75000</v>
      </c>
    </row>
    <row r="100" spans="3:7" ht="15.75" customHeight="1" x14ac:dyDescent="0.35">
      <c r="C100" s="50" t="s">
        <v>255</v>
      </c>
      <c r="D100" s="96">
        <v>10000</v>
      </c>
      <c r="E100" s="96"/>
      <c r="F100" s="96"/>
      <c r="G100" s="59">
        <f t="shared" si="8"/>
        <v>10000</v>
      </c>
    </row>
    <row r="101" spans="3:7" x14ac:dyDescent="0.35">
      <c r="C101" s="51" t="s">
        <v>256</v>
      </c>
      <c r="D101" s="96">
        <v>30000</v>
      </c>
      <c r="E101" s="96">
        <v>15000</v>
      </c>
      <c r="F101" s="96"/>
      <c r="G101" s="59">
        <f t="shared" si="8"/>
        <v>45000</v>
      </c>
    </row>
    <row r="102" spans="3:7" x14ac:dyDescent="0.35">
      <c r="C102" s="50" t="s">
        <v>257</v>
      </c>
      <c r="D102" s="96">
        <v>30000</v>
      </c>
      <c r="E102" s="96">
        <v>30000</v>
      </c>
      <c r="F102" s="96"/>
      <c r="G102" s="59">
        <f t="shared" si="8"/>
        <v>60000</v>
      </c>
    </row>
    <row r="103" spans="3:7" x14ac:dyDescent="0.35">
      <c r="C103" s="50" t="s">
        <v>258</v>
      </c>
      <c r="D103" s="96"/>
      <c r="E103" s="96"/>
      <c r="F103" s="96"/>
      <c r="G103" s="59">
        <f t="shared" si="8"/>
        <v>0</v>
      </c>
    </row>
    <row r="104" spans="3:7" ht="31" x14ac:dyDescent="0.35">
      <c r="C104" s="50" t="s">
        <v>259</v>
      </c>
      <c r="D104" s="96"/>
      <c r="E104" s="96"/>
      <c r="F104" s="96"/>
      <c r="G104" s="59">
        <f t="shared" si="8"/>
        <v>0</v>
      </c>
    </row>
    <row r="105" spans="3:7" x14ac:dyDescent="0.35">
      <c r="C105" s="54" t="s">
        <v>260</v>
      </c>
      <c r="D105" s="65">
        <f>SUM(D98:D104)</f>
        <v>85000</v>
      </c>
      <c r="E105" s="65">
        <f>SUM(E98:E104)</f>
        <v>105000</v>
      </c>
      <c r="F105" s="65">
        <f>SUM(F98:F104)</f>
        <v>0</v>
      </c>
      <c r="G105" s="59">
        <f t="shared" si="8"/>
        <v>190000</v>
      </c>
    </row>
    <row r="106" spans="3:7" s="53" customFormat="1" x14ac:dyDescent="0.35">
      <c r="C106" s="66"/>
      <c r="D106" s="67"/>
      <c r="E106" s="67"/>
      <c r="F106" s="67"/>
      <c r="G106" s="68"/>
    </row>
    <row r="107" spans="3:7" ht="15.75" customHeight="1" x14ac:dyDescent="0.35">
      <c r="C107" s="251" t="s">
        <v>274</v>
      </c>
      <c r="D107" s="252"/>
      <c r="E107" s="252"/>
      <c r="F107" s="252"/>
      <c r="G107" s="253"/>
    </row>
    <row r="108" spans="3:7" ht="21.75" customHeight="1" thickBot="1" x14ac:dyDescent="0.4">
      <c r="C108" s="62" t="s">
        <v>275</v>
      </c>
      <c r="D108" s="63">
        <f>#N/A</f>
        <v>20000</v>
      </c>
      <c r="E108" s="63">
        <f>#N/A</f>
        <v>135000</v>
      </c>
      <c r="F108" s="63">
        <f>#N/A</f>
        <v>90000</v>
      </c>
      <c r="G108" s="64">
        <f t="shared" ref="G108:G116" si="9">SUM(D108:F108)</f>
        <v>245000</v>
      </c>
    </row>
    <row r="109" spans="3:7" x14ac:dyDescent="0.35">
      <c r="C109" s="60" t="s">
        <v>253</v>
      </c>
      <c r="D109" s="94"/>
      <c r="E109" s="95"/>
      <c r="F109" s="95"/>
      <c r="G109" s="61">
        <f t="shared" si="9"/>
        <v>0</v>
      </c>
    </row>
    <row r="110" spans="3:7" x14ac:dyDescent="0.35">
      <c r="C110" s="50" t="s">
        <v>254</v>
      </c>
      <c r="D110" s="96"/>
      <c r="E110" s="19">
        <v>60000</v>
      </c>
      <c r="F110" s="19">
        <v>20000</v>
      </c>
      <c r="G110" s="59">
        <f t="shared" si="9"/>
        <v>80000</v>
      </c>
    </row>
    <row r="111" spans="3:7" ht="31" x14ac:dyDescent="0.35">
      <c r="C111" s="50" t="s">
        <v>255</v>
      </c>
      <c r="D111" s="96"/>
      <c r="E111" s="96">
        <v>10000</v>
      </c>
      <c r="F111" s="96"/>
      <c r="G111" s="59">
        <f t="shared" si="9"/>
        <v>10000</v>
      </c>
    </row>
    <row r="112" spans="3:7" x14ac:dyDescent="0.35">
      <c r="C112" s="51" t="s">
        <v>256</v>
      </c>
      <c r="D112" s="96">
        <v>20000</v>
      </c>
      <c r="E112" s="96">
        <v>30000</v>
      </c>
      <c r="F112" s="96">
        <v>20000</v>
      </c>
      <c r="G112" s="59">
        <f t="shared" si="9"/>
        <v>70000</v>
      </c>
    </row>
    <row r="113" spans="3:7" x14ac:dyDescent="0.35">
      <c r="C113" s="50" t="s">
        <v>257</v>
      </c>
      <c r="D113" s="96"/>
      <c r="E113" s="96">
        <v>35000</v>
      </c>
      <c r="F113" s="96"/>
      <c r="G113" s="59">
        <f t="shared" si="9"/>
        <v>35000</v>
      </c>
    </row>
    <row r="114" spans="3:7" x14ac:dyDescent="0.35">
      <c r="C114" s="50" t="s">
        <v>258</v>
      </c>
      <c r="D114" s="96"/>
      <c r="E114" s="96"/>
      <c r="F114" s="96">
        <v>50000</v>
      </c>
      <c r="G114" s="59">
        <f t="shared" si="9"/>
        <v>50000</v>
      </c>
    </row>
    <row r="115" spans="3:7" ht="31" x14ac:dyDescent="0.35">
      <c r="C115" s="50" t="s">
        <v>259</v>
      </c>
      <c r="D115" s="96"/>
      <c r="E115" s="96"/>
      <c r="F115" s="96"/>
      <c r="G115" s="59">
        <f t="shared" si="9"/>
        <v>0</v>
      </c>
    </row>
    <row r="116" spans="3:7" x14ac:dyDescent="0.35">
      <c r="C116" s="54" t="s">
        <v>260</v>
      </c>
      <c r="D116" s="65">
        <f>SUM(D109:D115)</f>
        <v>20000</v>
      </c>
      <c r="E116" s="65">
        <f>SUM(E109:E115)</f>
        <v>135000</v>
      </c>
      <c r="F116" s="65">
        <f>SUM(F109:F115)</f>
        <v>90000</v>
      </c>
      <c r="G116" s="59">
        <f t="shared" si="9"/>
        <v>245000</v>
      </c>
    </row>
    <row r="117" spans="3:7" s="53" customFormat="1" x14ac:dyDescent="0.35">
      <c r="C117" s="66"/>
      <c r="D117" s="67"/>
      <c r="E117" s="67"/>
      <c r="F117" s="67"/>
      <c r="G117" s="68"/>
    </row>
    <row r="118" spans="3:7" x14ac:dyDescent="0.35">
      <c r="C118" s="251" t="s">
        <v>160</v>
      </c>
      <c r="D118" s="252"/>
      <c r="E118" s="252"/>
      <c r="F118" s="252"/>
      <c r="G118" s="253"/>
    </row>
    <row r="119" spans="3:7" ht="21" customHeight="1" thickBot="1" x14ac:dyDescent="0.4">
      <c r="C119" s="62" t="s">
        <v>276</v>
      </c>
      <c r="D119" s="63">
        <f>#N/A</f>
        <v>0</v>
      </c>
      <c r="E119" s="63">
        <f>#N/A</f>
        <v>0</v>
      </c>
      <c r="F119" s="63">
        <f>#N/A</f>
        <v>0</v>
      </c>
      <c r="G119" s="64">
        <f t="shared" ref="G119:G127" si="10">SUM(D119:F119)</f>
        <v>0</v>
      </c>
    </row>
    <row r="120" spans="3:7" x14ac:dyDescent="0.35">
      <c r="C120" s="60" t="s">
        <v>253</v>
      </c>
      <c r="D120" s="94"/>
      <c r="E120" s="95"/>
      <c r="F120" s="95"/>
      <c r="G120" s="61">
        <f t="shared" si="10"/>
        <v>0</v>
      </c>
    </row>
    <row r="121" spans="3:7" x14ac:dyDescent="0.35">
      <c r="C121" s="50" t="s">
        <v>254</v>
      </c>
      <c r="D121" s="96"/>
      <c r="E121" s="19"/>
      <c r="F121" s="19"/>
      <c r="G121" s="59">
        <f t="shared" si="10"/>
        <v>0</v>
      </c>
    </row>
    <row r="122" spans="3:7" ht="31" x14ac:dyDescent="0.35">
      <c r="C122" s="50" t="s">
        <v>255</v>
      </c>
      <c r="D122" s="96"/>
      <c r="E122" s="96"/>
      <c r="F122" s="96"/>
      <c r="G122" s="59">
        <f t="shared" si="10"/>
        <v>0</v>
      </c>
    </row>
    <row r="123" spans="3:7" x14ac:dyDescent="0.35">
      <c r="C123" s="51" t="s">
        <v>256</v>
      </c>
      <c r="D123" s="96"/>
      <c r="E123" s="96"/>
      <c r="F123" s="96"/>
      <c r="G123" s="59">
        <f t="shared" si="10"/>
        <v>0</v>
      </c>
    </row>
    <row r="124" spans="3:7" x14ac:dyDescent="0.35">
      <c r="C124" s="50" t="s">
        <v>257</v>
      </c>
      <c r="D124" s="96"/>
      <c r="E124" s="96"/>
      <c r="F124" s="96"/>
      <c r="G124" s="59">
        <f t="shared" si="10"/>
        <v>0</v>
      </c>
    </row>
    <row r="125" spans="3:7" x14ac:dyDescent="0.35">
      <c r="C125" s="50" t="s">
        <v>258</v>
      </c>
      <c r="D125" s="96"/>
      <c r="E125" s="96"/>
      <c r="F125" s="96"/>
      <c r="G125" s="59">
        <f t="shared" si="10"/>
        <v>0</v>
      </c>
    </row>
    <row r="126" spans="3:7" ht="31" x14ac:dyDescent="0.35">
      <c r="C126" s="50" t="s">
        <v>259</v>
      </c>
      <c r="D126" s="96"/>
      <c r="E126" s="96"/>
      <c r="F126" s="96"/>
      <c r="G126" s="59">
        <f t="shared" si="10"/>
        <v>0</v>
      </c>
    </row>
    <row r="127" spans="3:7" x14ac:dyDescent="0.35">
      <c r="C127" s="54" t="s">
        <v>260</v>
      </c>
      <c r="D127" s="65">
        <f>SUM(D120:D126)</f>
        <v>0</v>
      </c>
      <c r="E127" s="65">
        <f>SUM(E120:E126)</f>
        <v>0</v>
      </c>
      <c r="F127" s="65">
        <f>SUM(F120:F126)</f>
        <v>0</v>
      </c>
      <c r="G127" s="59">
        <f t="shared" si="10"/>
        <v>0</v>
      </c>
    </row>
    <row r="128" spans="3:7" s="53" customFormat="1" x14ac:dyDescent="0.35">
      <c r="C128" s="66"/>
      <c r="D128" s="67"/>
      <c r="E128" s="67"/>
      <c r="F128" s="67"/>
      <c r="G128" s="68"/>
    </row>
    <row r="129" spans="2:7" x14ac:dyDescent="0.35">
      <c r="C129" s="251" t="s">
        <v>169</v>
      </c>
      <c r="D129" s="252"/>
      <c r="E129" s="252"/>
      <c r="F129" s="252"/>
      <c r="G129" s="253"/>
    </row>
    <row r="130" spans="2:7" ht="24" customHeight="1" thickBot="1" x14ac:dyDescent="0.4">
      <c r="C130" s="62" t="s">
        <v>277</v>
      </c>
      <c r="D130" s="63">
        <f>#N/A</f>
        <v>0</v>
      </c>
      <c r="E130" s="63">
        <f>#N/A</f>
        <v>0</v>
      </c>
      <c r="F130" s="63">
        <f>#N/A</f>
        <v>0</v>
      </c>
      <c r="G130" s="64">
        <f t="shared" ref="G130:G138" si="11">SUM(D130:F130)</f>
        <v>0</v>
      </c>
    </row>
    <row r="131" spans="2:7" ht="15.75" customHeight="1" x14ac:dyDescent="0.35">
      <c r="C131" s="60" t="s">
        <v>253</v>
      </c>
      <c r="D131" s="94"/>
      <c r="E131" s="95"/>
      <c r="F131" s="95"/>
      <c r="G131" s="61">
        <f t="shared" si="11"/>
        <v>0</v>
      </c>
    </row>
    <row r="132" spans="2:7" x14ac:dyDescent="0.35">
      <c r="C132" s="50" t="s">
        <v>254</v>
      </c>
      <c r="D132" s="96"/>
      <c r="E132" s="19"/>
      <c r="F132" s="19"/>
      <c r="G132" s="59">
        <f t="shared" si="11"/>
        <v>0</v>
      </c>
    </row>
    <row r="133" spans="2:7" ht="15.75" customHeight="1" x14ac:dyDescent="0.35">
      <c r="C133" s="50" t="s">
        <v>255</v>
      </c>
      <c r="D133" s="96"/>
      <c r="E133" s="96"/>
      <c r="F133" s="96"/>
      <c r="G133" s="59">
        <f t="shared" si="11"/>
        <v>0</v>
      </c>
    </row>
    <row r="134" spans="2:7" x14ac:dyDescent="0.35">
      <c r="C134" s="51" t="s">
        <v>256</v>
      </c>
      <c r="D134" s="96"/>
      <c r="E134" s="96"/>
      <c r="F134" s="96"/>
      <c r="G134" s="59">
        <f t="shared" si="11"/>
        <v>0</v>
      </c>
    </row>
    <row r="135" spans="2:7" x14ac:dyDescent="0.35">
      <c r="C135" s="50" t="s">
        <v>257</v>
      </c>
      <c r="D135" s="96"/>
      <c r="E135" s="96"/>
      <c r="F135" s="96"/>
      <c r="G135" s="59">
        <f t="shared" si="11"/>
        <v>0</v>
      </c>
    </row>
    <row r="136" spans="2:7" ht="15.75" customHeight="1" x14ac:dyDescent="0.35">
      <c r="C136" s="50" t="s">
        <v>258</v>
      </c>
      <c r="D136" s="96"/>
      <c r="E136" s="96"/>
      <c r="F136" s="96"/>
      <c r="G136" s="59">
        <f t="shared" si="11"/>
        <v>0</v>
      </c>
    </row>
    <row r="137" spans="2:7" ht="31" x14ac:dyDescent="0.35">
      <c r="C137" s="50" t="s">
        <v>259</v>
      </c>
      <c r="D137" s="96"/>
      <c r="E137" s="96"/>
      <c r="F137" s="96"/>
      <c r="G137" s="59">
        <f t="shared" si="11"/>
        <v>0</v>
      </c>
    </row>
    <row r="138" spans="2:7" x14ac:dyDescent="0.35">
      <c r="C138" s="54" t="s">
        <v>260</v>
      </c>
      <c r="D138" s="65">
        <f>SUM(D131:D137)</f>
        <v>0</v>
      </c>
      <c r="E138" s="65">
        <f>SUM(E131:E137)</f>
        <v>0</v>
      </c>
      <c r="F138" s="65">
        <f>SUM(F131:F137)</f>
        <v>0</v>
      </c>
      <c r="G138" s="59">
        <f t="shared" si="11"/>
        <v>0</v>
      </c>
    </row>
    <row r="140" spans="2:7" x14ac:dyDescent="0.35">
      <c r="B140" s="251" t="s">
        <v>278</v>
      </c>
      <c r="C140" s="252"/>
      <c r="D140" s="252"/>
      <c r="E140" s="252"/>
      <c r="F140" s="252"/>
      <c r="G140" s="253"/>
    </row>
    <row r="141" spans="2:7" x14ac:dyDescent="0.35">
      <c r="C141" s="251" t="s">
        <v>179</v>
      </c>
      <c r="D141" s="252"/>
      <c r="E141" s="252"/>
      <c r="F141" s="252"/>
      <c r="G141" s="253"/>
    </row>
    <row r="142" spans="2:7" ht="24" customHeight="1" thickBot="1" x14ac:dyDescent="0.4">
      <c r="C142" s="62" t="s">
        <v>279</v>
      </c>
      <c r="D142" s="63">
        <f>#N/A</f>
        <v>0</v>
      </c>
      <c r="E142" s="63">
        <f>#N/A</f>
        <v>0</v>
      </c>
      <c r="F142" s="63">
        <f>#N/A</f>
        <v>0</v>
      </c>
      <c r="G142" s="64">
        <f>SUM(D142:F142)</f>
        <v>0</v>
      </c>
    </row>
    <row r="143" spans="2:7" ht="24.75" customHeight="1" x14ac:dyDescent="0.35">
      <c r="C143" s="60" t="s">
        <v>253</v>
      </c>
      <c r="D143" s="94"/>
      <c r="E143" s="95"/>
      <c r="F143" s="95"/>
      <c r="G143" s="61">
        <f t="shared" ref="G143:G150" si="12">SUM(D143:F143)</f>
        <v>0</v>
      </c>
    </row>
    <row r="144" spans="2:7" ht="15.75" customHeight="1" x14ac:dyDescent="0.35">
      <c r="C144" s="50" t="s">
        <v>254</v>
      </c>
      <c r="D144" s="96"/>
      <c r="E144" s="19"/>
      <c r="F144" s="19"/>
      <c r="G144" s="59">
        <f t="shared" si="12"/>
        <v>0</v>
      </c>
    </row>
    <row r="145" spans="3:7" ht="15.75" customHeight="1" x14ac:dyDescent="0.35">
      <c r="C145" s="50" t="s">
        <v>255</v>
      </c>
      <c r="D145" s="96"/>
      <c r="E145" s="96"/>
      <c r="F145" s="96"/>
      <c r="G145" s="59">
        <f t="shared" si="12"/>
        <v>0</v>
      </c>
    </row>
    <row r="146" spans="3:7" ht="15.75" customHeight="1" x14ac:dyDescent="0.35">
      <c r="C146" s="51" t="s">
        <v>256</v>
      </c>
      <c r="D146" s="96"/>
      <c r="E146" s="96"/>
      <c r="F146" s="96"/>
      <c r="G146" s="59">
        <f t="shared" si="12"/>
        <v>0</v>
      </c>
    </row>
    <row r="147" spans="3:7" ht="15.75" customHeight="1" x14ac:dyDescent="0.35">
      <c r="C147" s="50" t="s">
        <v>257</v>
      </c>
      <c r="D147" s="96"/>
      <c r="E147" s="96"/>
      <c r="F147" s="96"/>
      <c r="G147" s="59">
        <f t="shared" si="12"/>
        <v>0</v>
      </c>
    </row>
    <row r="148" spans="3:7" ht="15.75" customHeight="1" x14ac:dyDescent="0.35">
      <c r="C148" s="50" t="s">
        <v>258</v>
      </c>
      <c r="D148" s="96"/>
      <c r="E148" s="96"/>
      <c r="F148" s="96"/>
      <c r="G148" s="59">
        <f t="shared" si="12"/>
        <v>0</v>
      </c>
    </row>
    <row r="149" spans="3:7" ht="15.75" customHeight="1" x14ac:dyDescent="0.35">
      <c r="C149" s="50" t="s">
        <v>259</v>
      </c>
      <c r="D149" s="96"/>
      <c r="E149" s="96"/>
      <c r="F149" s="96"/>
      <c r="G149" s="59">
        <f t="shared" si="12"/>
        <v>0</v>
      </c>
    </row>
    <row r="150" spans="3:7" ht="15.75" customHeight="1" x14ac:dyDescent="0.35">
      <c r="C150" s="54" t="s">
        <v>260</v>
      </c>
      <c r="D150" s="65">
        <f>SUM(D143:D149)</f>
        <v>0</v>
      </c>
      <c r="E150" s="65">
        <f>SUM(E143:E149)</f>
        <v>0</v>
      </c>
      <c r="F150" s="65">
        <f>SUM(F143:F149)</f>
        <v>0</v>
      </c>
      <c r="G150" s="59">
        <f t="shared" si="12"/>
        <v>0</v>
      </c>
    </row>
    <row r="151" spans="3:7" s="53" customFormat="1" ht="15.75" customHeight="1" x14ac:dyDescent="0.35">
      <c r="C151" s="66"/>
      <c r="D151" s="67"/>
      <c r="E151" s="67"/>
      <c r="F151" s="67"/>
      <c r="G151" s="68"/>
    </row>
    <row r="152" spans="3:7" ht="15.75" customHeight="1" x14ac:dyDescent="0.35">
      <c r="C152" s="251" t="s">
        <v>188</v>
      </c>
      <c r="D152" s="252"/>
      <c r="E152" s="252"/>
      <c r="F152" s="252"/>
      <c r="G152" s="253"/>
    </row>
    <row r="153" spans="3:7" ht="21" customHeight="1" thickBot="1" x14ac:dyDescent="0.4">
      <c r="C153" s="62" t="s">
        <v>280</v>
      </c>
      <c r="D153" s="63">
        <f>#N/A</f>
        <v>0</v>
      </c>
      <c r="E153" s="63">
        <f>#N/A</f>
        <v>0</v>
      </c>
      <c r="F153" s="63">
        <f>#N/A</f>
        <v>0</v>
      </c>
      <c r="G153" s="64">
        <f t="shared" ref="G153:G161" si="13">SUM(D153:F153)</f>
        <v>0</v>
      </c>
    </row>
    <row r="154" spans="3:7" ht="15.75" customHeight="1" x14ac:dyDescent="0.35">
      <c r="C154" s="60" t="s">
        <v>253</v>
      </c>
      <c r="D154" s="94"/>
      <c r="E154" s="95"/>
      <c r="F154" s="95"/>
      <c r="G154" s="61">
        <f t="shared" si="13"/>
        <v>0</v>
      </c>
    </row>
    <row r="155" spans="3:7" ht="15.75" customHeight="1" x14ac:dyDescent="0.35">
      <c r="C155" s="50" t="s">
        <v>254</v>
      </c>
      <c r="D155" s="96"/>
      <c r="E155" s="19"/>
      <c r="F155" s="19"/>
      <c r="G155" s="59">
        <f t="shared" si="13"/>
        <v>0</v>
      </c>
    </row>
    <row r="156" spans="3:7" ht="15.75" customHeight="1" x14ac:dyDescent="0.35">
      <c r="C156" s="50" t="s">
        <v>255</v>
      </c>
      <c r="D156" s="96"/>
      <c r="E156" s="96"/>
      <c r="F156" s="96"/>
      <c r="G156" s="59">
        <f t="shared" si="13"/>
        <v>0</v>
      </c>
    </row>
    <row r="157" spans="3:7" ht="15.75" customHeight="1" x14ac:dyDescent="0.35">
      <c r="C157" s="51" t="s">
        <v>256</v>
      </c>
      <c r="D157" s="96"/>
      <c r="E157" s="96"/>
      <c r="F157" s="96"/>
      <c r="G157" s="59">
        <f t="shared" si="13"/>
        <v>0</v>
      </c>
    </row>
    <row r="158" spans="3:7" ht="15.75" customHeight="1" x14ac:dyDescent="0.35">
      <c r="C158" s="50" t="s">
        <v>257</v>
      </c>
      <c r="D158" s="96"/>
      <c r="E158" s="96"/>
      <c r="F158" s="96"/>
      <c r="G158" s="59">
        <f t="shared" si="13"/>
        <v>0</v>
      </c>
    </row>
    <row r="159" spans="3:7" ht="15.75" customHeight="1" x14ac:dyDescent="0.35">
      <c r="C159" s="50" t="s">
        <v>258</v>
      </c>
      <c r="D159" s="96"/>
      <c r="E159" s="96"/>
      <c r="F159" s="96"/>
      <c r="G159" s="59">
        <f t="shared" si="13"/>
        <v>0</v>
      </c>
    </row>
    <row r="160" spans="3:7" ht="15.75" customHeight="1" x14ac:dyDescent="0.35">
      <c r="C160" s="50" t="s">
        <v>259</v>
      </c>
      <c r="D160" s="96"/>
      <c r="E160" s="96"/>
      <c r="F160" s="96"/>
      <c r="G160" s="59">
        <f t="shared" si="13"/>
        <v>0</v>
      </c>
    </row>
    <row r="161" spans="3:7" ht="15.75" customHeight="1" x14ac:dyDescent="0.35">
      <c r="C161" s="54" t="s">
        <v>260</v>
      </c>
      <c r="D161" s="65">
        <f>SUM(D154:D160)</f>
        <v>0</v>
      </c>
      <c r="E161" s="65">
        <f>SUM(E154:E160)</f>
        <v>0</v>
      </c>
      <c r="F161" s="65">
        <f>SUM(F154:F160)</f>
        <v>0</v>
      </c>
      <c r="G161" s="59">
        <f t="shared" si="13"/>
        <v>0</v>
      </c>
    </row>
    <row r="162" spans="3:7" s="53" customFormat="1" ht="15.75" customHeight="1" x14ac:dyDescent="0.35">
      <c r="C162" s="66"/>
      <c r="D162" s="67"/>
      <c r="E162" s="67"/>
      <c r="F162" s="67"/>
      <c r="G162" s="68"/>
    </row>
    <row r="163" spans="3:7" ht="15.75" customHeight="1" x14ac:dyDescent="0.35">
      <c r="C163" s="251" t="s">
        <v>197</v>
      </c>
      <c r="D163" s="252"/>
      <c r="E163" s="252"/>
      <c r="F163" s="252"/>
      <c r="G163" s="253"/>
    </row>
    <row r="164" spans="3:7" ht="19.5" customHeight="1" thickBot="1" x14ac:dyDescent="0.4">
      <c r="C164" s="62" t="s">
        <v>281</v>
      </c>
      <c r="D164" s="63">
        <f>#N/A</f>
        <v>0</v>
      </c>
      <c r="E164" s="63">
        <f>#N/A</f>
        <v>0</v>
      </c>
      <c r="F164" s="63">
        <f>#N/A</f>
        <v>0</v>
      </c>
      <c r="G164" s="64">
        <f t="shared" ref="G164:G172" si="14">SUM(D164:F164)</f>
        <v>0</v>
      </c>
    </row>
    <row r="165" spans="3:7" ht="15.75" customHeight="1" x14ac:dyDescent="0.35">
      <c r="C165" s="60" t="s">
        <v>253</v>
      </c>
      <c r="D165" s="94"/>
      <c r="E165" s="95"/>
      <c r="F165" s="95"/>
      <c r="G165" s="61">
        <f t="shared" si="14"/>
        <v>0</v>
      </c>
    </row>
    <row r="166" spans="3:7" ht="15.75" customHeight="1" x14ac:dyDescent="0.35">
      <c r="C166" s="50" t="s">
        <v>254</v>
      </c>
      <c r="D166" s="96"/>
      <c r="E166" s="19"/>
      <c r="F166" s="19"/>
      <c r="G166" s="59">
        <f t="shared" si="14"/>
        <v>0</v>
      </c>
    </row>
    <row r="167" spans="3:7" ht="15.75" customHeight="1" x14ac:dyDescent="0.35">
      <c r="C167" s="50" t="s">
        <v>255</v>
      </c>
      <c r="D167" s="96"/>
      <c r="E167" s="96"/>
      <c r="F167" s="96"/>
      <c r="G167" s="59">
        <f t="shared" si="14"/>
        <v>0</v>
      </c>
    </row>
    <row r="168" spans="3:7" ht="15.75" customHeight="1" x14ac:dyDescent="0.35">
      <c r="C168" s="51" t="s">
        <v>256</v>
      </c>
      <c r="D168" s="96"/>
      <c r="E168" s="96"/>
      <c r="F168" s="96"/>
      <c r="G168" s="59">
        <f t="shared" si="14"/>
        <v>0</v>
      </c>
    </row>
    <row r="169" spans="3:7" ht="15.75" customHeight="1" x14ac:dyDescent="0.35">
      <c r="C169" s="50" t="s">
        <v>257</v>
      </c>
      <c r="D169" s="96"/>
      <c r="E169" s="96"/>
      <c r="F169" s="96"/>
      <c r="G169" s="59">
        <f t="shared" si="14"/>
        <v>0</v>
      </c>
    </row>
    <row r="170" spans="3:7" ht="15.75" customHeight="1" x14ac:dyDescent="0.35">
      <c r="C170" s="50" t="s">
        <v>258</v>
      </c>
      <c r="D170" s="96"/>
      <c r="E170" s="96"/>
      <c r="F170" s="96"/>
      <c r="G170" s="59">
        <f t="shared" si="14"/>
        <v>0</v>
      </c>
    </row>
    <row r="171" spans="3:7" ht="15.75" customHeight="1" x14ac:dyDescent="0.35">
      <c r="C171" s="50" t="s">
        <v>259</v>
      </c>
      <c r="D171" s="96"/>
      <c r="E171" s="96"/>
      <c r="F171" s="96"/>
      <c r="G171" s="59">
        <f t="shared" si="14"/>
        <v>0</v>
      </c>
    </row>
    <row r="172" spans="3:7" ht="15.75" customHeight="1" x14ac:dyDescent="0.35">
      <c r="C172" s="54" t="s">
        <v>260</v>
      </c>
      <c r="D172" s="65">
        <f>SUM(D165:D171)</f>
        <v>0</v>
      </c>
      <c r="E172" s="65">
        <f>SUM(E165:E171)</f>
        <v>0</v>
      </c>
      <c r="F172" s="65">
        <f>SUM(F165:F171)</f>
        <v>0</v>
      </c>
      <c r="G172" s="59">
        <f t="shared" si="14"/>
        <v>0</v>
      </c>
    </row>
    <row r="173" spans="3:7" s="53" customFormat="1" ht="15.75" customHeight="1" x14ac:dyDescent="0.35">
      <c r="C173" s="66"/>
      <c r="D173" s="67"/>
      <c r="E173" s="67"/>
      <c r="F173" s="67"/>
      <c r="G173" s="68"/>
    </row>
    <row r="174" spans="3:7" ht="15.75" customHeight="1" x14ac:dyDescent="0.35">
      <c r="C174" s="251" t="s">
        <v>206</v>
      </c>
      <c r="D174" s="252"/>
      <c r="E174" s="252"/>
      <c r="F174" s="252"/>
      <c r="G174" s="253"/>
    </row>
    <row r="175" spans="3:7" ht="22.5" customHeight="1" thickBot="1" x14ac:dyDescent="0.4">
      <c r="C175" s="62" t="s">
        <v>282</v>
      </c>
      <c r="D175" s="63">
        <f>#N/A</f>
        <v>0</v>
      </c>
      <c r="E175" s="63">
        <f>#N/A</f>
        <v>0</v>
      </c>
      <c r="F175" s="63">
        <f>#N/A</f>
        <v>0</v>
      </c>
      <c r="G175" s="64">
        <f t="shared" ref="G175:G183" si="15">SUM(D175:F175)</f>
        <v>0</v>
      </c>
    </row>
    <row r="176" spans="3:7" ht="15.75" customHeight="1" x14ac:dyDescent="0.35">
      <c r="C176" s="60" t="s">
        <v>253</v>
      </c>
      <c r="D176" s="94"/>
      <c r="E176" s="95"/>
      <c r="F176" s="95"/>
      <c r="G176" s="61">
        <f t="shared" si="15"/>
        <v>0</v>
      </c>
    </row>
    <row r="177" spans="3:7" ht="15.75" customHeight="1" x14ac:dyDescent="0.35">
      <c r="C177" s="50" t="s">
        <v>254</v>
      </c>
      <c r="D177" s="96"/>
      <c r="E177" s="19"/>
      <c r="F177" s="19"/>
      <c r="G177" s="59">
        <f t="shared" si="15"/>
        <v>0</v>
      </c>
    </row>
    <row r="178" spans="3:7" ht="15.75" customHeight="1" x14ac:dyDescent="0.35">
      <c r="C178" s="50" t="s">
        <v>255</v>
      </c>
      <c r="D178" s="96"/>
      <c r="E178" s="96"/>
      <c r="F178" s="96"/>
      <c r="G178" s="59">
        <f t="shared" si="15"/>
        <v>0</v>
      </c>
    </row>
    <row r="179" spans="3:7" ht="15.75" customHeight="1" x14ac:dyDescent="0.35">
      <c r="C179" s="51" t="s">
        <v>256</v>
      </c>
      <c r="D179" s="96"/>
      <c r="E179" s="96"/>
      <c r="F179" s="96"/>
      <c r="G179" s="59">
        <f t="shared" si="15"/>
        <v>0</v>
      </c>
    </row>
    <row r="180" spans="3:7" ht="15.75" customHeight="1" x14ac:dyDescent="0.35">
      <c r="C180" s="50" t="s">
        <v>257</v>
      </c>
      <c r="D180" s="96"/>
      <c r="E180" s="96"/>
      <c r="F180" s="96"/>
      <c r="G180" s="59">
        <f t="shared" si="15"/>
        <v>0</v>
      </c>
    </row>
    <row r="181" spans="3:7" ht="15.75" customHeight="1" x14ac:dyDescent="0.35">
      <c r="C181" s="50" t="s">
        <v>258</v>
      </c>
      <c r="D181" s="96"/>
      <c r="E181" s="96"/>
      <c r="F181" s="96"/>
      <c r="G181" s="59">
        <f t="shared" si="15"/>
        <v>0</v>
      </c>
    </row>
    <row r="182" spans="3:7" ht="15.75" customHeight="1" x14ac:dyDescent="0.35">
      <c r="C182" s="50" t="s">
        <v>259</v>
      </c>
      <c r="D182" s="96"/>
      <c r="E182" s="96"/>
      <c r="F182" s="96"/>
      <c r="G182" s="59">
        <f t="shared" si="15"/>
        <v>0</v>
      </c>
    </row>
    <row r="183" spans="3:7" ht="15.75" customHeight="1" x14ac:dyDescent="0.35">
      <c r="C183" s="54" t="s">
        <v>260</v>
      </c>
      <c r="D183" s="65">
        <f>SUM(D176:D182)</f>
        <v>0</v>
      </c>
      <c r="E183" s="65">
        <f>SUM(E176:E182)</f>
        <v>0</v>
      </c>
      <c r="F183" s="65">
        <f>SUM(F176:F182)</f>
        <v>0</v>
      </c>
      <c r="G183" s="59">
        <f t="shared" si="15"/>
        <v>0</v>
      </c>
    </row>
    <row r="184" spans="3:7" ht="15.75" customHeight="1" x14ac:dyDescent="0.35"/>
    <row r="185" spans="3:7" ht="15.75" customHeight="1" x14ac:dyDescent="0.35">
      <c r="C185" s="251" t="s">
        <v>283</v>
      </c>
      <c r="D185" s="252"/>
      <c r="E185" s="252"/>
      <c r="F185" s="252"/>
      <c r="G185" s="253"/>
    </row>
    <row r="186" spans="3:7" ht="36" customHeight="1" thickBot="1" x14ac:dyDescent="0.4">
      <c r="C186" s="62" t="s">
        <v>284</v>
      </c>
      <c r="D186" s="63">
        <f>#N/A</f>
        <v>449998.33</v>
      </c>
      <c r="E186" s="63">
        <f>#N/A</f>
        <v>315000</v>
      </c>
      <c r="F186" s="63">
        <f>#N/A</f>
        <v>225000</v>
      </c>
      <c r="G186" s="64">
        <f t="shared" ref="G186:G194" si="16">SUM(D186:F186)</f>
        <v>989998.33000000007</v>
      </c>
    </row>
    <row r="187" spans="3:7" ht="15.75" customHeight="1" x14ac:dyDescent="0.35">
      <c r="C187" s="60" t="s">
        <v>253</v>
      </c>
      <c r="D187" s="94">
        <v>255000</v>
      </c>
      <c r="E187" s="95">
        <v>205000</v>
      </c>
      <c r="F187" s="95">
        <v>145000</v>
      </c>
      <c r="G187" s="61">
        <f t="shared" si="16"/>
        <v>605000</v>
      </c>
    </row>
    <row r="188" spans="3:7" ht="15.75" customHeight="1" x14ac:dyDescent="0.35">
      <c r="C188" s="50" t="s">
        <v>254</v>
      </c>
      <c r="D188" s="96"/>
      <c r="E188" s="19"/>
      <c r="F188" s="19"/>
      <c r="G188" s="59">
        <f t="shared" si="16"/>
        <v>0</v>
      </c>
    </row>
    <row r="189" spans="3:7" ht="15.75" customHeight="1" x14ac:dyDescent="0.35">
      <c r="C189" s="50" t="s">
        <v>255</v>
      </c>
      <c r="D189" s="96"/>
      <c r="E189" s="96"/>
      <c r="F189" s="96"/>
      <c r="G189" s="59">
        <f t="shared" si="16"/>
        <v>0</v>
      </c>
    </row>
    <row r="190" spans="3:7" ht="15.75" customHeight="1" x14ac:dyDescent="0.35">
      <c r="C190" s="51" t="s">
        <v>256</v>
      </c>
      <c r="D190" s="96">
        <v>60000</v>
      </c>
      <c r="E190" s="96"/>
      <c r="F190" s="96"/>
      <c r="G190" s="59">
        <f t="shared" si="16"/>
        <v>60000</v>
      </c>
    </row>
    <row r="191" spans="3:7" ht="15.75" customHeight="1" x14ac:dyDescent="0.35">
      <c r="C191" s="50" t="s">
        <v>257</v>
      </c>
      <c r="D191" s="96">
        <v>60000</v>
      </c>
      <c r="E191" s="96">
        <v>50000</v>
      </c>
      <c r="F191" s="96">
        <v>35000</v>
      </c>
      <c r="G191" s="59">
        <f t="shared" si="16"/>
        <v>145000</v>
      </c>
    </row>
    <row r="192" spans="3:7" ht="15.75" customHeight="1" x14ac:dyDescent="0.35">
      <c r="C192" s="50" t="s">
        <v>258</v>
      </c>
      <c r="D192" s="96"/>
      <c r="E192" s="96"/>
      <c r="F192" s="96"/>
      <c r="G192" s="59">
        <f t="shared" si="16"/>
        <v>0</v>
      </c>
    </row>
    <row r="193" spans="3:13" ht="15.75" customHeight="1" x14ac:dyDescent="0.35">
      <c r="C193" s="50" t="s">
        <v>259</v>
      </c>
      <c r="D193" s="96">
        <v>74998.320000000007</v>
      </c>
      <c r="E193" s="96">
        <v>60000</v>
      </c>
      <c r="F193" s="96">
        <v>45000</v>
      </c>
      <c r="G193" s="59">
        <f t="shared" si="16"/>
        <v>179998.32</v>
      </c>
    </row>
    <row r="194" spans="3:13" ht="15.75" customHeight="1" x14ac:dyDescent="0.35">
      <c r="C194" s="54" t="s">
        <v>260</v>
      </c>
      <c r="D194" s="65">
        <f>SUM(D187:D193)</f>
        <v>449998.32</v>
      </c>
      <c r="E194" s="65">
        <f>SUM(E187:E193)</f>
        <v>315000</v>
      </c>
      <c r="F194" s="65">
        <f>SUM(F187:F193)</f>
        <v>225000</v>
      </c>
      <c r="G194" s="59">
        <f t="shared" si="16"/>
        <v>989998.32000000007</v>
      </c>
    </row>
    <row r="195" spans="3:13" ht="15.75" customHeight="1" thickBot="1" x14ac:dyDescent="0.4"/>
    <row r="196" spans="3:13" ht="19.5" customHeight="1" thickBot="1" x14ac:dyDescent="0.4">
      <c r="C196" s="257" t="s">
        <v>226</v>
      </c>
      <c r="D196" s="258"/>
      <c r="E196" s="258"/>
      <c r="F196" s="258"/>
      <c r="G196" s="259"/>
    </row>
    <row r="197" spans="3:13" ht="51.75" customHeight="1" x14ac:dyDescent="0.35">
      <c r="C197" s="73"/>
      <c r="D197" s="187" t="s">
        <v>247</v>
      </c>
      <c r="E197" s="187" t="s">
        <v>248</v>
      </c>
      <c r="F197" s="187" t="s">
        <v>249</v>
      </c>
      <c r="G197" s="182" t="s">
        <v>226</v>
      </c>
    </row>
    <row r="198" spans="3:13" ht="19.5" customHeight="1" x14ac:dyDescent="0.35">
      <c r="C198" s="188" t="s">
        <v>253</v>
      </c>
      <c r="D198" s="130">
        <f t="shared" ref="D198:F204" si="17">SUM(D176,D165,D154,D143,D131,D120,D109,D98,D86,D75,D64,D53,D41,D30,D19,D8,D187)</f>
        <v>255000</v>
      </c>
      <c r="E198" s="130">
        <f t="shared" si="17"/>
        <v>205000</v>
      </c>
      <c r="F198" s="130">
        <f t="shared" si="17"/>
        <v>145000</v>
      </c>
      <c r="G198" s="71">
        <f t="shared" ref="G198:G205" si="18">SUM(D198:F198)</f>
        <v>605000</v>
      </c>
    </row>
    <row r="199" spans="3:13" ht="34.5" customHeight="1" x14ac:dyDescent="0.35">
      <c r="C199" s="146" t="s">
        <v>254</v>
      </c>
      <c r="D199" s="74">
        <f t="shared" si="17"/>
        <v>42000</v>
      </c>
      <c r="E199" s="74">
        <f t="shared" si="17"/>
        <v>225000</v>
      </c>
      <c r="F199" s="74">
        <f t="shared" si="17"/>
        <v>85000</v>
      </c>
      <c r="G199" s="72">
        <f t="shared" si="18"/>
        <v>352000</v>
      </c>
    </row>
    <row r="200" spans="3:13" ht="48" customHeight="1" x14ac:dyDescent="0.35">
      <c r="C200" s="146" t="s">
        <v>255</v>
      </c>
      <c r="D200" s="74">
        <f t="shared" si="17"/>
        <v>50000</v>
      </c>
      <c r="E200" s="74">
        <f t="shared" si="17"/>
        <v>55000</v>
      </c>
      <c r="F200" s="74">
        <f t="shared" si="17"/>
        <v>15000</v>
      </c>
      <c r="G200" s="72">
        <f t="shared" si="18"/>
        <v>120000</v>
      </c>
    </row>
    <row r="201" spans="3:13" ht="33" customHeight="1" x14ac:dyDescent="0.35">
      <c r="C201" s="147" t="s">
        <v>256</v>
      </c>
      <c r="D201" s="74">
        <f t="shared" si="17"/>
        <v>350000</v>
      </c>
      <c r="E201" s="74">
        <f t="shared" si="17"/>
        <v>115000</v>
      </c>
      <c r="F201" s="74">
        <f t="shared" si="17"/>
        <v>140000</v>
      </c>
      <c r="G201" s="72">
        <f t="shared" si="18"/>
        <v>605000</v>
      </c>
    </row>
    <row r="202" spans="3:13" ht="21" customHeight="1" x14ac:dyDescent="0.35">
      <c r="C202" s="146" t="s">
        <v>257</v>
      </c>
      <c r="D202" s="74">
        <f t="shared" si="17"/>
        <v>241740</v>
      </c>
      <c r="E202" s="74">
        <f t="shared" si="17"/>
        <v>235000</v>
      </c>
      <c r="F202" s="74">
        <f t="shared" si="17"/>
        <v>70000</v>
      </c>
      <c r="G202" s="72">
        <f t="shared" si="18"/>
        <v>546740</v>
      </c>
      <c r="H202" s="25"/>
      <c r="I202" s="25"/>
      <c r="J202" s="25"/>
      <c r="K202" s="25"/>
      <c r="L202" s="25"/>
      <c r="M202" s="24"/>
    </row>
    <row r="203" spans="3:13" ht="39.75" customHeight="1" x14ac:dyDescent="0.35">
      <c r="C203" s="146" t="s">
        <v>258</v>
      </c>
      <c r="D203" s="74">
        <f t="shared" si="17"/>
        <v>190000</v>
      </c>
      <c r="E203" s="74">
        <f t="shared" si="17"/>
        <v>65000</v>
      </c>
      <c r="F203" s="74">
        <f t="shared" si="17"/>
        <v>135000</v>
      </c>
      <c r="G203" s="72">
        <f t="shared" si="18"/>
        <v>390000</v>
      </c>
      <c r="H203" s="25"/>
      <c r="I203" s="25"/>
      <c r="J203" s="25"/>
      <c r="K203" s="25"/>
      <c r="L203" s="25"/>
      <c r="M203" s="24"/>
    </row>
    <row r="204" spans="3:13" ht="39.75" customHeight="1" x14ac:dyDescent="0.35">
      <c r="C204" s="146" t="s">
        <v>259</v>
      </c>
      <c r="D204" s="130">
        <f t="shared" si="17"/>
        <v>74998.320000000007</v>
      </c>
      <c r="E204" s="130">
        <f t="shared" si="17"/>
        <v>65000</v>
      </c>
      <c r="F204" s="130">
        <f t="shared" si="17"/>
        <v>45000</v>
      </c>
      <c r="G204" s="72">
        <f t="shared" si="18"/>
        <v>184998.32</v>
      </c>
      <c r="H204" s="25"/>
      <c r="I204" s="25"/>
      <c r="J204" s="25"/>
      <c r="K204" s="25"/>
      <c r="L204" s="25"/>
      <c r="M204" s="24"/>
    </row>
    <row r="205" spans="3:13" ht="22.5" customHeight="1" x14ac:dyDescent="0.35">
      <c r="C205" s="115" t="s">
        <v>227</v>
      </c>
      <c r="D205" s="131">
        <f>SUM(D198:D204)</f>
        <v>1203738.32</v>
      </c>
      <c r="E205" s="131">
        <f>SUM(E198:E204)</f>
        <v>965000</v>
      </c>
      <c r="F205" s="131">
        <f>SUM(F198:F204)</f>
        <v>635000</v>
      </c>
      <c r="G205" s="132">
        <f t="shared" si="18"/>
        <v>2803738.3200000003</v>
      </c>
      <c r="H205" s="25"/>
      <c r="I205" s="25"/>
      <c r="J205" s="25"/>
      <c r="K205" s="25"/>
      <c r="L205" s="25"/>
      <c r="M205" s="24"/>
    </row>
    <row r="206" spans="3:13" ht="26.25" customHeight="1" thickBot="1" x14ac:dyDescent="0.4">
      <c r="C206" s="115" t="s">
        <v>228</v>
      </c>
      <c r="D206" s="76">
        <f>D205*0.07</f>
        <v>84261.68240000002</v>
      </c>
      <c r="E206" s="76">
        <f>E205*0.07</f>
        <v>67550</v>
      </c>
      <c r="F206" s="76">
        <f>F205*0.07</f>
        <v>44450.000000000007</v>
      </c>
      <c r="G206" s="135">
        <f>G205*0.07</f>
        <v>196261.68240000005</v>
      </c>
      <c r="H206" s="33"/>
      <c r="I206" s="33"/>
      <c r="J206" s="33"/>
      <c r="K206" s="33"/>
      <c r="L206" s="55"/>
      <c r="M206" s="53"/>
    </row>
    <row r="207" spans="3:13" ht="23.25" customHeight="1" thickBot="1" x14ac:dyDescent="0.4">
      <c r="C207" s="133" t="s">
        <v>285</v>
      </c>
      <c r="D207" s="134">
        <f>SUM(D205:D206)</f>
        <v>1288000.0024000001</v>
      </c>
      <c r="E207" s="134">
        <f>SUM(E205:E206)</f>
        <v>1032550</v>
      </c>
      <c r="F207" s="134">
        <f>SUM(F205:F206)</f>
        <v>679450</v>
      </c>
      <c r="G207" s="75">
        <f>SUM(G205:G206)</f>
        <v>3000000.0024000006</v>
      </c>
      <c r="H207" s="33"/>
      <c r="I207" s="33"/>
      <c r="J207" s="33"/>
      <c r="K207" s="33"/>
      <c r="L207" s="55"/>
      <c r="M207" s="53"/>
    </row>
    <row r="208" spans="3:13" ht="15.75" customHeight="1" x14ac:dyDescent="0.35">
      <c r="L208" s="56"/>
    </row>
    <row r="209" spans="3:13" ht="15.75" customHeight="1" x14ac:dyDescent="0.35">
      <c r="H209" s="40"/>
      <c r="I209" s="40"/>
      <c r="L209" s="56"/>
    </row>
    <row r="210" spans="3:13" ht="15.75" customHeight="1" x14ac:dyDescent="0.35">
      <c r="H210" s="40"/>
      <c r="I210" s="40"/>
    </row>
    <row r="211" spans="3:13" ht="40.5" customHeight="1" x14ac:dyDescent="0.35">
      <c r="H211" s="40"/>
      <c r="I211" s="40"/>
      <c r="L211" s="57"/>
    </row>
    <row r="212" spans="3:13" ht="24.75" customHeight="1" x14ac:dyDescent="0.35">
      <c r="H212" s="40"/>
      <c r="I212" s="40"/>
      <c r="L212" s="57"/>
    </row>
    <row r="213" spans="3:13" ht="41.25" customHeight="1" x14ac:dyDescent="0.35">
      <c r="H213" s="12"/>
      <c r="I213" s="40"/>
      <c r="L213" s="57"/>
    </row>
    <row r="214" spans="3:13" ht="51.75" customHeight="1" x14ac:dyDescent="0.35">
      <c r="H214" s="12"/>
      <c r="I214" s="40"/>
      <c r="L214" s="57"/>
    </row>
    <row r="215" spans="3:13" ht="42" customHeight="1" x14ac:dyDescent="0.35">
      <c r="H215" s="40"/>
      <c r="I215" s="40"/>
      <c r="L215" s="57"/>
    </row>
    <row r="216" spans="3:13" s="53" customFormat="1" ht="42" customHeight="1" x14ac:dyDescent="0.35">
      <c r="C216" s="52"/>
      <c r="G216" s="52"/>
      <c r="H216" s="52"/>
      <c r="I216" s="40"/>
      <c r="J216" s="52"/>
      <c r="K216" s="52"/>
      <c r="L216" s="57"/>
      <c r="M216" s="52"/>
    </row>
    <row r="217" spans="3:13" s="53" customFormat="1" ht="42" customHeight="1" x14ac:dyDescent="0.35">
      <c r="C217" s="52"/>
      <c r="G217" s="52"/>
      <c r="H217" s="52"/>
      <c r="I217" s="40"/>
      <c r="J217" s="52"/>
      <c r="K217" s="52"/>
      <c r="L217" s="52"/>
      <c r="M217" s="52"/>
    </row>
    <row r="218" spans="3:13" s="53" customFormat="1" ht="63.75" customHeight="1" x14ac:dyDescent="0.35">
      <c r="C218" s="52"/>
      <c r="G218" s="52"/>
      <c r="H218" s="52"/>
      <c r="I218" s="56"/>
      <c r="J218" s="52"/>
      <c r="K218" s="52"/>
      <c r="L218" s="52"/>
      <c r="M218" s="52"/>
    </row>
    <row r="219" spans="3:13" s="53" customFormat="1" ht="42" customHeight="1" x14ac:dyDescent="0.35">
      <c r="C219" s="52"/>
      <c r="G219" s="52"/>
      <c r="H219" s="52"/>
      <c r="I219" s="52"/>
      <c r="J219" s="52"/>
      <c r="K219" s="52"/>
      <c r="L219" s="52"/>
      <c r="M219" s="56"/>
    </row>
    <row r="220" spans="3:13" ht="23.25" customHeight="1" x14ac:dyDescent="0.35"/>
    <row r="221" spans="3:13" ht="27.75" customHeight="1" x14ac:dyDescent="0.35"/>
    <row r="222" spans="3:13" ht="55.5" customHeight="1" x14ac:dyDescent="0.35"/>
    <row r="223" spans="3:13" ht="57.75" customHeight="1" x14ac:dyDescent="0.35"/>
    <row r="224" spans="3:13" ht="21.75" customHeight="1" x14ac:dyDescent="0.35"/>
    <row r="225" spans="14:14" ht="49.5" customHeight="1" x14ac:dyDescent="0.35"/>
    <row r="226" spans="14:14" ht="28.5" customHeight="1" x14ac:dyDescent="0.35"/>
    <row r="227" spans="14:14" ht="28.5" customHeight="1" x14ac:dyDescent="0.35"/>
    <row r="228" spans="14:14" ht="28.5" customHeight="1" x14ac:dyDescent="0.35"/>
    <row r="229" spans="14:14" ht="23.25" customHeight="1" x14ac:dyDescent="0.35">
      <c r="N229" s="56"/>
    </row>
    <row r="230" spans="14:14" ht="43.5" customHeight="1" x14ac:dyDescent="0.35">
      <c r="N230" s="56"/>
    </row>
    <row r="231" spans="14:14" ht="55.5" customHeight="1" x14ac:dyDescent="0.35"/>
    <row r="232" spans="14:14" ht="42.75" customHeight="1" x14ac:dyDescent="0.35">
      <c r="N232" s="56"/>
    </row>
    <row r="233" spans="14:14" ht="21.75" customHeight="1" x14ac:dyDescent="0.35">
      <c r="N233" s="56"/>
    </row>
    <row r="234" spans="14:14" ht="21.75" customHeight="1" x14ac:dyDescent="0.35">
      <c r="N234" s="56"/>
    </row>
    <row r="235" spans="14:14" ht="23.25" customHeight="1" x14ac:dyDescent="0.35"/>
    <row r="236" spans="14:14" ht="23.25" customHeight="1" x14ac:dyDescent="0.35"/>
    <row r="237" spans="14:14" ht="21.75" customHeight="1" x14ac:dyDescent="0.35"/>
    <row r="238" spans="14:14" ht="16.5" customHeight="1" x14ac:dyDescent="0.35"/>
    <row r="239" spans="14:14" ht="29.25" customHeight="1" x14ac:dyDescent="0.35"/>
    <row r="240" spans="14:14" ht="24.75" customHeight="1" x14ac:dyDescent="0.35"/>
    <row r="241" ht="33" customHeight="1" x14ac:dyDescent="0.35"/>
    <row r="243" ht="15" customHeight="1" x14ac:dyDescent="0.35"/>
    <row r="244" ht="25.5" customHeight="1" x14ac:dyDescent="0.35"/>
  </sheetData>
  <sheetProtection sheet="1"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0" priority="18" operator="notEqual">
      <formula>$G$7</formula>
    </cfRule>
  </conditionalFormatting>
  <conditionalFormatting sqref="G26">
    <cfRule type="cellIs" dxfId="19" priority="17" operator="notEqual">
      <formula>$G$18</formula>
    </cfRule>
  </conditionalFormatting>
  <conditionalFormatting sqref="G37">
    <cfRule type="cellIs" dxfId="18" priority="16" operator="notEqual">
      <formula>$G$29</formula>
    </cfRule>
  </conditionalFormatting>
  <conditionalFormatting sqref="G48">
    <cfRule type="cellIs" dxfId="17" priority="15" operator="notEqual">
      <formula>$G$40</formula>
    </cfRule>
  </conditionalFormatting>
  <conditionalFormatting sqref="G60">
    <cfRule type="cellIs" dxfId="16" priority="14" operator="notEqual">
      <formula>$G$52</formula>
    </cfRule>
  </conditionalFormatting>
  <conditionalFormatting sqref="G71">
    <cfRule type="cellIs" dxfId="15" priority="13" operator="notEqual">
      <formula>$G$63</formula>
    </cfRule>
  </conditionalFormatting>
  <conditionalFormatting sqref="G82">
    <cfRule type="cellIs" dxfId="14" priority="12" operator="notEqual">
      <formula>$G$74</formula>
    </cfRule>
  </conditionalFormatting>
  <conditionalFormatting sqref="G93">
    <cfRule type="cellIs" dxfId="13" priority="11" operator="notEqual">
      <formula>$G$85</formula>
    </cfRule>
  </conditionalFormatting>
  <conditionalFormatting sqref="G105">
    <cfRule type="cellIs" dxfId="12" priority="10" operator="notEqual">
      <formula>$G$97</formula>
    </cfRule>
  </conditionalFormatting>
  <conditionalFormatting sqref="G116">
    <cfRule type="cellIs" dxfId="11" priority="9" operator="notEqual">
      <formula>$G$108</formula>
    </cfRule>
  </conditionalFormatting>
  <conditionalFormatting sqref="G127">
    <cfRule type="cellIs" dxfId="10" priority="8" operator="notEqual">
      <formula>$G$119</formula>
    </cfRule>
  </conditionalFormatting>
  <conditionalFormatting sqref="G138">
    <cfRule type="cellIs" dxfId="9" priority="7" operator="notEqual">
      <formula>$G$130</formula>
    </cfRule>
  </conditionalFormatting>
  <conditionalFormatting sqref="G150">
    <cfRule type="cellIs" dxfId="8" priority="6" operator="notEqual">
      <formula>$G$142</formula>
    </cfRule>
  </conditionalFormatting>
  <conditionalFormatting sqref="G161">
    <cfRule type="cellIs" dxfId="7" priority="5" operator="notEqual">
      <formula>$G$153</formula>
    </cfRule>
  </conditionalFormatting>
  <conditionalFormatting sqref="G172">
    <cfRule type="cellIs" dxfId="6" priority="4" operator="notEqual">
      <formula>$G$153</formula>
    </cfRule>
  </conditionalFormatting>
  <conditionalFormatting sqref="G183">
    <cfRule type="cellIs" dxfId="5" priority="3" operator="notEqual">
      <formula>$G$175</formula>
    </cfRule>
  </conditionalFormatting>
  <conditionalFormatting sqref="G194">
    <cfRule type="cellIs" dxfId="4"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151" t="s">
        <v>286</v>
      </c>
    </row>
    <row r="3" spans="2:2" ht="70.5" customHeight="1" x14ac:dyDescent="0.35">
      <c r="B3" s="152" t="s">
        <v>287</v>
      </c>
    </row>
    <row r="4" spans="2:2" ht="58" x14ac:dyDescent="0.35">
      <c r="B4" s="149" t="s">
        <v>288</v>
      </c>
    </row>
    <row r="5" spans="2:2" x14ac:dyDescent="0.35">
      <c r="B5" s="149"/>
    </row>
    <row r="6" spans="2:2" ht="58" x14ac:dyDescent="0.35">
      <c r="B6" s="148" t="s">
        <v>289</v>
      </c>
    </row>
    <row r="7" spans="2:2" x14ac:dyDescent="0.35">
      <c r="B7" s="149"/>
    </row>
    <row r="8" spans="2:2" ht="72.5" x14ac:dyDescent="0.35">
      <c r="B8" s="148" t="s">
        <v>290</v>
      </c>
    </row>
    <row r="9" spans="2:2" x14ac:dyDescent="0.35">
      <c r="B9" s="149"/>
    </row>
    <row r="10" spans="2:2" ht="29" x14ac:dyDescent="0.35">
      <c r="B10" s="149" t="s">
        <v>291</v>
      </c>
    </row>
    <row r="11" spans="2:2" x14ac:dyDescent="0.35">
      <c r="B11" s="149"/>
    </row>
    <row r="12" spans="2:2" ht="72.5" x14ac:dyDescent="0.35">
      <c r="B12" s="148" t="s">
        <v>292</v>
      </c>
    </row>
    <row r="13" spans="2:2" x14ac:dyDescent="0.35">
      <c r="B13" s="149"/>
    </row>
    <row r="14" spans="2:2" ht="58.5" thickBot="1" x14ac:dyDescent="0.4">
      <c r="B14" s="150" t="s">
        <v>293</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65" t="s">
        <v>294</v>
      </c>
      <c r="C2" s="266"/>
      <c r="D2" s="267"/>
    </row>
    <row r="3" spans="2:4" ht="15" thickBot="1" x14ac:dyDescent="0.4">
      <c r="B3" s="268"/>
      <c r="C3" s="269"/>
      <c r="D3" s="270"/>
    </row>
    <row r="4" spans="2:4" ht="15" thickBot="1" x14ac:dyDescent="0.4"/>
    <row r="5" spans="2:4" x14ac:dyDescent="0.35">
      <c r="B5" s="274" t="s">
        <v>295</v>
      </c>
      <c r="C5" s="275"/>
      <c r="D5" s="276"/>
    </row>
    <row r="6" spans="2:4" ht="15" thickBot="1" x14ac:dyDescent="0.4">
      <c r="B6" s="271"/>
      <c r="C6" s="272"/>
      <c r="D6" s="273"/>
    </row>
    <row r="7" spans="2:4" x14ac:dyDescent="0.35">
      <c r="B7" s="83" t="s">
        <v>296</v>
      </c>
      <c r="C7" s="263">
        <f>#N/A</f>
        <v>445000</v>
      </c>
      <c r="D7" s="264"/>
    </row>
    <row r="8" spans="2:4" x14ac:dyDescent="0.35">
      <c r="B8" s="83" t="s">
        <v>297</v>
      </c>
      <c r="C8" s="277">
        <f>SUM(D10:D14)</f>
        <v>0</v>
      </c>
      <c r="D8" s="278"/>
    </row>
    <row r="9" spans="2:4" x14ac:dyDescent="0.35">
      <c r="B9" s="84" t="s">
        <v>298</v>
      </c>
      <c r="C9" s="85" t="s">
        <v>299</v>
      </c>
      <c r="D9" s="86" t="s">
        <v>300</v>
      </c>
    </row>
    <row r="10" spans="2:4" ht="35.25" customHeight="1" x14ac:dyDescent="0.35">
      <c r="B10" s="109"/>
      <c r="C10" s="88"/>
      <c r="D10" s="89">
        <f>$C$7*C10</f>
        <v>0</v>
      </c>
    </row>
    <row r="11" spans="2:4" ht="35.25" customHeight="1" x14ac:dyDescent="0.35">
      <c r="B11" s="109"/>
      <c r="C11" s="88"/>
      <c r="D11" s="89">
        <f>C7*C11</f>
        <v>0</v>
      </c>
    </row>
    <row r="12" spans="2:4" ht="35.25" customHeight="1" x14ac:dyDescent="0.35">
      <c r="B12" s="110"/>
      <c r="C12" s="88"/>
      <c r="D12" s="89">
        <f>C7*C12</f>
        <v>0</v>
      </c>
    </row>
    <row r="13" spans="2:4" ht="35.25" customHeight="1" x14ac:dyDescent="0.35">
      <c r="B13" s="110"/>
      <c r="C13" s="88"/>
      <c r="D13" s="89">
        <f>C7*C13</f>
        <v>0</v>
      </c>
    </row>
    <row r="14" spans="2:4" ht="35.25" customHeight="1" thickBot="1" x14ac:dyDescent="0.4">
      <c r="B14" s="111"/>
      <c r="C14" s="88"/>
      <c r="D14" s="93">
        <f>C7*C14</f>
        <v>0</v>
      </c>
    </row>
    <row r="15" spans="2:4" ht="15" thickBot="1" x14ac:dyDescent="0.4"/>
    <row r="16" spans="2:4" x14ac:dyDescent="0.35">
      <c r="B16" s="274" t="s">
        <v>301</v>
      </c>
      <c r="C16" s="275"/>
      <c r="D16" s="276"/>
    </row>
    <row r="17" spans="2:4" ht="15" thickBot="1" x14ac:dyDescent="0.4">
      <c r="B17" s="260"/>
      <c r="C17" s="261"/>
      <c r="D17" s="262"/>
    </row>
    <row r="18" spans="2:4" x14ac:dyDescent="0.35">
      <c r="B18" s="83" t="s">
        <v>296</v>
      </c>
      <c r="C18" s="263">
        <f>#N/A</f>
        <v>933740</v>
      </c>
      <c r="D18" s="264"/>
    </row>
    <row r="19" spans="2:4" x14ac:dyDescent="0.35">
      <c r="B19" s="83" t="s">
        <v>297</v>
      </c>
      <c r="C19" s="277">
        <f>SUM(D21:D25)</f>
        <v>0</v>
      </c>
      <c r="D19" s="278"/>
    </row>
    <row r="20" spans="2:4" x14ac:dyDescent="0.35">
      <c r="B20" s="84" t="s">
        <v>298</v>
      </c>
      <c r="C20" s="85" t="s">
        <v>299</v>
      </c>
      <c r="D20" s="86" t="s">
        <v>300</v>
      </c>
    </row>
    <row r="21" spans="2:4" ht="35.25" customHeight="1" x14ac:dyDescent="0.35">
      <c r="B21" s="87"/>
      <c r="C21" s="88"/>
      <c r="D21" s="89">
        <f>$C$18*C21</f>
        <v>0</v>
      </c>
    </row>
    <row r="22" spans="2:4" ht="35.25" customHeight="1" x14ac:dyDescent="0.35">
      <c r="B22" s="90"/>
      <c r="C22" s="88"/>
      <c r="D22" s="89">
        <f>$C$18*C22</f>
        <v>0</v>
      </c>
    </row>
    <row r="23" spans="2:4" ht="35.25" customHeight="1" x14ac:dyDescent="0.35">
      <c r="B23" s="91"/>
      <c r="C23" s="88"/>
      <c r="D23" s="89">
        <f>$C$18*C23</f>
        <v>0</v>
      </c>
    </row>
    <row r="24" spans="2:4" ht="35.25" customHeight="1" x14ac:dyDescent="0.35">
      <c r="B24" s="91"/>
      <c r="C24" s="88"/>
      <c r="D24" s="89">
        <f>$C$18*C24</f>
        <v>0</v>
      </c>
    </row>
    <row r="25" spans="2:4" ht="35.25" customHeight="1" thickBot="1" x14ac:dyDescent="0.4">
      <c r="B25" s="92"/>
      <c r="C25" s="88"/>
      <c r="D25" s="89">
        <f>$C$18*C25</f>
        <v>0</v>
      </c>
    </row>
    <row r="26" spans="2:4" ht="15" thickBot="1" x14ac:dyDescent="0.4"/>
    <row r="27" spans="2:4" x14ac:dyDescent="0.35">
      <c r="B27" s="274" t="s">
        <v>302</v>
      </c>
      <c r="C27" s="275"/>
      <c r="D27" s="276"/>
    </row>
    <row r="28" spans="2:4" ht="15" thickBot="1" x14ac:dyDescent="0.4">
      <c r="B28" s="271"/>
      <c r="C28" s="272"/>
      <c r="D28" s="273"/>
    </row>
    <row r="29" spans="2:4" x14ac:dyDescent="0.35">
      <c r="B29" s="83" t="s">
        <v>296</v>
      </c>
      <c r="C29" s="263">
        <f>#N/A</f>
        <v>435000</v>
      </c>
      <c r="D29" s="264"/>
    </row>
    <row r="30" spans="2:4" x14ac:dyDescent="0.35">
      <c r="B30" s="83" t="s">
        <v>297</v>
      </c>
      <c r="C30" s="277">
        <f>SUM(D32:D36)</f>
        <v>0</v>
      </c>
      <c r="D30" s="278"/>
    </row>
    <row r="31" spans="2:4" x14ac:dyDescent="0.35">
      <c r="B31" s="84" t="s">
        <v>298</v>
      </c>
      <c r="C31" s="85" t="s">
        <v>299</v>
      </c>
      <c r="D31" s="86" t="s">
        <v>300</v>
      </c>
    </row>
    <row r="32" spans="2:4" ht="35.25" customHeight="1" x14ac:dyDescent="0.35">
      <c r="B32" s="87"/>
      <c r="C32" s="88"/>
      <c r="D32" s="89">
        <f>$C$29*C32</f>
        <v>0</v>
      </c>
    </row>
    <row r="33" spans="2:4" ht="35.25" customHeight="1" x14ac:dyDescent="0.35">
      <c r="B33" s="90"/>
      <c r="C33" s="88"/>
      <c r="D33" s="89">
        <f>$C$29*C33</f>
        <v>0</v>
      </c>
    </row>
    <row r="34" spans="2:4" ht="35.25" customHeight="1" x14ac:dyDescent="0.35">
      <c r="B34" s="91"/>
      <c r="C34" s="88"/>
      <c r="D34" s="89">
        <f>$C$29*C34</f>
        <v>0</v>
      </c>
    </row>
    <row r="35" spans="2:4" ht="35.25" customHeight="1" x14ac:dyDescent="0.35">
      <c r="B35" s="91"/>
      <c r="C35" s="88"/>
      <c r="D35" s="89">
        <f>$C$29*C35</f>
        <v>0</v>
      </c>
    </row>
    <row r="36" spans="2:4" ht="35.25" customHeight="1" thickBot="1" x14ac:dyDescent="0.4">
      <c r="B36" s="92"/>
      <c r="C36" s="88"/>
      <c r="D36" s="89">
        <f>$C$29*C36</f>
        <v>0</v>
      </c>
    </row>
    <row r="37" spans="2:4" ht="15" thickBot="1" x14ac:dyDescent="0.4"/>
    <row r="38" spans="2:4" x14ac:dyDescent="0.35">
      <c r="B38" s="274" t="s">
        <v>303</v>
      </c>
      <c r="C38" s="275"/>
      <c r="D38" s="276"/>
    </row>
    <row r="39" spans="2:4" ht="15" thickBot="1" x14ac:dyDescent="0.4">
      <c r="B39" s="271"/>
      <c r="C39" s="272"/>
      <c r="D39" s="273"/>
    </row>
    <row r="40" spans="2:4" x14ac:dyDescent="0.35">
      <c r="B40" s="83" t="s">
        <v>296</v>
      </c>
      <c r="C40" s="263">
        <f>#N/A</f>
        <v>0</v>
      </c>
      <c r="D40" s="264"/>
    </row>
    <row r="41" spans="2:4" x14ac:dyDescent="0.35">
      <c r="B41" s="83" t="s">
        <v>297</v>
      </c>
      <c r="C41" s="277">
        <f>SUM(D43:D47)</f>
        <v>0</v>
      </c>
      <c r="D41" s="278"/>
    </row>
    <row r="42" spans="2:4" x14ac:dyDescent="0.35">
      <c r="B42" s="84" t="s">
        <v>298</v>
      </c>
      <c r="C42" s="85" t="s">
        <v>299</v>
      </c>
      <c r="D42" s="86" t="s">
        <v>300</v>
      </c>
    </row>
    <row r="43" spans="2:4" ht="35.25" customHeight="1" x14ac:dyDescent="0.35">
      <c r="B43" s="87"/>
      <c r="C43" s="88"/>
      <c r="D43" s="89">
        <f>$C$40*C43</f>
        <v>0</v>
      </c>
    </row>
    <row r="44" spans="2:4" ht="35.25" customHeight="1" x14ac:dyDescent="0.35">
      <c r="B44" s="90"/>
      <c r="C44" s="88"/>
      <c r="D44" s="89">
        <f>$C$40*C44</f>
        <v>0</v>
      </c>
    </row>
    <row r="45" spans="2:4" ht="35.25" customHeight="1" x14ac:dyDescent="0.35">
      <c r="B45" s="91"/>
      <c r="C45" s="88"/>
      <c r="D45" s="89">
        <f>$C$40*C45</f>
        <v>0</v>
      </c>
    </row>
    <row r="46" spans="2:4" ht="35.25" customHeight="1" x14ac:dyDescent="0.35">
      <c r="B46" s="91"/>
      <c r="C46" s="88"/>
      <c r="D46" s="89">
        <f>$C$40*C46</f>
        <v>0</v>
      </c>
    </row>
    <row r="47" spans="2:4" ht="35.25" customHeight="1" thickBot="1" x14ac:dyDescent="0.4">
      <c r="B47" s="92"/>
      <c r="C47" s="88"/>
      <c r="D47" s="93">
        <f>$C$40*C47</f>
        <v>0</v>
      </c>
    </row>
  </sheetData>
  <sheetProtection sheet="1" objects="1" scenarios="1"/>
  <mergeCells count="17">
    <mergeCell ref="C19:D19"/>
    <mergeCell ref="B27:D27"/>
    <mergeCell ref="B28:D28"/>
    <mergeCell ref="C30:D30"/>
    <mergeCell ref="C41:D41"/>
    <mergeCell ref="C29:D29"/>
    <mergeCell ref="B38:D38"/>
    <mergeCell ref="B39:D39"/>
    <mergeCell ref="C40:D40"/>
    <mergeCell ref="B17:D17"/>
    <mergeCell ref="C18:D18"/>
    <mergeCell ref="B2:D3"/>
    <mergeCell ref="C7:D7"/>
    <mergeCell ref="B6:D6"/>
    <mergeCell ref="B5:D5"/>
    <mergeCell ref="C8:D8"/>
    <mergeCell ref="B16:D16"/>
  </mergeCells>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30:D30">
    <cfRule type="cellIs" dxfId="1" priority="2" operator="greaterThan">
      <formula>$C$29</formula>
    </cfRule>
  </conditionalFormatting>
  <conditionalFormatting sqref="C41:D41">
    <cfRule type="cellIs" dxfId="0" priority="1" operator="greaterThan">
      <formula>$C$40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opLeftCell="A19" zoomScale="80" zoomScaleNormal="80" workbookViewId="0">
      <selection activeCell="D33" sqref="D33"/>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77" customFormat="1" ht="15.5" x14ac:dyDescent="0.35">
      <c r="B2" s="280" t="s">
        <v>304</v>
      </c>
      <c r="C2" s="281"/>
      <c r="D2" s="281"/>
      <c r="E2" s="281"/>
      <c r="F2" s="282"/>
    </row>
    <row r="3" spans="2:6" s="77" customFormat="1" ht="16" thickBot="1" x14ac:dyDescent="0.4">
      <c r="B3" s="283"/>
      <c r="C3" s="284"/>
      <c r="D3" s="284"/>
      <c r="E3" s="284"/>
      <c r="F3" s="285"/>
    </row>
    <row r="4" spans="2:6" s="77" customFormat="1" ht="16" thickBot="1" x14ac:dyDescent="0.4"/>
    <row r="5" spans="2:6" s="77" customFormat="1" ht="16" thickBot="1" x14ac:dyDescent="0.4">
      <c r="B5" s="257" t="s">
        <v>305</v>
      </c>
      <c r="C5" s="258"/>
      <c r="D5" s="258"/>
      <c r="E5" s="258"/>
      <c r="F5" s="279"/>
    </row>
    <row r="6" spans="2:6" s="77" customFormat="1" ht="52.5" customHeight="1" x14ac:dyDescent="0.35">
      <c r="B6" s="73"/>
      <c r="C6" s="58" t="str">
        <f>#N/A</f>
        <v>Organisation recipiendiaire 1 (budget en USD)
ONUDC</v>
      </c>
      <c r="D6" s="58" t="str">
        <f>#N/A</f>
        <v>Organisation recipiendiaire 2 (budget en USD)
UNFPA</v>
      </c>
      <c r="E6" s="58" t="str">
        <f>#N/A</f>
        <v xml:space="preserve">Organisation recipiendiaire 3 (budget en USD)
ONU FEMMES </v>
      </c>
      <c r="F6" s="27" t="s">
        <v>305</v>
      </c>
    </row>
    <row r="7" spans="2:6" s="77" customFormat="1" ht="31" x14ac:dyDescent="0.35">
      <c r="B7" s="21" t="s">
        <v>306</v>
      </c>
      <c r="C7" s="74">
        <f>#N/A</f>
        <v>255000</v>
      </c>
      <c r="D7" s="74">
        <f>#N/A</f>
        <v>205000</v>
      </c>
      <c r="E7" s="74">
        <f>#N/A</f>
        <v>140000</v>
      </c>
      <c r="F7" s="71">
        <f t="shared" ref="F7:F14" si="0">SUM(C7:E7)</f>
        <v>600000</v>
      </c>
    </row>
    <row r="8" spans="2:6" s="77" customFormat="1" ht="46.5" x14ac:dyDescent="0.35">
      <c r="B8" s="21" t="s">
        <v>307</v>
      </c>
      <c r="C8" s="74">
        <f>#N/A</f>
        <v>42000</v>
      </c>
      <c r="D8" s="74">
        <f>#N/A</f>
        <v>225000</v>
      </c>
      <c r="E8" s="74">
        <f>#N/A</f>
        <v>85000</v>
      </c>
      <c r="F8" s="72">
        <f t="shared" si="0"/>
        <v>352000</v>
      </c>
    </row>
    <row r="9" spans="2:6" s="77" customFormat="1" ht="62" x14ac:dyDescent="0.35">
      <c r="B9" s="21" t="s">
        <v>308</v>
      </c>
      <c r="C9" s="74">
        <f>#N/A</f>
        <v>50000</v>
      </c>
      <c r="D9" s="74">
        <f>#N/A</f>
        <v>55000</v>
      </c>
      <c r="E9" s="74">
        <f>#N/A</f>
        <v>15000</v>
      </c>
      <c r="F9" s="72">
        <f t="shared" si="0"/>
        <v>120000</v>
      </c>
    </row>
    <row r="10" spans="2:6" s="77" customFormat="1" ht="31" x14ac:dyDescent="0.35">
      <c r="B10" s="32" t="s">
        <v>309</v>
      </c>
      <c r="C10" s="74">
        <f>#N/A</f>
        <v>350000</v>
      </c>
      <c r="D10" s="74">
        <f>#N/A</f>
        <v>115000</v>
      </c>
      <c r="E10" s="74">
        <f>#N/A</f>
        <v>140000</v>
      </c>
      <c r="F10" s="72">
        <f t="shared" si="0"/>
        <v>605000</v>
      </c>
    </row>
    <row r="11" spans="2:6" s="77" customFormat="1" ht="15.5" x14ac:dyDescent="0.35">
      <c r="B11" s="21" t="s">
        <v>310</v>
      </c>
      <c r="C11" s="74">
        <f>#N/A</f>
        <v>241740</v>
      </c>
      <c r="D11" s="74">
        <f>#N/A</f>
        <v>235000</v>
      </c>
      <c r="E11" s="74">
        <f>#N/A</f>
        <v>75000</v>
      </c>
      <c r="F11" s="72">
        <f t="shared" si="0"/>
        <v>551740</v>
      </c>
    </row>
    <row r="12" spans="2:6" s="77" customFormat="1" ht="46.5" x14ac:dyDescent="0.35">
      <c r="B12" s="21" t="s">
        <v>311</v>
      </c>
      <c r="C12" s="74">
        <f>#N/A</f>
        <v>190000</v>
      </c>
      <c r="D12" s="74">
        <f>#N/A</f>
        <v>65000</v>
      </c>
      <c r="E12" s="74">
        <f>#N/A</f>
        <v>135000</v>
      </c>
      <c r="F12" s="72">
        <f t="shared" si="0"/>
        <v>390000</v>
      </c>
    </row>
    <row r="13" spans="2:6" s="77" customFormat="1" ht="31.5" thickBot="1" x14ac:dyDescent="0.4">
      <c r="B13" s="158" t="s">
        <v>312</v>
      </c>
      <c r="C13" s="159">
        <f>#N/A</f>
        <v>74998.33</v>
      </c>
      <c r="D13" s="159">
        <f>#N/A</f>
        <v>65000</v>
      </c>
      <c r="E13" s="159">
        <f>#N/A</f>
        <v>45000</v>
      </c>
      <c r="F13" s="160">
        <f t="shared" si="0"/>
        <v>184998.33000000002</v>
      </c>
    </row>
    <row r="14" spans="2:6" s="77" customFormat="1" ht="30" customHeight="1" x14ac:dyDescent="0.35">
      <c r="B14" s="163" t="s">
        <v>313</v>
      </c>
      <c r="C14" s="164">
        <f>SUM(C7:C13)</f>
        <v>1203738.33</v>
      </c>
      <c r="D14" s="164">
        <f>SUM(D7:D13)</f>
        <v>965000</v>
      </c>
      <c r="E14" s="164">
        <f>SUM(E7:E13)</f>
        <v>635000</v>
      </c>
      <c r="F14" s="165">
        <f t="shared" si="0"/>
        <v>2803738.33</v>
      </c>
    </row>
    <row r="15" spans="2:6" s="77" customFormat="1" ht="22.5" customHeight="1" x14ac:dyDescent="0.35">
      <c r="B15" s="154" t="s">
        <v>314</v>
      </c>
      <c r="C15" s="155">
        <f>C14*0.07</f>
        <v>84261.683100000009</v>
      </c>
      <c r="D15" s="155">
        <f>D14*0.07</f>
        <v>67550</v>
      </c>
      <c r="E15" s="155">
        <f>E14*0.07</f>
        <v>44450.000000000007</v>
      </c>
      <c r="F15" s="161">
        <f>F14*0.07</f>
        <v>196261.68310000002</v>
      </c>
    </row>
    <row r="16" spans="2:6" s="77" customFormat="1" ht="30" customHeight="1" thickBot="1" x14ac:dyDescent="0.4">
      <c r="B16" s="156" t="s">
        <v>9</v>
      </c>
      <c r="C16" s="157">
        <f>C14+C15</f>
        <v>1288000.0131000001</v>
      </c>
      <c r="D16" s="157">
        <f>D14+D15</f>
        <v>1032550</v>
      </c>
      <c r="E16" s="157">
        <f>E14+E15</f>
        <v>679450</v>
      </c>
      <c r="F16" s="162">
        <f>F14+F15</f>
        <v>3000000.0131000001</v>
      </c>
    </row>
    <row r="17" spans="2:7" s="77" customFormat="1" ht="16" thickBot="1" x14ac:dyDescent="0.4"/>
    <row r="18" spans="2:7" s="77" customFormat="1" ht="15.5" x14ac:dyDescent="0.35">
      <c r="B18" s="233" t="s">
        <v>315</v>
      </c>
      <c r="C18" s="234"/>
      <c r="D18" s="234"/>
      <c r="E18" s="234"/>
      <c r="F18" s="236"/>
    </row>
    <row r="19" spans="2:7" ht="48" customHeight="1" x14ac:dyDescent="0.35">
      <c r="B19" s="29"/>
      <c r="C19" s="27" t="str">
        <f>#N/A</f>
        <v>Organisation recipiendiaire 1 (budget en USD)
ONUDC</v>
      </c>
      <c r="D19" s="27" t="str">
        <f>#N/A</f>
        <v>Organisation recipiendiaire 2 (budget en USD)
UNFPA</v>
      </c>
      <c r="E19" s="27" t="str">
        <f>#N/A</f>
        <v xml:space="preserve">Organisation recipiendiaire 3 (budget en USD)
ONU FEMMES </v>
      </c>
      <c r="F19" s="30" t="s">
        <v>285</v>
      </c>
      <c r="G19" s="174" t="s">
        <v>230</v>
      </c>
    </row>
    <row r="20" spans="2:7" ht="23.25" customHeight="1" x14ac:dyDescent="0.35">
      <c r="B20" s="28" t="s">
        <v>316</v>
      </c>
      <c r="C20" s="26">
        <f>#N/A</f>
        <v>901600.00916999998</v>
      </c>
      <c r="D20" s="26">
        <f>#N/A</f>
        <v>722785</v>
      </c>
      <c r="E20" s="26">
        <f>#N/A</f>
        <v>475614.99999999994</v>
      </c>
      <c r="F20" s="173">
        <f>#N/A</f>
        <v>2100000.00917</v>
      </c>
      <c r="G20" s="175">
        <f>#N/A</f>
        <v>0.7</v>
      </c>
    </row>
    <row r="21" spans="2:7" ht="24.75" customHeight="1" x14ac:dyDescent="0.35">
      <c r="B21" s="28" t="s">
        <v>317</v>
      </c>
      <c r="C21" s="26">
        <f>#N/A</f>
        <v>386400.00393000001</v>
      </c>
      <c r="D21" s="26">
        <f>#N/A</f>
        <v>309765</v>
      </c>
      <c r="E21" s="26">
        <f>#N/A</f>
        <v>203835</v>
      </c>
      <c r="F21" s="173">
        <f>#N/A</f>
        <v>900000.00393000001</v>
      </c>
      <c r="G21" s="175">
        <f>#N/A</f>
        <v>0.3</v>
      </c>
    </row>
    <row r="22" spans="2:7" ht="24.75" customHeight="1" thickBot="1" x14ac:dyDescent="0.4">
      <c r="B22" s="28" t="s">
        <v>318</v>
      </c>
      <c r="C22" s="26">
        <f>#N/A</f>
        <v>0</v>
      </c>
      <c r="D22" s="26">
        <f>#N/A</f>
        <v>0</v>
      </c>
      <c r="E22" s="26">
        <f>#N/A</f>
        <v>0</v>
      </c>
      <c r="F22" s="173">
        <f>#N/A</f>
        <v>0</v>
      </c>
      <c r="G22" s="176">
        <f>#N/A</f>
        <v>0</v>
      </c>
    </row>
    <row r="23" spans="2:7" ht="16" thickBot="1" x14ac:dyDescent="0.4">
      <c r="B23" s="8" t="s">
        <v>285</v>
      </c>
      <c r="C23" s="177">
        <f>#N/A</f>
        <v>1288000.0131000001</v>
      </c>
      <c r="D23" s="177">
        <f>#N/A</f>
        <v>1032550</v>
      </c>
      <c r="E23" s="177">
        <f>#N/A</f>
        <v>679450</v>
      </c>
      <c r="F23" s="177">
        <f>#N/A</f>
        <v>3000000.0131000001</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defaultColWidth="8.81640625" defaultRowHeight="14.5" x14ac:dyDescent="0.35"/>
  <sheetData>
    <row r="1" spans="1:1" x14ac:dyDescent="0.35">
      <c r="A1" s="139">
        <v>0</v>
      </c>
    </row>
    <row r="2" spans="1:1" x14ac:dyDescent="0.35">
      <c r="A2" s="139">
        <v>0.2</v>
      </c>
    </row>
    <row r="3" spans="1:1" x14ac:dyDescent="0.35">
      <c r="A3" s="139">
        <v>0.4</v>
      </c>
    </row>
    <row r="4" spans="1:1" x14ac:dyDescent="0.35">
      <c r="A4" s="139">
        <v>0.6</v>
      </c>
    </row>
    <row r="5" spans="1:1" x14ac:dyDescent="0.35">
      <c r="A5" s="139">
        <v>0.8</v>
      </c>
    </row>
    <row r="6" spans="1:1" x14ac:dyDescent="0.35">
      <c r="A6" s="13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81640625" defaultRowHeight="14.5" x14ac:dyDescent="0.35"/>
  <sheetData>
    <row r="1" spans="1:2" x14ac:dyDescent="0.35">
      <c r="A1" s="78" t="s">
        <v>319</v>
      </c>
      <c r="B1" s="79" t="s">
        <v>320</v>
      </c>
    </row>
    <row r="2" spans="1:2" x14ac:dyDescent="0.35">
      <c r="A2" s="80" t="s">
        <v>321</v>
      </c>
      <c r="B2" s="81" t="s">
        <v>322</v>
      </c>
    </row>
    <row r="3" spans="1:2" x14ac:dyDescent="0.35">
      <c r="A3" s="80" t="s">
        <v>323</v>
      </c>
      <c r="B3" s="81" t="s">
        <v>324</v>
      </c>
    </row>
    <row r="4" spans="1:2" x14ac:dyDescent="0.35">
      <c r="A4" s="80" t="s">
        <v>325</v>
      </c>
      <c r="B4" s="81" t="s">
        <v>326</v>
      </c>
    </row>
    <row r="5" spans="1:2" x14ac:dyDescent="0.35">
      <c r="A5" s="80" t="s">
        <v>327</v>
      </c>
      <c r="B5" s="81" t="s">
        <v>328</v>
      </c>
    </row>
    <row r="6" spans="1:2" x14ac:dyDescent="0.35">
      <c r="A6" s="80" t="s">
        <v>329</v>
      </c>
      <c r="B6" s="81" t="s">
        <v>330</v>
      </c>
    </row>
    <row r="7" spans="1:2" x14ac:dyDescent="0.35">
      <c r="A7" s="80" t="s">
        <v>331</v>
      </c>
      <c r="B7" s="81" t="s">
        <v>332</v>
      </c>
    </row>
    <row r="8" spans="1:2" x14ac:dyDescent="0.35">
      <c r="A8" s="80" t="s">
        <v>333</v>
      </c>
      <c r="B8" s="81" t="s">
        <v>334</v>
      </c>
    </row>
    <row r="9" spans="1:2" x14ac:dyDescent="0.35">
      <c r="A9" s="80" t="s">
        <v>335</v>
      </c>
      <c r="B9" s="81" t="s">
        <v>336</v>
      </c>
    </row>
    <row r="10" spans="1:2" x14ac:dyDescent="0.35">
      <c r="A10" s="80" t="s">
        <v>337</v>
      </c>
      <c r="B10" s="81" t="s">
        <v>338</v>
      </c>
    </row>
    <row r="11" spans="1:2" x14ac:dyDescent="0.35">
      <c r="A11" s="80" t="s">
        <v>339</v>
      </c>
      <c r="B11" s="81" t="s">
        <v>340</v>
      </c>
    </row>
    <row r="12" spans="1:2" x14ac:dyDescent="0.35">
      <c r="A12" s="80" t="s">
        <v>341</v>
      </c>
      <c r="B12" s="81" t="s">
        <v>342</v>
      </c>
    </row>
    <row r="13" spans="1:2" x14ac:dyDescent="0.35">
      <c r="A13" s="80" t="s">
        <v>343</v>
      </c>
      <c r="B13" s="81" t="s">
        <v>344</v>
      </c>
    </row>
    <row r="14" spans="1:2" x14ac:dyDescent="0.35">
      <c r="A14" s="80" t="s">
        <v>345</v>
      </c>
      <c r="B14" s="81" t="s">
        <v>346</v>
      </c>
    </row>
    <row r="15" spans="1:2" x14ac:dyDescent="0.35">
      <c r="A15" s="80" t="s">
        <v>347</v>
      </c>
      <c r="B15" s="81" t="s">
        <v>348</v>
      </c>
    </row>
    <row r="16" spans="1:2" x14ac:dyDescent="0.35">
      <c r="A16" s="80" t="s">
        <v>349</v>
      </c>
      <c r="B16" s="81" t="s">
        <v>350</v>
      </c>
    </row>
    <row r="17" spans="1:2" x14ac:dyDescent="0.35">
      <c r="A17" s="80" t="s">
        <v>351</v>
      </c>
      <c r="B17" s="81" t="s">
        <v>352</v>
      </c>
    </row>
    <row r="18" spans="1:2" x14ac:dyDescent="0.35">
      <c r="A18" s="80" t="s">
        <v>353</v>
      </c>
      <c r="B18" s="81" t="s">
        <v>354</v>
      </c>
    </row>
    <row r="19" spans="1:2" x14ac:dyDescent="0.35">
      <c r="A19" s="80" t="s">
        <v>355</v>
      </c>
      <c r="B19" s="81" t="s">
        <v>356</v>
      </c>
    </row>
    <row r="20" spans="1:2" x14ac:dyDescent="0.35">
      <c r="A20" s="80" t="s">
        <v>357</v>
      </c>
      <c r="B20" s="81" t="s">
        <v>358</v>
      </c>
    </row>
    <row r="21" spans="1:2" x14ac:dyDescent="0.35">
      <c r="A21" s="80" t="s">
        <v>359</v>
      </c>
      <c r="B21" s="81" t="s">
        <v>360</v>
      </c>
    </row>
    <row r="22" spans="1:2" x14ac:dyDescent="0.35">
      <c r="A22" s="80" t="s">
        <v>361</v>
      </c>
      <c r="B22" s="81" t="s">
        <v>362</v>
      </c>
    </row>
    <row r="23" spans="1:2" x14ac:dyDescent="0.35">
      <c r="A23" s="80" t="s">
        <v>363</v>
      </c>
      <c r="B23" s="81" t="s">
        <v>364</v>
      </c>
    </row>
    <row r="24" spans="1:2" x14ac:dyDescent="0.35">
      <c r="A24" s="80" t="s">
        <v>365</v>
      </c>
      <c r="B24" s="81" t="s">
        <v>366</v>
      </c>
    </row>
    <row r="25" spans="1:2" x14ac:dyDescent="0.35">
      <c r="A25" s="80" t="s">
        <v>367</v>
      </c>
      <c r="B25" s="81" t="s">
        <v>368</v>
      </c>
    </row>
    <row r="26" spans="1:2" x14ac:dyDescent="0.35">
      <c r="A26" s="80" t="s">
        <v>369</v>
      </c>
      <c r="B26" s="81" t="s">
        <v>370</v>
      </c>
    </row>
    <row r="27" spans="1:2" x14ac:dyDescent="0.35">
      <c r="A27" s="80" t="s">
        <v>371</v>
      </c>
      <c r="B27" s="81" t="s">
        <v>372</v>
      </c>
    </row>
    <row r="28" spans="1:2" x14ac:dyDescent="0.35">
      <c r="A28" s="80" t="s">
        <v>373</v>
      </c>
      <c r="B28" s="81" t="s">
        <v>374</v>
      </c>
    </row>
    <row r="29" spans="1:2" x14ac:dyDescent="0.35">
      <c r="A29" s="80" t="s">
        <v>375</v>
      </c>
      <c r="B29" s="81" t="s">
        <v>376</v>
      </c>
    </row>
    <row r="30" spans="1:2" x14ac:dyDescent="0.35">
      <c r="A30" s="80" t="s">
        <v>377</v>
      </c>
      <c r="B30" s="81" t="s">
        <v>378</v>
      </c>
    </row>
    <row r="31" spans="1:2" x14ac:dyDescent="0.35">
      <c r="A31" s="80" t="s">
        <v>379</v>
      </c>
      <c r="B31" s="81" t="s">
        <v>380</v>
      </c>
    </row>
    <row r="32" spans="1:2" x14ac:dyDescent="0.35">
      <c r="A32" s="80" t="s">
        <v>381</v>
      </c>
      <c r="B32" s="81" t="s">
        <v>382</v>
      </c>
    </row>
    <row r="33" spans="1:2" x14ac:dyDescent="0.35">
      <c r="A33" s="80" t="s">
        <v>383</v>
      </c>
      <c r="B33" s="81" t="s">
        <v>384</v>
      </c>
    </row>
    <row r="34" spans="1:2" x14ac:dyDescent="0.35">
      <c r="A34" s="80" t="s">
        <v>385</v>
      </c>
      <c r="B34" s="81" t="s">
        <v>386</v>
      </c>
    </row>
    <row r="35" spans="1:2" x14ac:dyDescent="0.35">
      <c r="A35" s="80" t="s">
        <v>387</v>
      </c>
      <c r="B35" s="81" t="s">
        <v>388</v>
      </c>
    </row>
    <row r="36" spans="1:2" x14ac:dyDescent="0.35">
      <c r="A36" s="80" t="s">
        <v>389</v>
      </c>
      <c r="B36" s="81" t="s">
        <v>390</v>
      </c>
    </row>
    <row r="37" spans="1:2" x14ac:dyDescent="0.35">
      <c r="A37" s="80" t="s">
        <v>391</v>
      </c>
      <c r="B37" s="81" t="s">
        <v>392</v>
      </c>
    </row>
    <row r="38" spans="1:2" x14ac:dyDescent="0.35">
      <c r="A38" s="80" t="s">
        <v>393</v>
      </c>
      <c r="B38" s="81" t="s">
        <v>394</v>
      </c>
    </row>
    <row r="39" spans="1:2" x14ac:dyDescent="0.35">
      <c r="A39" s="80" t="s">
        <v>395</v>
      </c>
      <c r="B39" s="81" t="s">
        <v>396</v>
      </c>
    </row>
    <row r="40" spans="1:2" x14ac:dyDescent="0.35">
      <c r="A40" s="80" t="s">
        <v>397</v>
      </c>
      <c r="B40" s="81" t="s">
        <v>398</v>
      </c>
    </row>
    <row r="41" spans="1:2" x14ac:dyDescent="0.35">
      <c r="A41" s="80" t="s">
        <v>399</v>
      </c>
      <c r="B41" s="81" t="s">
        <v>400</v>
      </c>
    </row>
    <row r="42" spans="1:2" x14ac:dyDescent="0.35">
      <c r="A42" s="80" t="s">
        <v>401</v>
      </c>
      <c r="B42" s="81" t="s">
        <v>402</v>
      </c>
    </row>
    <row r="43" spans="1:2" x14ac:dyDescent="0.35">
      <c r="A43" s="80" t="s">
        <v>403</v>
      </c>
      <c r="B43" s="81" t="s">
        <v>404</v>
      </c>
    </row>
    <row r="44" spans="1:2" x14ac:dyDescent="0.35">
      <c r="A44" s="80" t="s">
        <v>405</v>
      </c>
      <c r="B44" s="81" t="s">
        <v>406</v>
      </c>
    </row>
    <row r="45" spans="1:2" x14ac:dyDescent="0.35">
      <c r="A45" s="80" t="s">
        <v>407</v>
      </c>
      <c r="B45" s="81" t="s">
        <v>408</v>
      </c>
    </row>
    <row r="46" spans="1:2" x14ac:dyDescent="0.35">
      <c r="A46" s="80" t="s">
        <v>409</v>
      </c>
      <c r="B46" s="81" t="s">
        <v>410</v>
      </c>
    </row>
    <row r="47" spans="1:2" x14ac:dyDescent="0.35">
      <c r="A47" s="80" t="s">
        <v>411</v>
      </c>
      <c r="B47" s="81" t="s">
        <v>412</v>
      </c>
    </row>
    <row r="48" spans="1:2" x14ac:dyDescent="0.35">
      <c r="A48" s="80" t="s">
        <v>413</v>
      </c>
      <c r="B48" s="81" t="s">
        <v>414</v>
      </c>
    </row>
    <row r="49" spans="1:2" x14ac:dyDescent="0.35">
      <c r="A49" s="80" t="s">
        <v>415</v>
      </c>
      <c r="B49" s="81" t="s">
        <v>416</v>
      </c>
    </row>
    <row r="50" spans="1:2" x14ac:dyDescent="0.35">
      <c r="A50" s="80" t="s">
        <v>417</v>
      </c>
      <c r="B50" s="81" t="s">
        <v>418</v>
      </c>
    </row>
    <row r="51" spans="1:2" x14ac:dyDescent="0.35">
      <c r="A51" s="80" t="s">
        <v>419</v>
      </c>
      <c r="B51" s="81" t="s">
        <v>420</v>
      </c>
    </row>
    <row r="52" spans="1:2" x14ac:dyDescent="0.35">
      <c r="A52" s="80" t="s">
        <v>421</v>
      </c>
      <c r="B52" s="81" t="s">
        <v>422</v>
      </c>
    </row>
    <row r="53" spans="1:2" x14ac:dyDescent="0.35">
      <c r="A53" s="80" t="s">
        <v>423</v>
      </c>
      <c r="B53" s="81" t="s">
        <v>424</v>
      </c>
    </row>
    <row r="54" spans="1:2" x14ac:dyDescent="0.35">
      <c r="A54" s="80" t="s">
        <v>425</v>
      </c>
      <c r="B54" s="81" t="s">
        <v>426</v>
      </c>
    </row>
    <row r="55" spans="1:2" x14ac:dyDescent="0.35">
      <c r="A55" s="80" t="s">
        <v>427</v>
      </c>
      <c r="B55" s="81" t="s">
        <v>428</v>
      </c>
    </row>
    <row r="56" spans="1:2" x14ac:dyDescent="0.35">
      <c r="A56" s="80" t="s">
        <v>429</v>
      </c>
      <c r="B56" s="81" t="s">
        <v>430</v>
      </c>
    </row>
    <row r="57" spans="1:2" x14ac:dyDescent="0.35">
      <c r="A57" s="80" t="s">
        <v>431</v>
      </c>
      <c r="B57" s="81" t="s">
        <v>432</v>
      </c>
    </row>
    <row r="58" spans="1:2" x14ac:dyDescent="0.35">
      <c r="A58" s="80" t="s">
        <v>433</v>
      </c>
      <c r="B58" s="81" t="s">
        <v>434</v>
      </c>
    </row>
    <row r="59" spans="1:2" x14ac:dyDescent="0.35">
      <c r="A59" s="80" t="s">
        <v>435</v>
      </c>
      <c r="B59" s="81" t="s">
        <v>436</v>
      </c>
    </row>
    <row r="60" spans="1:2" x14ac:dyDescent="0.35">
      <c r="A60" s="80" t="s">
        <v>437</v>
      </c>
      <c r="B60" s="81" t="s">
        <v>438</v>
      </c>
    </row>
    <row r="61" spans="1:2" x14ac:dyDescent="0.35">
      <c r="A61" s="80" t="s">
        <v>439</v>
      </c>
      <c r="B61" s="81" t="s">
        <v>440</v>
      </c>
    </row>
    <row r="62" spans="1:2" x14ac:dyDescent="0.35">
      <c r="A62" s="80" t="s">
        <v>441</v>
      </c>
      <c r="B62" s="81" t="s">
        <v>442</v>
      </c>
    </row>
    <row r="63" spans="1:2" x14ac:dyDescent="0.35">
      <c r="A63" s="80" t="s">
        <v>443</v>
      </c>
      <c r="B63" s="81" t="s">
        <v>444</v>
      </c>
    </row>
    <row r="64" spans="1:2" x14ac:dyDescent="0.35">
      <c r="A64" s="80" t="s">
        <v>445</v>
      </c>
      <c r="B64" s="81" t="s">
        <v>446</v>
      </c>
    </row>
    <row r="65" spans="1:2" x14ac:dyDescent="0.35">
      <c r="A65" s="80" t="s">
        <v>447</v>
      </c>
      <c r="B65" s="81" t="s">
        <v>448</v>
      </c>
    </row>
    <row r="66" spans="1:2" x14ac:dyDescent="0.35">
      <c r="A66" s="80" t="s">
        <v>449</v>
      </c>
      <c r="B66" s="81" t="s">
        <v>450</v>
      </c>
    </row>
    <row r="67" spans="1:2" x14ac:dyDescent="0.35">
      <c r="A67" s="80" t="s">
        <v>451</v>
      </c>
      <c r="B67" s="81" t="s">
        <v>452</v>
      </c>
    </row>
    <row r="68" spans="1:2" x14ac:dyDescent="0.35">
      <c r="A68" s="80" t="s">
        <v>453</v>
      </c>
      <c r="B68" s="81" t="s">
        <v>454</v>
      </c>
    </row>
    <row r="69" spans="1:2" x14ac:dyDescent="0.35">
      <c r="A69" s="80" t="s">
        <v>455</v>
      </c>
      <c r="B69" s="81" t="s">
        <v>456</v>
      </c>
    </row>
    <row r="70" spans="1:2" x14ac:dyDescent="0.35">
      <c r="A70" s="80" t="s">
        <v>457</v>
      </c>
      <c r="B70" s="81" t="s">
        <v>458</v>
      </c>
    </row>
    <row r="71" spans="1:2" x14ac:dyDescent="0.35">
      <c r="A71" s="80" t="s">
        <v>459</v>
      </c>
      <c r="B71" s="81" t="s">
        <v>460</v>
      </c>
    </row>
    <row r="72" spans="1:2" x14ac:dyDescent="0.35">
      <c r="A72" s="80" t="s">
        <v>461</v>
      </c>
      <c r="B72" s="81" t="s">
        <v>462</v>
      </c>
    </row>
    <row r="73" spans="1:2" x14ac:dyDescent="0.35">
      <c r="A73" s="80" t="s">
        <v>463</v>
      </c>
      <c r="B73" s="81" t="s">
        <v>464</v>
      </c>
    </row>
    <row r="74" spans="1:2" x14ac:dyDescent="0.35">
      <c r="A74" s="80" t="s">
        <v>465</v>
      </c>
      <c r="B74" s="81" t="s">
        <v>466</v>
      </c>
    </row>
    <row r="75" spans="1:2" x14ac:dyDescent="0.35">
      <c r="A75" s="80" t="s">
        <v>467</v>
      </c>
      <c r="B75" s="82" t="s">
        <v>468</v>
      </c>
    </row>
    <row r="76" spans="1:2" x14ac:dyDescent="0.35">
      <c r="A76" s="80" t="s">
        <v>469</v>
      </c>
      <c r="B76" s="82" t="s">
        <v>470</v>
      </c>
    </row>
    <row r="77" spans="1:2" x14ac:dyDescent="0.35">
      <c r="A77" s="80" t="s">
        <v>471</v>
      </c>
      <c r="B77" s="82" t="s">
        <v>472</v>
      </c>
    </row>
    <row r="78" spans="1:2" x14ac:dyDescent="0.35">
      <c r="A78" s="80" t="s">
        <v>473</v>
      </c>
      <c r="B78" s="82" t="s">
        <v>474</v>
      </c>
    </row>
    <row r="79" spans="1:2" x14ac:dyDescent="0.35">
      <c r="A79" s="80" t="s">
        <v>475</v>
      </c>
      <c r="B79" s="82" t="s">
        <v>476</v>
      </c>
    </row>
    <row r="80" spans="1:2" x14ac:dyDescent="0.35">
      <c r="A80" s="80" t="s">
        <v>477</v>
      </c>
      <c r="B80" s="82" t="s">
        <v>478</v>
      </c>
    </row>
    <row r="81" spans="1:2" x14ac:dyDescent="0.35">
      <c r="A81" s="80" t="s">
        <v>479</v>
      </c>
      <c r="B81" s="82" t="s">
        <v>480</v>
      </c>
    </row>
    <row r="82" spans="1:2" x14ac:dyDescent="0.35">
      <c r="A82" s="80" t="s">
        <v>481</v>
      </c>
      <c r="B82" s="82" t="s">
        <v>482</v>
      </c>
    </row>
    <row r="83" spans="1:2" x14ac:dyDescent="0.35">
      <c r="A83" s="80" t="s">
        <v>483</v>
      </c>
      <c r="B83" s="82" t="s">
        <v>484</v>
      </c>
    </row>
    <row r="84" spans="1:2" x14ac:dyDescent="0.35">
      <c r="A84" s="80" t="s">
        <v>485</v>
      </c>
      <c r="B84" s="82" t="s">
        <v>486</v>
      </c>
    </row>
    <row r="85" spans="1:2" x14ac:dyDescent="0.35">
      <c r="A85" s="80" t="s">
        <v>487</v>
      </c>
      <c r="B85" s="82" t="s">
        <v>488</v>
      </c>
    </row>
    <row r="86" spans="1:2" x14ac:dyDescent="0.35">
      <c r="A86" s="80" t="s">
        <v>489</v>
      </c>
      <c r="B86" s="82" t="s">
        <v>490</v>
      </c>
    </row>
    <row r="87" spans="1:2" x14ac:dyDescent="0.35">
      <c r="A87" s="80" t="s">
        <v>491</v>
      </c>
      <c r="B87" s="82" t="s">
        <v>492</v>
      </c>
    </row>
    <row r="88" spans="1:2" x14ac:dyDescent="0.35">
      <c r="A88" s="80" t="s">
        <v>493</v>
      </c>
      <c r="B88" s="82" t="s">
        <v>494</v>
      </c>
    </row>
    <row r="89" spans="1:2" x14ac:dyDescent="0.35">
      <c r="A89" s="80" t="s">
        <v>495</v>
      </c>
      <c r="B89" s="82" t="s">
        <v>496</v>
      </c>
    </row>
    <row r="90" spans="1:2" x14ac:dyDescent="0.35">
      <c r="A90" s="80" t="s">
        <v>497</v>
      </c>
      <c r="B90" s="82" t="s">
        <v>498</v>
      </c>
    </row>
    <row r="91" spans="1:2" x14ac:dyDescent="0.35">
      <c r="A91" s="80" t="s">
        <v>499</v>
      </c>
      <c r="B91" s="82" t="s">
        <v>500</v>
      </c>
    </row>
    <row r="92" spans="1:2" x14ac:dyDescent="0.35">
      <c r="A92" s="80" t="s">
        <v>501</v>
      </c>
      <c r="B92" s="82" t="s">
        <v>502</v>
      </c>
    </row>
    <row r="93" spans="1:2" x14ac:dyDescent="0.35">
      <c r="A93" s="80" t="s">
        <v>503</v>
      </c>
      <c r="B93" s="82" t="s">
        <v>504</v>
      </c>
    </row>
    <row r="94" spans="1:2" x14ac:dyDescent="0.35">
      <c r="A94" s="80" t="s">
        <v>505</v>
      </c>
      <c r="B94" s="82" t="s">
        <v>506</v>
      </c>
    </row>
    <row r="95" spans="1:2" x14ac:dyDescent="0.35">
      <c r="A95" s="80" t="s">
        <v>507</v>
      </c>
      <c r="B95" s="82" t="s">
        <v>508</v>
      </c>
    </row>
    <row r="96" spans="1:2" x14ac:dyDescent="0.35">
      <c r="A96" s="80" t="s">
        <v>509</v>
      </c>
      <c r="B96" s="82" t="s">
        <v>510</v>
      </c>
    </row>
    <row r="97" spans="1:2" x14ac:dyDescent="0.35">
      <c r="A97" s="80" t="s">
        <v>511</v>
      </c>
      <c r="B97" s="82" t="s">
        <v>512</v>
      </c>
    </row>
    <row r="98" spans="1:2" x14ac:dyDescent="0.35">
      <c r="A98" s="80" t="s">
        <v>513</v>
      </c>
      <c r="B98" s="82" t="s">
        <v>514</v>
      </c>
    </row>
    <row r="99" spans="1:2" x14ac:dyDescent="0.35">
      <c r="A99" s="80" t="s">
        <v>515</v>
      </c>
      <c r="B99" s="82" t="s">
        <v>516</v>
      </c>
    </row>
    <row r="100" spans="1:2" x14ac:dyDescent="0.35">
      <c r="A100" s="80" t="s">
        <v>517</v>
      </c>
      <c r="B100" s="82" t="s">
        <v>518</v>
      </c>
    </row>
    <row r="101" spans="1:2" x14ac:dyDescent="0.35">
      <c r="A101" s="80" t="s">
        <v>519</v>
      </c>
      <c r="B101" s="82" t="s">
        <v>520</v>
      </c>
    </row>
    <row r="102" spans="1:2" x14ac:dyDescent="0.35">
      <c r="A102" s="80" t="s">
        <v>521</v>
      </c>
      <c r="B102" s="82" t="s">
        <v>522</v>
      </c>
    </row>
    <row r="103" spans="1:2" x14ac:dyDescent="0.35">
      <c r="A103" s="80" t="s">
        <v>523</v>
      </c>
      <c r="B103" s="82" t="s">
        <v>524</v>
      </c>
    </row>
    <row r="104" spans="1:2" x14ac:dyDescent="0.35">
      <c r="A104" s="80" t="s">
        <v>525</v>
      </c>
      <c r="B104" s="82" t="s">
        <v>526</v>
      </c>
    </row>
    <row r="105" spans="1:2" x14ac:dyDescent="0.35">
      <c r="A105" s="80" t="s">
        <v>527</v>
      </c>
      <c r="B105" s="82" t="s">
        <v>528</v>
      </c>
    </row>
    <row r="106" spans="1:2" x14ac:dyDescent="0.35">
      <c r="A106" s="80" t="s">
        <v>529</v>
      </c>
      <c r="B106" s="82" t="s">
        <v>530</v>
      </c>
    </row>
    <row r="107" spans="1:2" x14ac:dyDescent="0.35">
      <c r="A107" s="80" t="s">
        <v>531</v>
      </c>
      <c r="B107" s="82" t="s">
        <v>532</v>
      </c>
    </row>
    <row r="108" spans="1:2" x14ac:dyDescent="0.35">
      <c r="A108" s="80" t="s">
        <v>533</v>
      </c>
      <c r="B108" s="82" t="s">
        <v>534</v>
      </c>
    </row>
    <row r="109" spans="1:2" x14ac:dyDescent="0.35">
      <c r="A109" s="80" t="s">
        <v>535</v>
      </c>
      <c r="B109" s="82" t="s">
        <v>536</v>
      </c>
    </row>
    <row r="110" spans="1:2" x14ac:dyDescent="0.35">
      <c r="A110" s="80" t="s">
        <v>537</v>
      </c>
      <c r="B110" s="82" t="s">
        <v>538</v>
      </c>
    </row>
    <row r="111" spans="1:2" x14ac:dyDescent="0.35">
      <c r="A111" s="80" t="s">
        <v>539</v>
      </c>
      <c r="B111" s="82" t="s">
        <v>540</v>
      </c>
    </row>
    <row r="112" spans="1:2" x14ac:dyDescent="0.35">
      <c r="A112" s="80" t="s">
        <v>541</v>
      </c>
      <c r="B112" s="82" t="s">
        <v>542</v>
      </c>
    </row>
    <row r="113" spans="1:2" x14ac:dyDescent="0.35">
      <c r="A113" s="80" t="s">
        <v>543</v>
      </c>
      <c r="B113" s="82" t="s">
        <v>544</v>
      </c>
    </row>
    <row r="114" spans="1:2" x14ac:dyDescent="0.35">
      <c r="A114" s="80" t="s">
        <v>545</v>
      </c>
      <c r="B114" s="82" t="s">
        <v>546</v>
      </c>
    </row>
    <row r="115" spans="1:2" x14ac:dyDescent="0.35">
      <c r="A115" s="80" t="s">
        <v>547</v>
      </c>
      <c r="B115" s="82" t="s">
        <v>548</v>
      </c>
    </row>
    <row r="116" spans="1:2" x14ac:dyDescent="0.35">
      <c r="A116" s="80" t="s">
        <v>549</v>
      </c>
      <c r="B116" s="82" t="s">
        <v>550</v>
      </c>
    </row>
    <row r="117" spans="1:2" x14ac:dyDescent="0.35">
      <c r="A117" s="80" t="s">
        <v>551</v>
      </c>
      <c r="B117" s="82" t="s">
        <v>552</v>
      </c>
    </row>
    <row r="118" spans="1:2" x14ac:dyDescent="0.35">
      <c r="A118" s="80" t="s">
        <v>553</v>
      </c>
      <c r="B118" s="82" t="s">
        <v>554</v>
      </c>
    </row>
    <row r="119" spans="1:2" x14ac:dyDescent="0.35">
      <c r="A119" s="80" t="s">
        <v>555</v>
      </c>
      <c r="B119" s="82" t="s">
        <v>556</v>
      </c>
    </row>
    <row r="120" spans="1:2" x14ac:dyDescent="0.35">
      <c r="A120" s="80" t="s">
        <v>557</v>
      </c>
      <c r="B120" s="82" t="s">
        <v>558</v>
      </c>
    </row>
    <row r="121" spans="1:2" x14ac:dyDescent="0.35">
      <c r="A121" s="80" t="s">
        <v>559</v>
      </c>
      <c r="B121" s="82" t="s">
        <v>560</v>
      </c>
    </row>
    <row r="122" spans="1:2" x14ac:dyDescent="0.35">
      <c r="A122" s="80" t="s">
        <v>561</v>
      </c>
      <c r="B122" s="82" t="s">
        <v>562</v>
      </c>
    </row>
    <row r="123" spans="1:2" x14ac:dyDescent="0.35">
      <c r="A123" s="80" t="s">
        <v>563</v>
      </c>
      <c r="B123" s="82" t="s">
        <v>564</v>
      </c>
    </row>
    <row r="124" spans="1:2" x14ac:dyDescent="0.35">
      <c r="A124" s="80" t="s">
        <v>565</v>
      </c>
      <c r="B124" s="82" t="s">
        <v>566</v>
      </c>
    </row>
    <row r="125" spans="1:2" x14ac:dyDescent="0.35">
      <c r="A125" s="80" t="s">
        <v>567</v>
      </c>
      <c r="B125" s="82" t="s">
        <v>568</v>
      </c>
    </row>
    <row r="126" spans="1:2" x14ac:dyDescent="0.35">
      <c r="A126" s="80" t="s">
        <v>569</v>
      </c>
      <c r="B126" s="82" t="s">
        <v>570</v>
      </c>
    </row>
    <row r="127" spans="1:2" x14ac:dyDescent="0.35">
      <c r="A127" s="80" t="s">
        <v>571</v>
      </c>
      <c r="B127" s="82" t="s">
        <v>572</v>
      </c>
    </row>
    <row r="128" spans="1:2" x14ac:dyDescent="0.35">
      <c r="A128" s="80" t="s">
        <v>573</v>
      </c>
      <c r="B128" s="82" t="s">
        <v>574</v>
      </c>
    </row>
    <row r="129" spans="1:2" x14ac:dyDescent="0.35">
      <c r="A129" s="80" t="s">
        <v>575</v>
      </c>
      <c r="B129" s="82" t="s">
        <v>576</v>
      </c>
    </row>
    <row r="130" spans="1:2" x14ac:dyDescent="0.35">
      <c r="A130" s="80" t="s">
        <v>577</v>
      </c>
      <c r="B130" s="82" t="s">
        <v>578</v>
      </c>
    </row>
    <row r="131" spans="1:2" x14ac:dyDescent="0.35">
      <c r="A131" s="80" t="s">
        <v>579</v>
      </c>
      <c r="B131" s="82" t="s">
        <v>580</v>
      </c>
    </row>
    <row r="132" spans="1:2" x14ac:dyDescent="0.35">
      <c r="A132" s="80" t="s">
        <v>581</v>
      </c>
      <c r="B132" s="82" t="s">
        <v>582</v>
      </c>
    </row>
    <row r="133" spans="1:2" x14ac:dyDescent="0.35">
      <c r="A133" s="80" t="s">
        <v>583</v>
      </c>
      <c r="B133" s="82" t="s">
        <v>584</v>
      </c>
    </row>
    <row r="134" spans="1:2" x14ac:dyDescent="0.35">
      <c r="A134" s="80" t="s">
        <v>585</v>
      </c>
      <c r="B134" s="82" t="s">
        <v>586</v>
      </c>
    </row>
    <row r="135" spans="1:2" x14ac:dyDescent="0.35">
      <c r="A135" s="80" t="s">
        <v>587</v>
      </c>
      <c r="B135" s="82" t="s">
        <v>588</v>
      </c>
    </row>
    <row r="136" spans="1:2" x14ac:dyDescent="0.35">
      <c r="A136" s="80" t="s">
        <v>589</v>
      </c>
      <c r="B136" s="82" t="s">
        <v>590</v>
      </c>
    </row>
    <row r="137" spans="1:2" x14ac:dyDescent="0.35">
      <c r="A137" s="80" t="s">
        <v>591</v>
      </c>
      <c r="B137" s="82" t="s">
        <v>592</v>
      </c>
    </row>
    <row r="138" spans="1:2" x14ac:dyDescent="0.35">
      <c r="A138" s="80" t="s">
        <v>593</v>
      </c>
      <c r="B138" s="82" t="s">
        <v>594</v>
      </c>
    </row>
    <row r="139" spans="1:2" x14ac:dyDescent="0.35">
      <c r="A139" s="80" t="s">
        <v>595</v>
      </c>
      <c r="B139" s="82" t="s">
        <v>596</v>
      </c>
    </row>
    <row r="140" spans="1:2" x14ac:dyDescent="0.35">
      <c r="A140" s="80" t="s">
        <v>597</v>
      </c>
      <c r="B140" s="82" t="s">
        <v>598</v>
      </c>
    </row>
    <row r="141" spans="1:2" x14ac:dyDescent="0.35">
      <c r="A141" s="80" t="s">
        <v>599</v>
      </c>
      <c r="B141" s="82" t="s">
        <v>600</v>
      </c>
    </row>
    <row r="142" spans="1:2" x14ac:dyDescent="0.35">
      <c r="A142" s="80" t="s">
        <v>601</v>
      </c>
      <c r="B142" s="82" t="s">
        <v>602</v>
      </c>
    </row>
    <row r="143" spans="1:2" x14ac:dyDescent="0.35">
      <c r="A143" s="80" t="s">
        <v>603</v>
      </c>
      <c r="B143" s="82" t="s">
        <v>604</v>
      </c>
    </row>
    <row r="144" spans="1:2" x14ac:dyDescent="0.35">
      <c r="A144" s="80" t="s">
        <v>605</v>
      </c>
      <c r="B144" s="82" t="s">
        <v>606</v>
      </c>
    </row>
    <row r="145" spans="1:2" x14ac:dyDescent="0.35">
      <c r="A145" s="80" t="s">
        <v>607</v>
      </c>
      <c r="B145" s="82" t="s">
        <v>608</v>
      </c>
    </row>
    <row r="146" spans="1:2" x14ac:dyDescent="0.35">
      <c r="A146" s="80" t="s">
        <v>609</v>
      </c>
      <c r="B146" s="82" t="s">
        <v>610</v>
      </c>
    </row>
    <row r="147" spans="1:2" x14ac:dyDescent="0.35">
      <c r="A147" s="80" t="s">
        <v>611</v>
      </c>
      <c r="B147" s="82" t="s">
        <v>612</v>
      </c>
    </row>
    <row r="148" spans="1:2" x14ac:dyDescent="0.35">
      <c r="A148" s="80" t="s">
        <v>613</v>
      </c>
      <c r="B148" s="82" t="s">
        <v>614</v>
      </c>
    </row>
    <row r="149" spans="1:2" x14ac:dyDescent="0.35">
      <c r="A149" s="80" t="s">
        <v>615</v>
      </c>
      <c r="B149" s="82" t="s">
        <v>616</v>
      </c>
    </row>
    <row r="150" spans="1:2" x14ac:dyDescent="0.35">
      <c r="A150" s="80" t="s">
        <v>617</v>
      </c>
      <c r="B150" s="82" t="s">
        <v>618</v>
      </c>
    </row>
    <row r="151" spans="1:2" x14ac:dyDescent="0.35">
      <c r="A151" s="80" t="s">
        <v>619</v>
      </c>
      <c r="B151" s="82" t="s">
        <v>620</v>
      </c>
    </row>
    <row r="152" spans="1:2" x14ac:dyDescent="0.35">
      <c r="A152" s="80" t="s">
        <v>621</v>
      </c>
      <c r="B152" s="82" t="s">
        <v>622</v>
      </c>
    </row>
    <row r="153" spans="1:2" x14ac:dyDescent="0.35">
      <c r="A153" s="80" t="s">
        <v>623</v>
      </c>
      <c r="B153" s="82" t="s">
        <v>624</v>
      </c>
    </row>
    <row r="154" spans="1:2" x14ac:dyDescent="0.35">
      <c r="A154" s="80" t="s">
        <v>625</v>
      </c>
      <c r="B154" s="82" t="s">
        <v>626</v>
      </c>
    </row>
    <row r="155" spans="1:2" x14ac:dyDescent="0.35">
      <c r="A155" s="80" t="s">
        <v>627</v>
      </c>
      <c r="B155" s="82" t="s">
        <v>628</v>
      </c>
    </row>
    <row r="156" spans="1:2" x14ac:dyDescent="0.35">
      <c r="A156" s="80" t="s">
        <v>629</v>
      </c>
      <c r="B156" s="82" t="s">
        <v>630</v>
      </c>
    </row>
    <row r="157" spans="1:2" x14ac:dyDescent="0.35">
      <c r="A157" s="80" t="s">
        <v>631</v>
      </c>
      <c r="B157" s="82" t="s">
        <v>632</v>
      </c>
    </row>
    <row r="158" spans="1:2" x14ac:dyDescent="0.35">
      <c r="A158" s="80" t="s">
        <v>633</v>
      </c>
      <c r="B158" s="82" t="s">
        <v>634</v>
      </c>
    </row>
    <row r="159" spans="1:2" x14ac:dyDescent="0.35">
      <c r="A159" s="80" t="s">
        <v>635</v>
      </c>
      <c r="B159" s="82" t="s">
        <v>636</v>
      </c>
    </row>
    <row r="160" spans="1:2" x14ac:dyDescent="0.35">
      <c r="A160" s="80" t="s">
        <v>637</v>
      </c>
      <c r="B160" s="82" t="s">
        <v>638</v>
      </c>
    </row>
    <row r="161" spans="1:2" x14ac:dyDescent="0.35">
      <c r="A161" s="80" t="s">
        <v>639</v>
      </c>
      <c r="B161" s="82" t="s">
        <v>640</v>
      </c>
    </row>
    <row r="162" spans="1:2" x14ac:dyDescent="0.35">
      <c r="A162" s="80" t="s">
        <v>641</v>
      </c>
      <c r="B162" s="82" t="s">
        <v>642</v>
      </c>
    </row>
    <row r="163" spans="1:2" x14ac:dyDescent="0.35">
      <c r="A163" s="80" t="s">
        <v>643</v>
      </c>
      <c r="B163" s="82" t="s">
        <v>644</v>
      </c>
    </row>
    <row r="164" spans="1:2" x14ac:dyDescent="0.35">
      <c r="A164" s="80" t="s">
        <v>645</v>
      </c>
      <c r="B164" s="82" t="s">
        <v>646</v>
      </c>
    </row>
    <row r="165" spans="1:2" x14ac:dyDescent="0.35">
      <c r="A165" s="80" t="s">
        <v>647</v>
      </c>
      <c r="B165" s="82" t="s">
        <v>648</v>
      </c>
    </row>
    <row r="166" spans="1:2" x14ac:dyDescent="0.35">
      <c r="A166" s="80" t="s">
        <v>649</v>
      </c>
      <c r="B166" s="82" t="s">
        <v>650</v>
      </c>
    </row>
    <row r="167" spans="1:2" x14ac:dyDescent="0.35">
      <c r="A167" s="80" t="s">
        <v>651</v>
      </c>
      <c r="B167" s="82" t="s">
        <v>652</v>
      </c>
    </row>
    <row r="168" spans="1:2" x14ac:dyDescent="0.35">
      <c r="A168" s="80" t="s">
        <v>653</v>
      </c>
      <c r="B168" s="82" t="s">
        <v>654</v>
      </c>
    </row>
    <row r="169" spans="1:2" x14ac:dyDescent="0.35">
      <c r="A169" s="80" t="s">
        <v>655</v>
      </c>
      <c r="B169" s="82" t="s">
        <v>656</v>
      </c>
    </row>
    <row r="170" spans="1:2" x14ac:dyDescent="0.35">
      <c r="A170" s="80" t="s">
        <v>657</v>
      </c>
      <c r="B170" s="82" t="s">
        <v>658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zalisa.diallo@undp.org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MPTF_00006_01052</ProjectId>
    <FundCode xmlns="f9695bc1-6109-4dcd-a27a-f8a0370b00e2">MPTF_00006</FundCode>
    <Comments xmlns="f9695bc1-6109-4dcd-a27a-f8a0370b00e2">Mid-year budget report june 2025</Comments>
    <Active xmlns="f9695bc1-6109-4dcd-a27a-f8a0370b00e2">Yes</Active>
    <DocumentDate xmlns="b1528a4b-5ccb-40f7-a09e-43427183cd95">2025-07-15T07:00:00+00:00</DocumentDate>
    <Featured xmlns="b1528a4b-5ccb-40f7-a09e-43427183cd95">0</Featured>
    <FormTypeCode xmlns="b1528a4b-5ccb-40f7-a09e-43427183cd95" xsi:nil="true"/>
  </documentManagement>
</p:properties>
</file>

<file path=customXml/itemProps1.xml><?xml version="1.0" encoding="utf-8"?>
<ds:datastoreItem xmlns:ds="http://schemas.openxmlformats.org/officeDocument/2006/customXml" ds:itemID="{DE45EA25-8D2B-4514-B4E6-B21D445C6CD0}">
  <ds:schemaRefs>
    <ds:schemaRef ds:uri="http://schemas.microsoft.com/sharepoint/v3/contenttype/forms"/>
  </ds:schemaRefs>
</ds:datastoreItem>
</file>

<file path=customXml/itemProps2.xml><?xml version="1.0" encoding="utf-8"?>
<ds:datastoreItem xmlns:ds="http://schemas.openxmlformats.org/officeDocument/2006/customXml" ds:itemID="{C1A55F56-7958-453A-9D9C-0043E63F15A1}"/>
</file>

<file path=customXml/itemProps3.xml><?xml version="1.0" encoding="utf-8"?>
<ds:datastoreItem xmlns:ds="http://schemas.openxmlformats.org/officeDocument/2006/customXml" ds:itemID="{0613E644-B8E4-42EE-BF95-F2B5758C98A3}">
  <ds:schemaRefs>
    <ds:schemaRef ds:uri="http://schemas.microsoft.com/office/2006/metadata/longProperties"/>
  </ds:schemaRefs>
</ds:datastoreItem>
</file>

<file path=customXml/itemProps4.xml><?xml version="1.0" encoding="utf-8"?>
<ds:datastoreItem xmlns:ds="http://schemas.openxmlformats.org/officeDocument/2006/customXml" ds:itemID="{60D826E4-54D8-44B2-BC74-8F1CF8BF3D93}">
  <ds:schemaRefs>
    <ds:schemaRef ds:uri="http://schemas.microsoft.com/office/2006/metadata/properties"/>
    <ds:schemaRef ds:uri="http://schemas.microsoft.com/office/infopath/2007/PartnerControls"/>
    <ds:schemaRef ds:uri="c0adcd00-bb05-4176-94aa-6f205efeb3f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Mid-year_Budget_Report_June2025_Inclusion.xlsx</dc:title>
  <dc:subject/>
  <dc:creator>Jelena Zelenovic</dc:creator>
  <cp:keywords/>
  <dc:description/>
  <cp:lastModifiedBy>Neneh Tabara Diallo</cp:lastModifiedBy>
  <cp:revision/>
  <dcterms:created xsi:type="dcterms:W3CDTF">2017-11-15T21:17:43Z</dcterms:created>
  <dcterms:modified xsi:type="dcterms:W3CDTF">2025-07-07T11:01:58Z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lcf76f155ced4ddcb4097134ff3c332f">
    <vt:lpwstr/>
  </property>
  <property fmtid="{D5CDD505-2E9C-101B-9397-08002B2CF9AE}" pid="5" name="TaxCatchAll">
    <vt:lpwstr/>
  </property>
  <property fmtid="{D5CDD505-2E9C-101B-9397-08002B2CF9AE}" pid="6" name="display_urn:schemas-microsoft-com:office:office#SharedWithUsers">
    <vt:lpwstr>Helene Phan;Sara Lo;Kevin Tanguy  Demanou;Khadijetou Cheikh Lo;Mamoudou BA</vt:lpwstr>
  </property>
  <property fmtid="{D5CDD505-2E9C-101B-9397-08002B2CF9AE}" pid="7" name="SharedWithUsers">
    <vt:lpwstr>940;#Helene Phan;#17;#Sara Lo;#1040;#Kevin Tanguy  Demanou;#880;#Khadijetou Cheikh Lo;#881;#Mamoudou BA</vt:lpwstr>
  </property>
  <property fmtid="{D5CDD505-2E9C-101B-9397-08002B2CF9AE}" pid="8" name="MediaServiceImageTags">
    <vt:lpwstr/>
  </property>
  <property fmtid="{D5CDD505-2E9C-101B-9397-08002B2CF9AE}" pid="9" name="xd_Signature">
    <vt:bool>false</vt:bool>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_ExtendedDescription">
    <vt:lpwstr/>
  </property>
  <property fmtid="{D5CDD505-2E9C-101B-9397-08002B2CF9AE}" pid="14" name="TriggerFlowInfo">
    <vt:lpwstr/>
  </property>
</Properties>
</file>