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atupele_mataula_undp_org/Documents/Work/2025/May 2025/Pillar 2/PBF/Approved documents by PBSO/"/>
    </mc:Choice>
  </mc:AlternateContent>
  <xr:revisionPtr revIDLastSave="49" documentId="8_{9AF0CD3C-DFB1-44F4-BD64-81A5D4F7AF58}" xr6:coauthVersionLast="47" xr6:coauthVersionMax="47" xr10:uidLastSave="{0FE1C88E-D8E4-4A94-BC8E-6BFF9E40DA99}"/>
  <bookViews>
    <workbookView xWindow="-110" yWindow="-110" windowWidth="19420" windowHeight="10300" firstSheet="1" activeTab="1" xr2:uid="{00000000-000D-0000-FFFF-FFFF00000000}"/>
  </bookViews>
  <sheets>
    <sheet name="Instructions" sheetId="9" r:id="rId1"/>
    <sheet name="1) Budget Table" sheetId="1" r:id="rId2"/>
    <sheet name="2) By Category" sheetId="5" r:id="rId3"/>
    <sheet name="3) Explanatory Notes" sheetId="3" r:id="rId4"/>
    <sheet name="5) -For MPTF Use-" sheetId="4" r:id="rId5"/>
    <sheet name="Dropdowns" sheetId="8" state="hidden" r:id="rId6"/>
    <sheet name="Sheet2" sheetId="7" state="hidden" r:id="rId7"/>
    <sheet name="4) -For PBSO Use-" sheetId="6" r:id="rId8"/>
  </sheets>
  <definedNames>
    <definedName name="_xlnm.Print_Area" localSheetId="1">'1) Budget Table'!$B$1:$X$206</definedName>
    <definedName name="_xlnm.Print_Area" localSheetId="2">'2) By Category'!$B$1:$P$215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1" i="1" l="1"/>
  <c r="F54" i="5"/>
  <c r="F57" i="5"/>
  <c r="H50" i="1"/>
  <c r="H58" i="1" s="1"/>
  <c r="D25" i="4"/>
  <c r="C25" i="4"/>
  <c r="G188" i="5"/>
  <c r="G189" i="5"/>
  <c r="G190" i="5"/>
  <c r="G191" i="5"/>
  <c r="G192" i="5"/>
  <c r="G193" i="5"/>
  <c r="G53" i="5"/>
  <c r="G55" i="5"/>
  <c r="G56" i="5"/>
  <c r="G57" i="5"/>
  <c r="G60" i="5" s="1"/>
  <c r="G58" i="5"/>
  <c r="G59" i="5"/>
  <c r="G54" i="5"/>
  <c r="G42" i="5"/>
  <c r="G43" i="5"/>
  <c r="G44" i="5"/>
  <c r="G45" i="5"/>
  <c r="G46" i="5"/>
  <c r="G47" i="5"/>
  <c r="G41" i="5"/>
  <c r="G20" i="5"/>
  <c r="G21" i="5"/>
  <c r="G22" i="5"/>
  <c r="G23" i="5"/>
  <c r="G24" i="5"/>
  <c r="G25" i="5"/>
  <c r="G19" i="5"/>
  <c r="H46" i="1"/>
  <c r="F40" i="5" s="1"/>
  <c r="I38" i="1"/>
  <c r="I29" i="1"/>
  <c r="H15" i="1"/>
  <c r="H26" i="1"/>
  <c r="H68" i="1"/>
  <c r="H179" i="1"/>
  <c r="L38" i="1"/>
  <c r="I28" i="1"/>
  <c r="I20" i="1"/>
  <c r="V51" i="1"/>
  <c r="V50" i="1"/>
  <c r="V39" i="1"/>
  <c r="V38" i="1"/>
  <c r="V28" i="1"/>
  <c r="V9" i="1"/>
  <c r="V7" i="1"/>
  <c r="F60" i="5" l="1"/>
  <c r="I50" i="1"/>
  <c r="I58" i="1" s="1"/>
  <c r="G52" i="5" s="1"/>
  <c r="F7" i="5"/>
  <c r="H184" i="1"/>
  <c r="G48" i="5"/>
  <c r="J14" i="4"/>
  <c r="M203" i="5"/>
  <c r="M202" i="5"/>
  <c r="M201" i="5"/>
  <c r="M200" i="5"/>
  <c r="M199" i="5"/>
  <c r="L203" i="5"/>
  <c r="L202" i="5"/>
  <c r="L201" i="5"/>
  <c r="L200" i="5"/>
  <c r="L199" i="5"/>
  <c r="L60" i="5"/>
  <c r="L71" i="5"/>
  <c r="K48" i="5"/>
  <c r="I202" i="5"/>
  <c r="J202" i="5"/>
  <c r="J205" i="5"/>
  <c r="J204" i="5"/>
  <c r="J203" i="5"/>
  <c r="J201" i="5"/>
  <c r="J200" i="5"/>
  <c r="J199" i="5"/>
  <c r="G8" i="4" s="1" a="1"/>
  <c r="G8" i="4" s="1"/>
  <c r="G15" i="4" s="1"/>
  <c r="I200" i="5"/>
  <c r="I206" i="5" s="1"/>
  <c r="I199" i="5"/>
  <c r="I205" i="5"/>
  <c r="I204" i="5"/>
  <c r="I203" i="5"/>
  <c r="I201" i="5"/>
  <c r="I175" i="1"/>
  <c r="I68" i="1"/>
  <c r="G63" i="5"/>
  <c r="F63" i="5"/>
  <c r="F52" i="5"/>
  <c r="F187" i="5"/>
  <c r="G187" i="5" s="1"/>
  <c r="P193" i="5"/>
  <c r="P47" i="5"/>
  <c r="P46" i="5"/>
  <c r="P45" i="5"/>
  <c r="P44" i="5"/>
  <c r="P43" i="5"/>
  <c r="P42" i="5"/>
  <c r="P41" i="5"/>
  <c r="M60" i="5"/>
  <c r="O65" i="5"/>
  <c r="O66" i="5"/>
  <c r="O67" i="5"/>
  <c r="O68" i="5"/>
  <c r="O69" i="5"/>
  <c r="O70" i="5"/>
  <c r="O64" i="5"/>
  <c r="O71" i="5"/>
  <c r="K65" i="5"/>
  <c r="K66" i="5"/>
  <c r="K67" i="5"/>
  <c r="K68" i="5"/>
  <c r="K69" i="5"/>
  <c r="K70" i="5"/>
  <c r="K64" i="5"/>
  <c r="K71" i="5" s="1"/>
  <c r="J71" i="5"/>
  <c r="N60" i="1"/>
  <c r="O54" i="5"/>
  <c r="O55" i="5"/>
  <c r="O56" i="5"/>
  <c r="O57" i="5"/>
  <c r="O58" i="5"/>
  <c r="O59" i="5"/>
  <c r="O53" i="5"/>
  <c r="N60" i="5"/>
  <c r="K53" i="5"/>
  <c r="P53" i="5" s="1"/>
  <c r="O4" i="5"/>
  <c r="O197" i="5" s="1"/>
  <c r="K4" i="5"/>
  <c r="K197" i="5" s="1"/>
  <c r="G4" i="5"/>
  <c r="E6" i="4" s="1"/>
  <c r="V176" i="1"/>
  <c r="V177" i="1"/>
  <c r="V178" i="1"/>
  <c r="V175" i="1"/>
  <c r="V61" i="1"/>
  <c r="V62" i="1"/>
  <c r="V60" i="1"/>
  <c r="V58" i="1"/>
  <c r="V29" i="1"/>
  <c r="V36" i="1" s="1"/>
  <c r="V18" i="1"/>
  <c r="V19" i="1"/>
  <c r="V20" i="1"/>
  <c r="V17" i="1"/>
  <c r="V26" i="1" s="1"/>
  <c r="V8" i="1"/>
  <c r="V15" i="1" s="1"/>
  <c r="S176" i="1"/>
  <c r="S177" i="1"/>
  <c r="S178" i="1"/>
  <c r="S175" i="1"/>
  <c r="S61" i="1"/>
  <c r="S62" i="1"/>
  <c r="S60" i="1"/>
  <c r="S51" i="1"/>
  <c r="S50" i="1"/>
  <c r="S58" i="1" s="1"/>
  <c r="O52" i="5" s="1"/>
  <c r="S39" i="1"/>
  <c r="S38" i="1"/>
  <c r="S28" i="1"/>
  <c r="S29" i="1"/>
  <c r="S20" i="1"/>
  <c r="S17" i="1"/>
  <c r="S8" i="1"/>
  <c r="S9" i="1"/>
  <c r="S7" i="1"/>
  <c r="R58" i="1"/>
  <c r="N52" i="5" s="1"/>
  <c r="R68" i="1"/>
  <c r="R46" i="1"/>
  <c r="R36" i="1"/>
  <c r="R26" i="1"/>
  <c r="S18" i="1"/>
  <c r="S19" i="1"/>
  <c r="S182" i="1"/>
  <c r="N176" i="1"/>
  <c r="N177" i="1"/>
  <c r="N178" i="1"/>
  <c r="N175" i="1"/>
  <c r="N61" i="1"/>
  <c r="N62" i="1"/>
  <c r="N39" i="1"/>
  <c r="N38" i="1"/>
  <c r="N29" i="1"/>
  <c r="N28" i="1"/>
  <c r="N36" i="1" s="1"/>
  <c r="N18" i="1"/>
  <c r="N19" i="1"/>
  <c r="N20" i="1"/>
  <c r="N17" i="1"/>
  <c r="N8" i="1"/>
  <c r="N9" i="1"/>
  <c r="N7" i="1"/>
  <c r="N182" i="1"/>
  <c r="I182" i="1"/>
  <c r="I176" i="1"/>
  <c r="P189" i="5" s="1"/>
  <c r="I177" i="1"/>
  <c r="I178" i="1"/>
  <c r="I18" i="1"/>
  <c r="I19" i="1"/>
  <c r="I17" i="1"/>
  <c r="I9" i="1"/>
  <c r="I7" i="1"/>
  <c r="H182" i="1"/>
  <c r="G182" i="1"/>
  <c r="F182" i="1"/>
  <c r="G16" i="4" l="1"/>
  <c r="G17" i="4" s="1"/>
  <c r="J206" i="5"/>
  <c r="N68" i="1"/>
  <c r="K63" i="5" s="1"/>
  <c r="N15" i="1"/>
  <c r="F25" i="4"/>
  <c r="G25" i="4" s="1"/>
  <c r="G26" i="4" s="1"/>
  <c r="I179" i="1"/>
  <c r="G186" i="5" s="1"/>
  <c r="I26" i="1"/>
  <c r="S179" i="1"/>
  <c r="H6" i="4"/>
  <c r="G197" i="5"/>
  <c r="V179" i="1"/>
  <c r="I36" i="1"/>
  <c r="G29" i="5" s="1"/>
  <c r="S15" i="1"/>
  <c r="S26" i="1"/>
  <c r="S36" i="1"/>
  <c r="N46" i="1"/>
  <c r="K40" i="5" s="1"/>
  <c r="K199" i="5"/>
  <c r="O60" i="5"/>
  <c r="I207" i="5"/>
  <c r="I208" i="5" s="1"/>
  <c r="J207" i="5"/>
  <c r="J208" i="5" s="1"/>
  <c r="S68" i="1"/>
  <c r="N26" i="1"/>
  <c r="S46" i="1"/>
  <c r="N179" i="1"/>
  <c r="G18" i="5" l="1"/>
  <c r="S184" i="1"/>
  <c r="S185" i="1" s="1"/>
  <c r="S186" i="1" s="1"/>
  <c r="O63" i="5"/>
  <c r="T176" i="1" l="1"/>
  <c r="T177" i="1"/>
  <c r="T178" i="1"/>
  <c r="T175" i="1"/>
  <c r="T61" i="1"/>
  <c r="T62" i="1"/>
  <c r="T60" i="1"/>
  <c r="T39" i="1"/>
  <c r="T38" i="1"/>
  <c r="T28" i="1"/>
  <c r="T29" i="1"/>
  <c r="T18" i="1"/>
  <c r="T19" i="1"/>
  <c r="T20" i="1"/>
  <c r="T17" i="1"/>
  <c r="T9" i="1"/>
  <c r="T7" i="1"/>
  <c r="N50" i="1"/>
  <c r="T50" i="1" l="1"/>
  <c r="T51" i="1"/>
  <c r="N51" i="1"/>
  <c r="N58" i="1" s="1"/>
  <c r="N202" i="5"/>
  <c r="N201" i="5"/>
  <c r="N200" i="5"/>
  <c r="N199" i="5"/>
  <c r="N203" i="5"/>
  <c r="M205" i="5"/>
  <c r="N205" i="5"/>
  <c r="M204" i="5"/>
  <c r="N204" i="5"/>
  <c r="N71" i="5"/>
  <c r="K54" i="5"/>
  <c r="K55" i="5"/>
  <c r="K56" i="5"/>
  <c r="K57" i="5"/>
  <c r="K58" i="5"/>
  <c r="K59" i="5"/>
  <c r="J60" i="5"/>
  <c r="F202" i="5"/>
  <c r="F201" i="5"/>
  <c r="F205" i="5"/>
  <c r="F204" i="5"/>
  <c r="F203" i="5"/>
  <c r="F200" i="5"/>
  <c r="F199" i="5"/>
  <c r="P190" i="5"/>
  <c r="P188" i="5"/>
  <c r="P191" i="5"/>
  <c r="P192" i="5"/>
  <c r="G65" i="5"/>
  <c r="P65" i="5" s="1"/>
  <c r="G66" i="5"/>
  <c r="P66" i="5" s="1"/>
  <c r="G67" i="5"/>
  <c r="P67" i="5" s="1"/>
  <c r="G68" i="5"/>
  <c r="P68" i="5" s="1"/>
  <c r="G69" i="5"/>
  <c r="G70" i="5"/>
  <c r="G64" i="5"/>
  <c r="G31" i="5"/>
  <c r="G32" i="5"/>
  <c r="G33" i="5"/>
  <c r="P33" i="5" s="1"/>
  <c r="G34" i="5"/>
  <c r="P34" i="5" s="1"/>
  <c r="G35" i="5"/>
  <c r="P35" i="5" s="1"/>
  <c r="G36" i="5"/>
  <c r="P36" i="5" s="1"/>
  <c r="G30" i="5"/>
  <c r="P30" i="5" s="1"/>
  <c r="E37" i="5"/>
  <c r="P20" i="5"/>
  <c r="P21" i="5"/>
  <c r="P22" i="5"/>
  <c r="P23" i="5"/>
  <c r="P24" i="5"/>
  <c r="P25" i="5"/>
  <c r="P19" i="5"/>
  <c r="G8" i="5"/>
  <c r="P8" i="5" s="1"/>
  <c r="G10" i="5"/>
  <c r="P10" i="5" s="1"/>
  <c r="G11" i="5"/>
  <c r="P11" i="5" s="1"/>
  <c r="G12" i="5"/>
  <c r="P12" i="5" s="1"/>
  <c r="G13" i="5"/>
  <c r="P13" i="5" s="1"/>
  <c r="G14" i="5"/>
  <c r="P14" i="5" s="1"/>
  <c r="G9" i="5"/>
  <c r="P9" i="5" s="1"/>
  <c r="F194" i="5"/>
  <c r="F71" i="5"/>
  <c r="D205" i="5"/>
  <c r="E205" i="5"/>
  <c r="E204" i="5"/>
  <c r="E203" i="5"/>
  <c r="E202" i="5"/>
  <c r="E201" i="5"/>
  <c r="E200" i="5"/>
  <c r="E199" i="5"/>
  <c r="E26" i="5"/>
  <c r="E15" i="5"/>
  <c r="E194" i="5"/>
  <c r="M71" i="5"/>
  <c r="I71" i="5"/>
  <c r="I60" i="5"/>
  <c r="I48" i="5"/>
  <c r="F37" i="5"/>
  <c r="F48" i="5"/>
  <c r="F26" i="5"/>
  <c r="F15" i="5"/>
  <c r="J8" i="4" l="1" a="1"/>
  <c r="J8" i="4" s="1"/>
  <c r="J15" i="4" s="1"/>
  <c r="J16" i="4"/>
  <c r="J17" i="4" s="1"/>
  <c r="N184" i="1"/>
  <c r="K52" i="5"/>
  <c r="P59" i="5"/>
  <c r="K205" i="5"/>
  <c r="P58" i="5"/>
  <c r="K204" i="5"/>
  <c r="P57" i="5"/>
  <c r="K203" i="5"/>
  <c r="G201" i="5"/>
  <c r="E10" i="4" s="1"/>
  <c r="P32" i="5"/>
  <c r="P56" i="5"/>
  <c r="K202" i="5"/>
  <c r="G200" i="5"/>
  <c r="E9" i="4" s="1"/>
  <c r="P31" i="5"/>
  <c r="P55" i="5"/>
  <c r="K201" i="5"/>
  <c r="G71" i="5"/>
  <c r="P64" i="5"/>
  <c r="P54" i="5"/>
  <c r="K200" i="5"/>
  <c r="H8" i="4" s="1" a="1"/>
  <c r="H8" i="4" s="1"/>
  <c r="H15" i="4" s="1"/>
  <c r="G205" i="5"/>
  <c r="P70" i="5"/>
  <c r="G204" i="5"/>
  <c r="P69" i="5"/>
  <c r="M206" i="5"/>
  <c r="M207" i="5" s="1"/>
  <c r="M208" i="5" s="1"/>
  <c r="G203" i="5"/>
  <c r="E12" i="4" s="1"/>
  <c r="G199" i="5"/>
  <c r="E8" i="4" s="1"/>
  <c r="P187" i="5"/>
  <c r="K60" i="5"/>
  <c r="G26" i="5"/>
  <c r="G202" i="5"/>
  <c r="E11" i="4" s="1"/>
  <c r="N185" i="1"/>
  <c r="N186" i="1" s="1"/>
  <c r="T8" i="1"/>
  <c r="I8" i="1"/>
  <c r="I15" i="1" s="1"/>
  <c r="I184" i="1" s="1"/>
  <c r="F206" i="5"/>
  <c r="G37" i="5"/>
  <c r="N206" i="5"/>
  <c r="N207" i="5" s="1"/>
  <c r="G194" i="5"/>
  <c r="E206" i="5"/>
  <c r="E207" i="5" s="1"/>
  <c r="E208" i="5" s="1"/>
  <c r="G15" i="5"/>
  <c r="H16" i="4" l="1"/>
  <c r="H17" i="4" s="1"/>
  <c r="F207" i="5"/>
  <c r="F208" i="5"/>
  <c r="E14" i="4"/>
  <c r="P205" i="5"/>
  <c r="E13" i="4"/>
  <c r="P204" i="5"/>
  <c r="E15" i="4"/>
  <c r="D8" i="4" a="1"/>
  <c r="K206" i="5"/>
  <c r="K207" i="5" s="1"/>
  <c r="K208" i="5" s="1"/>
  <c r="G7" i="5"/>
  <c r="T184" i="1"/>
  <c r="G206" i="5"/>
  <c r="N208" i="5"/>
  <c r="I185" i="1" l="1"/>
  <c r="I186" i="1" s="1"/>
  <c r="G207" i="5"/>
  <c r="G208" i="5" s="1"/>
  <c r="D8" i="4"/>
  <c r="D17" i="4"/>
  <c r="E16" i="4"/>
  <c r="E17" i="4" s="1"/>
  <c r="N4" i="5"/>
  <c r="N197" i="5" s="1"/>
  <c r="M4" i="5"/>
  <c r="M197" i="5" s="1"/>
  <c r="I4" i="5"/>
  <c r="I197" i="5" s="1"/>
  <c r="J4" i="5"/>
  <c r="F4" i="5"/>
  <c r="E4" i="5"/>
  <c r="E197" i="5" s="1"/>
  <c r="D6" i="4" l="1"/>
  <c r="F197" i="5"/>
  <c r="G6" i="4"/>
  <c r="J197" i="5"/>
  <c r="M179" i="1"/>
  <c r="M68" i="1"/>
  <c r="J63" i="5" s="1"/>
  <c r="M58" i="1"/>
  <c r="J52" i="5" s="1"/>
  <c r="M46" i="1"/>
  <c r="J40" i="5" s="1"/>
  <c r="M36" i="1"/>
  <c r="M26" i="1"/>
  <c r="N63" i="5"/>
  <c r="R179" i="1"/>
  <c r="P26" i="1"/>
  <c r="L26" i="1"/>
  <c r="K26" i="1"/>
  <c r="Q15" i="1"/>
  <c r="M15" i="1"/>
  <c r="F186" i="5"/>
  <c r="H185" i="1" l="1"/>
  <c r="H186" i="1" s="1"/>
  <c r="F18" i="5"/>
  <c r="M184" i="1"/>
  <c r="M185" i="1" s="1"/>
  <c r="M186" i="1" s="1"/>
  <c r="R184" i="1"/>
  <c r="G184" i="1"/>
  <c r="G185" i="1" s="1"/>
  <c r="G179" i="1"/>
  <c r="R185" i="1" l="1"/>
  <c r="R186" i="1" s="1"/>
  <c r="G186" i="1"/>
  <c r="F8" i="1" l="1"/>
  <c r="F177" i="1"/>
  <c r="F176" i="1"/>
  <c r="F175" i="1"/>
  <c r="F29" i="1" l="1"/>
  <c r="F28" i="1"/>
  <c r="F19" i="1"/>
  <c r="F18" i="1"/>
  <c r="F17" i="1"/>
  <c r="L61" i="1"/>
  <c r="L60" i="1"/>
  <c r="L51" i="1"/>
  <c r="L50" i="1"/>
  <c r="L39" i="1"/>
  <c r="L204" i="5"/>
  <c r="O204" i="5" s="1"/>
  <c r="L205" i="5"/>
  <c r="O205" i="5" s="1"/>
  <c r="Q61" i="1" l="1"/>
  <c r="Q68" i="1" s="1"/>
  <c r="Q51" i="1"/>
  <c r="Q58" i="1" s="1"/>
  <c r="K46" i="1"/>
  <c r="I40" i="5" s="1"/>
  <c r="Q179" i="1"/>
  <c r="Q46" i="1"/>
  <c r="Q36" i="1"/>
  <c r="Q26" i="1"/>
  <c r="P179" i="1"/>
  <c r="P68" i="1"/>
  <c r="M63" i="5" s="1"/>
  <c r="P58" i="1"/>
  <c r="M52" i="5" s="1"/>
  <c r="P46" i="1"/>
  <c r="P36" i="1"/>
  <c r="P15" i="1"/>
  <c r="L58" i="1"/>
  <c r="L46" i="1"/>
  <c r="L15" i="1"/>
  <c r="L179" i="1"/>
  <c r="J179" i="1"/>
  <c r="K179" i="1"/>
  <c r="K68" i="1"/>
  <c r="I63" i="5" s="1"/>
  <c r="K58" i="1"/>
  <c r="I52" i="5" s="1"/>
  <c r="K36" i="1"/>
  <c r="K15" i="1"/>
  <c r="F179" i="1"/>
  <c r="F68" i="1"/>
  <c r="F58" i="1"/>
  <c r="F46" i="1"/>
  <c r="F36" i="1"/>
  <c r="F26" i="1"/>
  <c r="F15" i="1"/>
  <c r="D179" i="1"/>
  <c r="E179" i="1"/>
  <c r="E186" i="5" s="1"/>
  <c r="E68" i="1"/>
  <c r="E58" i="1"/>
  <c r="E46" i="1"/>
  <c r="E36" i="1"/>
  <c r="E29" i="5" s="1"/>
  <c r="E26" i="1"/>
  <c r="E18" i="5" s="1"/>
  <c r="E15" i="1"/>
  <c r="E7" i="5" s="1"/>
  <c r="L68" i="1"/>
  <c r="T185" i="1" l="1"/>
  <c r="F184" i="1"/>
  <c r="E184" i="1"/>
  <c r="E185" i="1" s="1"/>
  <c r="P184" i="1"/>
  <c r="K184" i="1"/>
  <c r="K185" i="1" s="1"/>
  <c r="K186" i="1" s="1"/>
  <c r="L184" i="1"/>
  <c r="Q184" i="1"/>
  <c r="E186" i="1" l="1"/>
  <c r="E193" i="1"/>
  <c r="P185" i="1"/>
  <c r="P186" i="1" s="1"/>
  <c r="Q185" i="1"/>
  <c r="Q186" i="1" s="1"/>
  <c r="F185" i="1"/>
  <c r="F186" i="1" s="1"/>
  <c r="F6" i="4"/>
  <c r="I6" i="4"/>
  <c r="C6" i="4"/>
  <c r="H197" i="5"/>
  <c r="L197" i="5"/>
  <c r="D197" i="5"/>
  <c r="H4" i="5"/>
  <c r="L4" i="5"/>
  <c r="D4" i="5"/>
  <c r="D182" i="1"/>
  <c r="O182" i="1"/>
  <c r="J182" i="1"/>
  <c r="V46" i="1"/>
  <c r="V68" i="1"/>
  <c r="V78" i="1"/>
  <c r="V88" i="1"/>
  <c r="V100" i="1"/>
  <c r="V110" i="1"/>
  <c r="V120" i="1"/>
  <c r="V130" i="1"/>
  <c r="V142" i="1"/>
  <c r="V152" i="1"/>
  <c r="V162" i="1"/>
  <c r="V172" i="1"/>
  <c r="D199" i="1"/>
  <c r="H205" i="5"/>
  <c r="F14" i="4" s="1"/>
  <c r="I14" i="4"/>
  <c r="H204" i="5"/>
  <c r="F13" i="4" s="1"/>
  <c r="I13" i="4"/>
  <c r="H203" i="5"/>
  <c r="F12" i="4" s="1"/>
  <c r="H202" i="5"/>
  <c r="F11" i="4" s="1"/>
  <c r="H201" i="5"/>
  <c r="F10" i="4" s="1"/>
  <c r="H200" i="5"/>
  <c r="F9" i="4" s="1"/>
  <c r="D201" i="5"/>
  <c r="C10" i="4" s="1"/>
  <c r="D202" i="5"/>
  <c r="D203" i="5"/>
  <c r="C12" i="4" s="1"/>
  <c r="D204" i="5"/>
  <c r="C14" i="4"/>
  <c r="D200" i="5"/>
  <c r="H199" i="5"/>
  <c r="D152" i="1"/>
  <c r="D153" i="5" s="1"/>
  <c r="J152" i="1"/>
  <c r="H153" i="5" s="1"/>
  <c r="T168" i="1"/>
  <c r="T171" i="1"/>
  <c r="T170" i="1"/>
  <c r="T169" i="1"/>
  <c r="T167" i="1"/>
  <c r="T166" i="1"/>
  <c r="T165" i="1"/>
  <c r="T164" i="1"/>
  <c r="T161" i="1"/>
  <c r="T160" i="1"/>
  <c r="T159" i="1"/>
  <c r="T158" i="1"/>
  <c r="T157" i="1"/>
  <c r="T156" i="1"/>
  <c r="T155" i="1"/>
  <c r="T154" i="1"/>
  <c r="T151" i="1"/>
  <c r="T150" i="1"/>
  <c r="T149" i="1"/>
  <c r="T148" i="1"/>
  <c r="T147" i="1"/>
  <c r="T146" i="1"/>
  <c r="T145" i="1"/>
  <c r="T144" i="1"/>
  <c r="T141" i="1"/>
  <c r="T140" i="1"/>
  <c r="T139" i="1"/>
  <c r="T138" i="1"/>
  <c r="T137" i="1"/>
  <c r="T136" i="1"/>
  <c r="T135" i="1"/>
  <c r="T134" i="1"/>
  <c r="T129" i="1"/>
  <c r="T128" i="1"/>
  <c r="T127" i="1"/>
  <c r="T126" i="1"/>
  <c r="T125" i="1"/>
  <c r="T124" i="1"/>
  <c r="T123" i="1"/>
  <c r="T122" i="1"/>
  <c r="T119" i="1"/>
  <c r="T118" i="1"/>
  <c r="T117" i="1"/>
  <c r="T116" i="1"/>
  <c r="T115" i="1"/>
  <c r="T114" i="1"/>
  <c r="T113" i="1"/>
  <c r="T112" i="1"/>
  <c r="T109" i="1"/>
  <c r="T108" i="1"/>
  <c r="T107" i="1"/>
  <c r="T106" i="1"/>
  <c r="T105" i="1"/>
  <c r="T104" i="1"/>
  <c r="T103" i="1"/>
  <c r="T102" i="1"/>
  <c r="T99" i="1"/>
  <c r="T98" i="1"/>
  <c r="T97" i="1"/>
  <c r="T96" i="1"/>
  <c r="T95" i="1"/>
  <c r="T94" i="1"/>
  <c r="T93" i="1"/>
  <c r="T92" i="1"/>
  <c r="T87" i="1"/>
  <c r="T86" i="1"/>
  <c r="T85" i="1"/>
  <c r="T84" i="1"/>
  <c r="T83" i="1"/>
  <c r="T82" i="1"/>
  <c r="T81" i="1"/>
  <c r="T80" i="1"/>
  <c r="T77" i="1"/>
  <c r="T76" i="1"/>
  <c r="T75" i="1"/>
  <c r="T74" i="1"/>
  <c r="T73" i="1"/>
  <c r="T72" i="1"/>
  <c r="T71" i="1"/>
  <c r="T70" i="1"/>
  <c r="T67" i="1"/>
  <c r="T66" i="1"/>
  <c r="T65" i="1"/>
  <c r="T64" i="1"/>
  <c r="T63" i="1"/>
  <c r="T57" i="1"/>
  <c r="T56" i="1"/>
  <c r="T55" i="1"/>
  <c r="T54" i="1"/>
  <c r="T53" i="1"/>
  <c r="T52" i="1"/>
  <c r="T45" i="1"/>
  <c r="T44" i="1"/>
  <c r="T43" i="1"/>
  <c r="T42" i="1"/>
  <c r="T41" i="1"/>
  <c r="T40" i="1"/>
  <c r="T35" i="1"/>
  <c r="T34" i="1"/>
  <c r="T33" i="1"/>
  <c r="T32" i="1"/>
  <c r="T31" i="1"/>
  <c r="T30" i="1"/>
  <c r="T21" i="1"/>
  <c r="T22" i="1"/>
  <c r="T23" i="1"/>
  <c r="T24" i="1"/>
  <c r="T25" i="1"/>
  <c r="T10" i="1"/>
  <c r="T11" i="1"/>
  <c r="T12" i="1"/>
  <c r="T13" i="1"/>
  <c r="T14" i="1"/>
  <c r="L194" i="5"/>
  <c r="H194" i="5"/>
  <c r="H186" i="5"/>
  <c r="O179" i="1"/>
  <c r="L186" i="5" s="1"/>
  <c r="D186" i="5"/>
  <c r="P154" i="5"/>
  <c r="P155" i="5"/>
  <c r="P156" i="5"/>
  <c r="P157" i="5"/>
  <c r="P158" i="5"/>
  <c r="P159" i="5"/>
  <c r="P160" i="5"/>
  <c r="D161" i="5"/>
  <c r="H161" i="5"/>
  <c r="L161" i="5"/>
  <c r="P165" i="5"/>
  <c r="P166" i="5"/>
  <c r="P167" i="5"/>
  <c r="P168" i="5"/>
  <c r="P169" i="5"/>
  <c r="P170" i="5"/>
  <c r="P171" i="5"/>
  <c r="D172" i="5"/>
  <c r="H172" i="5"/>
  <c r="L172" i="5"/>
  <c r="P176" i="5"/>
  <c r="P177" i="5"/>
  <c r="P178" i="5"/>
  <c r="P179" i="5"/>
  <c r="P180" i="5"/>
  <c r="P181" i="5"/>
  <c r="P182" i="5"/>
  <c r="D183" i="5"/>
  <c r="H183" i="5"/>
  <c r="L183" i="5"/>
  <c r="L150" i="5"/>
  <c r="H150" i="5"/>
  <c r="D150" i="5"/>
  <c r="P149" i="5"/>
  <c r="P148" i="5"/>
  <c r="P147" i="5"/>
  <c r="P146" i="5"/>
  <c r="P145" i="5"/>
  <c r="P144" i="5"/>
  <c r="P143" i="5"/>
  <c r="P109" i="5"/>
  <c r="P110" i="5"/>
  <c r="P111" i="5"/>
  <c r="P112" i="5"/>
  <c r="P113" i="5"/>
  <c r="P114" i="5"/>
  <c r="P115" i="5"/>
  <c r="D116" i="5"/>
  <c r="H116" i="5"/>
  <c r="L116" i="5"/>
  <c r="P120" i="5"/>
  <c r="P121" i="5"/>
  <c r="P122" i="5"/>
  <c r="P123" i="5"/>
  <c r="P124" i="5"/>
  <c r="P125" i="5"/>
  <c r="P126" i="5"/>
  <c r="D127" i="5"/>
  <c r="H127" i="5"/>
  <c r="L127" i="5"/>
  <c r="P131" i="5"/>
  <c r="P132" i="5"/>
  <c r="P133" i="5"/>
  <c r="P134" i="5"/>
  <c r="P135" i="5"/>
  <c r="P136" i="5"/>
  <c r="P137" i="5"/>
  <c r="D138" i="5"/>
  <c r="H138" i="5"/>
  <c r="L138" i="5"/>
  <c r="L105" i="5"/>
  <c r="H105" i="5"/>
  <c r="D105" i="5"/>
  <c r="P104" i="5"/>
  <c r="P103" i="5"/>
  <c r="P102" i="5"/>
  <c r="P101" i="5"/>
  <c r="P100" i="5"/>
  <c r="P99" i="5"/>
  <c r="P98" i="5"/>
  <c r="D71" i="5"/>
  <c r="H71" i="5"/>
  <c r="P71" i="5" s="1"/>
  <c r="P75" i="5"/>
  <c r="P76" i="5"/>
  <c r="P77" i="5"/>
  <c r="P78" i="5"/>
  <c r="P79" i="5"/>
  <c r="P80" i="5"/>
  <c r="P81" i="5"/>
  <c r="D82" i="5"/>
  <c r="H82" i="5"/>
  <c r="L82" i="5"/>
  <c r="P86" i="5"/>
  <c r="P87" i="5"/>
  <c r="P88" i="5"/>
  <c r="P89" i="5"/>
  <c r="P90" i="5"/>
  <c r="P91" i="5"/>
  <c r="P92" i="5"/>
  <c r="D93" i="5"/>
  <c r="H93" i="5"/>
  <c r="L93" i="5"/>
  <c r="D60" i="5"/>
  <c r="H60" i="5"/>
  <c r="P60" i="5" s="1"/>
  <c r="D26" i="5"/>
  <c r="H26" i="5"/>
  <c r="L26" i="5"/>
  <c r="D37" i="5"/>
  <c r="H37" i="5"/>
  <c r="L37" i="5"/>
  <c r="D48" i="5"/>
  <c r="H48" i="5"/>
  <c r="L48" i="5"/>
  <c r="H15" i="5"/>
  <c r="P15" i="5" s="1"/>
  <c r="L15" i="5"/>
  <c r="D15" i="5"/>
  <c r="J172" i="1"/>
  <c r="H175" i="5" s="1"/>
  <c r="O172" i="1"/>
  <c r="L175" i="5" s="1"/>
  <c r="J162" i="1"/>
  <c r="H164" i="5" s="1"/>
  <c r="O162" i="1"/>
  <c r="L164" i="5" s="1"/>
  <c r="O152" i="1"/>
  <c r="L153" i="5" s="1"/>
  <c r="J142" i="1"/>
  <c r="H142" i="5" s="1"/>
  <c r="O142" i="1"/>
  <c r="L142" i="5" s="1"/>
  <c r="J130" i="1"/>
  <c r="H130" i="5" s="1"/>
  <c r="O130" i="1"/>
  <c r="L130" i="5" s="1"/>
  <c r="J120" i="1"/>
  <c r="H119" i="5" s="1"/>
  <c r="O120" i="1"/>
  <c r="L119" i="5" s="1"/>
  <c r="J110" i="1"/>
  <c r="H108" i="5" s="1"/>
  <c r="O110" i="1"/>
  <c r="L108" i="5" s="1"/>
  <c r="J100" i="1"/>
  <c r="H97" i="5" s="1"/>
  <c r="O100" i="1"/>
  <c r="L97" i="5" s="1"/>
  <c r="J88" i="1"/>
  <c r="H85" i="5" s="1"/>
  <c r="O88" i="1"/>
  <c r="L85" i="5" s="1"/>
  <c r="J78" i="1"/>
  <c r="H74" i="5" s="1"/>
  <c r="O78" i="1"/>
  <c r="L74" i="5" s="1"/>
  <c r="J68" i="1"/>
  <c r="H63" i="5" s="1"/>
  <c r="O68" i="1"/>
  <c r="L63" i="5" s="1"/>
  <c r="J58" i="1"/>
  <c r="H52" i="5" s="1"/>
  <c r="O58" i="1"/>
  <c r="L52" i="5" s="1"/>
  <c r="J46" i="1"/>
  <c r="H40" i="5" s="1"/>
  <c r="O46" i="1"/>
  <c r="L40" i="5" s="1"/>
  <c r="J36" i="1"/>
  <c r="H29" i="5" s="1"/>
  <c r="O36" i="1"/>
  <c r="L29" i="5" s="1"/>
  <c r="J26" i="1"/>
  <c r="H18" i="5" s="1"/>
  <c r="O26" i="1"/>
  <c r="L18" i="5" s="1"/>
  <c r="D26" i="1"/>
  <c r="D18" i="5" s="1"/>
  <c r="O15" i="1"/>
  <c r="L7" i="5" s="1"/>
  <c r="J15" i="1"/>
  <c r="D172" i="1"/>
  <c r="D175" i="5" s="1"/>
  <c r="D162" i="1"/>
  <c r="D164" i="5" s="1"/>
  <c r="D142" i="1"/>
  <c r="D130" i="1"/>
  <c r="D130" i="5" s="1"/>
  <c r="D120" i="1"/>
  <c r="D119" i="5" s="1"/>
  <c r="D110" i="1"/>
  <c r="D108" i="5" s="1"/>
  <c r="D100" i="1"/>
  <c r="D97" i="5" s="1"/>
  <c r="D88" i="1"/>
  <c r="D85" i="5" s="1"/>
  <c r="D78" i="1"/>
  <c r="D74" i="5" s="1"/>
  <c r="D68" i="1"/>
  <c r="D63" i="5" s="1"/>
  <c r="D58" i="1"/>
  <c r="D52" i="5" s="1"/>
  <c r="D46" i="1"/>
  <c r="D36" i="1"/>
  <c r="D29" i="5" s="1"/>
  <c r="D15" i="1"/>
  <c r="D7" i="5" s="1"/>
  <c r="D40" i="5" l="1"/>
  <c r="I46" i="1"/>
  <c r="G40" i="5" s="1"/>
  <c r="V196" i="1"/>
  <c r="P52" i="5"/>
  <c r="P63" i="5"/>
  <c r="P18" i="5"/>
  <c r="P29" i="5"/>
  <c r="P40" i="5"/>
  <c r="P186" i="5"/>
  <c r="P48" i="5"/>
  <c r="P37" i="5"/>
  <c r="F8" i="4"/>
  <c r="H206" i="5"/>
  <c r="P26" i="5"/>
  <c r="P194" i="5"/>
  <c r="I8" i="4"/>
  <c r="O199" i="5"/>
  <c r="I11" i="4"/>
  <c r="O202" i="5"/>
  <c r="I12" i="4"/>
  <c r="O203" i="5"/>
  <c r="I9" i="4"/>
  <c r="O200" i="5"/>
  <c r="I10" i="4"/>
  <c r="O201" i="5"/>
  <c r="K8" i="4" s="1" a="1"/>
  <c r="P183" i="5"/>
  <c r="H7" i="5"/>
  <c r="P7" i="5" s="1"/>
  <c r="J184" i="1"/>
  <c r="U152" i="1"/>
  <c r="T152" i="1"/>
  <c r="U120" i="1"/>
  <c r="T46" i="1"/>
  <c r="P82" i="5"/>
  <c r="P127" i="5"/>
  <c r="P138" i="5"/>
  <c r="P116" i="5"/>
  <c r="P161" i="5"/>
  <c r="P164" i="5"/>
  <c r="P93" i="5"/>
  <c r="P172" i="5"/>
  <c r="P105" i="5"/>
  <c r="P150" i="5"/>
  <c r="P85" i="5"/>
  <c r="P175" i="5"/>
  <c r="T78" i="1"/>
  <c r="T88" i="1"/>
  <c r="T100" i="1"/>
  <c r="T130" i="1"/>
  <c r="D194" i="5"/>
  <c r="P108" i="5"/>
  <c r="T110" i="1"/>
  <c r="P119" i="5"/>
  <c r="P130" i="5"/>
  <c r="P74" i="5"/>
  <c r="C40" i="6"/>
  <c r="D44" i="6" s="1"/>
  <c r="U26" i="1"/>
  <c r="D199" i="5"/>
  <c r="P199" i="5" s="1"/>
  <c r="T142" i="1"/>
  <c r="U162" i="1"/>
  <c r="U172" i="1"/>
  <c r="T68" i="1"/>
  <c r="U15" i="1"/>
  <c r="P200" i="5"/>
  <c r="P202" i="5"/>
  <c r="L206" i="5"/>
  <c r="F15" i="4"/>
  <c r="F16" i="4" s="1"/>
  <c r="C11" i="4"/>
  <c r="C13" i="4"/>
  <c r="P203" i="5"/>
  <c r="P201" i="5"/>
  <c r="C9" i="4"/>
  <c r="U179" i="1"/>
  <c r="T179" i="1"/>
  <c r="P153" i="5"/>
  <c r="P97" i="5"/>
  <c r="U100" i="1"/>
  <c r="D142" i="5"/>
  <c r="P142" i="5" s="1"/>
  <c r="U78" i="1"/>
  <c r="U88" i="1"/>
  <c r="T172" i="1"/>
  <c r="C29" i="6"/>
  <c r="U110" i="1"/>
  <c r="T162" i="1"/>
  <c r="U142" i="1"/>
  <c r="T120" i="1"/>
  <c r="U130" i="1"/>
  <c r="U68" i="1"/>
  <c r="T58" i="1"/>
  <c r="U58" i="1"/>
  <c r="C18" i="6"/>
  <c r="D24" i="6" s="1"/>
  <c r="U46" i="1"/>
  <c r="T36" i="1"/>
  <c r="O184" i="1"/>
  <c r="O185" i="1" s="1"/>
  <c r="U36" i="1"/>
  <c r="T26" i="1"/>
  <c r="D184" i="1"/>
  <c r="D185" i="1" s="1"/>
  <c r="T15" i="1"/>
  <c r="K8" i="4" l="1"/>
  <c r="L11" i="4"/>
  <c r="L12" i="4"/>
  <c r="L10" i="4"/>
  <c r="L9" i="4"/>
  <c r="L13" i="4"/>
  <c r="L14" i="4"/>
  <c r="H207" i="5"/>
  <c r="H208" i="5" s="1"/>
  <c r="I15" i="4"/>
  <c r="I16" i="4" s="1"/>
  <c r="I17" i="4" s="1"/>
  <c r="O206" i="5"/>
  <c r="P206" i="5" s="1"/>
  <c r="L207" i="5"/>
  <c r="D186" i="1"/>
  <c r="G193" i="1"/>
  <c r="D206" i="5"/>
  <c r="D207" i="5" s="1"/>
  <c r="D208" i="5" s="1"/>
  <c r="O186" i="1"/>
  <c r="J185" i="1"/>
  <c r="J186" i="1" s="1"/>
  <c r="D43" i="6"/>
  <c r="D45" i="6"/>
  <c r="D46" i="6"/>
  <c r="D47" i="6"/>
  <c r="C8" i="4"/>
  <c r="F17" i="4"/>
  <c r="D36" i="6"/>
  <c r="D35" i="6"/>
  <c r="D32" i="6"/>
  <c r="D33" i="6"/>
  <c r="D34" i="6"/>
  <c r="D22" i="6"/>
  <c r="D21" i="6"/>
  <c r="D25" i="6"/>
  <c r="D23" i="6"/>
  <c r="D196" i="1"/>
  <c r="D192" i="1" l="1"/>
  <c r="K15" i="4"/>
  <c r="L8" i="4"/>
  <c r="L15" i="4" s="1"/>
  <c r="F192" i="1"/>
  <c r="E24" i="4" s="1"/>
  <c r="E192" i="1"/>
  <c r="D24" i="4" s="1"/>
  <c r="L208" i="5"/>
  <c r="O207" i="5"/>
  <c r="O208" i="5" s="1"/>
  <c r="C41" i="6"/>
  <c r="C15" i="4"/>
  <c r="C30" i="6"/>
  <c r="C19" i="6"/>
  <c r="K16" i="4" l="1"/>
  <c r="K17" i="4" s="1"/>
  <c r="G192" i="1"/>
  <c r="C24" i="4"/>
  <c r="F24" i="4" s="1"/>
  <c r="P207" i="5"/>
  <c r="P208" i="5" s="1"/>
  <c r="C16" i="4"/>
  <c r="C17" i="4" s="1"/>
  <c r="L16" i="4"/>
  <c r="L17" i="4" s="1"/>
  <c r="L185" i="1" l="1"/>
  <c r="L186" i="1" s="1"/>
  <c r="T186" i="1" l="1"/>
  <c r="D197" i="1" s="1"/>
  <c r="V197" i="1"/>
  <c r="D200" i="1" l="1"/>
  <c r="E191" i="1"/>
  <c r="E194" i="1"/>
  <c r="F191" i="1"/>
  <c r="F194" i="1" s="1"/>
  <c r="E23" i="4"/>
  <c r="E26" i="4" s="1"/>
  <c r="H194" i="1"/>
  <c r="C23" i="4"/>
  <c r="G191" i="1" l="1"/>
  <c r="G194" i="1" s="1"/>
  <c r="C26" i="4"/>
  <c r="D23" i="4"/>
  <c r="D26" i="4" s="1"/>
  <c r="D194" i="1"/>
  <c r="F23" i="4" l="1"/>
  <c r="F26" i="4" s="1"/>
  <c r="D13" i="6"/>
  <c r="D14" i="6"/>
  <c r="D12" i="6"/>
  <c r="D11" i="6"/>
  <c r="C7" i="6"/>
  <c r="D10" i="6"/>
  <c r="C8" i="6"/>
  <c r="L36" i="1"/>
  <c r="H36" i="1"/>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tc={F0C92D90-4661-4AD9-A9FD-F4D8985020FE}</author>
  </authors>
  <commentList>
    <comment ref="L38" authorId="0" shapeId="0" xr:uid="{F0C92D90-4661-4AD9-A9FD-F4D8985020FE}">
      <text>
        <t>[Threaded comment]
Your version of Excel allows you to read this threaded comment; however, any edits to it will get removed if the file is opened in a newer version of Excel. Learn more: https://go.microsoft.com/fwlink/?linkid=870924
Comment:
    NAP 2250 expenditure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<sst xmlns="http://schemas.openxmlformats.org/spreadsheetml/2006/main" count="854" uniqueCount="628">
  <si>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</si>
  <si>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</si>
  <si>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</si>
  <si>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</si>
  <si>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</si>
  <si>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 (Original Budget)</t>
  </si>
  <si>
    <t>UNDP (Expenditures March 2023 - Nov 2024)</t>
  </si>
  <si>
    <t>UNDP (Planned Exp Dec-Feb)</t>
  </si>
  <si>
    <t>UNDP Carry Over</t>
  </si>
  <si>
    <t>UNDP costed extension</t>
  </si>
  <si>
    <t>UNDP Revised Budget</t>
  </si>
  <si>
    <t>UNFPA (Original Budget)</t>
  </si>
  <si>
    <t>UNFPA (Expenditures  March 2023 - Nov 2024)</t>
  </si>
  <si>
    <t>UNFPA (Carry over budget)</t>
  </si>
  <si>
    <t>UNFPA Costed extension</t>
  </si>
  <si>
    <t>UNFPA Revised Budget</t>
  </si>
  <si>
    <t>UNWomen (Original budget)</t>
  </si>
  <si>
    <t>UN Women (Expenditures March 2023 - Nov 2024)</t>
  </si>
  <si>
    <t>UN Women (Carry over budget)</t>
  </si>
  <si>
    <t>UN Women costed extension</t>
  </si>
  <si>
    <t>UNWOMEN Revised Budget</t>
  </si>
  <si>
    <t>Total</t>
  </si>
  <si>
    <r>
      <rPr>
        <b/>
        <sz val="12"/>
        <rFont val="Calibri"/>
        <family val="2"/>
        <scheme val="minor"/>
      </rPr>
      <t>% of budget</t>
    </r>
    <r>
      <rPr>
        <sz val="12"/>
        <rFont val="Calibri"/>
        <family val="2"/>
        <scheme val="minor"/>
      </rPr>
      <t xml:space="preserve"> per activity  allocated to </t>
    </r>
    <r>
      <rPr>
        <b/>
        <sz val="12"/>
        <rFont val="Calibri"/>
        <family val="2"/>
        <scheme val="minor"/>
      </rPr>
      <t>Gender Equality and Women's Empowerment (GEWE)</t>
    </r>
    <r>
      <rPr>
        <sz val="12"/>
        <rFont val="Calibri"/>
        <family val="2"/>
        <scheme val="minor"/>
      </rPr>
      <t xml:space="preserve"> (if any):</t>
    </r>
  </si>
  <si>
    <r>
      <t xml:space="preserve">Current level of </t>
    </r>
    <r>
      <rPr>
        <b/>
        <sz val="12"/>
        <rFont val="Calibri"/>
        <family val="2"/>
        <scheme val="minor"/>
      </rPr>
      <t xml:space="preserve">expenditure/ commitment </t>
    </r>
    <r>
      <rPr>
        <sz val="12"/>
        <rFont val="Calibri"/>
        <family val="2"/>
        <scheme val="minor"/>
      </rPr>
      <t>(To be completed at time of project progress reporting)</t>
    </r>
    <r>
      <rPr>
        <b/>
        <sz val="12"/>
        <rFont val="Calibri"/>
        <family val="2"/>
        <scheme val="minor"/>
      </rPr>
      <t xml:space="preserve"> </t>
    </r>
  </si>
  <si>
    <r>
      <rPr>
        <b/>
        <sz val="12"/>
        <rFont val="Calibri"/>
        <family val="2"/>
        <scheme val="minor"/>
      </rPr>
      <t xml:space="preserve">GEWE justification </t>
    </r>
    <r>
      <rPr>
        <sz val="12"/>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</si>
  <si>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</si>
  <si>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</si>
  <si>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</si>
  <si>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</si>
  <si>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Strengthen the peacebuilding coordination capacities of the Ministry of National Unity and support the operationalization of the Malawi Peace and Unity Commission.</t>
  </si>
  <si>
    <t>Activity 1.1.2:</t>
  </si>
  <si>
    <t>Activity 1.1.3:</t>
  </si>
  <si>
    <t>Strengthen insider mediation capacity to mediate disputes and prevent tensions from escalating into violence during election season (NEW ACTIVITY)</t>
  </si>
  <si>
    <t>Activity 1.1.4</t>
  </si>
  <si>
    <t>Activity 1.1.5</t>
  </si>
  <si>
    <t>Activity 1.1.6</t>
  </si>
  <si>
    <t>Activity 1.1.7</t>
  </si>
  <si>
    <t>Activity 1.1.8</t>
  </si>
  <si>
    <t>Output Total</t>
  </si>
  <si>
    <t>Output 1.2:</t>
  </si>
  <si>
    <t>Activity 1.2.1</t>
  </si>
  <si>
    <t>Provide training to security actors on information gathering, monitoring and enforcement of border control measures.</t>
  </si>
  <si>
    <t>Activity 1.2.2</t>
  </si>
  <si>
    <t>Support the establishment of police-community liaison platforms in each of the beneficiary districts to promote cooperation and information sharing.</t>
  </si>
  <si>
    <t>Activity 1.2.3</t>
  </si>
  <si>
    <t>Provide technical expertise and support to local government authorities, Police and immigration service to strengthen coordination mechanisms in borderland districts.</t>
  </si>
  <si>
    <t>Activity 1.2.4</t>
  </si>
  <si>
    <t>Enhance the oversight of the Malawi Police Service to ensure accountability during the elections (NEW ACTIVITY)</t>
  </si>
  <si>
    <t>The project will strengthen the capacities of both the ICC and MHRC staff through specialised investigation skills and online analysis tools to monitor, report on, and provide recommendations regarding human rights violations and electoral-related violence because of police action, which is crucial for ensuring a fair and peaceful electoral process. This will include training for both ICC and MHRC staff on case management, specialised investigations and prosecution (as relevant). It will also support Roadshows by the ICC with Police, chiefs, and youth on the ICC work and services available to the public during elections in hot spot districts.</t>
  </si>
  <si>
    <t>Activity 1.2.5</t>
  </si>
  <si>
    <t>Activity 1.2.6</t>
  </si>
  <si>
    <t>Activity 1.2.7</t>
  </si>
  <si>
    <t>Activity 1.2.8</t>
  </si>
  <si>
    <t>Output 1.3:</t>
  </si>
  <si>
    <r>
      <rPr>
        <sz val="12"/>
        <color rgb="FF000000"/>
        <rFont val="Calibri"/>
        <scheme val="minor"/>
      </rPr>
      <t xml:space="preserve"> Infrastructures for peace and resilience in borderland a</t>
    </r>
    <r>
      <rPr>
        <sz val="12"/>
        <color rgb="FFC00000"/>
        <rFont val="Calibri"/>
        <scheme val="minor"/>
      </rPr>
      <t>nd selected hotsp</t>
    </r>
    <r>
      <rPr>
        <sz val="12"/>
        <color rgb="FF000000"/>
        <rFont val="Calibri"/>
        <scheme val="minor"/>
      </rPr>
      <t>ot communities strengthened</t>
    </r>
  </si>
  <si>
    <t>Activity 1.3.1</t>
  </si>
  <si>
    <t>Establish a baseline for the project by conducting a conflict analysis in the target borderland districts.</t>
  </si>
  <si>
    <t>Activity 1.3.2</t>
  </si>
  <si>
    <t>Build capacity of inclusive local peace networks in early warning and early response data analysis and provide technical support to strengthen coordination, data analysis and information exchange among local actors.</t>
  </si>
  <si>
    <t>Activity 1.3.3</t>
  </si>
  <si>
    <t>Activity 1.3.4</t>
  </si>
  <si>
    <t>Activity 1.3.5</t>
  </si>
  <si>
    <t>Activity 1.3.6</t>
  </si>
  <si>
    <t>Activity 1.3.7</t>
  </si>
  <si>
    <t>Activity 1.3.8</t>
  </si>
  <si>
    <t>Output 1.4:</t>
  </si>
  <si>
    <t>Women and youth participation and representation in peace infrastructure enhanced.</t>
  </si>
  <si>
    <t>Activity 1.4.1</t>
  </si>
  <si>
    <t>Provide the GoM technical expertise for the implementation of the UNSCR 1325 on women, Peace and Security, and development of a National Action Plan for UNSCR 2250 on Youth, Peace and Security.</t>
  </si>
  <si>
    <t>Activity 1.4.2</t>
  </si>
  <si>
    <r>
      <t>Mobilise and capacitate women to actively participate in conflict prevention and peacebuilding processes</t>
    </r>
    <r>
      <rPr>
        <sz val="12"/>
        <color rgb="FF000000"/>
        <rFont val="Calibri"/>
        <family val="2"/>
        <scheme val="minor"/>
      </rPr>
      <t xml:space="preserve"> </t>
    </r>
  </si>
  <si>
    <t>Activity 1.4.3</t>
  </si>
  <si>
    <t>Activity 1.4.4</t>
  </si>
  <si>
    <t>Activity 1.4.5</t>
  </si>
  <si>
    <t>Activity 1.4.6</t>
  </si>
  <si>
    <t>Activity 1.4.7</t>
  </si>
  <si>
    <t>Activity 1.4.8</t>
  </si>
  <si>
    <t xml:space="preserve">OUTCOME 2: </t>
  </si>
  <si>
    <r>
      <t>Women and youth in target districts are activated as drivers of peace at the district level</t>
    </r>
    <r>
      <rPr>
        <b/>
        <sz val="12"/>
        <color rgb="FFFF0000"/>
        <rFont val="Calibri"/>
        <family val="2"/>
        <scheme val="minor"/>
      </rPr>
      <t xml:space="preserve"> to strengthen human rights protection mechanisms to prevent sexual and gender based violence, child trafficking and child marriages</t>
    </r>
    <r>
      <rPr>
        <b/>
        <sz val="12"/>
        <color theme="1"/>
        <rFont val="Calibri"/>
        <family val="2"/>
        <scheme val="minor"/>
      </rPr>
      <t>.</t>
    </r>
  </si>
  <si>
    <t>Outcome 2.1</t>
  </si>
  <si>
    <r>
      <t xml:space="preserve">Mechanisms to prevent sexual and gender-based violence strengthened and women and girls’ access to safe spaces increased in target districts </t>
    </r>
    <r>
      <rPr>
        <sz val="12"/>
        <color rgb="FFFF0000"/>
        <rFont val="Calibri"/>
        <family val="2"/>
        <scheme val="minor"/>
      </rPr>
      <t>in electoral conflict context</t>
    </r>
    <r>
      <rPr>
        <sz val="12"/>
        <color theme="1"/>
        <rFont val="Calibri"/>
        <family val="2"/>
        <scheme val="minor"/>
      </rPr>
      <t>.</t>
    </r>
  </si>
  <si>
    <t>Activity 2.1.1</t>
  </si>
  <si>
    <t>Strengthen SGBV prevention mechanisms, capacities and SRHR referral systems for women and adolescent girls, including vulnerable survivors of sexual and gender-based violence, to enable access to requisite services at border crossings.</t>
  </si>
  <si>
    <t>Activity 2.1.2</t>
  </si>
  <si>
    <t>Strengthen coordination of and linkages among existing women-led organisations and groups, structures to facilitate consolidated agency, collaborative advocacy and voice of women in human rights protection and SGBV (including defilement and child marriage) prevention at the community level</t>
  </si>
  <si>
    <t>These activities are specifically focused on the engagement and protection of women in line with UNSCR 1325 pillars</t>
  </si>
  <si>
    <t>Activity 2.1.3</t>
  </si>
  <si>
    <t>Activity 2.1.4</t>
  </si>
  <si>
    <t>Activity 2.1.5</t>
  </si>
  <si>
    <t>Activity 2.1.6</t>
  </si>
  <si>
    <t>Activity 2.1.7</t>
  </si>
  <si>
    <t>Activity 2.1.8</t>
  </si>
  <si>
    <t>Output 2.2</t>
  </si>
  <si>
    <t>Youth and women-led organisations and networks in the target districts mobilised and capacitated to support their active participation and representation in decision-making processes and socio-economic opportunities.</t>
  </si>
  <si>
    <t>Activity 2.2.1</t>
  </si>
  <si>
    <t>Support economic empowerment and livelihood opportunities for women and youth to enhance the participation in local governance and discourage susceptibility to human rights violations (SGBV, child marriages and child trafficking)</t>
  </si>
  <si>
    <t>These activities are specifically focused on the engagement and protection of women in line with UNSCR 1325 pillars focusing on relief and recovery in context of addressing radicalisation through economic empowerment</t>
  </si>
  <si>
    <t>Activity 2.2.2</t>
  </si>
  <si>
    <t xml:space="preserve">Support political empowerment and opportunities for women and youth to enhance their participation in local governance and discision-making processes </t>
  </si>
  <si>
    <t>Capacity of women’s groups and movements, Awareness-raising campaign on VAWIE/P prevention rolled out with community-based media outlets, community policing structures, DPUCs, MPLCS, youth clubs, traditional leaders, community based political party structures, and others</t>
  </si>
  <si>
    <t>Activity 2.2.3</t>
  </si>
  <si>
    <t>Promote youth participation to sustain peace during the election (NEW ACTIVITY)</t>
  </si>
  <si>
    <t>Activity 2.2.4</t>
  </si>
  <si>
    <t> </t>
  </si>
  <si>
    <t>Activity 2.2.5</t>
  </si>
  <si>
    <t>The Project will also strengthen early warning efforts by working closely with young people and their organisations, movements and networks, to collect unofficial data and information that will help identify and understand the risk factors that may lead to violence at the local level, including in the context of the elections. Working closely with UNDP’s Election Support project, this intervention will focus on building capacities for violence monitoring and reporting by youth-led organizations, and providing access to monitoring tools and capacity development relating to early warning. The Project will also work with partners such as the MPUC, PAC and DPUCs to create spaces for multi-stakeholder dialogues that include young people, in order to discuss issues related to violence, security, and the importance of peaceful elections and provide young people with platforms to share their perspectives. The Project will also organise peace sports activities in order to provide a structured environment where youth can engage in physical activity in a safe setting to disseminate peace messages to reduce the likelihood of them engaging in risky behaviours during the election period.</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</si>
  <si>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</si>
  <si>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</si>
  <si>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</si>
  <si>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</si>
  <si>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</si>
  <si>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</si>
  <si>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</si>
  <si>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</si>
  <si>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</si>
  <si>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</si>
  <si>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</si>
  <si>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</si>
  <si>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</si>
  <si>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</si>
  <si>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</si>
  <si>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</si>
  <si>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</si>
  <si>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</si>
  <si>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</si>
  <si>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</si>
  <si>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</si>
  <si>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</si>
  <si>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</si>
  <si>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</si>
  <si>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</si>
  <si>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</si>
  <si>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</si>
  <si>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</si>
  <si>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</si>
  <si>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</si>
  <si>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</si>
  <si>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</si>
  <si>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</si>
  <si>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</si>
  <si>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</si>
  <si>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</si>
  <si>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</si>
  <si>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</si>
  <si>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</si>
  <si>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</si>
  <si>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</si>
  <si>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</si>
  <si>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</si>
  <si>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</si>
  <si>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</si>
  <si>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</si>
  <si>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</si>
  <si>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</si>
  <si>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</si>
  <si>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</si>
  <si>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</si>
  <si>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</si>
  <si>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</si>
  <si>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</si>
  <si>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</si>
  <si>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</si>
  <si>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</si>
  <si>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</si>
  <si>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</si>
  <si>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</si>
  <si>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</si>
  <si>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</si>
  <si>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</si>
  <si>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</si>
  <si>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</si>
  <si>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</si>
  <si>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</si>
  <si>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</si>
  <si>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</si>
  <si>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</si>
  <si>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</si>
  <si>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</si>
  <si>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</si>
  <si>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</si>
  <si>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</si>
  <si>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</si>
  <si>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</si>
  <si>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</si>
  <si>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</si>
  <si>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</si>
  <si>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</si>
  <si>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</si>
  <si>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</si>
  <si>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</si>
  <si>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</si>
  <si>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</si>
  <si>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</si>
  <si>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</si>
  <si>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</si>
  <si>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</si>
  <si>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</si>
  <si>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</si>
  <si>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</si>
  <si>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</si>
  <si>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</si>
  <si>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</si>
  <si>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r>
      <rPr>
        <sz val="12"/>
        <color rgb="FF000000"/>
        <rFont val="Calibri"/>
        <family val="2"/>
        <scheme val="minor"/>
      </rPr>
      <t xml:space="preserve">Project Coordinator (IPSA, 24 months) + </t>
    </r>
    <r>
      <rPr>
        <sz val="12"/>
        <color rgb="FFFF0000"/>
        <rFont val="Calibri"/>
        <family val="2"/>
        <scheme val="minor"/>
      </rPr>
      <t>10months extension</t>
    </r>
  </si>
  <si>
    <t>March - December 2025 Salary for Coordinator - Analyst and Associate all at 70%</t>
  </si>
  <si>
    <t>Additional operational costs</t>
  </si>
  <si>
    <t>Equipment, Vehicles, and Furniture (including Depreciation)</t>
  </si>
  <si>
    <t>Monitoring budget</t>
  </si>
  <si>
    <t>M&amp;E and Comms budget</t>
  </si>
  <si>
    <t>Budget for independent final evaluation</t>
  </si>
  <si>
    <t>Total Additional Costs</t>
  </si>
  <si>
    <t>UNDP (Expenditures  March 2023 - Nov 2024)</t>
  </si>
  <si>
    <t>Sub-Total Project Budget</t>
  </si>
  <si>
    <t>Indirect support costs (7%):</t>
  </si>
  <si>
    <t>Performance-Based Tranche Breakdown</t>
  </si>
  <si>
    <t>UNDP</t>
  </si>
  <si>
    <t>UNFPA</t>
  </si>
  <si>
    <t>UNWOMEN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</si>
  <si>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</si>
  <si>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</si>
  <si>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</si>
  <si>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</si>
  <si>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</si>
  <si>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</si>
  <si>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</si>
  <si>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</si>
  <si>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</si>
  <si>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</si>
  <si>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</si>
  <si>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</si>
  <si>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</si>
  <si>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</si>
  <si>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</si>
  <si>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</si>
  <si>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</si>
  <si>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</si>
  <si>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</si>
  <si>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</si>
  <si>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</si>
  <si>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</si>
  <si>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</si>
  <si>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</si>
  <si>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</si>
  <si>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</si>
  <si>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</si>
  <si>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</si>
  <si>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</si>
  <si>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</si>
  <si>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</si>
  <si>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</si>
  <si>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</si>
  <si>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</si>
  <si>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Totals</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</si>
  <si>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</si>
  <si>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</si>
  <si>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</si>
  <si>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</si>
  <si>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</si>
  <si>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</si>
  <si>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</si>
  <si>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</si>
  <si>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</si>
  <si>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</si>
  <si>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</si>
  <si>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MPTFO Use</t>
  </si>
  <si>
    <t>UNWOMEN Costed Extension</t>
  </si>
  <si>
    <t xml:space="preserve">Sub-Total </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</si>
  <si>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</si>
  <si>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</si>
  <si>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</si>
  <si>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</si>
  <si>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</si>
  <si>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</si>
  <si>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</si>
  <si>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</si>
  <si>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</si>
  <si>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</si>
  <si>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</si>
  <si>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</si>
  <si>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</si>
  <si>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</si>
  <si>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</si>
  <si>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</si>
  <si>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</si>
  <si>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</si>
  <si>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</si>
  <si>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</si>
  <si>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</si>
  <si>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</si>
  <si>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</si>
  <si>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</si>
  <si>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</si>
  <si>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</si>
  <si>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</si>
  <si>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</si>
  <si>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</si>
  <si>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</si>
  <si>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</si>
  <si>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</si>
  <si>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</si>
  <si>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</si>
  <si>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</si>
  <si>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</si>
  <si>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</si>
  <si>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</si>
  <si>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</si>
  <si>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</si>
  <si>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</si>
  <si>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</si>
  <si>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</si>
  <si>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</si>
  <si>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</si>
  <si>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</si>
  <si>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</si>
  <si>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</si>
  <si>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</si>
  <si>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</si>
  <si>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</si>
  <si>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</si>
  <si>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</si>
  <si>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</si>
  <si>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</si>
  <si>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</si>
  <si>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</si>
  <si>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</si>
  <si>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</si>
  <si>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</si>
  <si>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</si>
  <si>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</si>
  <si>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</si>
  <si>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</si>
  <si>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</si>
  <si>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</si>
  <si>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</si>
  <si>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</si>
  <si>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</si>
  <si>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</si>
  <si>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</si>
  <si>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</si>
  <si>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</si>
  <si>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</si>
  <si>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</si>
  <si>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</si>
  <si>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</si>
  <si>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</si>
  <si>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</si>
  <si>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</si>
  <si>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</si>
  <si>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</si>
  <si>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</si>
  <si>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</si>
  <si>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</si>
  <si>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</si>
  <si>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</si>
  <si>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</si>
  <si>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</si>
  <si>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</si>
  <si>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</si>
  <si>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</si>
  <si>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</si>
  <si>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</si>
  <si>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</si>
  <si>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</si>
  <si>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</si>
  <si>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</si>
  <si>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</si>
  <si>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</si>
  <si>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</si>
  <si>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</si>
  <si>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</si>
  <si>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</si>
  <si>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</si>
  <si>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</si>
  <si>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</si>
  <si>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</si>
  <si>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</si>
  <si>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</si>
  <si>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</si>
  <si>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</si>
  <si>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</si>
  <si>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</si>
  <si>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</si>
  <si>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</si>
  <si>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</si>
  <si>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</si>
  <si>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</si>
  <si>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</si>
  <si>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</si>
  <si>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</si>
  <si>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</si>
  <si>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</si>
  <si>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</si>
  <si>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</si>
  <si>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</si>
  <si>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</si>
  <si>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</si>
  <si>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</si>
  <si>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</si>
  <si>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</si>
  <si>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</si>
  <si>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</si>
  <si>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</si>
  <si>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</si>
  <si>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</si>
  <si>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</si>
  <si>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</si>
  <si>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</si>
  <si>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</si>
  <si>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</si>
  <si>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</si>
  <si>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</si>
  <si>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</si>
  <si>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</si>
  <si>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</si>
  <si>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</si>
  <si>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</si>
  <si>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</si>
  <si>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</si>
  <si>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</si>
  <si>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</si>
  <si>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</si>
  <si>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</si>
  <si>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</si>
  <si>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</si>
  <si>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</si>
  <si>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</si>
  <si>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</si>
  <si>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</si>
  <si>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</si>
  <si>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</si>
  <si>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</si>
  <si>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</si>
  <si>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</si>
  <si>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</si>
  <si>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</si>
  <si>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</si>
  <si>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</si>
  <si>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</si>
  <si>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</si>
  <si>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</si>
  <si>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</si>
  <si>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</si>
  <si>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</si>
  <si>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</si>
  <si>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</si>
  <si>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</si>
  <si>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</si>
  <si>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</si>
  <si>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</si>
  <si>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</si>
  <si>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</si>
  <si>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</si>
  <si>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</si>
  <si>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</si>
  <si>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</si>
  <si>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</si>
  <si>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</si>
  <si>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</si>
  <si>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</si>
  <si>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</si>
  <si>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</si>
  <si>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</si>
  <si>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</si>
  <si>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</si>
  <si>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</si>
  <si>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</si>
  <si>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</si>
  <si>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</si>
  <si>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</si>
  <si>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</si>
  <si>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</si>
  <si>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</si>
  <si>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</si>
  <si>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</si>
  <si>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</si>
  <si>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</si>
  <si>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</si>
  <si>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</si>
  <si>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</si>
  <si>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</si>
  <si>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</si>
  <si>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</si>
  <si>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</si>
  <si>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</si>
  <si>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</si>
  <si>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</si>
  <si>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</si>
  <si>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</si>
  <si>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</si>
  <si>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</si>
  <si>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</si>
  <si>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</si>
  <si>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</si>
  <si>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</si>
  <si>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</si>
  <si>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</si>
  <si>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</si>
  <si>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</si>
  <si>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</si>
  <si>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</si>
  <si>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</si>
  <si>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</si>
  <si>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</si>
  <si>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</si>
  <si>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</si>
  <si>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</si>
  <si>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</si>
  <si>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</si>
  <si>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</si>
  <si>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</si>
  <si>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</si>
  <si>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</si>
  <si>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</si>
  <si>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</si>
  <si>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</si>
  <si>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</si>
  <si>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</si>
  <si>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</si>
  <si>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</si>
  <si>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</si>
  <si>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</si>
  <si>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</si>
  <si>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</si>
  <si>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</si>
  <si>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</si>
  <si>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</si>
  <si>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</si>
  <si>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</si>
  <si>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</si>
  <si>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</si>
  <si>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</si>
  <si>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</si>
  <si>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</si>
  <si>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</si>
  <si>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</si>
  <si>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</si>
  <si>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</si>
  <si>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</si>
  <si>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</si>
  <si>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</si>
  <si>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</si>
  <si>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</si>
  <si>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</si>
  <si>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</si>
  <si>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</si>
  <si>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</si>
  <si>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</si>
  <si>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</si>
  <si>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</si>
  <si>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</si>
  <si>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</si>
  <si>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</si>
  <si>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</si>
  <si>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</si>
  <si>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</si>
  <si>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</si>
  <si>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</si>
  <si>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</si>
  <si>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</si>
  <si>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</si>
  <si>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</si>
  <si>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</si>
  <si>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</si>
  <si>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</si>
  <si>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</si>
  <si>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</si>
  <si>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</si>
  <si>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</si>
  <si>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</si>
  <si>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</si>
  <si>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</si>
  <si>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</si>
  <si>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</si>
  <si>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</si>
  <si>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</si>
  <si>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</si>
  <si>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</si>
  <si>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</si>
  <si>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</si>
  <si>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</si>
  <si>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</si>
  <si>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</si>
  <si>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</si>
  <si>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</si>
  <si>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</si>
  <si>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</si>
  <si>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</si>
  <si>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</si>
  <si>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</si>
  <si>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</si>
  <si>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</si>
  <si>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</si>
  <si>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</si>
  <si>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</si>
  <si>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</si>
  <si>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</si>
  <si>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</si>
  <si>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</si>
  <si>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</si>
  <si>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</si>
  <si>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</si>
  <si>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</si>
  <si>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</si>
  <si>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</si>
  <si>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</si>
  <si>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</si>
  <si>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</si>
  <si>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For PBSO Use</t>
  </si>
  <si>
    <t>Outcome 1</t>
  </si>
  <si>
    <t>Outcome Budget</t>
  </si>
  <si>
    <t>Total Outcome Budget Towards SDGs</t>
  </si>
  <si>
    <t>SDG</t>
  </si>
  <si>
    <t>SDG %</t>
  </si>
  <si>
    <t>Total Towards SDG</t>
  </si>
  <si>
    <t>Outcome 2</t>
  </si>
  <si>
    <t>Outcome 3</t>
  </si>
  <si>
    <t>Outcome 4</t>
  </si>
  <si>
    <r>
      <t xml:space="preserve">Malawi’s national and subnational infrastructure for peace established, operationalised, and capacitated </t>
    </r>
    <r>
      <rPr>
        <sz val="12"/>
        <color rgb="FFFF0000"/>
        <rFont val="Calibri"/>
        <family val="2"/>
        <scheme val="minor"/>
      </rPr>
      <t xml:space="preserve">to prevent, mitigate electoral violence </t>
    </r>
  </si>
  <si>
    <r>
      <t>Outcome 1: Strengthen Malawi’s Infrastructure for Peace (National Peace Architecture) to support peacebuilding, human rights protection and</t>
    </r>
    <r>
      <rPr>
        <b/>
        <sz val="12"/>
        <color rgb="FFFF0000"/>
        <rFont val="Calibri"/>
        <family val="2"/>
        <scheme val="minor"/>
      </rPr>
      <t xml:space="preserve"> to facilitate dialogues to build consensus for a peaceful election amongst national and district stakeholders in communities prone to election violence including </t>
    </r>
    <r>
      <rPr>
        <b/>
        <sz val="12"/>
        <color theme="1"/>
        <rFont val="Calibri"/>
        <family val="2"/>
        <scheme val="minor"/>
      </rPr>
      <t>in borderland communities.</t>
    </r>
  </si>
  <si>
    <t xml:space="preserve">At the national level, support for capacity-building for MPUC Commissioners in strategic areas such as mediation and shuttle diplomacy; strategic engagement by MPUC heads of various political parties that will contest 2025 elections; support MPUC to facilitate the holding of regular strategic meetings of MPUC and 5 hot spot DPUCs. These meetings will also be supported by technical advisory capacities where required. At the District level, in the five target districts, support will be provided for 5 joint capacity building in mediation and conflict resolution for the respective DPUCs and key members of the MPLCs (e.g. Commissioner and the Head of Police). </t>
  </si>
  <si>
    <t>For trainings to the MPUC and 5 target DPUCs MPLCs, dedicated sessions will be organised for the female commissioner (3) and female members of the 5 DPUCs &amp; MPLCs.</t>
  </si>
  <si>
    <r>
      <t xml:space="preserve">Support the establishment </t>
    </r>
    <r>
      <rPr>
        <sz val="12"/>
        <color rgb="FFFF0000"/>
        <rFont val="Calibri"/>
        <family val="2"/>
        <scheme val="minor"/>
      </rPr>
      <t>and operationalisation</t>
    </r>
    <r>
      <rPr>
        <sz val="12"/>
        <color theme="1"/>
        <rFont val="Calibri"/>
        <family val="2"/>
        <scheme val="minor"/>
      </rPr>
      <t xml:space="preserve"> of the Malawi Peace and Unity Commission and District Peace and Unity Committees </t>
    </r>
    <r>
      <rPr>
        <sz val="12"/>
        <color rgb="FFFF0000"/>
        <rFont val="Calibri"/>
        <family val="2"/>
        <scheme val="minor"/>
      </rPr>
      <t>to prevent and mitigate electoral violence in target districts</t>
    </r>
  </si>
  <si>
    <t>For trainings to the MPUC dedicated sessions will be organised for the female commissioner (3). In operationalising the Roster of Experts and training for the mediators, specific efforts will be made to ensure the inclusion of female mediators, PWDs, into the Roster. Further dedicated sessions will also be run for female mediators</t>
  </si>
  <si>
    <t xml:space="preserve">Limited establishment of the Roster of Experts, "conflict resolution and mediation" profile to be activiated. 2 National Trainings for MPUC and PAC Insider Mediator Experts. Joint engagements by PAC, MPUCs and Resident Coordinator to key political leaders to encourage their commitment to peaceful elections and public signing of peace pledges. Resources are also set aside for the signing ceremony of the Peace Pledges - a joint MPUC/PAC activity. </t>
  </si>
  <si>
    <r>
      <t xml:space="preserve">Enhanced </t>
    </r>
    <r>
      <rPr>
        <sz val="12"/>
        <color rgb="FFFF0000"/>
        <rFont val="Calibri"/>
        <family val="2"/>
        <scheme val="minor"/>
      </rPr>
      <t xml:space="preserve">accountability and </t>
    </r>
    <r>
      <rPr>
        <sz val="12"/>
        <color theme="1"/>
        <rFont val="Calibri"/>
        <family val="2"/>
        <scheme val="minor"/>
      </rPr>
      <t xml:space="preserve">capacity </t>
    </r>
    <r>
      <rPr>
        <sz val="12"/>
        <color rgb="FFFF0000"/>
        <rFont val="Calibri"/>
        <family val="2"/>
        <scheme val="minor"/>
      </rPr>
      <t>security and the rule</t>
    </r>
    <r>
      <rPr>
        <sz val="12"/>
        <color theme="1"/>
        <rFont val="Calibri"/>
        <family val="2"/>
        <scheme val="minor"/>
      </rPr>
      <t xml:space="preserve"> of law </t>
    </r>
    <r>
      <rPr>
        <sz val="12"/>
        <color rgb="FFFF0000"/>
        <rFont val="Calibri"/>
        <family val="2"/>
        <scheme val="minor"/>
      </rPr>
      <t xml:space="preserve">institution and </t>
    </r>
    <r>
      <rPr>
        <sz val="12"/>
        <color theme="1"/>
        <rFont val="Calibri"/>
        <family val="2"/>
        <scheme val="minor"/>
      </rPr>
      <t>actors</t>
    </r>
    <r>
      <rPr>
        <sz val="12"/>
        <color rgb="FFFF0000"/>
        <rFont val="Calibri"/>
        <family val="2"/>
        <scheme val="minor"/>
      </rPr>
      <t xml:space="preserve"> to effectively monitor and protect human rights and support conflict prevention</t>
    </r>
    <r>
      <rPr>
        <sz val="12"/>
        <color theme="1"/>
        <rFont val="Calibri"/>
        <family val="2"/>
        <scheme val="minor"/>
      </rPr>
      <t>.</t>
    </r>
  </si>
  <si>
    <t>printing, dissemination and operationalization of 200 copies of the Community Policing Policy and Training Manual &amp; provide law enforcement officers in 5 target districts with trainings on human rights; it will also include trainings for community members on their rights, the role of the police, and how to engage effectively with law enforcement; purchase of small equipment packages to enable community policing (e.g, reflective jackets, whistles, torches, mobile phones, boots, raincoats and mega-phones). It will also include Youth and the Police Symposium as part of the community policing initiative, which will bring together law enforcement officials with local communities, including young people, in order to build trust and understanding of security approaches so that they are perceived as protective rather than oppressive.</t>
  </si>
  <si>
    <t>Specific sessions will be dedicated to women police officers in the 5 target districts. Specific session will also be run for young women and women as part of the community trainings and dialogues sessions</t>
  </si>
  <si>
    <t>The Project will implement youth-specific civic and voter education (CVE) activities 5 hotspots as a way of preparing young people to peacefully participate in political and electoral processes. The project will also strengthen early warning efforts by working closely with the youth to collect unofficial data and information that will help to identify and understand the risk factors that may lead to the escalation of violence at the community level. The Project will also work with partners such as the MPUC, PAC and DPUCs to create spaces for multi-stakeholder dialogues that include young people, in order to discuss issues related to violence, security, and the importance of peaceful elections and provide young people with platforms to share their perspectives. The Project will also organise peace sports activities in order to provide a structured environment where youth can engage in physical activity in a safe setting to disseminate peace messages</t>
  </si>
  <si>
    <t>Under the amended Project, in the context of the election hotspots added to the Project’s scope, under this activity, referral pathways for GBV service provision will be popularised, to ensure the SGBV survivors are able to access service, even during any period of heightened electoral tensions. Information about the referral pathways will be disseminated to communities and community GBV offices such as the victim support units, community policing contacts, Police posts, health posts, district protection committees and at the chiefs central places as well as community courts. This will ensure that SGBV during the election period can still be addressed, even if local resources are focused on election-related tensions or crime. It will also support the collection and preservation of evidence to support criminal prosecution when incidents demand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</si>
</sst>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_-;\-* #,##0_-;_-* &quot;-&quot;_-;_-@_-"/>
    <numFmt numFmtId="165" formatCode="_-* #,##0.00_-;\-* #,##0.00_-;_-* &quot;-&quot;??_-;_-@_-"/>
  </numFmts>
  <fonts count="4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scheme val="minor"/>
    </font>
    <font>
      <b/>
      <sz val="12"/>
      <color rgb="FF7030A0"/>
      <name val="Calibri"/>
      <family val="2"/>
      <scheme val="minor"/>
    </font>
    <font>
      <sz val="12"/>
      <color rgb="FF7030A0"/>
      <name val="Calibri"/>
      <family val="2"/>
      <scheme val="minor"/>
    </font>
    <font>
      <sz val="12"/>
      <color theme="4"/>
      <name val="Calibri"/>
      <family val="2"/>
      <scheme val="minor"/>
    </font>
    <font>
      <sz val="12"/>
      <color rgb="FF4472C4"/>
      <name val="Calibri"/>
      <family val="2"/>
      <scheme val="minor"/>
    </font>
    <font>
      <b/>
      <sz val="12"/>
      <name val="Calibri"/>
      <family val="2"/>
      <scheme val="minor"/>
    </font>
    <font>
      <sz val="12"/>
      <name val="Calibri"/>
      <family val="2"/>
      <scheme val="minor"/>
    </font>
    <font>
      <b/>
      <sz val="11"/>
      <name val="Calibri"/>
      <family val="2"/>
      <scheme val="minor"/>
    </font>
    <font>
      <b/>
      <sz val="24"/>
      <name val="Calibri"/>
      <family val="2"/>
      <scheme val="minor"/>
    </font>
    <font>
      <b/>
      <sz val="14"/>
      <name val="Calibri"/>
      <family val="2"/>
      <scheme val="minor"/>
    </font>
    <font>
      <b/>
      <sz val="36"/>
      <name val="Calibri"/>
      <family val="2"/>
      <scheme val="minor"/>
    </font>
    <font>
      <sz val="36"/>
      <name val="Calibri"/>
      <family val="2"/>
      <scheme val="minor"/>
    </font>
    <font>
      <b/>
      <sz val="20"/>
      <name val="Calibri"/>
      <family val="2"/>
      <scheme val="minor"/>
    </font>
    <font>
      <sz val="12"/>
      <color rgb="FFC00000"/>
      <name val="Calibri"/>
      <family val="2"/>
      <scheme val="minor"/>
    </font>
    <font>
      <b/>
      <sz val="12"/>
      <color rgb="FFC00000"/>
      <name val="Calibri"/>
      <family val="2"/>
      <scheme val="minor"/>
    </font>
    <font>
      <sz val="12"/>
      <color rgb="FF000000"/>
      <name val="Calibri"/>
      <scheme val="minor"/>
    </font>
    <font>
      <sz val="12"/>
      <color rgb="FFC00000"/>
      <name val="Calibri"/>
      <scheme val="minor"/>
    </font>
    <font>
      <sz val="12"/>
      <color theme="1"/>
      <name val="Calibri"/>
      <scheme val="minor"/>
    </font>
    <font>
      <sz val="12"/>
      <color rgb="FF0070C0"/>
      <name val="Calibri"/>
      <family val="2"/>
      <charset val="1"/>
    </font>
    <font>
      <sz val="12"/>
      <color rgb="FF0070C0"/>
      <name val="Calibri"/>
      <family val="2"/>
      <scheme val="minor"/>
    </font>
    <font>
      <b/>
      <sz val="12"/>
      <color rgb="FF0070C0"/>
      <name val="Calibri"/>
      <family val="2"/>
      <scheme val="minor"/>
    </font>
    <font>
      <sz val="12"/>
      <color theme="4"/>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cellStyleXfs>
  <cellXfs count="42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7" xfId="0" applyFont="1" applyFill="1" applyBorder="1" applyAlignment="1">
      <alignment vertical="center" wrapText="1"/>
    </xf>
    <xf numFmtId="44" fontId="2" fillId="2" borderId="37"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38" xfId="0" applyFont="1" applyFill="1" applyBorder="1" applyAlignment="1">
      <alignment horizontal="left" wrapText="1"/>
    </xf>
    <xf numFmtId="0" fontId="2" fillId="3" borderId="39" xfId="0" applyFont="1" applyFill="1" applyBorder="1" applyAlignment="1">
      <alignment horizontal="left" wrapText="1"/>
    </xf>
    <xf numFmtId="0" fontId="2" fillId="3" borderId="40"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6"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7" xfId="0" applyFont="1" applyFill="1" applyBorder="1" applyAlignment="1">
      <alignment vertical="center" wrapText="1"/>
    </xf>
    <xf numFmtId="0" fontId="2" fillId="4" borderId="3" xfId="0" applyFont="1" applyFill="1" applyBorder="1" applyAlignment="1" applyProtection="1">
      <alignment vertical="center" wrapText="1"/>
      <protection locked="0"/>
    </xf>
    <xf numFmtId="44" fontId="2" fillId="4" borderId="3" xfId="1" applyFont="1" applyFill="1" applyBorder="1" applyAlignment="1" applyProtection="1">
      <alignment vertical="center"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2" fillId="2" borderId="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6" fillId="0" borderId="0" xfId="0" applyFont="1" applyAlignment="1">
      <alignmen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 fillId="0" borderId="3" xfId="0" applyFont="1" applyBorder="1" applyAlignment="1" applyProtection="1">
      <alignment horizontal="left" vertical="top" wrapText="1"/>
      <protection locked="0"/>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44" fontId="1" fillId="0" borderId="3" xfId="1"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7" xfId="0" applyNumberFormat="1" applyFont="1" applyBorder="1" applyAlignment="1" applyProtection="1">
      <alignment wrapText="1"/>
      <protection locked="0"/>
    </xf>
    <xf numFmtId="44" fontId="1" fillId="3" borderId="37"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3" borderId="0" xfId="1" applyFont="1" applyFill="1" applyBorder="1" applyAlignment="1" applyProtection="1">
      <alignment vertical="center" wrapText="1"/>
    </xf>
    <xf numFmtId="44" fontId="1" fillId="2" borderId="8" xfId="1" applyFont="1" applyFill="1" applyBorder="1" applyAlignment="1" applyProtection="1">
      <alignment wrapText="1"/>
    </xf>
    <xf numFmtId="0" fontId="1" fillId="2" borderId="12" xfId="0"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8" fillId="0" borderId="0" xfId="0" applyFont="1" applyAlignment="1">
      <alignment horizontal="left" vertical="top" wrapText="1"/>
    </xf>
    <xf numFmtId="0" fontId="16" fillId="0" borderId="0" xfId="0" applyFont="1" applyAlignment="1">
      <alignment horizontal="left" wrapText="1"/>
    </xf>
    <xf numFmtId="44" fontId="23" fillId="0" borderId="3" xfId="1" applyFont="1" applyBorder="1" applyAlignment="1" applyProtection="1">
      <alignment horizontal="center" vertical="center" wrapText="1"/>
      <protection locked="0"/>
    </xf>
    <xf numFmtId="44" fontId="23" fillId="3" borderId="3" xfId="1" applyFont="1" applyFill="1" applyBorder="1" applyAlignment="1" applyProtection="1">
      <alignment horizontal="center" vertical="center" wrapText="1"/>
      <protection locked="0"/>
    </xf>
    <xf numFmtId="44" fontId="22" fillId="2" borderId="3" xfId="1" applyFont="1" applyFill="1" applyBorder="1" applyAlignment="1" applyProtection="1">
      <alignment horizontal="center" vertical="center" wrapText="1"/>
    </xf>
    <xf numFmtId="44" fontId="22" fillId="2" borderId="5" xfId="1" applyFont="1" applyFill="1" applyBorder="1" applyAlignment="1" applyProtection="1">
      <alignment horizontal="center" vertical="center" wrapText="1"/>
    </xf>
    <xf numFmtId="44" fontId="23" fillId="0" borderId="3" xfId="1" applyFont="1" applyBorder="1" applyAlignment="1" applyProtection="1">
      <alignment vertical="center" wrapText="1"/>
      <protection locked="0"/>
    </xf>
    <xf numFmtId="44" fontId="22" fillId="4" borderId="3" xfId="1" applyFont="1" applyFill="1" applyBorder="1" applyAlignment="1" applyProtection="1">
      <alignment vertical="center" wrapText="1"/>
    </xf>
    <xf numFmtId="44" fontId="1" fillId="3" borderId="0" xfId="0" applyNumberFormat="1" applyFont="1" applyFill="1" applyAlignment="1">
      <alignment wrapText="1"/>
    </xf>
    <xf numFmtId="165" fontId="1" fillId="0" borderId="0" xfId="0" applyNumberFormat="1" applyFont="1" applyAlignment="1">
      <alignment wrapText="1"/>
    </xf>
    <xf numFmtId="44" fontId="1" fillId="0" borderId="0" xfId="0" applyNumberFormat="1" applyFont="1" applyAlignment="1">
      <alignment wrapText="1"/>
    </xf>
    <xf numFmtId="0" fontId="10" fillId="0" borderId="3" xfId="0" applyFont="1" applyBorder="1" applyAlignment="1" applyProtection="1">
      <alignment horizontal="left" vertical="top" wrapText="1"/>
      <protection locked="0"/>
    </xf>
    <xf numFmtId="44" fontId="27" fillId="0" borderId="3" xfId="1" applyFont="1" applyBorder="1" applyAlignment="1" applyProtection="1">
      <alignment horizontal="center" vertical="center" wrapText="1"/>
      <protection locked="0"/>
    </xf>
    <xf numFmtId="44" fontId="27" fillId="10" borderId="3" xfId="1" applyFont="1" applyFill="1" applyBorder="1" applyAlignment="1" applyProtection="1">
      <alignment horizontal="center" vertical="center" wrapText="1"/>
      <protection locked="0"/>
    </xf>
    <xf numFmtId="44" fontId="27" fillId="3" borderId="3" xfId="1" applyFont="1" applyFill="1" applyBorder="1" applyAlignment="1" applyProtection="1">
      <alignment horizontal="center" vertical="center" wrapText="1"/>
      <protection locked="0"/>
    </xf>
    <xf numFmtId="44" fontId="26" fillId="2" borderId="3" xfId="1" applyFont="1" applyFill="1" applyBorder="1" applyAlignment="1" applyProtection="1">
      <alignment horizontal="center" vertical="center" wrapText="1"/>
    </xf>
    <xf numFmtId="44" fontId="26" fillId="2" borderId="5" xfId="1" applyFont="1" applyFill="1" applyBorder="1" applyAlignment="1" applyProtection="1">
      <alignment horizontal="center" vertical="center" wrapText="1"/>
    </xf>
    <xf numFmtId="44" fontId="27" fillId="3" borderId="0" xfId="1" applyFont="1" applyFill="1" applyBorder="1" applyAlignment="1" applyProtection="1">
      <alignment horizontal="center" vertical="center" wrapText="1"/>
      <protection locked="0"/>
    </xf>
    <xf numFmtId="44" fontId="27" fillId="3" borderId="0" xfId="1" applyFont="1" applyFill="1" applyBorder="1" applyAlignment="1" applyProtection="1">
      <alignment vertical="center" wrapText="1"/>
      <protection locked="0"/>
    </xf>
    <xf numFmtId="44" fontId="27" fillId="0" borderId="3" xfId="1" applyFont="1" applyBorder="1" applyAlignment="1" applyProtection="1">
      <alignment vertical="center" wrapText="1"/>
      <protection locked="0"/>
    </xf>
    <xf numFmtId="44" fontId="26" fillId="4" borderId="3" xfId="1" applyFont="1" applyFill="1" applyBorder="1" applyAlignment="1" applyProtection="1">
      <alignment vertical="center" wrapText="1"/>
    </xf>
    <xf numFmtId="44" fontId="26" fillId="2" borderId="13" xfId="1" applyFont="1" applyFill="1" applyBorder="1" applyAlignment="1" applyProtection="1">
      <alignment vertical="center" wrapText="1"/>
    </xf>
    <xf numFmtId="0" fontId="15" fillId="0" borderId="0" xfId="0" applyFont="1" applyAlignment="1">
      <alignment wrapText="1"/>
    </xf>
    <xf numFmtId="44" fontId="26" fillId="0" borderId="0" xfId="0" applyNumberFormat="1" applyFont="1" applyAlignment="1">
      <alignment vertical="center" wrapText="1"/>
    </xf>
    <xf numFmtId="44" fontId="2" fillId="4" borderId="4" xfId="1" applyFont="1" applyFill="1" applyBorder="1" applyAlignment="1">
      <alignment wrapText="1"/>
    </xf>
    <xf numFmtId="44" fontId="13" fillId="3" borderId="0" xfId="1" applyFont="1" applyFill="1" applyBorder="1" applyAlignment="1">
      <alignment vertical="center" wrapText="1"/>
    </xf>
    <xf numFmtId="0" fontId="0" fillId="0" borderId="0" xfId="0" applyAlignment="1">
      <alignment vertical="center" wrapText="1"/>
    </xf>
    <xf numFmtId="49" fontId="25" fillId="0" borderId="3" xfId="1" applyNumberFormat="1" applyFont="1" applyBorder="1" applyAlignment="1" applyProtection="1">
      <alignment horizontal="left" vertical="center" wrapText="1"/>
      <protection locked="0"/>
    </xf>
    <xf numFmtId="49" fontId="24" fillId="0" borderId="3" xfId="1" applyNumberFormat="1"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10" fontId="26" fillId="0" borderId="0" xfId="2" applyNumberFormat="1" applyFont="1" applyFill="1" applyBorder="1" applyAlignment="1" applyProtection="1">
      <alignment wrapText="1"/>
    </xf>
    <xf numFmtId="0" fontId="28" fillId="0" borderId="0" xfId="0" applyFont="1" applyAlignment="1">
      <alignment horizontal="center" vertical="center" wrapText="1"/>
    </xf>
    <xf numFmtId="44" fontId="26" fillId="0" borderId="0" xfId="2" applyNumberFormat="1" applyFont="1" applyFill="1" applyBorder="1" applyAlignment="1" applyProtection="1">
      <alignment wrapText="1"/>
    </xf>
    <xf numFmtId="0" fontId="15" fillId="0" borderId="0" xfId="0" applyFont="1" applyAlignment="1">
      <alignment horizontal="center" vertical="center" wrapText="1"/>
    </xf>
    <xf numFmtId="0" fontId="2" fillId="2" borderId="8" xfId="0" applyFont="1" applyFill="1" applyBorder="1" applyAlignment="1">
      <alignment horizontal="center" vertical="center" wrapText="1"/>
    </xf>
    <xf numFmtId="9" fontId="2" fillId="2" borderId="9" xfId="2" applyFont="1" applyFill="1" applyBorder="1" applyAlignment="1" applyProtection="1">
      <alignment vertical="center" wrapText="1"/>
    </xf>
    <xf numFmtId="0" fontId="2" fillId="2" borderId="34" xfId="0" applyFont="1" applyFill="1" applyBorder="1" applyAlignment="1">
      <alignment vertical="center" wrapText="1"/>
    </xf>
    <xf numFmtId="9" fontId="2" fillId="2" borderId="30" xfId="2" applyFont="1" applyFill="1" applyBorder="1" applyAlignment="1" applyProtection="1">
      <alignment vertical="center" wrapText="1"/>
    </xf>
    <xf numFmtId="9" fontId="2" fillId="2" borderId="14" xfId="2" applyFont="1" applyFill="1" applyBorder="1" applyAlignment="1" applyProtection="1">
      <alignment vertical="center" wrapText="1"/>
    </xf>
    <xf numFmtId="44" fontId="26" fillId="2" borderId="3" xfId="1" applyFont="1" applyFill="1" applyBorder="1" applyAlignment="1" applyProtection="1">
      <alignment vertical="center" wrapText="1"/>
    </xf>
    <xf numFmtId="44" fontId="26" fillId="2" borderId="4" xfId="1" applyFont="1" applyFill="1" applyBorder="1" applyAlignment="1" applyProtection="1">
      <alignment vertical="center" wrapText="1"/>
    </xf>
    <xf numFmtId="0" fontId="26" fillId="0" borderId="0" xfId="0" applyFont="1" applyAlignment="1">
      <alignment vertical="center" wrapText="1"/>
    </xf>
    <xf numFmtId="0" fontId="26" fillId="0" borderId="0" xfId="0" applyFont="1" applyAlignment="1">
      <alignment horizontal="center" vertical="center" wrapText="1"/>
    </xf>
    <xf numFmtId="44" fontId="26" fillId="3" borderId="0" xfId="1" applyFont="1" applyFill="1" applyBorder="1" applyAlignment="1" applyProtection="1">
      <alignment horizontal="center" vertical="center" wrapText="1"/>
    </xf>
    <xf numFmtId="165" fontId="1" fillId="3" borderId="0" xfId="0" applyNumberFormat="1" applyFont="1" applyFill="1" applyAlignment="1">
      <alignment wrapText="1"/>
    </xf>
    <xf numFmtId="164" fontId="0" fillId="0" borderId="0" xfId="3" applyNumberFormat="1" applyFont="1"/>
    <xf numFmtId="164" fontId="5" fillId="0" borderId="0" xfId="3" applyNumberFormat="1" applyFont="1"/>
    <xf numFmtId="164" fontId="1" fillId="0" borderId="0" xfId="3" applyNumberFormat="1" applyFont="1"/>
    <xf numFmtId="164" fontId="2" fillId="2" borderId="3" xfId="3" applyNumberFormat="1" applyFont="1" applyFill="1" applyBorder="1" applyAlignment="1">
      <alignment horizontal="center" vertical="center" wrapText="1"/>
    </xf>
    <xf numFmtId="164" fontId="2" fillId="0" borderId="0" xfId="3" applyNumberFormat="1" applyFont="1" applyAlignment="1">
      <alignment vertical="center"/>
    </xf>
    <xf numFmtId="164" fontId="7" fillId="2" borderId="3" xfId="3" applyNumberFormat="1" applyFont="1" applyFill="1" applyBorder="1" applyAlignment="1">
      <alignment vertical="center" wrapText="1"/>
    </xf>
    <xf numFmtId="164" fontId="2" fillId="2" borderId="3" xfId="3" applyNumberFormat="1" applyFont="1" applyFill="1" applyBorder="1" applyAlignment="1">
      <alignment wrapText="1"/>
    </xf>
    <xf numFmtId="164" fontId="7" fillId="2" borderId="3" xfId="3" applyNumberFormat="1" applyFont="1" applyFill="1" applyBorder="1" applyAlignment="1" applyProtection="1">
      <alignment vertical="center" wrapText="1"/>
      <protection locked="0"/>
    </xf>
    <xf numFmtId="164" fontId="2" fillId="2" borderId="49" xfId="3" applyNumberFormat="1" applyFont="1" applyFill="1" applyBorder="1" applyAlignment="1" applyProtection="1">
      <alignment wrapText="1"/>
    </xf>
    <xf numFmtId="164" fontId="2" fillId="2" borderId="29" xfId="3" applyNumberFormat="1" applyFont="1" applyFill="1" applyBorder="1" applyAlignment="1">
      <alignment wrapText="1"/>
    </xf>
    <xf numFmtId="164" fontId="2" fillId="0" borderId="0" xfId="3" applyNumberFormat="1" applyFont="1"/>
    <xf numFmtId="164" fontId="2" fillId="2" borderId="34" xfId="3" applyNumberFormat="1" applyFont="1" applyFill="1" applyBorder="1" applyAlignment="1" applyProtection="1">
      <alignment wrapText="1"/>
    </xf>
    <xf numFmtId="164" fontId="2" fillId="2" borderId="5" xfId="3" applyNumberFormat="1" applyFont="1" applyFill="1" applyBorder="1" applyAlignment="1">
      <alignment wrapText="1"/>
    </xf>
    <xf numFmtId="164" fontId="2" fillId="2" borderId="55" xfId="3" applyNumberFormat="1" applyFont="1" applyFill="1" applyBorder="1" applyAlignment="1" applyProtection="1">
      <alignment wrapText="1"/>
    </xf>
    <xf numFmtId="164" fontId="2" fillId="2" borderId="57" xfId="3" applyNumberFormat="1" applyFont="1" applyFill="1" applyBorder="1" applyAlignment="1">
      <alignment wrapText="1"/>
    </xf>
    <xf numFmtId="164" fontId="2" fillId="2" borderId="12" xfId="3" applyNumberFormat="1" applyFont="1" applyFill="1" applyBorder="1" applyAlignment="1">
      <alignment vertical="center" wrapText="1"/>
    </xf>
    <xf numFmtId="44" fontId="27" fillId="0" borderId="0" xfId="1" applyFont="1" applyFill="1" applyBorder="1" applyAlignment="1" applyProtection="1">
      <alignment vertical="center" wrapText="1"/>
      <protection locked="0"/>
    </xf>
    <xf numFmtId="164" fontId="2" fillId="0" borderId="0" xfId="3" applyNumberFormat="1" applyFont="1" applyFill="1" applyBorder="1" applyAlignment="1">
      <alignment horizontal="center" vertical="center" wrapText="1"/>
    </xf>
    <xf numFmtId="164" fontId="1" fillId="0" borderId="0" xfId="3" applyNumberFormat="1" applyFont="1" applyFill="1" applyBorder="1"/>
    <xf numFmtId="164" fontId="5" fillId="0" borderId="0" xfId="3" applyNumberFormat="1" applyFont="1" applyFill="1" applyBorder="1"/>
    <xf numFmtId="164" fontId="0" fillId="0" borderId="0" xfId="3" applyNumberFormat="1" applyFont="1" applyFill="1" applyBorder="1"/>
    <xf numFmtId="164" fontId="2" fillId="0" borderId="0" xfId="3" applyNumberFormat="1" applyFont="1" applyFill="1" applyBorder="1" applyAlignment="1">
      <alignment vertical="center" wrapText="1"/>
    </xf>
    <xf numFmtId="164" fontId="1" fillId="0" borderId="0" xfId="3" applyNumberFormat="1" applyFont="1" applyFill="1" applyBorder="1" applyAlignment="1">
      <alignment vertical="center" wrapText="1"/>
    </xf>
    <xf numFmtId="164" fontId="3" fillId="0" borderId="0" xfId="3" applyNumberFormat="1" applyFont="1" applyFill="1" applyBorder="1"/>
    <xf numFmtId="164" fontId="1" fillId="11" borderId="3" xfId="3" applyNumberFormat="1" applyFont="1" applyFill="1" applyBorder="1" applyAlignment="1">
      <alignment wrapText="1"/>
    </xf>
    <xf numFmtId="164" fontId="2" fillId="11" borderId="50" xfId="3" applyNumberFormat="1" applyFont="1" applyFill="1" applyBorder="1" applyAlignment="1">
      <alignment wrapText="1"/>
    </xf>
    <xf numFmtId="164" fontId="2" fillId="11" borderId="53" xfId="3" applyNumberFormat="1" applyFont="1" applyFill="1" applyBorder="1" applyAlignment="1">
      <alignment wrapText="1"/>
    </xf>
    <xf numFmtId="164" fontId="2" fillId="11" borderId="5" xfId="3" applyNumberFormat="1" applyFont="1" applyFill="1" applyBorder="1" applyAlignment="1">
      <alignment wrapText="1"/>
    </xf>
    <xf numFmtId="164" fontId="2" fillId="11" borderId="56" xfId="3" applyNumberFormat="1" applyFont="1" applyFill="1" applyBorder="1" applyAlignment="1">
      <alignment wrapText="1"/>
    </xf>
    <xf numFmtId="164" fontId="1" fillId="5" borderId="3" xfId="3" applyNumberFormat="1" applyFont="1" applyFill="1" applyBorder="1" applyAlignment="1">
      <alignment wrapText="1"/>
    </xf>
    <xf numFmtId="164" fontId="2" fillId="5" borderId="50" xfId="3" applyNumberFormat="1" applyFont="1" applyFill="1" applyBorder="1" applyAlignment="1">
      <alignment wrapText="1"/>
    </xf>
    <xf numFmtId="164" fontId="2" fillId="5" borderId="5" xfId="3" applyNumberFormat="1" applyFont="1" applyFill="1" applyBorder="1" applyAlignment="1">
      <alignment wrapText="1"/>
    </xf>
    <xf numFmtId="164" fontId="2" fillId="5" borderId="56" xfId="3" applyNumberFormat="1" applyFont="1" applyFill="1" applyBorder="1" applyAlignment="1">
      <alignment wrapText="1"/>
    </xf>
    <xf numFmtId="164" fontId="1" fillId="12" borderId="3" xfId="3" applyNumberFormat="1" applyFont="1" applyFill="1" applyBorder="1" applyAlignment="1">
      <alignment wrapText="1"/>
    </xf>
    <xf numFmtId="164" fontId="1" fillId="12" borderId="37" xfId="3" applyNumberFormat="1" applyFont="1" applyFill="1" applyBorder="1" applyAlignment="1">
      <alignment wrapText="1"/>
    </xf>
    <xf numFmtId="164" fontId="2" fillId="12" borderId="50" xfId="3" applyNumberFormat="1" applyFont="1" applyFill="1" applyBorder="1" applyAlignment="1">
      <alignment wrapText="1"/>
    </xf>
    <xf numFmtId="164" fontId="2" fillId="12" borderId="3" xfId="3" applyNumberFormat="1" applyFont="1" applyFill="1" applyBorder="1" applyAlignment="1">
      <alignment wrapText="1"/>
    </xf>
    <xf numFmtId="164" fontId="2" fillId="12" borderId="5" xfId="3" applyNumberFormat="1" applyFont="1" applyFill="1" applyBorder="1" applyAlignment="1">
      <alignment wrapText="1"/>
    </xf>
    <xf numFmtId="164" fontId="2" fillId="12" borderId="56" xfId="3" applyNumberFormat="1" applyFont="1" applyFill="1" applyBorder="1" applyAlignment="1">
      <alignment wrapText="1"/>
    </xf>
    <xf numFmtId="0" fontId="29" fillId="0" borderId="0" xfId="0" applyFont="1" applyAlignment="1">
      <alignment horizontal="left" vertical="top" wrapText="1"/>
    </xf>
    <xf numFmtId="0" fontId="30" fillId="0" borderId="0" xfId="0" applyFont="1" applyAlignment="1">
      <alignment horizontal="left" wrapText="1"/>
    </xf>
    <xf numFmtId="44" fontId="27" fillId="0" borderId="3" xfId="1" applyFont="1" applyFill="1" applyBorder="1" applyAlignment="1" applyProtection="1">
      <alignment horizontal="center" vertical="center" wrapText="1"/>
      <protection locked="0"/>
    </xf>
    <xf numFmtId="9" fontId="26" fillId="2" borderId="9" xfId="2" applyFont="1" applyFill="1" applyBorder="1" applyAlignment="1" applyProtection="1">
      <alignment vertical="center" wrapText="1"/>
    </xf>
    <xf numFmtId="9" fontId="26" fillId="0" borderId="0" xfId="2" applyFont="1" applyFill="1" applyBorder="1" applyAlignment="1" applyProtection="1">
      <alignment vertical="center" wrapText="1"/>
      <protection locked="0"/>
    </xf>
    <xf numFmtId="44" fontId="26" fillId="0" borderId="0" xfId="1" applyFont="1" applyFill="1" applyBorder="1" applyAlignment="1" applyProtection="1">
      <alignment vertical="center" wrapText="1"/>
    </xf>
    <xf numFmtId="9" fontId="26" fillId="0" borderId="0" xfId="2" applyFont="1" applyFill="1" applyBorder="1" applyAlignment="1" applyProtection="1">
      <alignment horizontal="center" vertical="center" wrapText="1"/>
      <protection locked="0"/>
    </xf>
    <xf numFmtId="9" fontId="26" fillId="2" borderId="30" xfId="2" applyFont="1" applyFill="1" applyBorder="1" applyAlignment="1" applyProtection="1">
      <alignment vertical="center" wrapText="1"/>
    </xf>
    <xf numFmtId="9" fontId="26" fillId="0" borderId="0" xfId="2" applyFont="1" applyFill="1" applyBorder="1" applyAlignment="1" applyProtection="1">
      <alignment horizontal="right" vertical="center" wrapText="1"/>
      <protection locked="0"/>
    </xf>
    <xf numFmtId="9" fontId="26" fillId="2" borderId="14" xfId="2" applyFont="1" applyFill="1" applyBorder="1" applyAlignment="1" applyProtection="1">
      <alignment vertical="center" wrapText="1"/>
    </xf>
    <xf numFmtId="9" fontId="26" fillId="0" borderId="0" xfId="2" applyFont="1" applyFill="1" applyBorder="1" applyAlignment="1" applyProtection="1">
      <alignment vertical="center" wrapText="1"/>
    </xf>
    <xf numFmtId="9" fontId="26" fillId="0" borderId="0" xfId="2" applyFont="1" applyFill="1" applyBorder="1" applyAlignment="1" applyProtection="1">
      <alignment horizontal="center" vertical="center" wrapText="1"/>
    </xf>
    <xf numFmtId="44" fontId="26" fillId="2" borderId="16" xfId="0" applyNumberFormat="1" applyFont="1" applyFill="1" applyBorder="1" applyAlignment="1">
      <alignment vertical="center" wrapText="1"/>
    </xf>
    <xf numFmtId="44" fontId="26" fillId="3" borderId="0" xfId="0" applyNumberFormat="1" applyFont="1" applyFill="1" applyAlignment="1">
      <alignment vertical="center" wrapText="1"/>
    </xf>
    <xf numFmtId="10" fontId="26" fillId="2" borderId="9" xfId="2" applyNumberFormat="1" applyFont="1" applyFill="1" applyBorder="1" applyAlignment="1" applyProtection="1">
      <alignment wrapText="1"/>
    </xf>
    <xf numFmtId="9" fontId="26" fillId="0" borderId="0" xfId="2" applyFont="1" applyFill="1" applyBorder="1" applyAlignment="1">
      <alignment wrapText="1"/>
    </xf>
    <xf numFmtId="9" fontId="26" fillId="3" borderId="0" xfId="2" applyFont="1" applyFill="1" applyBorder="1" applyAlignment="1">
      <alignment wrapText="1"/>
    </xf>
    <xf numFmtId="0" fontId="28" fillId="3" borderId="0" xfId="0" applyFont="1" applyFill="1" applyAlignment="1">
      <alignment horizontal="center" vertical="center" wrapText="1"/>
    </xf>
    <xf numFmtId="44" fontId="26" fillId="2" borderId="9" xfId="2" applyNumberFormat="1" applyFont="1" applyFill="1" applyBorder="1" applyAlignment="1" applyProtection="1">
      <alignment wrapText="1"/>
    </xf>
    <xf numFmtId="44" fontId="26" fillId="0" borderId="0" xfId="2" applyNumberFormat="1" applyFont="1" applyFill="1" applyBorder="1" applyAlignment="1">
      <alignment wrapText="1"/>
    </xf>
    <xf numFmtId="44" fontId="26" fillId="3" borderId="0" xfId="2" applyNumberFormat="1" applyFont="1" applyFill="1" applyBorder="1" applyAlignment="1">
      <alignment wrapText="1"/>
    </xf>
    <xf numFmtId="0" fontId="15" fillId="3" borderId="0" xfId="0" applyFont="1" applyFill="1" applyAlignment="1">
      <alignment horizontal="center" vertical="center" wrapText="1"/>
    </xf>
    <xf numFmtId="0" fontId="31" fillId="0" borderId="0" xfId="0" applyFont="1" applyAlignment="1">
      <alignment wrapText="1"/>
    </xf>
    <xf numFmtId="0" fontId="32" fillId="0" borderId="0" xfId="0" applyFont="1" applyAlignment="1">
      <alignment wrapText="1"/>
    </xf>
    <xf numFmtId="44" fontId="32" fillId="0" borderId="0" xfId="1" applyFont="1" applyBorder="1" applyAlignment="1">
      <alignment wrapText="1"/>
    </xf>
    <xf numFmtId="0" fontId="26" fillId="0" borderId="0" xfId="0" applyFont="1" applyAlignment="1">
      <alignment wrapText="1"/>
    </xf>
    <xf numFmtId="44" fontId="33" fillId="3" borderId="0" xfId="1" applyFont="1" applyFill="1" applyBorder="1" applyAlignment="1">
      <alignment horizontal="left" wrapText="1"/>
    </xf>
    <xf numFmtId="0" fontId="26"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44" fontId="27" fillId="2" borderId="3" xfId="1" applyFont="1" applyFill="1" applyBorder="1" applyAlignment="1" applyProtection="1">
      <alignment horizontal="center" vertical="center" wrapText="1"/>
    </xf>
    <xf numFmtId="9" fontId="27" fillId="0" borderId="3" xfId="2" applyFont="1" applyBorder="1" applyAlignment="1" applyProtection="1">
      <alignment horizontal="center" vertical="center" wrapText="1"/>
      <protection locked="0"/>
    </xf>
    <xf numFmtId="44" fontId="27" fillId="3" borderId="3" xfId="1" applyFont="1" applyFill="1" applyBorder="1" applyAlignment="1" applyProtection="1">
      <alignment horizontal="left" vertical="center" wrapText="1"/>
      <protection locked="0"/>
    </xf>
    <xf numFmtId="9" fontId="27" fillId="3" borderId="3" xfId="2" applyFont="1" applyFill="1" applyBorder="1" applyAlignment="1" applyProtection="1">
      <alignment horizontal="center" vertical="center" wrapText="1"/>
      <protection locked="0"/>
    </xf>
    <xf numFmtId="44" fontId="26" fillId="3" borderId="3" xfId="1" applyFont="1" applyFill="1" applyBorder="1" applyAlignment="1" applyProtection="1">
      <alignment horizontal="center" vertical="center" wrapText="1"/>
    </xf>
    <xf numFmtId="44" fontId="26" fillId="8" borderId="3" xfId="0" applyNumberFormat="1" applyFont="1" applyFill="1" applyBorder="1" applyAlignment="1">
      <alignment horizontal="center" vertical="center" wrapText="1"/>
    </xf>
    <xf numFmtId="44" fontId="26" fillId="9" borderId="3" xfId="0" applyNumberFormat="1" applyFont="1" applyFill="1" applyBorder="1" applyAlignment="1">
      <alignment horizontal="center" vertical="center" wrapText="1"/>
    </xf>
    <xf numFmtId="9" fontId="27" fillId="0" borderId="3" xfId="2" applyFont="1" applyBorder="1" applyAlignment="1" applyProtection="1">
      <alignment vertical="center" wrapText="1"/>
      <protection locked="0"/>
    </xf>
    <xf numFmtId="44" fontId="27" fillId="3" borderId="3" xfId="1" applyFont="1" applyFill="1" applyBorder="1" applyAlignment="1" applyProtection="1">
      <alignment vertical="center" wrapText="1"/>
      <protection locked="0"/>
    </xf>
    <xf numFmtId="0" fontId="27" fillId="0" borderId="0" xfId="0" applyFont="1" applyAlignment="1">
      <alignment vertical="center" wrapText="1"/>
    </xf>
    <xf numFmtId="0" fontId="15" fillId="0" borderId="0" xfId="0" applyFont="1" applyAlignment="1">
      <alignment vertical="center" wrapText="1"/>
    </xf>
    <xf numFmtId="0" fontId="26" fillId="0" borderId="0" xfId="0" applyFont="1" applyAlignment="1" applyProtection="1">
      <alignment vertical="center" wrapText="1"/>
      <protection locked="0"/>
    </xf>
    <xf numFmtId="44" fontId="15" fillId="0" borderId="0" xfId="1" applyFont="1" applyBorder="1" applyAlignment="1">
      <alignment wrapText="1"/>
    </xf>
    <xf numFmtId="44" fontId="15" fillId="3" borderId="0" xfId="1" applyFont="1" applyFill="1" applyBorder="1" applyAlignment="1">
      <alignment wrapText="1"/>
    </xf>
    <xf numFmtId="44" fontId="26" fillId="3" borderId="0" xfId="1" applyFont="1" applyFill="1" applyBorder="1" applyAlignment="1">
      <alignment vertical="center" wrapText="1"/>
    </xf>
    <xf numFmtId="44" fontId="26" fillId="0" borderId="0" xfId="1" applyFont="1" applyFill="1" applyBorder="1" applyAlignment="1">
      <alignment vertical="center" wrapText="1"/>
    </xf>
    <xf numFmtId="44" fontId="26" fillId="2" borderId="28" xfId="0" applyNumberFormat="1" applyFont="1" applyFill="1" applyBorder="1" applyAlignment="1">
      <alignment vertical="center" wrapText="1"/>
    </xf>
    <xf numFmtId="44" fontId="15" fillId="2" borderId="16" xfId="1" applyFont="1" applyFill="1" applyBorder="1" applyAlignment="1">
      <alignment vertical="center" wrapText="1"/>
    </xf>
    <xf numFmtId="44" fontId="15" fillId="3" borderId="0" xfId="1" applyFont="1" applyFill="1" applyBorder="1" applyAlignment="1">
      <alignment vertical="center" wrapText="1"/>
    </xf>
    <xf numFmtId="0" fontId="15" fillId="2" borderId="12" xfId="0" applyFont="1" applyFill="1" applyBorder="1" applyAlignment="1">
      <alignment wrapText="1"/>
    </xf>
    <xf numFmtId="9" fontId="15" fillId="2" borderId="14" xfId="2" applyFont="1" applyFill="1" applyBorder="1" applyAlignment="1">
      <alignment wrapText="1"/>
    </xf>
    <xf numFmtId="9" fontId="15" fillId="3" borderId="0" xfId="2" applyFont="1" applyFill="1" applyBorder="1" applyAlignment="1">
      <alignment wrapText="1"/>
    </xf>
    <xf numFmtId="44" fontId="15" fillId="0" borderId="0" xfId="1" applyFont="1" applyFill="1" applyBorder="1" applyAlignment="1">
      <alignment wrapText="1"/>
    </xf>
    <xf numFmtId="0" fontId="26" fillId="12" borderId="3"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wrapText="1"/>
      <protection locked="0"/>
    </xf>
    <xf numFmtId="0" fontId="26" fillId="11" borderId="3" xfId="0" applyFont="1" applyFill="1" applyBorder="1" applyAlignment="1" applyProtection="1">
      <alignment horizontal="center" vertical="center" wrapText="1"/>
      <protection locked="0"/>
    </xf>
    <xf numFmtId="164" fontId="2" fillId="3" borderId="0" xfId="3" applyNumberFormat="1" applyFont="1" applyFill="1" applyAlignment="1">
      <alignment vertical="center" wrapText="1"/>
    </xf>
    <xf numFmtId="164" fontId="27" fillId="3" borderId="0" xfId="3" applyNumberFormat="1" applyFont="1" applyFill="1" applyAlignment="1" applyProtection="1">
      <alignment vertical="center" wrapText="1"/>
      <protection locked="0"/>
    </xf>
    <xf numFmtId="164" fontId="27" fillId="3" borderId="0" xfId="3" applyNumberFormat="1" applyFont="1" applyFill="1" applyBorder="1" applyAlignment="1" applyProtection="1">
      <alignment vertical="center" wrapText="1"/>
      <protection locked="0"/>
    </xf>
    <xf numFmtId="164" fontId="2" fillId="3" borderId="0" xfId="3" applyNumberFormat="1" applyFont="1" applyFill="1" applyAlignment="1" applyProtection="1">
      <alignment vertical="center" wrapText="1"/>
      <protection locked="0"/>
    </xf>
    <xf numFmtId="164" fontId="0" fillId="0" borderId="0" xfId="3" applyNumberFormat="1" applyFont="1" applyAlignment="1">
      <alignment wrapText="1"/>
    </xf>
    <xf numFmtId="164" fontId="1" fillId="3" borderId="0" xfId="3" applyNumberFormat="1" applyFont="1" applyFill="1" applyAlignment="1">
      <alignment vertical="center" wrapText="1"/>
    </xf>
    <xf numFmtId="164" fontId="1" fillId="2" borderId="8" xfId="3" applyNumberFormat="1" applyFont="1" applyFill="1" applyBorder="1" applyAlignment="1">
      <alignment vertical="center" wrapText="1"/>
    </xf>
    <xf numFmtId="164" fontId="27" fillId="12" borderId="3" xfId="3" applyNumberFormat="1" applyFont="1" applyFill="1" applyBorder="1" applyAlignment="1">
      <alignment vertical="center" wrapText="1"/>
    </xf>
    <xf numFmtId="164" fontId="34" fillId="12" borderId="3" xfId="3" applyNumberFormat="1" applyFont="1" applyFill="1" applyBorder="1" applyAlignment="1">
      <alignment vertical="center" wrapText="1"/>
    </xf>
    <xf numFmtId="164" fontId="27" fillId="13" borderId="3" xfId="3" applyNumberFormat="1" applyFont="1" applyFill="1" applyBorder="1" applyAlignment="1">
      <alignment vertical="center" wrapText="1"/>
    </xf>
    <xf numFmtId="164" fontId="34" fillId="13" borderId="3" xfId="3" applyNumberFormat="1" applyFont="1" applyFill="1" applyBorder="1" applyAlignment="1">
      <alignment vertical="center" wrapText="1"/>
    </xf>
    <xf numFmtId="164" fontId="27" fillId="11" borderId="3" xfId="3" applyNumberFormat="1" applyFont="1" applyFill="1" applyBorder="1" applyAlignment="1">
      <alignment vertical="center" wrapText="1"/>
    </xf>
    <xf numFmtId="164" fontId="27" fillId="2" borderId="9" xfId="3" applyNumberFormat="1" applyFont="1" applyFill="1" applyBorder="1" applyAlignment="1">
      <alignment vertical="center" wrapText="1"/>
    </xf>
    <xf numFmtId="164" fontId="27" fillId="0" borderId="0" xfId="3" applyNumberFormat="1" applyFont="1" applyFill="1" applyBorder="1" applyAlignment="1" applyProtection="1">
      <alignment vertical="center" wrapText="1"/>
      <protection locked="0"/>
    </xf>
    <xf numFmtId="164" fontId="1" fillId="0" borderId="0" xfId="3" applyNumberFormat="1" applyFont="1" applyAlignment="1" applyProtection="1">
      <alignment vertical="center" wrapText="1"/>
      <protection locked="0"/>
    </xf>
    <xf numFmtId="164" fontId="27" fillId="0" borderId="0" xfId="3" applyNumberFormat="1" applyFont="1" applyAlignment="1" applyProtection="1">
      <alignment vertical="center" wrapText="1"/>
      <protection locked="0"/>
    </xf>
    <xf numFmtId="164" fontId="1" fillId="0" borderId="0" xfId="3" applyNumberFormat="1" applyFont="1" applyAlignment="1">
      <alignment vertical="center" wrapText="1"/>
    </xf>
    <xf numFmtId="164" fontId="26" fillId="12" borderId="13" xfId="3" applyNumberFormat="1" applyFont="1" applyFill="1" applyBorder="1" applyAlignment="1" applyProtection="1">
      <alignment vertical="center" wrapText="1"/>
    </xf>
    <xf numFmtId="164" fontId="34" fillId="12" borderId="13" xfId="3" applyNumberFormat="1" applyFont="1" applyFill="1" applyBorder="1" applyAlignment="1" applyProtection="1">
      <alignment vertical="center" wrapText="1"/>
    </xf>
    <xf numFmtId="164" fontId="26" fillId="13" borderId="13" xfId="3" applyNumberFormat="1" applyFont="1" applyFill="1" applyBorder="1" applyAlignment="1" applyProtection="1">
      <alignment vertical="center" wrapText="1"/>
    </xf>
    <xf numFmtId="164" fontId="34" fillId="13" borderId="13" xfId="3" applyNumberFormat="1" applyFont="1" applyFill="1" applyBorder="1" applyAlignment="1" applyProtection="1">
      <alignment vertical="center" wrapText="1"/>
    </xf>
    <xf numFmtId="164" fontId="26" fillId="11" borderId="13" xfId="3" applyNumberFormat="1" applyFont="1" applyFill="1" applyBorder="1" applyAlignment="1" applyProtection="1">
      <alignment vertical="center" wrapText="1"/>
    </xf>
    <xf numFmtId="164" fontId="26" fillId="2" borderId="14" xfId="3" applyNumberFormat="1" applyFont="1" applyFill="1" applyBorder="1" applyAlignment="1" applyProtection="1">
      <alignment vertical="center" wrapText="1"/>
    </xf>
    <xf numFmtId="164" fontId="15" fillId="0" borderId="0" xfId="3" applyNumberFormat="1" applyFont="1" applyBorder="1" applyAlignment="1">
      <alignment wrapText="1"/>
    </xf>
    <xf numFmtId="164" fontId="15" fillId="3" borderId="0" xfId="3" applyNumberFormat="1" applyFont="1" applyFill="1" applyBorder="1" applyAlignment="1">
      <alignment wrapText="1"/>
    </xf>
    <xf numFmtId="164" fontId="15" fillId="0" borderId="0" xfId="3" applyNumberFormat="1" applyFont="1" applyAlignment="1">
      <alignment wrapText="1"/>
    </xf>
    <xf numFmtId="164" fontId="26" fillId="3" borderId="0" xfId="3" applyNumberFormat="1" applyFont="1" applyFill="1" applyBorder="1" applyAlignment="1">
      <alignment vertical="center" wrapText="1"/>
    </xf>
    <xf numFmtId="164" fontId="2" fillId="0" borderId="0" xfId="3" applyNumberFormat="1" applyFont="1" applyAlignment="1" applyProtection="1">
      <alignment vertical="center" wrapText="1"/>
      <protection locked="0"/>
    </xf>
    <xf numFmtId="164" fontId="34" fillId="11" borderId="3" xfId="3" applyNumberFormat="1" applyFont="1" applyFill="1" applyBorder="1" applyAlignment="1">
      <alignment vertical="center" wrapText="1"/>
    </xf>
    <xf numFmtId="164" fontId="35" fillId="11" borderId="13" xfId="3" applyNumberFormat="1" applyFont="1" applyFill="1" applyBorder="1" applyAlignment="1" applyProtection="1">
      <alignment vertical="center" wrapText="1"/>
    </xf>
    <xf numFmtId="44" fontId="1" fillId="12" borderId="37" xfId="0" applyNumberFormat="1" applyFont="1" applyFill="1" applyBorder="1" applyAlignment="1">
      <alignment wrapText="1"/>
    </xf>
    <xf numFmtId="44" fontId="1" fillId="12" borderId="3" xfId="0" applyNumberFormat="1" applyFont="1" applyFill="1" applyBorder="1" applyAlignment="1">
      <alignment wrapText="1"/>
    </xf>
    <xf numFmtId="44" fontId="1" fillId="12" borderId="3" xfId="1" applyFont="1" applyFill="1" applyBorder="1" applyAlignment="1">
      <alignment wrapText="1"/>
    </xf>
    <xf numFmtId="44" fontId="1" fillId="12" borderId="13" xfId="0" applyNumberFormat="1" applyFont="1" applyFill="1" applyBorder="1" applyAlignment="1">
      <alignment wrapText="1"/>
    </xf>
    <xf numFmtId="44" fontId="2" fillId="12" borderId="32" xfId="0" applyNumberFormat="1" applyFont="1" applyFill="1" applyBorder="1" applyAlignment="1">
      <alignment wrapText="1"/>
    </xf>
    <xf numFmtId="44" fontId="1" fillId="13" borderId="37" xfId="0" applyNumberFormat="1" applyFont="1" applyFill="1" applyBorder="1" applyAlignment="1">
      <alignment wrapText="1"/>
    </xf>
    <xf numFmtId="44" fontId="1" fillId="13" borderId="3" xfId="0" applyNumberFormat="1" applyFont="1" applyFill="1" applyBorder="1" applyAlignment="1">
      <alignment wrapText="1"/>
    </xf>
    <xf numFmtId="44" fontId="1" fillId="13" borderId="3" xfId="1" applyFont="1" applyFill="1" applyBorder="1" applyAlignment="1">
      <alignment wrapText="1"/>
    </xf>
    <xf numFmtId="44" fontId="1" fillId="13" borderId="13" xfId="0" applyNumberFormat="1" applyFont="1" applyFill="1" applyBorder="1" applyAlignment="1">
      <alignment wrapText="1"/>
    </xf>
    <xf numFmtId="44" fontId="2" fillId="13" borderId="32" xfId="0" applyNumberFormat="1" applyFont="1" applyFill="1" applyBorder="1" applyAlignment="1">
      <alignment wrapText="1"/>
    </xf>
    <xf numFmtId="44" fontId="2" fillId="12" borderId="54" xfId="0" applyNumberFormat="1" applyFont="1" applyFill="1" applyBorder="1" applyAlignment="1">
      <alignment wrapText="1"/>
    </xf>
    <xf numFmtId="44" fontId="10" fillId="0" borderId="3" xfId="1" applyFont="1" applyBorder="1" applyAlignment="1" applyProtection="1">
      <alignment horizontal="center" vertical="center" wrapText="1"/>
      <protection locked="0"/>
    </xf>
    <xf numFmtId="44" fontId="10" fillId="0" borderId="3" xfId="1" applyFont="1" applyFill="1" applyBorder="1" applyAlignment="1" applyProtection="1">
      <alignment horizontal="center" vertical="center" wrapText="1"/>
      <protection locked="0"/>
    </xf>
    <xf numFmtId="44" fontId="10" fillId="0" borderId="3" xfId="1" applyFont="1" applyBorder="1" applyAlignment="1" applyProtection="1">
      <alignment vertical="center" wrapText="1"/>
      <protection locked="0"/>
    </xf>
    <xf numFmtId="44" fontId="21" fillId="0" borderId="3" xfId="1" applyFont="1" applyBorder="1" applyAlignment="1" applyProtection="1">
      <alignment horizontal="center" vertical="center" wrapText="1"/>
      <protection locked="0"/>
    </xf>
    <xf numFmtId="44" fontId="27" fillId="0" borderId="3" xfId="1" applyFont="1" applyFill="1" applyBorder="1" applyAlignment="1" applyProtection="1">
      <alignment vertical="center" wrapText="1"/>
      <protection locked="0"/>
    </xf>
    <xf numFmtId="44" fontId="10" fillId="0" borderId="3" xfId="0" applyNumberFormat="1" applyFont="1" applyBorder="1" applyAlignment="1" applyProtection="1">
      <alignment wrapText="1"/>
      <protection locked="0"/>
    </xf>
    <xf numFmtId="44" fontId="10" fillId="0" borderId="37" xfId="0" applyNumberFormat="1" applyFont="1" applyBorder="1" applyAlignment="1" applyProtection="1">
      <alignment wrapText="1"/>
      <protection locked="0"/>
    </xf>
    <xf numFmtId="0" fontId="39" fillId="0" borderId="0" xfId="0" applyFont="1" applyAlignment="1">
      <alignment wrapText="1"/>
    </xf>
    <xf numFmtId="44" fontId="34" fillId="0" borderId="3" xfId="1" applyFont="1" applyBorder="1" applyAlignment="1" applyProtection="1">
      <alignment horizontal="center" vertical="center" wrapText="1"/>
      <protection locked="0"/>
    </xf>
    <xf numFmtId="49" fontId="40" fillId="0" borderId="3" xfId="1" applyNumberFormat="1" applyFont="1" applyBorder="1" applyAlignment="1" applyProtection="1">
      <alignment horizontal="left" vertical="center" wrapText="1"/>
      <protection locked="0"/>
    </xf>
    <xf numFmtId="49" fontId="40" fillId="3" borderId="3" xfId="1" applyNumberFormat="1" applyFont="1" applyFill="1" applyBorder="1" applyAlignment="1" applyProtection="1">
      <alignment horizontal="left" vertical="center" wrapText="1"/>
      <protection locked="0"/>
    </xf>
    <xf numFmtId="0" fontId="40" fillId="3" borderId="0" xfId="0" applyFont="1" applyFill="1" applyAlignment="1" applyProtection="1">
      <alignment vertical="center" wrapText="1"/>
      <protection locked="0"/>
    </xf>
    <xf numFmtId="0" fontId="40" fillId="3" borderId="1" xfId="0" applyFont="1" applyFill="1" applyBorder="1" applyAlignment="1" applyProtection="1">
      <alignment vertical="center" wrapText="1"/>
      <protection locked="0"/>
    </xf>
    <xf numFmtId="49" fontId="40" fillId="0" borderId="3" xfId="0" applyNumberFormat="1" applyFont="1" applyBorder="1" applyAlignment="1" applyProtection="1">
      <alignment horizontal="left" vertical="center" wrapText="1"/>
      <protection locked="0"/>
    </xf>
    <xf numFmtId="164" fontId="1" fillId="12" borderId="3" xfId="3" applyNumberFormat="1" applyFont="1" applyFill="1" applyBorder="1" applyAlignment="1">
      <alignment vertical="center" wrapText="1"/>
    </xf>
    <xf numFmtId="164" fontId="2" fillId="12" borderId="13" xfId="3" applyNumberFormat="1" applyFont="1" applyFill="1" applyBorder="1" applyAlignment="1" applyProtection="1">
      <alignment vertical="center" wrapText="1"/>
    </xf>
    <xf numFmtId="0" fontId="39" fillId="0" borderId="58" xfId="0" applyFont="1" applyBorder="1" applyAlignment="1">
      <alignment horizontal="left" wrapText="1"/>
    </xf>
    <xf numFmtId="0" fontId="42" fillId="0" borderId="3" xfId="0" applyFont="1" applyBorder="1" applyAlignment="1">
      <alignment horizontal="left" vertical="center" wrapText="1"/>
    </xf>
    <xf numFmtId="0" fontId="39" fillId="0" borderId="3" xfId="0" applyFont="1" applyBorder="1" applyAlignment="1">
      <alignment wrapText="1"/>
    </xf>
    <xf numFmtId="49" fontId="27" fillId="3" borderId="3" xfId="1" applyNumberFormat="1" applyFont="1" applyFill="1" applyBorder="1" applyAlignment="1" applyProtection="1">
      <alignment horizontal="center" vertical="center" wrapText="1"/>
      <protection locked="0"/>
    </xf>
    <xf numFmtId="44" fontId="27" fillId="0" borderId="3" xfId="0" applyNumberFormat="1" applyFont="1" applyBorder="1" applyAlignment="1" applyProtection="1">
      <alignment wrapText="1"/>
      <protection locked="0"/>
    </xf>
    <xf numFmtId="44" fontId="26" fillId="4" borderId="3" xfId="1" applyFont="1" applyFill="1" applyBorder="1" applyAlignment="1">
      <alignment wrapText="1"/>
    </xf>
    <xf numFmtId="0" fontId="18" fillId="0" borderId="0" xfId="0" applyFont="1" applyAlignment="1">
      <alignment horizontal="left" vertical="top" wrapText="1"/>
    </xf>
    <xf numFmtId="0" fontId="26" fillId="0" borderId="0" xfId="0" applyFont="1" applyAlignment="1" applyProtection="1">
      <alignment horizontal="center" vertical="center" wrapText="1"/>
      <protection locked="0"/>
    </xf>
    <xf numFmtId="0" fontId="26" fillId="0" borderId="0" xfId="0" applyFont="1" applyAlignment="1">
      <alignment horizontal="center" vertical="center" wrapText="1"/>
    </xf>
    <xf numFmtId="164" fontId="26" fillId="11" borderId="5" xfId="3" applyNumberFormat="1" applyFont="1" applyFill="1" applyBorder="1" applyAlignment="1" applyProtection="1">
      <alignment horizontal="center" vertical="center" wrapText="1"/>
      <protection locked="0"/>
    </xf>
    <xf numFmtId="164" fontId="26" fillId="11" borderId="37" xfId="3" applyNumberFormat="1"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6" fillId="2" borderId="5"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2" borderId="30"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164" fontId="26" fillId="0" borderId="0" xfId="0" applyNumberFormat="1" applyFont="1" applyAlignment="1" applyProtection="1">
      <alignment horizontal="center" vertical="center" wrapText="1"/>
      <protection locked="0"/>
    </xf>
    <xf numFmtId="164" fontId="35" fillId="11" borderId="5" xfId="3" applyNumberFormat="1" applyFont="1" applyFill="1" applyBorder="1" applyAlignment="1" applyProtection="1">
      <alignment horizontal="center" vertical="center" wrapText="1"/>
      <protection locked="0"/>
    </xf>
    <xf numFmtId="164" fontId="35" fillId="11" borderId="37" xfId="3" applyNumberFormat="1" applyFont="1" applyFill="1" applyBorder="1" applyAlignment="1" applyProtection="1">
      <alignment horizontal="center" vertical="center" wrapText="1"/>
      <protection locked="0"/>
    </xf>
    <xf numFmtId="164" fontId="26" fillId="12" borderId="5" xfId="3" applyNumberFormat="1" applyFont="1" applyFill="1" applyBorder="1" applyAlignment="1" applyProtection="1">
      <alignment horizontal="center" vertical="center" wrapText="1"/>
      <protection locked="0"/>
    </xf>
    <xf numFmtId="164" fontId="26" fillId="12" borderId="37" xfId="3" applyNumberFormat="1" applyFont="1" applyFill="1" applyBorder="1" applyAlignment="1" applyProtection="1">
      <alignment horizontal="center" vertical="center" wrapText="1"/>
      <protection locked="0"/>
    </xf>
    <xf numFmtId="164" fontId="26" fillId="12" borderId="5" xfId="3" applyNumberFormat="1" applyFont="1" applyFill="1" applyBorder="1" applyAlignment="1">
      <alignment horizontal="center" wrapText="1"/>
    </xf>
    <xf numFmtId="164" fontId="26" fillId="12" borderId="37" xfId="3" applyNumberFormat="1" applyFont="1" applyFill="1" applyBorder="1" applyAlignment="1">
      <alignment horizontal="center" wrapText="1"/>
    </xf>
    <xf numFmtId="164" fontId="34" fillId="12" borderId="5" xfId="3" applyNumberFormat="1" applyFont="1" applyFill="1" applyBorder="1" applyAlignment="1" applyProtection="1">
      <alignment horizontal="center" vertical="center" wrapText="1"/>
      <protection locked="0"/>
    </xf>
    <xf numFmtId="164" fontId="34" fillId="12" borderId="37" xfId="3" applyNumberFormat="1" applyFont="1" applyFill="1" applyBorder="1" applyAlignment="1" applyProtection="1">
      <alignment horizontal="center" vertical="center" wrapText="1"/>
      <protection locked="0"/>
    </xf>
    <xf numFmtId="164" fontId="2" fillId="12" borderId="5" xfId="3" applyNumberFormat="1" applyFont="1" applyFill="1" applyBorder="1" applyAlignment="1" applyProtection="1">
      <alignment horizontal="center" vertical="center" wrapText="1"/>
      <protection locked="0"/>
    </xf>
    <xf numFmtId="164" fontId="2" fillId="12" borderId="37" xfId="3" applyNumberFormat="1" applyFont="1" applyFill="1" applyBorder="1" applyAlignment="1" applyProtection="1">
      <alignment horizontal="center" vertical="center" wrapText="1"/>
      <protection locked="0"/>
    </xf>
    <xf numFmtId="164" fontId="26" fillId="13" borderId="5" xfId="3" applyNumberFormat="1" applyFont="1" applyFill="1" applyBorder="1" applyAlignment="1" applyProtection="1">
      <alignment horizontal="center" vertical="center" wrapText="1"/>
      <protection locked="0"/>
    </xf>
    <xf numFmtId="164" fontId="26" fillId="13" borderId="37" xfId="3"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40"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41" fillId="3" borderId="2" xfId="0"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38" fillId="3" borderId="4" xfId="0" applyFont="1" applyFill="1" applyBorder="1" applyAlignment="1" applyProtection="1">
      <alignment horizontal="left" vertical="top" wrapText="1"/>
      <protection locked="0"/>
    </xf>
    <xf numFmtId="0" fontId="16" fillId="0" borderId="52" xfId="0" applyFont="1" applyBorder="1" applyAlignment="1">
      <alignment horizontal="left"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164" fontId="1" fillId="2" borderId="34" xfId="3" applyNumberFormat="1" applyFont="1" applyFill="1" applyBorder="1" applyAlignment="1">
      <alignment horizontal="center" vertical="center" wrapText="1"/>
    </xf>
    <xf numFmtId="164" fontId="1" fillId="2" borderId="10" xfId="3" applyNumberFormat="1" applyFont="1" applyFill="1" applyBorder="1" applyAlignment="1">
      <alignment horizontal="center" vertical="center" wrapText="1"/>
    </xf>
    <xf numFmtId="164" fontId="26" fillId="2" borderId="30" xfId="3" applyNumberFormat="1" applyFont="1" applyFill="1" applyBorder="1" applyAlignment="1" applyProtection="1">
      <alignment horizontal="center" vertical="center" wrapText="1"/>
    </xf>
    <xf numFmtId="164" fontId="26" fillId="2" borderId="36" xfId="3"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164" fontId="2" fillId="13" borderId="5" xfId="3" applyNumberFormat="1" applyFont="1" applyFill="1" applyBorder="1" applyAlignment="1" applyProtection="1">
      <alignment horizontal="center" vertical="center" wrapText="1"/>
      <protection locked="0"/>
    </xf>
    <xf numFmtId="164" fontId="2" fillId="13" borderId="37" xfId="3" applyNumberFormat="1" applyFont="1" applyFill="1" applyBorder="1" applyAlignment="1" applyProtection="1">
      <alignment horizontal="center" vertical="center" wrapText="1"/>
      <protection locked="0"/>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2" fillId="12" borderId="51" xfId="0" applyNumberFormat="1" applyFont="1" applyFill="1" applyBorder="1" applyAlignment="1" applyProtection="1">
      <alignment horizontal="center" wrapText="1"/>
      <protection locked="0"/>
    </xf>
    <xf numFmtId="0" fontId="2" fillId="12" borderId="37" xfId="0" applyFont="1" applyFill="1" applyBorder="1" applyAlignment="1" applyProtection="1">
      <alignment horizontal="center" wrapText="1"/>
      <protection locked="0"/>
    </xf>
    <xf numFmtId="44" fontId="2" fillId="13" borderId="51" xfId="0" applyNumberFormat="1" applyFont="1" applyFill="1" applyBorder="1" applyAlignment="1" applyProtection="1">
      <alignment horizontal="center" wrapText="1"/>
      <protection locked="0"/>
    </xf>
    <xf numFmtId="0" fontId="2" fillId="13" borderId="37" xfId="0" applyFont="1" applyFill="1" applyBorder="1" applyAlignment="1" applyProtection="1">
      <alignment horizontal="center" wrapText="1"/>
      <protection locked="0"/>
    </xf>
    <xf numFmtId="0" fontId="2" fillId="12" borderId="51" xfId="0" applyFont="1" applyFill="1" applyBorder="1" applyAlignment="1" applyProtection="1">
      <alignment horizontal="center" wrapText="1"/>
      <protection locked="0"/>
    </xf>
    <xf numFmtId="0" fontId="2" fillId="13" borderId="51" xfId="0" applyFont="1" applyFill="1" applyBorder="1" applyAlignment="1" applyProtection="1">
      <alignment horizontal="center" wrapText="1"/>
      <protection locked="0"/>
    </xf>
    <xf numFmtId="0" fontId="2" fillId="2" borderId="30" xfId="0"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164" fontId="2" fillId="6" borderId="17" xfId="3" applyNumberFormat="1" applyFont="1" applyFill="1" applyBorder="1" applyAlignment="1">
      <alignment horizontal="center" vertical="center"/>
    </xf>
    <xf numFmtId="164" fontId="2" fillId="6" borderId="15" xfId="3" applyNumberFormat="1" applyFont="1" applyFill="1" applyBorder="1" applyAlignment="1">
      <alignment horizontal="center" vertical="center"/>
    </xf>
    <xf numFmtId="164" fontId="2" fillId="6" borderId="18" xfId="3" applyNumberFormat="1" applyFont="1" applyFill="1" applyBorder="1" applyAlignment="1">
      <alignment horizontal="center" vertical="center"/>
    </xf>
    <xf numFmtId="164" fontId="2" fillId="6" borderId="19" xfId="3" applyNumberFormat="1" applyFont="1" applyFill="1" applyBorder="1" applyAlignment="1">
      <alignment horizontal="center" vertical="center"/>
    </xf>
    <xf numFmtId="164" fontId="2" fillId="6" borderId="25" xfId="3" applyNumberFormat="1" applyFont="1" applyFill="1" applyBorder="1" applyAlignment="1">
      <alignment horizontal="center" vertical="center"/>
    </xf>
    <xf numFmtId="164" fontId="2" fillId="6" borderId="20" xfId="3" applyNumberFormat="1" applyFont="1" applyFill="1" applyBorder="1" applyAlignment="1">
      <alignment horizontal="center" vertical="center"/>
    </xf>
    <xf numFmtId="164" fontId="2" fillId="12" borderId="3" xfId="3" applyNumberFormat="1" applyFont="1" applyFill="1" applyBorder="1" applyAlignment="1">
      <alignment horizontal="center" vertical="center" wrapText="1"/>
    </xf>
    <xf numFmtId="164" fontId="2" fillId="5" borderId="3" xfId="3" applyNumberFormat="1" applyFont="1" applyFill="1" applyBorder="1" applyAlignment="1">
      <alignment horizontal="center" vertical="center" wrapText="1"/>
    </xf>
    <xf numFmtId="164" fontId="2" fillId="11" borderId="3" xfId="3" applyNumberFormat="1" applyFont="1" applyFill="1" applyBorder="1" applyAlignment="1">
      <alignment horizontal="center" vertical="center" wrapText="1"/>
    </xf>
    <xf numFmtId="164" fontId="2" fillId="2" borderId="17" xfId="3" applyNumberFormat="1" applyFont="1" applyFill="1" applyBorder="1" applyAlignment="1">
      <alignment horizontal="center" wrapText="1"/>
    </xf>
    <xf numFmtId="164" fontId="2" fillId="2" borderId="15" xfId="3" applyNumberFormat="1" applyFont="1" applyFill="1" applyBorder="1" applyAlignment="1">
      <alignment horizontal="center" wrapText="1"/>
    </xf>
    <xf numFmtId="164" fontId="2" fillId="2" borderId="18" xfId="3" applyNumberFormat="1" applyFont="1" applyFill="1" applyBorder="1" applyAlignment="1">
      <alignment horizontal="center" wrapText="1"/>
    </xf>
    <xf numFmtId="164" fontId="2" fillId="2" borderId="3" xfId="3" applyNumberFormat="1" applyFont="1" applyFill="1" applyBorder="1" applyAlignment="1">
      <alignment horizontal="center" vertical="center" wrapText="1"/>
    </xf>
    <xf numFmtId="164" fontId="2" fillId="12" borderId="3" xfId="3" applyNumberFormat="1" applyFont="1" applyFill="1" applyBorder="1" applyAlignment="1">
      <alignment horizontal="center" vertical="center"/>
    </xf>
    <xf numFmtId="164" fontId="2" fillId="5" borderId="3" xfId="3" applyNumberFormat="1" applyFont="1" applyFill="1" applyBorder="1" applyAlignment="1">
      <alignment horizontal="center" vertical="center"/>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44" fontId="3" fillId="2" borderId="44" xfId="0" applyNumberFormat="1" applyFont="1" applyFill="1" applyBorder="1" applyAlignment="1">
      <alignment horizontal="center"/>
    </xf>
    <xf numFmtId="44" fontId="3" fillId="2" borderId="45" xfId="0" applyNumberFormat="1" applyFont="1" applyFill="1" applyBorder="1" applyAlignment="1">
      <alignment horizontal="center"/>
    </xf>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43" xfId="0" applyFont="1" applyFill="1" applyBorder="1" applyAlignment="1">
      <alignment horizontal="left"/>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tupele Mataula" id="{C4276383-0B34-4810-AABE-CA7DC8248447}" userId="S::atupele.mataula@undp.org::18ada30c-8b0d-4172-9a1c-e4615fba8b3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8" dT="2024-11-11T13:54:38.60" personId="{C4276383-0B34-4810-AABE-CA7DC8248447}" id="{F0C92D90-4661-4AD9-A9FD-F4D8985020FE}">
    <text>NAP 2250 expenditure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C3" sqref="C3"/>
    </sheetView>
  </sheetViews>
  <sheetFormatPr defaultColWidth="8.90625" defaultRowHeight="14.5" x14ac:dyDescent="0.35"/>
  <cols>
    <col min="2" max="2" width="127.453125" customWidth="1"/>
  </cols>
  <sheetData>
    <row r="2" spans="2:5" ht="36.75" customHeight="1" thickBot="1" x14ac:dyDescent="0.4">
      <c r="B2" s="326" t="s">
        <v>0</v>
      </c>
      <c r="C2" s="326"/>
      <c r="D2" s="326"/>
      <c r="E2" s="326"/>
    </row>
    <row r="3" spans="2:5" ht="295.5" customHeight="1" thickBot="1" x14ac:dyDescent="0.4">
      <c r="B3" s="87" t="s">
        <v>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215"/>
  <sheetViews>
    <sheetView showGridLines="0" showZeros="0" tabSelected="1" showWhiteSpace="0" topLeftCell="A20" zoomScale="50" zoomScaleNormal="50" zoomScalePageLayoutView="63" workbookViewId="0">
      <selection activeCell="C35" sqref="C35"/>
    </sheetView>
  </sheetViews>
  <sheetFormatPr defaultColWidth="9.08984375" defaultRowHeight="14.5" x14ac:dyDescent="0.35"/>
  <cols>
    <col min="1" max="1" width="9.08984375" style="18"/>
    <col min="2" max="2" width="30.54296875" style="18" customWidth="1"/>
    <col min="3" max="3" width="44.08984375" style="18" customWidth="1"/>
    <col min="4" max="4" width="18" style="143" customWidth="1"/>
    <col min="5" max="5" width="21.90625" style="143" customWidth="1"/>
    <col min="6" max="6" width="25.08984375" style="143" customWidth="1"/>
    <col min="7" max="7" width="18" style="143" customWidth="1"/>
    <col min="8" max="9" width="25.08984375" style="143" customWidth="1"/>
    <col min="10" max="14" width="25.54296875" style="143" customWidth="1"/>
    <col min="15" max="16" width="25.54296875" style="18" customWidth="1"/>
    <col min="17" max="19" width="25.54296875" style="143" customWidth="1"/>
    <col min="20" max="20" width="23.08984375" style="143" customWidth="1"/>
    <col min="21" max="21" width="22.453125" style="143" customWidth="1"/>
    <col min="22" max="22" width="22.453125" style="248" customWidth="1"/>
    <col min="23" max="23" width="43.90625" style="249" customWidth="1"/>
    <col min="24" max="24" width="69.08984375" style="147" customWidth="1"/>
    <col min="25" max="25" width="18.90625" style="18" customWidth="1"/>
    <col min="26" max="26" width="9.08984375" style="18"/>
    <col min="27" max="27" width="17.54296875" style="18" customWidth="1"/>
    <col min="28" max="28" width="26.453125" style="18" customWidth="1"/>
    <col min="29" max="29" width="22.453125" style="18" customWidth="1"/>
    <col min="30" max="30" width="29.54296875" style="18" customWidth="1"/>
    <col min="31" max="31" width="23.453125" style="18" customWidth="1"/>
    <col min="32" max="32" width="18.453125" style="18" customWidth="1"/>
    <col min="33" max="33" width="17.453125" style="18" customWidth="1"/>
    <col min="34" max="34" width="25.08984375" style="18" customWidth="1"/>
    <col min="35" max="16384" width="9.08984375" style="18"/>
  </cols>
  <sheetData>
    <row r="1" spans="1:25" ht="30.75" customHeight="1" x14ac:dyDescent="1">
      <c r="B1" s="326" t="s">
        <v>0</v>
      </c>
      <c r="C1" s="326"/>
      <c r="D1" s="326"/>
      <c r="E1" s="326"/>
      <c r="F1" s="326"/>
      <c r="G1" s="326"/>
      <c r="H1" s="326"/>
      <c r="I1" s="326"/>
      <c r="J1" s="326"/>
      <c r="K1" s="207"/>
      <c r="L1" s="207"/>
      <c r="M1" s="207"/>
      <c r="N1" s="207"/>
      <c r="O1" s="121"/>
      <c r="P1" s="121"/>
      <c r="Q1" s="207"/>
      <c r="R1" s="207"/>
      <c r="S1" s="207"/>
      <c r="T1" s="229"/>
      <c r="U1" s="229"/>
      <c r="V1" s="230"/>
      <c r="W1" s="231"/>
      <c r="X1" s="146"/>
      <c r="Y1" s="17"/>
    </row>
    <row r="2" spans="1:25" ht="16.5" customHeight="1" x14ac:dyDescent="0.6">
      <c r="B2" s="364" t="s">
        <v>2</v>
      </c>
      <c r="C2" s="364"/>
      <c r="D2" s="364"/>
      <c r="E2" s="364"/>
      <c r="F2" s="364"/>
      <c r="G2" s="364"/>
      <c r="H2" s="364"/>
      <c r="I2" s="364"/>
      <c r="J2" s="364"/>
      <c r="K2" s="208"/>
      <c r="L2" s="208"/>
      <c r="M2" s="208"/>
      <c r="N2" s="208"/>
      <c r="O2" s="88"/>
      <c r="P2" s="88"/>
      <c r="Q2" s="232"/>
      <c r="R2" s="232"/>
      <c r="S2" s="232"/>
      <c r="T2" s="232"/>
      <c r="U2" s="232"/>
      <c r="V2" s="233"/>
      <c r="W2" s="233"/>
    </row>
    <row r="4" spans="1:25" ht="119.15" customHeight="1" x14ac:dyDescent="0.35">
      <c r="B4" s="94" t="s">
        <v>3</v>
      </c>
      <c r="C4" s="94" t="s">
        <v>4</v>
      </c>
      <c r="D4" s="259" t="s">
        <v>5</v>
      </c>
      <c r="E4" s="259" t="s">
        <v>6</v>
      </c>
      <c r="F4" s="259" t="s">
        <v>7</v>
      </c>
      <c r="G4" s="259" t="s">
        <v>8</v>
      </c>
      <c r="H4" s="259" t="s">
        <v>9</v>
      </c>
      <c r="I4" s="259" t="s">
        <v>10</v>
      </c>
      <c r="J4" s="260" t="s">
        <v>11</v>
      </c>
      <c r="K4" s="260" t="s">
        <v>12</v>
      </c>
      <c r="L4" s="260" t="s">
        <v>13</v>
      </c>
      <c r="M4" s="260" t="s">
        <v>14</v>
      </c>
      <c r="N4" s="260" t="s">
        <v>15</v>
      </c>
      <c r="O4" s="261" t="s">
        <v>16</v>
      </c>
      <c r="P4" s="261" t="s">
        <v>17</v>
      </c>
      <c r="Q4" s="262" t="s">
        <v>18</v>
      </c>
      <c r="R4" s="262" t="s">
        <v>19</v>
      </c>
      <c r="S4" s="262" t="s">
        <v>20</v>
      </c>
      <c r="T4" s="234" t="s">
        <v>21</v>
      </c>
      <c r="U4" s="235" t="s">
        <v>22</v>
      </c>
      <c r="V4" s="235" t="s">
        <v>23</v>
      </c>
      <c r="W4" s="235" t="s">
        <v>24</v>
      </c>
      <c r="X4" s="94" t="s">
        <v>25</v>
      </c>
      <c r="Y4" s="24"/>
    </row>
    <row r="5" spans="1:25" ht="15.5" x14ac:dyDescent="0.35">
      <c r="B5" s="69" t="s">
        <v>26</v>
      </c>
      <c r="C5" s="365" t="s">
        <v>617</v>
      </c>
      <c r="D5" s="366"/>
      <c r="E5" s="366"/>
      <c r="F5" s="366"/>
      <c r="G5" s="366"/>
      <c r="H5" s="366"/>
      <c r="I5" s="366"/>
      <c r="J5" s="366"/>
      <c r="K5" s="366"/>
      <c r="L5" s="366"/>
      <c r="M5" s="366"/>
      <c r="N5" s="366"/>
      <c r="O5" s="366"/>
      <c r="P5" s="366"/>
      <c r="Q5" s="366"/>
      <c r="R5" s="366"/>
      <c r="S5" s="366"/>
      <c r="T5" s="366"/>
      <c r="U5" s="366"/>
      <c r="V5" s="366"/>
      <c r="W5" s="366"/>
      <c r="X5" s="367"/>
      <c r="Y5" s="7"/>
    </row>
    <row r="6" spans="1:25" ht="15.5" x14ac:dyDescent="0.35">
      <c r="B6" s="69" t="s">
        <v>27</v>
      </c>
      <c r="C6" s="360" t="s">
        <v>616</v>
      </c>
      <c r="D6" s="361"/>
      <c r="E6" s="361"/>
      <c r="F6" s="361"/>
      <c r="G6" s="361"/>
      <c r="H6" s="361"/>
      <c r="I6" s="361"/>
      <c r="J6" s="361"/>
      <c r="K6" s="361"/>
      <c r="L6" s="361"/>
      <c r="M6" s="361"/>
      <c r="N6" s="361"/>
      <c r="O6" s="361"/>
      <c r="P6" s="361"/>
      <c r="Q6" s="361"/>
      <c r="R6" s="361"/>
      <c r="S6" s="361"/>
      <c r="T6" s="361"/>
      <c r="U6" s="361"/>
      <c r="V6" s="361"/>
      <c r="W6" s="361"/>
      <c r="X6" s="362"/>
      <c r="Y6" s="26"/>
    </row>
    <row r="7" spans="1:25" ht="72.650000000000006" customHeight="1" x14ac:dyDescent="0.35">
      <c r="B7" s="95" t="s">
        <v>28</v>
      </c>
      <c r="C7" s="93" t="s">
        <v>29</v>
      </c>
      <c r="D7" s="133">
        <v>70000</v>
      </c>
      <c r="E7" s="133">
        <v>69800</v>
      </c>
      <c r="F7" s="133">
        <v>200</v>
      </c>
      <c r="G7" s="133">
        <v>0</v>
      </c>
      <c r="H7" s="304">
        <v>0</v>
      </c>
      <c r="I7" s="133">
        <f>D7+H7</f>
        <v>70000</v>
      </c>
      <c r="J7" s="133">
        <v>0</v>
      </c>
      <c r="K7" s="133">
        <v>0</v>
      </c>
      <c r="L7" s="133">
        <v>0</v>
      </c>
      <c r="M7" s="133">
        <v>0</v>
      </c>
      <c r="N7" s="133">
        <f>J7+M7</f>
        <v>0</v>
      </c>
      <c r="O7" s="96">
        <v>0</v>
      </c>
      <c r="P7" s="123">
        <v>0</v>
      </c>
      <c r="Q7" s="133">
        <v>0</v>
      </c>
      <c r="R7" s="133">
        <v>0</v>
      </c>
      <c r="S7" s="133">
        <f>O7+R7</f>
        <v>0</v>
      </c>
      <c r="T7" s="236">
        <f>D7+H7+J7+M7+O7+R7</f>
        <v>70000</v>
      </c>
      <c r="U7" s="237">
        <v>0.25</v>
      </c>
      <c r="V7" s="133">
        <f>E7+K7+P7</f>
        <v>69800</v>
      </c>
      <c r="W7" s="135"/>
      <c r="X7" s="149"/>
      <c r="Y7" s="98"/>
    </row>
    <row r="8" spans="1:25" ht="179.4" customHeight="1" x14ac:dyDescent="0.35">
      <c r="B8" s="95" t="s">
        <v>30</v>
      </c>
      <c r="C8" s="93" t="s">
        <v>620</v>
      </c>
      <c r="D8" s="133">
        <v>600000</v>
      </c>
      <c r="E8" s="96">
        <v>507723.74</v>
      </c>
      <c r="F8" s="133">
        <f>D8-E8</f>
        <v>92276.260000000009</v>
      </c>
      <c r="G8" s="133">
        <v>0</v>
      </c>
      <c r="H8" s="304">
        <v>100000</v>
      </c>
      <c r="I8" s="133">
        <f>D8+H8</f>
        <v>700000</v>
      </c>
      <c r="J8" s="133">
        <v>0</v>
      </c>
      <c r="K8" s="133">
        <v>0</v>
      </c>
      <c r="L8" s="133">
        <v>0</v>
      </c>
      <c r="M8" s="133">
        <v>0</v>
      </c>
      <c r="N8" s="133">
        <f t="shared" ref="N8:N9" si="0">J8+M8</f>
        <v>0</v>
      </c>
      <c r="O8" s="96">
        <v>0</v>
      </c>
      <c r="P8" s="123">
        <v>0</v>
      </c>
      <c r="Q8" s="133">
        <v>0</v>
      </c>
      <c r="R8" s="133">
        <v>0</v>
      </c>
      <c r="S8" s="133">
        <f t="shared" ref="S8:S9" si="1">O8+R8</f>
        <v>0</v>
      </c>
      <c r="T8" s="236">
        <f t="shared" ref="T8:T9" si="2">D8+H8+J8+M8+O8+R8</f>
        <v>700000</v>
      </c>
      <c r="U8" s="237">
        <v>0.4</v>
      </c>
      <c r="V8" s="133">
        <f t="shared" ref="V8" si="3">E8+K8+P8</f>
        <v>507723.74</v>
      </c>
      <c r="W8" s="238" t="s">
        <v>619</v>
      </c>
      <c r="X8" s="149" t="s">
        <v>618</v>
      </c>
      <c r="Y8" s="98"/>
    </row>
    <row r="9" spans="1:25" ht="143.15" customHeight="1" x14ac:dyDescent="0.35">
      <c r="B9" s="95" t="s">
        <v>31</v>
      </c>
      <c r="C9" s="132" t="s">
        <v>32</v>
      </c>
      <c r="D9" s="134"/>
      <c r="E9" s="134"/>
      <c r="F9" s="134"/>
      <c r="G9" s="133">
        <v>0</v>
      </c>
      <c r="H9" s="304">
        <v>82102</v>
      </c>
      <c r="I9" s="133">
        <f>D9+H9</f>
        <v>82102</v>
      </c>
      <c r="J9" s="133">
        <v>0</v>
      </c>
      <c r="K9" s="133">
        <v>0</v>
      </c>
      <c r="L9" s="133">
        <v>0</v>
      </c>
      <c r="M9" s="133">
        <v>0</v>
      </c>
      <c r="N9" s="133">
        <f t="shared" si="0"/>
        <v>0</v>
      </c>
      <c r="O9" s="96"/>
      <c r="P9" s="123">
        <v>0</v>
      </c>
      <c r="Q9" s="133">
        <v>0</v>
      </c>
      <c r="R9" s="133">
        <v>0</v>
      </c>
      <c r="S9" s="133">
        <f t="shared" si="1"/>
        <v>0</v>
      </c>
      <c r="T9" s="236">
        <f t="shared" si="2"/>
        <v>82102</v>
      </c>
      <c r="U9" s="237">
        <v>0.3</v>
      </c>
      <c r="V9" s="133">
        <f>E9+K9+P9</f>
        <v>0</v>
      </c>
      <c r="W9" s="323" t="s">
        <v>621</v>
      </c>
      <c r="X9" s="148" t="s">
        <v>622</v>
      </c>
      <c r="Y9" s="98"/>
    </row>
    <row r="10" spans="1:25" ht="15.5" hidden="1" x14ac:dyDescent="0.35">
      <c r="B10" s="95" t="s">
        <v>33</v>
      </c>
      <c r="C10" s="93"/>
      <c r="D10" s="133"/>
      <c r="E10" s="133"/>
      <c r="F10" s="133"/>
      <c r="G10" s="133"/>
      <c r="H10" s="133"/>
      <c r="I10" s="133"/>
      <c r="J10" s="133"/>
      <c r="K10" s="133"/>
      <c r="L10" s="133"/>
      <c r="M10" s="133"/>
      <c r="N10" s="133"/>
      <c r="O10" s="96"/>
      <c r="P10" s="123"/>
      <c r="Q10" s="133"/>
      <c r="R10" s="133"/>
      <c r="S10" s="133"/>
      <c r="T10" s="236">
        <f>SUM(D10:O10)</f>
        <v>0</v>
      </c>
      <c r="U10" s="237"/>
      <c r="V10" s="133"/>
      <c r="W10" s="135"/>
      <c r="X10" s="150"/>
      <c r="Y10" s="98"/>
    </row>
    <row r="11" spans="1:25" ht="15.5" hidden="1" x14ac:dyDescent="0.35">
      <c r="B11" s="95" t="s">
        <v>34</v>
      </c>
      <c r="C11" s="93"/>
      <c r="D11" s="133"/>
      <c r="E11" s="133"/>
      <c r="F11" s="133"/>
      <c r="G11" s="133"/>
      <c r="H11" s="133"/>
      <c r="I11" s="133"/>
      <c r="J11" s="133"/>
      <c r="K11" s="133"/>
      <c r="L11" s="133"/>
      <c r="M11" s="133"/>
      <c r="N11" s="133"/>
      <c r="O11" s="96"/>
      <c r="P11" s="123"/>
      <c r="Q11" s="133"/>
      <c r="R11" s="133"/>
      <c r="S11" s="133"/>
      <c r="T11" s="236">
        <f>SUM(D11:O11)</f>
        <v>0</v>
      </c>
      <c r="U11" s="237"/>
      <c r="V11" s="133"/>
      <c r="W11" s="135"/>
      <c r="X11" s="150"/>
      <c r="Y11" s="98"/>
    </row>
    <row r="12" spans="1:25" ht="15.5" hidden="1" x14ac:dyDescent="0.35">
      <c r="B12" s="95" t="s">
        <v>35</v>
      </c>
      <c r="C12" s="93"/>
      <c r="D12" s="133"/>
      <c r="E12" s="133"/>
      <c r="F12" s="133"/>
      <c r="G12" s="133"/>
      <c r="H12" s="133"/>
      <c r="I12" s="133"/>
      <c r="J12" s="133"/>
      <c r="K12" s="133"/>
      <c r="L12" s="133"/>
      <c r="M12" s="133"/>
      <c r="N12" s="133"/>
      <c r="O12" s="96"/>
      <c r="P12" s="123"/>
      <c r="Q12" s="133"/>
      <c r="R12" s="133"/>
      <c r="S12" s="133"/>
      <c r="T12" s="236">
        <f>SUM(D12:O12)</f>
        <v>0</v>
      </c>
      <c r="U12" s="237"/>
      <c r="V12" s="133"/>
      <c r="W12" s="135"/>
      <c r="X12" s="150"/>
      <c r="Y12" s="98"/>
    </row>
    <row r="13" spans="1:25" ht="15.5" hidden="1" x14ac:dyDescent="0.35">
      <c r="B13" s="95" t="s">
        <v>36</v>
      </c>
      <c r="C13" s="99"/>
      <c r="D13" s="135"/>
      <c r="E13" s="135"/>
      <c r="F13" s="135"/>
      <c r="G13" s="135"/>
      <c r="H13" s="135"/>
      <c r="I13" s="135"/>
      <c r="J13" s="135"/>
      <c r="K13" s="135"/>
      <c r="L13" s="135"/>
      <c r="M13" s="135"/>
      <c r="N13" s="135"/>
      <c r="O13" s="97"/>
      <c r="P13" s="124"/>
      <c r="Q13" s="135"/>
      <c r="R13" s="135"/>
      <c r="S13" s="135"/>
      <c r="T13" s="236">
        <f>SUM(D13:O13)</f>
        <v>0</v>
      </c>
      <c r="U13" s="239"/>
      <c r="V13" s="135"/>
      <c r="W13" s="135"/>
      <c r="X13" s="151"/>
      <c r="Y13" s="98"/>
    </row>
    <row r="14" spans="1:25" ht="15.5" hidden="1" x14ac:dyDescent="0.35">
      <c r="A14" s="19"/>
      <c r="B14" s="95" t="s">
        <v>37</v>
      </c>
      <c r="C14" s="99"/>
      <c r="D14" s="135"/>
      <c r="E14" s="135"/>
      <c r="F14" s="135"/>
      <c r="G14" s="135"/>
      <c r="H14" s="135"/>
      <c r="I14" s="135"/>
      <c r="J14" s="135"/>
      <c r="K14" s="135"/>
      <c r="L14" s="135"/>
      <c r="M14" s="135"/>
      <c r="N14" s="135"/>
      <c r="O14" s="97"/>
      <c r="P14" s="124"/>
      <c r="Q14" s="135"/>
      <c r="R14" s="135"/>
      <c r="S14" s="135"/>
      <c r="T14" s="236">
        <f>SUM(D14:O14)</f>
        <v>0</v>
      </c>
      <c r="U14" s="239"/>
      <c r="V14" s="135"/>
      <c r="W14" s="135"/>
      <c r="X14" s="151"/>
    </row>
    <row r="15" spans="1:25" ht="15.5" x14ac:dyDescent="0.35">
      <c r="A15" s="19"/>
      <c r="C15" s="69" t="s">
        <v>38</v>
      </c>
      <c r="D15" s="136">
        <f>SUM(D7:D14)</f>
        <v>670000</v>
      </c>
      <c r="E15" s="136">
        <f>SUM(E7:E8)</f>
        <v>577523.74</v>
      </c>
      <c r="F15" s="136">
        <f>SUM(F7:F8)</f>
        <v>92476.260000000009</v>
      </c>
      <c r="G15" s="136"/>
      <c r="H15" s="136">
        <f>SUM(H7:H9)</f>
        <v>182102</v>
      </c>
      <c r="I15" s="136">
        <f>SUM(I7:I9)</f>
        <v>852102</v>
      </c>
      <c r="J15" s="136">
        <f>SUM(J7:J14)</f>
        <v>0</v>
      </c>
      <c r="K15" s="136">
        <f>SUM(K7:K8)</f>
        <v>0</v>
      </c>
      <c r="L15" s="136">
        <f>SUM(L7:L8)</f>
        <v>0</v>
      </c>
      <c r="M15" s="136">
        <f>SUM(M7:M9)</f>
        <v>0</v>
      </c>
      <c r="N15" s="136">
        <f>SUM(N7:N9)</f>
        <v>0</v>
      </c>
      <c r="O15" s="8">
        <f>SUM(O7:O14)</f>
        <v>0</v>
      </c>
      <c r="P15" s="125">
        <f>SUM(P7:P8)</f>
        <v>0</v>
      </c>
      <c r="Q15" s="136">
        <f>SUM(Q7:Q9)</f>
        <v>0</v>
      </c>
      <c r="R15" s="136"/>
      <c r="S15" s="136">
        <f>SUM(S7:S9)</f>
        <v>0</v>
      </c>
      <c r="T15" s="136">
        <f>SUM(T7:T14)</f>
        <v>852102</v>
      </c>
      <c r="U15" s="136">
        <f>(U7*T7)+(U8*T8)+(U9*T9)+(U10*T10)+(U11*T11)+(U12*T12)+(U13*T13)+(U14*T14)</f>
        <v>322130.59999999998</v>
      </c>
      <c r="V15" s="136">
        <f>SUM(V7:V14)</f>
        <v>577523.74</v>
      </c>
      <c r="W15" s="240"/>
      <c r="X15" s="151"/>
      <c r="Y15" s="27"/>
    </row>
    <row r="16" spans="1:25" ht="15.5" x14ac:dyDescent="0.35">
      <c r="A16" s="19"/>
      <c r="B16" s="69" t="s">
        <v>39</v>
      </c>
      <c r="C16" s="353" t="s">
        <v>623</v>
      </c>
      <c r="D16" s="354"/>
      <c r="E16" s="354"/>
      <c r="F16" s="354"/>
      <c r="G16" s="354"/>
      <c r="H16" s="354"/>
      <c r="I16" s="354"/>
      <c r="J16" s="354"/>
      <c r="K16" s="354"/>
      <c r="L16" s="354"/>
      <c r="M16" s="354"/>
      <c r="N16" s="354"/>
      <c r="O16" s="354"/>
      <c r="P16" s="354"/>
      <c r="Q16" s="354"/>
      <c r="R16" s="354"/>
      <c r="S16" s="354"/>
      <c r="T16" s="354"/>
      <c r="U16" s="354"/>
      <c r="V16" s="354"/>
      <c r="W16" s="354"/>
      <c r="X16" s="355"/>
      <c r="Y16" s="26"/>
    </row>
    <row r="17" spans="1:25" ht="153" customHeight="1" x14ac:dyDescent="0.35">
      <c r="A17" s="19"/>
      <c r="B17" s="95" t="s">
        <v>40</v>
      </c>
      <c r="C17" s="93" t="s">
        <v>41</v>
      </c>
      <c r="D17" s="133">
        <v>166000</v>
      </c>
      <c r="E17" s="96">
        <v>127488.81</v>
      </c>
      <c r="F17" s="133">
        <f>D17-E17</f>
        <v>38511.19</v>
      </c>
      <c r="G17" s="133">
        <v>0</v>
      </c>
      <c r="H17" s="133">
        <v>0</v>
      </c>
      <c r="I17" s="133">
        <f>D17+H17</f>
        <v>166000</v>
      </c>
      <c r="J17" s="133">
        <v>0</v>
      </c>
      <c r="K17" s="133">
        <v>0</v>
      </c>
      <c r="L17" s="133">
        <v>0</v>
      </c>
      <c r="M17" s="133">
        <v>0</v>
      </c>
      <c r="N17" s="133">
        <f>J17+M17</f>
        <v>0</v>
      </c>
      <c r="O17" s="96">
        <v>0</v>
      </c>
      <c r="P17" s="123">
        <v>0</v>
      </c>
      <c r="Q17" s="133">
        <v>0</v>
      </c>
      <c r="R17" s="133">
        <v>0</v>
      </c>
      <c r="S17" s="133">
        <f>O17+R17</f>
        <v>0</v>
      </c>
      <c r="T17" s="236">
        <f>D17+H17+J17+M17+O17+R17</f>
        <v>166000</v>
      </c>
      <c r="U17" s="237"/>
      <c r="V17" s="133">
        <f>E17+K17+P17</f>
        <v>127488.81</v>
      </c>
      <c r="W17" s="135"/>
      <c r="X17" s="148"/>
      <c r="Y17" s="98"/>
    </row>
    <row r="18" spans="1:25" ht="192.75" customHeight="1" x14ac:dyDescent="0.35">
      <c r="A18" s="19"/>
      <c r="B18" s="95" t="s">
        <v>42</v>
      </c>
      <c r="C18" s="93" t="s">
        <v>43</v>
      </c>
      <c r="D18" s="133">
        <v>50000</v>
      </c>
      <c r="E18" s="133">
        <v>50000</v>
      </c>
      <c r="F18" s="133">
        <f>D18-E18</f>
        <v>0</v>
      </c>
      <c r="G18" s="133">
        <v>0</v>
      </c>
      <c r="H18" s="304">
        <v>60000</v>
      </c>
      <c r="I18" s="133">
        <f t="shared" ref="I18:I19" si="4">D18+H18</f>
        <v>110000</v>
      </c>
      <c r="J18" s="133">
        <v>0</v>
      </c>
      <c r="K18" s="133">
        <v>0</v>
      </c>
      <c r="L18" s="133">
        <v>0</v>
      </c>
      <c r="M18" s="133">
        <v>0</v>
      </c>
      <c r="N18" s="133">
        <f t="shared" ref="N18:N20" si="5">J18+M18</f>
        <v>0</v>
      </c>
      <c r="O18" s="96">
        <v>0</v>
      </c>
      <c r="P18" s="123">
        <v>0</v>
      </c>
      <c r="Q18" s="133">
        <v>0</v>
      </c>
      <c r="R18" s="133">
        <v>0</v>
      </c>
      <c r="S18" s="133">
        <f t="shared" ref="S18:S19" si="6">O18+R18</f>
        <v>0</v>
      </c>
      <c r="T18" s="236">
        <f t="shared" ref="T18:T20" si="7">D18+H18+J18+M18+O18+R18</f>
        <v>110000</v>
      </c>
      <c r="U18" s="237">
        <v>0.25</v>
      </c>
      <c r="V18" s="133">
        <f t="shared" ref="V18:V20" si="8">E18+K18+P18</f>
        <v>50000</v>
      </c>
      <c r="W18" s="135" t="s">
        <v>625</v>
      </c>
      <c r="X18" s="149" t="s">
        <v>624</v>
      </c>
      <c r="Y18" s="98"/>
    </row>
    <row r="19" spans="1:25" ht="207" customHeight="1" x14ac:dyDescent="0.35">
      <c r="A19" s="19"/>
      <c r="B19" s="95" t="s">
        <v>44</v>
      </c>
      <c r="C19" s="93" t="s">
        <v>45</v>
      </c>
      <c r="D19" s="133">
        <v>62000</v>
      </c>
      <c r="E19" s="133">
        <v>61146.66</v>
      </c>
      <c r="F19" s="133">
        <f>D19-E19</f>
        <v>853.33999999999651</v>
      </c>
      <c r="G19" s="133">
        <v>0</v>
      </c>
      <c r="H19" s="133">
        <v>0</v>
      </c>
      <c r="I19" s="133">
        <f t="shared" si="4"/>
        <v>62000</v>
      </c>
      <c r="J19" s="133">
        <v>0</v>
      </c>
      <c r="K19" s="133">
        <v>0</v>
      </c>
      <c r="L19" s="133">
        <v>0</v>
      </c>
      <c r="M19" s="133">
        <v>0</v>
      </c>
      <c r="N19" s="133">
        <f t="shared" si="5"/>
        <v>0</v>
      </c>
      <c r="O19" s="96">
        <v>0</v>
      </c>
      <c r="P19" s="123">
        <v>0</v>
      </c>
      <c r="Q19" s="133">
        <v>0</v>
      </c>
      <c r="R19" s="133">
        <v>0</v>
      </c>
      <c r="S19" s="133">
        <f t="shared" si="6"/>
        <v>0</v>
      </c>
      <c r="T19" s="236">
        <f t="shared" si="7"/>
        <v>62000</v>
      </c>
      <c r="U19" s="237">
        <v>0.25</v>
      </c>
      <c r="V19" s="133">
        <f t="shared" si="8"/>
        <v>61146.66</v>
      </c>
      <c r="W19" s="135"/>
      <c r="X19" s="148"/>
      <c r="Y19" s="98"/>
    </row>
    <row r="20" spans="1:25" ht="207" customHeight="1" x14ac:dyDescent="0.35">
      <c r="A20" s="19"/>
      <c r="B20" s="95" t="s">
        <v>46</v>
      </c>
      <c r="C20" s="132" t="s">
        <v>47</v>
      </c>
      <c r="D20" s="134"/>
      <c r="E20" s="134"/>
      <c r="F20" s="134"/>
      <c r="G20" s="134"/>
      <c r="H20" s="305">
        <v>20000</v>
      </c>
      <c r="I20" s="133">
        <f>D20+H20</f>
        <v>20000</v>
      </c>
      <c r="J20" s="133">
        <v>0</v>
      </c>
      <c r="K20" s="133">
        <v>0</v>
      </c>
      <c r="L20" s="133">
        <v>0</v>
      </c>
      <c r="M20" s="133">
        <v>0</v>
      </c>
      <c r="N20" s="133">
        <f t="shared" si="5"/>
        <v>0</v>
      </c>
      <c r="O20" s="96">
        <v>0</v>
      </c>
      <c r="P20" s="123">
        <v>0</v>
      </c>
      <c r="Q20" s="133">
        <v>0</v>
      </c>
      <c r="R20" s="133">
        <v>0</v>
      </c>
      <c r="S20" s="133">
        <f>O20+R20</f>
        <v>0</v>
      </c>
      <c r="T20" s="236">
        <f t="shared" si="7"/>
        <v>20000</v>
      </c>
      <c r="U20" s="237"/>
      <c r="V20" s="133">
        <f t="shared" si="8"/>
        <v>0</v>
      </c>
      <c r="W20" s="135"/>
      <c r="X20" s="148" t="s">
        <v>48</v>
      </c>
      <c r="Y20" s="98"/>
    </row>
    <row r="21" spans="1:25" ht="15.5" hidden="1" x14ac:dyDescent="0.35">
      <c r="A21" s="19"/>
      <c r="B21" s="95" t="s">
        <v>46</v>
      </c>
      <c r="C21" s="132"/>
      <c r="D21" s="133"/>
      <c r="E21" s="133"/>
      <c r="F21" s="133"/>
      <c r="G21" s="133"/>
      <c r="H21" s="133"/>
      <c r="I21" s="133"/>
      <c r="J21" s="133"/>
      <c r="K21" s="133"/>
      <c r="L21" s="133"/>
      <c r="M21" s="133"/>
      <c r="N21" s="133"/>
      <c r="O21" s="96"/>
      <c r="P21" s="123"/>
      <c r="Q21" s="133"/>
      <c r="R21" s="133"/>
      <c r="S21" s="133"/>
      <c r="T21" s="236">
        <f>SUM(D21:O21)</f>
        <v>0</v>
      </c>
      <c r="U21" s="237"/>
      <c r="V21" s="133"/>
      <c r="W21" s="135"/>
      <c r="X21" s="150"/>
      <c r="Y21" s="98"/>
    </row>
    <row r="22" spans="1:25" ht="15.5" hidden="1" x14ac:dyDescent="0.35">
      <c r="A22" s="19"/>
      <c r="B22" s="95" t="s">
        <v>49</v>
      </c>
      <c r="C22" s="93"/>
      <c r="D22" s="133"/>
      <c r="E22" s="133"/>
      <c r="F22" s="133"/>
      <c r="G22" s="133"/>
      <c r="H22" s="133"/>
      <c r="I22" s="133"/>
      <c r="J22" s="133"/>
      <c r="K22" s="133"/>
      <c r="L22" s="133"/>
      <c r="M22" s="133"/>
      <c r="N22" s="133"/>
      <c r="O22" s="96"/>
      <c r="P22" s="123"/>
      <c r="Q22" s="133"/>
      <c r="R22" s="133"/>
      <c r="S22" s="133"/>
      <c r="T22" s="236">
        <f>SUM(D22:O22)</f>
        <v>0</v>
      </c>
      <c r="U22" s="237"/>
      <c r="V22" s="133"/>
      <c r="W22" s="135"/>
      <c r="X22" s="150"/>
      <c r="Y22" s="98"/>
    </row>
    <row r="23" spans="1:25" ht="15.5" hidden="1" x14ac:dyDescent="0.35">
      <c r="A23" s="19"/>
      <c r="B23" s="95" t="s">
        <v>50</v>
      </c>
      <c r="C23" s="93"/>
      <c r="D23" s="133"/>
      <c r="E23" s="133"/>
      <c r="F23" s="133"/>
      <c r="G23" s="133"/>
      <c r="H23" s="133"/>
      <c r="I23" s="133"/>
      <c r="J23" s="133"/>
      <c r="K23" s="133"/>
      <c r="L23" s="133"/>
      <c r="M23" s="133"/>
      <c r="N23" s="133"/>
      <c r="O23" s="96"/>
      <c r="P23" s="123"/>
      <c r="Q23" s="133"/>
      <c r="R23" s="133"/>
      <c r="S23" s="133"/>
      <c r="T23" s="236">
        <f>SUM(D23:O23)</f>
        <v>0</v>
      </c>
      <c r="U23" s="237"/>
      <c r="V23" s="133"/>
      <c r="W23" s="135"/>
      <c r="X23" s="150"/>
      <c r="Y23" s="98"/>
    </row>
    <row r="24" spans="1:25" ht="15.5" hidden="1" x14ac:dyDescent="0.35">
      <c r="A24" s="19"/>
      <c r="B24" s="95" t="s">
        <v>51</v>
      </c>
      <c r="C24" s="99"/>
      <c r="D24" s="135"/>
      <c r="E24" s="135"/>
      <c r="F24" s="135"/>
      <c r="G24" s="135"/>
      <c r="H24" s="135"/>
      <c r="I24" s="135"/>
      <c r="J24" s="135"/>
      <c r="K24" s="135"/>
      <c r="L24" s="135"/>
      <c r="M24" s="135"/>
      <c r="N24" s="135"/>
      <c r="O24" s="97"/>
      <c r="P24" s="124"/>
      <c r="Q24" s="135"/>
      <c r="R24" s="135"/>
      <c r="S24" s="135"/>
      <c r="T24" s="236">
        <f>SUM(D24:O24)</f>
        <v>0</v>
      </c>
      <c r="U24" s="239"/>
      <c r="V24" s="135"/>
      <c r="W24" s="135"/>
      <c r="X24" s="151"/>
      <c r="Y24" s="98"/>
    </row>
    <row r="25" spans="1:25" ht="15.5" hidden="1" x14ac:dyDescent="0.35">
      <c r="A25" s="19"/>
      <c r="B25" s="95" t="s">
        <v>52</v>
      </c>
      <c r="C25" s="99"/>
      <c r="D25" s="135"/>
      <c r="E25" s="135"/>
      <c r="F25" s="135"/>
      <c r="G25" s="135"/>
      <c r="H25" s="135"/>
      <c r="I25" s="135"/>
      <c r="J25" s="135"/>
      <c r="K25" s="135"/>
      <c r="L25" s="135"/>
      <c r="M25" s="135"/>
      <c r="N25" s="135"/>
      <c r="O25" s="97"/>
      <c r="P25" s="124"/>
      <c r="Q25" s="135"/>
      <c r="R25" s="135"/>
      <c r="S25" s="135"/>
      <c r="T25" s="236">
        <f>SUM(D25:O25)</f>
        <v>0</v>
      </c>
      <c r="U25" s="239"/>
      <c r="V25" s="135"/>
      <c r="W25" s="135"/>
      <c r="X25" s="151"/>
      <c r="Y25" s="98"/>
    </row>
    <row r="26" spans="1:25" ht="15.5" x14ac:dyDescent="0.35">
      <c r="A26" s="19"/>
      <c r="C26" s="69" t="s">
        <v>38</v>
      </c>
      <c r="D26" s="137">
        <f>SUM(D17:D25)</f>
        <v>278000</v>
      </c>
      <c r="E26" s="137">
        <f>SUM(E17:E19)</f>
        <v>238635.47</v>
      </c>
      <c r="F26" s="137">
        <f>SUM(F17:F19)</f>
        <v>39364.53</v>
      </c>
      <c r="G26" s="137"/>
      <c r="H26" s="137">
        <f>SUM(H17:H20)</f>
        <v>80000</v>
      </c>
      <c r="I26" s="137">
        <f>SUM(I17:I25)</f>
        <v>358000</v>
      </c>
      <c r="J26" s="137">
        <f>SUM(J17:J25)</f>
        <v>0</v>
      </c>
      <c r="K26" s="137">
        <f>SUM(K17:K20)</f>
        <v>0</v>
      </c>
      <c r="L26" s="137">
        <f>SUM(L17:L20)</f>
        <v>0</v>
      </c>
      <c r="M26" s="137">
        <f>SUM(M17:M20)</f>
        <v>0</v>
      </c>
      <c r="N26" s="137">
        <f>SUM(N17:N20)</f>
        <v>0</v>
      </c>
      <c r="O26" s="11">
        <f>SUM(O17:O25)</f>
        <v>0</v>
      </c>
      <c r="P26" s="126">
        <f>SUM(P17:P20)</f>
        <v>0</v>
      </c>
      <c r="Q26" s="137">
        <f>SUM(Q17:Q19)</f>
        <v>0</v>
      </c>
      <c r="R26" s="137">
        <f>SUM(R17:R25)</f>
        <v>0</v>
      </c>
      <c r="S26" s="136">
        <f>SUM(S18:S20)</f>
        <v>0</v>
      </c>
      <c r="T26" s="137">
        <f>SUM(T17:T25)</f>
        <v>358000</v>
      </c>
      <c r="U26" s="136">
        <f>(U17*T17)+(U18*T18)+(U19*T19)+(U21*T21)+(U22*T22)+(U23*T23)+(U24*T24)+(U25*T25)</f>
        <v>43000</v>
      </c>
      <c r="V26" s="136">
        <f>SUM(V17:V25)</f>
        <v>238635.47</v>
      </c>
      <c r="W26" s="240"/>
      <c r="X26" s="151"/>
      <c r="Y26" s="27"/>
    </row>
    <row r="27" spans="1:25" ht="15.5" x14ac:dyDescent="0.35">
      <c r="A27" s="19"/>
      <c r="B27" s="69" t="s">
        <v>53</v>
      </c>
      <c r="C27" s="363" t="s">
        <v>54</v>
      </c>
      <c r="D27" s="354"/>
      <c r="E27" s="354"/>
      <c r="F27" s="354"/>
      <c r="G27" s="354"/>
      <c r="H27" s="354"/>
      <c r="I27" s="354"/>
      <c r="J27" s="354"/>
      <c r="K27" s="354"/>
      <c r="L27" s="354"/>
      <c r="M27" s="354"/>
      <c r="N27" s="354"/>
      <c r="O27" s="354"/>
      <c r="P27" s="354"/>
      <c r="Q27" s="354"/>
      <c r="R27" s="354"/>
      <c r="S27" s="354"/>
      <c r="T27" s="354"/>
      <c r="U27" s="354"/>
      <c r="V27" s="354"/>
      <c r="W27" s="354"/>
      <c r="X27" s="355"/>
      <c r="Y27" s="26"/>
    </row>
    <row r="28" spans="1:25" ht="70.5" customHeight="1" x14ac:dyDescent="0.35">
      <c r="A28" s="19"/>
      <c r="B28" s="95" t="s">
        <v>55</v>
      </c>
      <c r="C28" s="93" t="s">
        <v>56</v>
      </c>
      <c r="D28" s="133">
        <v>40000</v>
      </c>
      <c r="E28" s="133">
        <v>39994.36</v>
      </c>
      <c r="F28" s="133">
        <f>D28-E28</f>
        <v>5.6399999999994179</v>
      </c>
      <c r="G28" s="133">
        <v>0</v>
      </c>
      <c r="H28" s="133">
        <v>0</v>
      </c>
      <c r="I28" s="133">
        <f>D28+H28</f>
        <v>40000</v>
      </c>
      <c r="J28" s="133">
        <v>0</v>
      </c>
      <c r="K28" s="133">
        <v>0</v>
      </c>
      <c r="L28" s="133">
        <v>0</v>
      </c>
      <c r="M28" s="133">
        <v>0</v>
      </c>
      <c r="N28" s="133">
        <f t="shared" ref="N28:N29" si="9">J28+M28</f>
        <v>0</v>
      </c>
      <c r="O28" s="96">
        <v>0</v>
      </c>
      <c r="P28" s="123">
        <v>0</v>
      </c>
      <c r="Q28" s="133">
        <v>0</v>
      </c>
      <c r="R28" s="133">
        <v>0</v>
      </c>
      <c r="S28" s="133">
        <f>O28+R28</f>
        <v>0</v>
      </c>
      <c r="T28" s="236">
        <f>D28+H28+J28+M28+O28+R28</f>
        <v>40000</v>
      </c>
      <c r="U28" s="237"/>
      <c r="V28" s="133">
        <f>E28+K28+P28</f>
        <v>39994.36</v>
      </c>
      <c r="W28" s="135"/>
      <c r="X28" s="150"/>
      <c r="Y28" s="98"/>
    </row>
    <row r="29" spans="1:25" ht="143.25" customHeight="1" x14ac:dyDescent="0.35">
      <c r="A29" s="19"/>
      <c r="B29" s="95" t="s">
        <v>57</v>
      </c>
      <c r="C29" s="93" t="s">
        <v>58</v>
      </c>
      <c r="D29" s="133">
        <v>78843</v>
      </c>
      <c r="E29" s="133">
        <v>78348.399999999994</v>
      </c>
      <c r="F29" s="133">
        <f>D29-E29</f>
        <v>494.60000000000582</v>
      </c>
      <c r="G29" s="133">
        <v>0</v>
      </c>
      <c r="H29" s="304">
        <v>0</v>
      </c>
      <c r="I29" s="133">
        <f>D29+H29</f>
        <v>78843</v>
      </c>
      <c r="J29" s="133">
        <v>0</v>
      </c>
      <c r="K29" s="133">
        <v>0</v>
      </c>
      <c r="L29" s="133">
        <v>0</v>
      </c>
      <c r="M29" s="133">
        <v>0</v>
      </c>
      <c r="N29" s="133">
        <f t="shared" si="9"/>
        <v>0</v>
      </c>
      <c r="O29" s="96">
        <v>0</v>
      </c>
      <c r="P29" s="123">
        <v>0</v>
      </c>
      <c r="Q29" s="133">
        <v>0</v>
      </c>
      <c r="R29" s="133">
        <v>0</v>
      </c>
      <c r="S29" s="133">
        <f>O29+R29</f>
        <v>0</v>
      </c>
      <c r="T29" s="236">
        <f>D29+H29+J29+M29+O29+R29</f>
        <v>78843</v>
      </c>
      <c r="U29" s="237">
        <v>0.25</v>
      </c>
      <c r="V29" s="133">
        <f t="shared" ref="V29" si="10">E29+K29+P29</f>
        <v>78348.399999999994</v>
      </c>
      <c r="W29" s="135"/>
      <c r="X29" s="149"/>
      <c r="Y29" s="98"/>
    </row>
    <row r="30" spans="1:25" ht="15.5" hidden="1" x14ac:dyDescent="0.35">
      <c r="A30" s="19"/>
      <c r="B30" s="95" t="s">
        <v>59</v>
      </c>
      <c r="C30" s="93"/>
      <c r="D30" s="133"/>
      <c r="E30" s="133"/>
      <c r="F30" s="133"/>
      <c r="G30" s="133"/>
      <c r="H30" s="133"/>
      <c r="I30" s="133"/>
      <c r="J30" s="133"/>
      <c r="K30" s="133"/>
      <c r="L30" s="133"/>
      <c r="M30" s="133"/>
      <c r="N30" s="133"/>
      <c r="O30" s="96"/>
      <c r="P30" s="123"/>
      <c r="Q30" s="133"/>
      <c r="R30" s="133"/>
      <c r="S30" s="133"/>
      <c r="T30" s="236">
        <f t="shared" ref="T30:T35" si="11">SUM(D30:O30)</f>
        <v>0</v>
      </c>
      <c r="U30" s="237"/>
      <c r="V30" s="133"/>
      <c r="W30" s="135"/>
      <c r="X30" s="150"/>
      <c r="Y30" s="98"/>
    </row>
    <row r="31" spans="1:25" ht="15.5" hidden="1" x14ac:dyDescent="0.35">
      <c r="A31" s="19"/>
      <c r="B31" s="95" t="s">
        <v>60</v>
      </c>
      <c r="C31" s="93"/>
      <c r="D31" s="133"/>
      <c r="E31" s="133"/>
      <c r="F31" s="133"/>
      <c r="G31" s="133"/>
      <c r="H31" s="133"/>
      <c r="I31" s="133"/>
      <c r="J31" s="133"/>
      <c r="K31" s="133"/>
      <c r="L31" s="133"/>
      <c r="M31" s="133"/>
      <c r="N31" s="133"/>
      <c r="O31" s="96"/>
      <c r="P31" s="123"/>
      <c r="Q31" s="133"/>
      <c r="R31" s="133"/>
      <c r="S31" s="133"/>
      <c r="T31" s="236">
        <f t="shared" si="11"/>
        <v>0</v>
      </c>
      <c r="U31" s="237"/>
      <c r="V31" s="133"/>
      <c r="W31" s="135"/>
      <c r="X31" s="150"/>
      <c r="Y31" s="98"/>
    </row>
    <row r="32" spans="1:25" s="19" customFormat="1" ht="15.5" hidden="1" x14ac:dyDescent="0.35">
      <c r="B32" s="95" t="s">
        <v>61</v>
      </c>
      <c r="C32" s="93"/>
      <c r="D32" s="133"/>
      <c r="E32" s="133"/>
      <c r="F32" s="133"/>
      <c r="G32" s="133"/>
      <c r="H32" s="133"/>
      <c r="I32" s="133"/>
      <c r="J32" s="133"/>
      <c r="K32" s="133"/>
      <c r="L32" s="133"/>
      <c r="M32" s="133"/>
      <c r="N32" s="133"/>
      <c r="O32" s="96"/>
      <c r="P32" s="123"/>
      <c r="Q32" s="133"/>
      <c r="R32" s="133"/>
      <c r="S32" s="133"/>
      <c r="T32" s="236">
        <f t="shared" si="11"/>
        <v>0</v>
      </c>
      <c r="U32" s="237"/>
      <c r="V32" s="133"/>
      <c r="W32" s="135"/>
      <c r="X32" s="150"/>
      <c r="Y32" s="98"/>
    </row>
    <row r="33" spans="1:25" s="19" customFormat="1" ht="15.5" hidden="1" x14ac:dyDescent="0.35">
      <c r="B33" s="95" t="s">
        <v>62</v>
      </c>
      <c r="C33" s="93"/>
      <c r="D33" s="133"/>
      <c r="E33" s="133"/>
      <c r="F33" s="133"/>
      <c r="G33" s="133"/>
      <c r="H33" s="133"/>
      <c r="I33" s="133"/>
      <c r="J33" s="133"/>
      <c r="K33" s="133"/>
      <c r="L33" s="133"/>
      <c r="M33" s="133"/>
      <c r="N33" s="133"/>
      <c r="O33" s="96"/>
      <c r="P33" s="123"/>
      <c r="Q33" s="133"/>
      <c r="R33" s="133"/>
      <c r="S33" s="133"/>
      <c r="T33" s="236">
        <f t="shared" si="11"/>
        <v>0</v>
      </c>
      <c r="U33" s="237"/>
      <c r="V33" s="133"/>
      <c r="W33" s="135"/>
      <c r="X33" s="150"/>
      <c r="Y33" s="98"/>
    </row>
    <row r="34" spans="1:25" s="19" customFormat="1" ht="10.5" customHeight="1" x14ac:dyDescent="0.35">
      <c r="A34" s="18"/>
      <c r="B34" s="95" t="s">
        <v>63</v>
      </c>
      <c r="C34" s="99"/>
      <c r="D34" s="135"/>
      <c r="E34" s="135"/>
      <c r="F34" s="135"/>
      <c r="G34" s="135"/>
      <c r="H34" s="135"/>
      <c r="I34" s="135"/>
      <c r="J34" s="135"/>
      <c r="K34" s="135"/>
      <c r="L34" s="135"/>
      <c r="M34" s="135"/>
      <c r="N34" s="135"/>
      <c r="O34" s="97"/>
      <c r="P34" s="124"/>
      <c r="Q34" s="135"/>
      <c r="R34" s="135"/>
      <c r="S34" s="135"/>
      <c r="T34" s="236">
        <f t="shared" si="11"/>
        <v>0</v>
      </c>
      <c r="U34" s="239"/>
      <c r="V34" s="135"/>
      <c r="W34" s="135"/>
      <c r="X34" s="151"/>
      <c r="Y34" s="98"/>
    </row>
    <row r="35" spans="1:25" ht="21" customHeight="1" x14ac:dyDescent="0.35">
      <c r="B35" s="95" t="s">
        <v>64</v>
      </c>
      <c r="C35" s="99"/>
      <c r="D35" s="135"/>
      <c r="E35" s="135"/>
      <c r="F35" s="135"/>
      <c r="G35" s="135"/>
      <c r="H35" s="135"/>
      <c r="I35" s="135"/>
      <c r="J35" s="135"/>
      <c r="K35" s="135"/>
      <c r="L35" s="135"/>
      <c r="M35" s="135"/>
      <c r="N35" s="135"/>
      <c r="O35" s="97"/>
      <c r="P35" s="124"/>
      <c r="Q35" s="135"/>
      <c r="R35" s="135"/>
      <c r="S35" s="135"/>
      <c r="T35" s="236">
        <f t="shared" si="11"/>
        <v>0</v>
      </c>
      <c r="U35" s="239"/>
      <c r="V35" s="135"/>
      <c r="W35" s="135"/>
      <c r="X35" s="151"/>
      <c r="Y35" s="98"/>
    </row>
    <row r="36" spans="1:25" ht="15.5" x14ac:dyDescent="0.35">
      <c r="C36" s="69" t="s">
        <v>38</v>
      </c>
      <c r="D36" s="137">
        <f>SUM(D28:D35)</f>
        <v>118843</v>
      </c>
      <c r="E36" s="137">
        <f>SUM(E28:E29)</f>
        <v>118342.76</v>
      </c>
      <c r="F36" s="137">
        <f>SUM(F28:F29)</f>
        <v>500.24000000000524</v>
      </c>
      <c r="G36" s="137"/>
      <c r="H36" s="137">
        <f ca="1">SUM(H28:H291)</f>
        <v>0</v>
      </c>
      <c r="I36" s="137">
        <f>SUM(I28:I35)</f>
        <v>118843</v>
      </c>
      <c r="J36" s="137">
        <f>SUM(J28:J35)</f>
        <v>0</v>
      </c>
      <c r="K36" s="137">
        <f>SUM(K28:K29)</f>
        <v>0</v>
      </c>
      <c r="L36" s="137">
        <f ca="1">SUM(L28:L36)</f>
        <v>0</v>
      </c>
      <c r="M36" s="137">
        <f>SUM(M28:M29)</f>
        <v>0</v>
      </c>
      <c r="N36" s="137">
        <f>SUM(N28:N29)</f>
        <v>0</v>
      </c>
      <c r="O36" s="11">
        <f>SUM(O28:O35)</f>
        <v>0</v>
      </c>
      <c r="P36" s="126">
        <f>SUM(P28:P29)</f>
        <v>0</v>
      </c>
      <c r="Q36" s="137">
        <f>SUM(Q28:Q29)</f>
        <v>0</v>
      </c>
      <c r="R36" s="137">
        <f>SUM(R28:R29)</f>
        <v>0</v>
      </c>
      <c r="S36" s="137">
        <f>SUM(S28:S29)</f>
        <v>0</v>
      </c>
      <c r="T36" s="137">
        <f>SUM(T28:T35)</f>
        <v>118843</v>
      </c>
      <c r="U36" s="136">
        <f>(U28*T28)+(U29*T29)+(U30*T30)+(U31*T31)+(U32*T32)+(U33*T33)+(U34*T34)+(U35*T35)</f>
        <v>19710.75</v>
      </c>
      <c r="V36" s="136">
        <f>SUM(V28:V35)</f>
        <v>118342.76</v>
      </c>
      <c r="W36" s="240"/>
      <c r="X36" s="151"/>
      <c r="Y36" s="27"/>
    </row>
    <row r="37" spans="1:25" ht="15.5" x14ac:dyDescent="0.35">
      <c r="B37" s="69" t="s">
        <v>65</v>
      </c>
      <c r="C37" s="353" t="s">
        <v>66</v>
      </c>
      <c r="D37" s="354"/>
      <c r="E37" s="354"/>
      <c r="F37" s="354"/>
      <c r="G37" s="354"/>
      <c r="H37" s="354"/>
      <c r="I37" s="354"/>
      <c r="J37" s="354"/>
      <c r="K37" s="354"/>
      <c r="L37" s="354"/>
      <c r="M37" s="354"/>
      <c r="N37" s="354"/>
      <c r="O37" s="354"/>
      <c r="P37" s="354"/>
      <c r="Q37" s="354"/>
      <c r="R37" s="354"/>
      <c r="S37" s="354"/>
      <c r="T37" s="354"/>
      <c r="U37" s="354"/>
      <c r="V37" s="354"/>
      <c r="W37" s="354"/>
      <c r="X37" s="355"/>
      <c r="Y37" s="26"/>
    </row>
    <row r="38" spans="1:25" ht="100.75" customHeight="1" x14ac:dyDescent="0.35">
      <c r="B38" s="95" t="s">
        <v>67</v>
      </c>
      <c r="C38" s="93" t="s">
        <v>68</v>
      </c>
      <c r="D38" s="134"/>
      <c r="E38" s="134"/>
      <c r="F38" s="134"/>
      <c r="G38" s="134"/>
      <c r="H38" s="209">
        <v>0</v>
      </c>
      <c r="I38" s="209">
        <f>D38+H38</f>
        <v>0</v>
      </c>
      <c r="J38" s="133">
        <v>30000</v>
      </c>
      <c r="K38" s="133">
        <v>10000</v>
      </c>
      <c r="L38" s="133">
        <f>J38-K38</f>
        <v>20000</v>
      </c>
      <c r="M38" s="307">
        <v>0</v>
      </c>
      <c r="N38" s="133">
        <f>J38+M38</f>
        <v>30000</v>
      </c>
      <c r="O38" s="96">
        <v>0</v>
      </c>
      <c r="P38" s="123">
        <v>0</v>
      </c>
      <c r="Q38" s="133">
        <v>0</v>
      </c>
      <c r="R38" s="133">
        <v>0</v>
      </c>
      <c r="S38" s="133">
        <f>O38+R38</f>
        <v>0</v>
      </c>
      <c r="T38" s="236">
        <f>D38+H38+J38+M38+O38+R38</f>
        <v>30000</v>
      </c>
      <c r="U38" s="237">
        <v>0.8</v>
      </c>
      <c r="V38" s="133">
        <f>E38+K38+P38</f>
        <v>10000</v>
      </c>
      <c r="X38" s="321"/>
      <c r="Y38" s="98"/>
    </row>
    <row r="39" spans="1:25" ht="46.5" x14ac:dyDescent="0.35">
      <c r="B39" s="95" t="s">
        <v>69</v>
      </c>
      <c r="C39" s="93" t="s">
        <v>70</v>
      </c>
      <c r="D39" s="134"/>
      <c r="E39" s="134"/>
      <c r="F39" s="134"/>
      <c r="G39" s="134"/>
      <c r="H39" s="134"/>
      <c r="I39" s="134"/>
      <c r="J39" s="133">
        <v>30000</v>
      </c>
      <c r="K39" s="133">
        <v>30000</v>
      </c>
      <c r="L39" s="133">
        <f>J39-K39</f>
        <v>0</v>
      </c>
      <c r="M39" s="133">
        <v>0</v>
      </c>
      <c r="N39" s="133">
        <f>J39+M39</f>
        <v>30000</v>
      </c>
      <c r="O39" s="96">
        <v>0</v>
      </c>
      <c r="P39" s="123">
        <v>0</v>
      </c>
      <c r="Q39" s="133">
        <v>0</v>
      </c>
      <c r="R39" s="133">
        <v>0</v>
      </c>
      <c r="S39" s="133">
        <f>O39+R39</f>
        <v>0</v>
      </c>
      <c r="T39" s="236">
        <f>D39+H39+J39+M39+O39+R39</f>
        <v>30000</v>
      </c>
      <c r="U39" s="237">
        <v>1</v>
      </c>
      <c r="V39" s="133">
        <f>E39+K39+P39</f>
        <v>30000</v>
      </c>
      <c r="W39" s="135"/>
      <c r="X39" s="150"/>
      <c r="Y39" s="98"/>
    </row>
    <row r="40" spans="1:25" ht="15.5" hidden="1" x14ac:dyDescent="0.35">
      <c r="B40" s="95" t="s">
        <v>71</v>
      </c>
      <c r="C40" s="93"/>
      <c r="D40" s="133"/>
      <c r="E40" s="133"/>
      <c r="F40" s="133"/>
      <c r="G40" s="133"/>
      <c r="H40" s="133"/>
      <c r="I40" s="133"/>
      <c r="J40" s="133"/>
      <c r="K40" s="133"/>
      <c r="L40" s="133"/>
      <c r="M40" s="133"/>
      <c r="N40" s="133"/>
      <c r="O40" s="96"/>
      <c r="P40" s="123"/>
      <c r="Q40" s="133"/>
      <c r="R40" s="133"/>
      <c r="S40" s="133"/>
      <c r="T40" s="236">
        <f t="shared" ref="T40:T45" si="12">SUM(D40:O40)</f>
        <v>0</v>
      </c>
      <c r="U40" s="237"/>
      <c r="V40" s="133"/>
      <c r="W40" s="135"/>
      <c r="X40" s="150"/>
      <c r="Y40" s="98"/>
    </row>
    <row r="41" spans="1:25" ht="15.5" hidden="1" x14ac:dyDescent="0.35">
      <c r="B41" s="95" t="s">
        <v>72</v>
      </c>
      <c r="C41" s="93"/>
      <c r="D41" s="133"/>
      <c r="E41" s="133"/>
      <c r="F41" s="133"/>
      <c r="G41" s="133"/>
      <c r="H41" s="133"/>
      <c r="I41" s="133"/>
      <c r="J41" s="133"/>
      <c r="K41" s="133"/>
      <c r="L41" s="133"/>
      <c r="M41" s="133"/>
      <c r="N41" s="133"/>
      <c r="O41" s="96"/>
      <c r="P41" s="123"/>
      <c r="Q41" s="133"/>
      <c r="R41" s="133"/>
      <c r="S41" s="133"/>
      <c r="T41" s="236">
        <f t="shared" si="12"/>
        <v>0</v>
      </c>
      <c r="U41" s="237"/>
      <c r="V41" s="133"/>
      <c r="W41" s="135"/>
      <c r="X41" s="150"/>
      <c r="Y41" s="98"/>
    </row>
    <row r="42" spans="1:25" ht="15.5" hidden="1" x14ac:dyDescent="0.35">
      <c r="B42" s="95" t="s">
        <v>73</v>
      </c>
      <c r="C42" s="93"/>
      <c r="D42" s="133"/>
      <c r="E42" s="133"/>
      <c r="F42" s="133"/>
      <c r="G42" s="133"/>
      <c r="H42" s="133"/>
      <c r="I42" s="133"/>
      <c r="J42" s="133"/>
      <c r="K42" s="133"/>
      <c r="L42" s="133"/>
      <c r="M42" s="133"/>
      <c r="N42" s="133"/>
      <c r="O42" s="96"/>
      <c r="P42" s="123"/>
      <c r="Q42" s="133"/>
      <c r="R42" s="133"/>
      <c r="S42" s="133"/>
      <c r="T42" s="236">
        <f t="shared" si="12"/>
        <v>0</v>
      </c>
      <c r="U42" s="237"/>
      <c r="V42" s="133"/>
      <c r="W42" s="135"/>
      <c r="X42" s="150"/>
      <c r="Y42" s="98"/>
    </row>
    <row r="43" spans="1:25" ht="15.5" hidden="1" x14ac:dyDescent="0.35">
      <c r="A43" s="19"/>
      <c r="B43" s="95" t="s">
        <v>74</v>
      </c>
      <c r="C43" s="93"/>
      <c r="D43" s="133"/>
      <c r="E43" s="133"/>
      <c r="F43" s="133"/>
      <c r="G43" s="133"/>
      <c r="H43" s="133"/>
      <c r="I43" s="133"/>
      <c r="J43" s="133"/>
      <c r="K43" s="133"/>
      <c r="L43" s="133"/>
      <c r="M43" s="133"/>
      <c r="N43" s="133"/>
      <c r="O43" s="96"/>
      <c r="P43" s="123"/>
      <c r="Q43" s="133"/>
      <c r="R43" s="133"/>
      <c r="S43" s="133"/>
      <c r="T43" s="236">
        <f t="shared" si="12"/>
        <v>0</v>
      </c>
      <c r="U43" s="237"/>
      <c r="V43" s="133"/>
      <c r="W43" s="135"/>
      <c r="X43" s="150"/>
      <c r="Y43" s="98"/>
    </row>
    <row r="44" spans="1:25" s="19" customFormat="1" ht="15.5" hidden="1" x14ac:dyDescent="0.35">
      <c r="A44" s="18"/>
      <c r="B44" s="95" t="s">
        <v>75</v>
      </c>
      <c r="C44" s="99"/>
      <c r="D44" s="135"/>
      <c r="E44" s="135"/>
      <c r="F44" s="135"/>
      <c r="G44" s="135"/>
      <c r="H44" s="135"/>
      <c r="I44" s="135"/>
      <c r="J44" s="135"/>
      <c r="K44" s="135"/>
      <c r="L44" s="135"/>
      <c r="M44" s="135"/>
      <c r="N44" s="135"/>
      <c r="O44" s="97"/>
      <c r="P44" s="124"/>
      <c r="Q44" s="135"/>
      <c r="R44" s="135"/>
      <c r="S44" s="135"/>
      <c r="T44" s="236">
        <f t="shared" si="12"/>
        <v>0</v>
      </c>
      <c r="U44" s="239"/>
      <c r="V44" s="135"/>
      <c r="W44" s="135"/>
      <c r="X44" s="151"/>
      <c r="Y44" s="98"/>
    </row>
    <row r="45" spans="1:25" ht="15.5" hidden="1" x14ac:dyDescent="0.35">
      <c r="B45" s="95" t="s">
        <v>76</v>
      </c>
      <c r="C45" s="99"/>
      <c r="D45" s="135"/>
      <c r="E45" s="135"/>
      <c r="F45" s="135"/>
      <c r="G45" s="135"/>
      <c r="H45" s="135"/>
      <c r="I45" s="135"/>
      <c r="J45" s="135"/>
      <c r="K45" s="135"/>
      <c r="L45" s="135"/>
      <c r="M45" s="135"/>
      <c r="N45" s="135"/>
      <c r="O45" s="97"/>
      <c r="P45" s="124"/>
      <c r="Q45" s="135"/>
      <c r="R45" s="135"/>
      <c r="S45" s="135"/>
      <c r="T45" s="236">
        <f t="shared" si="12"/>
        <v>0</v>
      </c>
      <c r="U45" s="239"/>
      <c r="V45" s="135"/>
      <c r="W45" s="135"/>
      <c r="X45" s="151"/>
      <c r="Y45" s="98"/>
    </row>
    <row r="46" spans="1:25" ht="15.5" x14ac:dyDescent="0.35">
      <c r="C46" s="69" t="s">
        <v>38</v>
      </c>
      <c r="D46" s="136">
        <f>SUM(D38:D45)</f>
        <v>0</v>
      </c>
      <c r="E46" s="136">
        <f>SUM(E38:E39)</f>
        <v>0</v>
      </c>
      <c r="F46" s="136">
        <f>SUM(F38:F39)</f>
        <v>0</v>
      </c>
      <c r="G46" s="136"/>
      <c r="H46" s="136">
        <f>SUM(H38:H45)</f>
        <v>0</v>
      </c>
      <c r="I46" s="136">
        <f>SUM(D46,H46)</f>
        <v>0</v>
      </c>
      <c r="J46" s="136">
        <f>SUM(J38:J45)</f>
        <v>60000</v>
      </c>
      <c r="K46" s="136">
        <f>SUM(K39+K38)</f>
        <v>40000</v>
      </c>
      <c r="L46" s="136">
        <f>SUM(L38:L39)</f>
        <v>20000</v>
      </c>
      <c r="M46" s="136">
        <f>SUM(M38:M39)</f>
        <v>0</v>
      </c>
      <c r="N46" s="136">
        <f>SUM(N38:N39)</f>
        <v>60000</v>
      </c>
      <c r="O46" s="8">
        <f>SUM(O38:O45)</f>
        <v>0</v>
      </c>
      <c r="P46" s="125">
        <f>SUM(P38:P39)</f>
        <v>0</v>
      </c>
      <c r="Q46" s="136">
        <f>SUM(Q38:Q39)</f>
        <v>0</v>
      </c>
      <c r="R46" s="136">
        <f>SUM(R38:R39)</f>
        <v>0</v>
      </c>
      <c r="S46" s="136">
        <f>SUM(S38:S39)</f>
        <v>0</v>
      </c>
      <c r="T46" s="136">
        <f>SUM(T38:T45)</f>
        <v>60000</v>
      </c>
      <c r="U46" s="136">
        <f>(U38*T38)+(U39*T39)+(U40*T40)+(U41*T41)+(U42*T42)+(U43*T43)+(U44*T44)+(U45*T45)</f>
        <v>54000</v>
      </c>
      <c r="V46" s="136">
        <f>SUM(V38:V45)</f>
        <v>40000</v>
      </c>
      <c r="W46" s="240"/>
      <c r="X46" s="151"/>
      <c r="Y46" s="27"/>
    </row>
    <row r="47" spans="1:25" ht="15.5" x14ac:dyDescent="0.35">
      <c r="B47" s="100"/>
      <c r="C47" s="101"/>
      <c r="D47" s="138"/>
      <c r="E47" s="138"/>
      <c r="F47" s="138"/>
      <c r="G47" s="138"/>
      <c r="H47" s="138"/>
      <c r="I47" s="138"/>
      <c r="J47" s="138"/>
      <c r="K47" s="138"/>
      <c r="L47" s="138"/>
      <c r="M47" s="138"/>
      <c r="N47" s="138"/>
      <c r="O47" s="102"/>
      <c r="P47" s="102"/>
      <c r="Q47" s="138"/>
      <c r="R47" s="138"/>
      <c r="S47" s="138"/>
      <c r="T47" s="138"/>
      <c r="U47" s="138"/>
      <c r="V47" s="138"/>
      <c r="W47" s="138"/>
      <c r="X47" s="102"/>
      <c r="Y47" s="98"/>
    </row>
    <row r="48" spans="1:25" ht="15.5" x14ac:dyDescent="0.35">
      <c r="B48" s="69" t="s">
        <v>77</v>
      </c>
      <c r="C48" s="357" t="s">
        <v>78</v>
      </c>
      <c r="D48" s="358"/>
      <c r="E48" s="358"/>
      <c r="F48" s="358"/>
      <c r="G48" s="358"/>
      <c r="H48" s="358"/>
      <c r="I48" s="358"/>
      <c r="J48" s="358"/>
      <c r="K48" s="358"/>
      <c r="L48" s="358"/>
      <c r="M48" s="358"/>
      <c r="N48" s="358"/>
      <c r="O48" s="358"/>
      <c r="P48" s="358"/>
      <c r="Q48" s="358"/>
      <c r="R48" s="358"/>
      <c r="S48" s="358"/>
      <c r="T48" s="358"/>
      <c r="U48" s="358"/>
      <c r="V48" s="358"/>
      <c r="W48" s="358"/>
      <c r="X48" s="368"/>
      <c r="Y48" s="7"/>
    </row>
    <row r="49" spans="1:25" ht="15.5" x14ac:dyDescent="0.35">
      <c r="B49" s="69" t="s">
        <v>79</v>
      </c>
      <c r="C49" s="353" t="s">
        <v>80</v>
      </c>
      <c r="D49" s="354"/>
      <c r="E49" s="354"/>
      <c r="F49" s="354"/>
      <c r="G49" s="354"/>
      <c r="H49" s="354"/>
      <c r="I49" s="354"/>
      <c r="J49" s="354"/>
      <c r="K49" s="354"/>
      <c r="L49" s="354"/>
      <c r="M49" s="354"/>
      <c r="N49" s="354"/>
      <c r="O49" s="354"/>
      <c r="P49" s="354"/>
      <c r="Q49" s="354"/>
      <c r="R49" s="354"/>
      <c r="S49" s="354"/>
      <c r="T49" s="354"/>
      <c r="U49" s="354"/>
      <c r="V49" s="354"/>
      <c r="W49" s="354"/>
      <c r="X49" s="355"/>
      <c r="Y49" s="26"/>
    </row>
    <row r="50" spans="1:25" ht="190.5" customHeight="1" x14ac:dyDescent="0.35">
      <c r="B50" s="95" t="s">
        <v>81</v>
      </c>
      <c r="C50" s="93" t="s">
        <v>82</v>
      </c>
      <c r="D50" s="134"/>
      <c r="E50" s="134"/>
      <c r="F50" s="134"/>
      <c r="G50" s="134"/>
      <c r="H50" s="305">
        <f>21230+25500</f>
        <v>46730</v>
      </c>
      <c r="I50" s="209">
        <f>+D50+H50</f>
        <v>46730</v>
      </c>
      <c r="J50" s="133">
        <v>230000</v>
      </c>
      <c r="K50" s="133">
        <v>210000</v>
      </c>
      <c r="L50" s="133">
        <f>J50-K50</f>
        <v>20000</v>
      </c>
      <c r="M50" s="307">
        <v>0</v>
      </c>
      <c r="N50" s="133">
        <f>J50+M50</f>
        <v>230000</v>
      </c>
      <c r="O50" s="96">
        <v>0</v>
      </c>
      <c r="P50" s="123">
        <v>0</v>
      </c>
      <c r="Q50" s="133">
        <v>0</v>
      </c>
      <c r="R50" s="133">
        <v>0</v>
      </c>
      <c r="S50" s="133">
        <f>O50+R50</f>
        <v>0</v>
      </c>
      <c r="T50" s="236">
        <f>D50+H50+J50+M50+O50+R50</f>
        <v>276730</v>
      </c>
      <c r="U50" s="237">
        <v>1</v>
      </c>
      <c r="V50" s="133">
        <f>E50+K50+P50</f>
        <v>210000</v>
      </c>
      <c r="X50" s="322" t="s">
        <v>627</v>
      </c>
      <c r="Y50" s="98"/>
    </row>
    <row r="51" spans="1:25" ht="117.65" customHeight="1" x14ac:dyDescent="0.35">
      <c r="B51" s="95" t="s">
        <v>83</v>
      </c>
      <c r="C51" s="93" t="s">
        <v>84</v>
      </c>
      <c r="D51" s="134"/>
      <c r="E51" s="134"/>
      <c r="F51" s="134"/>
      <c r="G51" s="134"/>
      <c r="H51" s="134"/>
      <c r="I51" s="134"/>
      <c r="J51" s="133">
        <v>160748</v>
      </c>
      <c r="K51" s="133">
        <v>160748</v>
      </c>
      <c r="L51" s="133">
        <f>J51-K51</f>
        <v>0</v>
      </c>
      <c r="M51" s="133">
        <v>0</v>
      </c>
      <c r="N51" s="133">
        <f>J51+M51</f>
        <v>160748</v>
      </c>
      <c r="O51" s="96">
        <v>404000</v>
      </c>
      <c r="P51" s="123">
        <v>380583.84</v>
      </c>
      <c r="Q51" s="133">
        <f>O51-P51</f>
        <v>23416.159999999974</v>
      </c>
      <c r="R51" s="133">
        <v>0</v>
      </c>
      <c r="S51" s="133">
        <f>O51+R51</f>
        <v>404000</v>
      </c>
      <c r="T51" s="236">
        <f>D51+H51+J51+M51+O51+R51</f>
        <v>564748</v>
      </c>
      <c r="U51" s="237">
        <v>1</v>
      </c>
      <c r="V51" s="133">
        <f>E51+K51+P51</f>
        <v>541331.84000000008</v>
      </c>
      <c r="W51" s="238" t="s">
        <v>85</v>
      </c>
      <c r="X51" s="150"/>
      <c r="Y51" s="98"/>
    </row>
    <row r="52" spans="1:25" ht="15.5" hidden="1" x14ac:dyDescent="0.35">
      <c r="B52" s="95" t="s">
        <v>86</v>
      </c>
      <c r="C52" s="93"/>
      <c r="D52" s="133"/>
      <c r="E52" s="133"/>
      <c r="F52" s="133"/>
      <c r="G52" s="133"/>
      <c r="H52" s="133"/>
      <c r="I52" s="133"/>
      <c r="J52" s="133"/>
      <c r="K52" s="133"/>
      <c r="L52" s="133"/>
      <c r="M52" s="133"/>
      <c r="N52" s="133"/>
      <c r="O52" s="96"/>
      <c r="P52" s="123"/>
      <c r="Q52" s="133"/>
      <c r="R52" s="133"/>
      <c r="S52" s="133"/>
      <c r="T52" s="236">
        <f t="shared" ref="T52:T57" si="13">SUM(D52:O52)</f>
        <v>0</v>
      </c>
      <c r="U52" s="237"/>
      <c r="V52" s="133"/>
      <c r="W52" s="135"/>
      <c r="X52" s="150"/>
      <c r="Y52" s="98"/>
    </row>
    <row r="53" spans="1:25" ht="15.5" hidden="1" x14ac:dyDescent="0.35">
      <c r="B53" s="95" t="s">
        <v>87</v>
      </c>
      <c r="C53" s="93"/>
      <c r="D53" s="133"/>
      <c r="E53" s="133"/>
      <c r="F53" s="133"/>
      <c r="G53" s="133"/>
      <c r="H53" s="133"/>
      <c r="I53" s="133"/>
      <c r="J53" s="133"/>
      <c r="K53" s="133"/>
      <c r="L53" s="133"/>
      <c r="M53" s="133"/>
      <c r="N53" s="133"/>
      <c r="O53" s="96"/>
      <c r="P53" s="123"/>
      <c r="Q53" s="133"/>
      <c r="R53" s="133"/>
      <c r="S53" s="133"/>
      <c r="T53" s="236">
        <f t="shared" si="13"/>
        <v>0</v>
      </c>
      <c r="U53" s="237"/>
      <c r="V53" s="133"/>
      <c r="W53" s="135"/>
      <c r="X53" s="150"/>
      <c r="Y53" s="98"/>
    </row>
    <row r="54" spans="1:25" ht="15.5" hidden="1" x14ac:dyDescent="0.35">
      <c r="B54" s="95" t="s">
        <v>88</v>
      </c>
      <c r="C54" s="93"/>
      <c r="D54" s="133"/>
      <c r="E54" s="133"/>
      <c r="F54" s="133"/>
      <c r="G54" s="133"/>
      <c r="H54" s="133"/>
      <c r="I54" s="133"/>
      <c r="J54" s="133"/>
      <c r="K54" s="133"/>
      <c r="L54" s="133"/>
      <c r="M54" s="133"/>
      <c r="N54" s="133"/>
      <c r="O54" s="96"/>
      <c r="P54" s="123"/>
      <c r="Q54" s="133"/>
      <c r="R54" s="133"/>
      <c r="S54" s="133"/>
      <c r="T54" s="236">
        <f t="shared" si="13"/>
        <v>0</v>
      </c>
      <c r="U54" s="237"/>
      <c r="V54" s="133"/>
      <c r="W54" s="135"/>
      <c r="X54" s="150"/>
      <c r="Y54" s="98"/>
    </row>
    <row r="55" spans="1:25" ht="15.5" hidden="1" x14ac:dyDescent="0.35">
      <c r="B55" s="95" t="s">
        <v>89</v>
      </c>
      <c r="C55" s="93"/>
      <c r="D55" s="133"/>
      <c r="E55" s="133"/>
      <c r="F55" s="133"/>
      <c r="G55" s="133"/>
      <c r="H55" s="133"/>
      <c r="I55" s="133"/>
      <c r="J55" s="133"/>
      <c r="K55" s="133"/>
      <c r="L55" s="133"/>
      <c r="M55" s="133"/>
      <c r="N55" s="133"/>
      <c r="O55" s="96"/>
      <c r="P55" s="123"/>
      <c r="Q55" s="133"/>
      <c r="R55" s="133"/>
      <c r="S55" s="133"/>
      <c r="T55" s="236">
        <f t="shared" si="13"/>
        <v>0</v>
      </c>
      <c r="U55" s="237"/>
      <c r="V55" s="133"/>
      <c r="W55" s="135"/>
      <c r="X55" s="150"/>
      <c r="Y55" s="98"/>
    </row>
    <row r="56" spans="1:25" ht="15.5" hidden="1" x14ac:dyDescent="0.35">
      <c r="A56" s="19"/>
      <c r="B56" s="95" t="s">
        <v>90</v>
      </c>
      <c r="C56" s="99"/>
      <c r="D56" s="135"/>
      <c r="E56" s="135"/>
      <c r="F56" s="135"/>
      <c r="G56" s="135"/>
      <c r="H56" s="135"/>
      <c r="I56" s="135"/>
      <c r="J56" s="135"/>
      <c r="K56" s="135"/>
      <c r="L56" s="135"/>
      <c r="M56" s="135"/>
      <c r="N56" s="135"/>
      <c r="O56" s="97"/>
      <c r="P56" s="124"/>
      <c r="Q56" s="135"/>
      <c r="R56" s="135"/>
      <c r="S56" s="135"/>
      <c r="T56" s="236">
        <f t="shared" si="13"/>
        <v>0</v>
      </c>
      <c r="U56" s="239"/>
      <c r="V56" s="135"/>
      <c r="W56" s="135"/>
      <c r="X56" s="151"/>
      <c r="Y56" s="98"/>
    </row>
    <row r="57" spans="1:25" s="19" customFormat="1" ht="15.5" hidden="1" x14ac:dyDescent="0.35">
      <c r="B57" s="95" t="s">
        <v>91</v>
      </c>
      <c r="C57" s="99"/>
      <c r="D57" s="135"/>
      <c r="E57" s="135"/>
      <c r="F57" s="135"/>
      <c r="G57" s="135"/>
      <c r="H57" s="135"/>
      <c r="I57" s="135"/>
      <c r="J57" s="135"/>
      <c r="K57" s="135"/>
      <c r="L57" s="135"/>
      <c r="M57" s="135"/>
      <c r="N57" s="135"/>
      <c r="O57" s="97"/>
      <c r="P57" s="124"/>
      <c r="Q57" s="135"/>
      <c r="R57" s="135"/>
      <c r="S57" s="135"/>
      <c r="T57" s="236">
        <f t="shared" si="13"/>
        <v>0</v>
      </c>
      <c r="U57" s="239"/>
      <c r="V57" s="135"/>
      <c r="W57" s="135"/>
      <c r="X57" s="151"/>
      <c r="Y57" s="98"/>
    </row>
    <row r="58" spans="1:25" s="19" customFormat="1" ht="15.5" x14ac:dyDescent="0.35">
      <c r="A58" s="18"/>
      <c r="B58" s="18"/>
      <c r="C58" s="69" t="s">
        <v>38</v>
      </c>
      <c r="D58" s="136">
        <f>SUM(D50:D57)</f>
        <v>0</v>
      </c>
      <c r="E58" s="136">
        <f>SUM(E50:E51)</f>
        <v>0</v>
      </c>
      <c r="F58" s="136">
        <f>SUM(F50:F51)</f>
        <v>0</v>
      </c>
      <c r="G58" s="136"/>
      <c r="H58" s="136">
        <f>SUM(H50:H57)</f>
        <v>46730</v>
      </c>
      <c r="I58" s="136">
        <f>SUM(I50:I51)</f>
        <v>46730</v>
      </c>
      <c r="J58" s="136">
        <f>SUM(J50:J57)</f>
        <v>390748</v>
      </c>
      <c r="K58" s="136">
        <f>SUM(K50:K51)</f>
        <v>370748</v>
      </c>
      <c r="L58" s="136">
        <f>SUM(L50:L51)</f>
        <v>20000</v>
      </c>
      <c r="M58" s="136">
        <f>SUM(M50:M51)</f>
        <v>0</v>
      </c>
      <c r="N58" s="136">
        <f>SUM(N50:N51)</f>
        <v>390748</v>
      </c>
      <c r="O58" s="8">
        <f>SUM(O50:O57)</f>
        <v>404000</v>
      </c>
      <c r="P58" s="126">
        <f>SUM(P50:P51)</f>
        <v>380583.84</v>
      </c>
      <c r="Q58" s="137">
        <f>SUM(Q50:Q51)</f>
        <v>23416.159999999974</v>
      </c>
      <c r="R58" s="137">
        <f>SUM(R50:R51)</f>
        <v>0</v>
      </c>
      <c r="S58" s="137">
        <f>SUM(S50:S51)</f>
        <v>404000</v>
      </c>
      <c r="T58" s="137">
        <f>SUM(T50:T57)</f>
        <v>841478</v>
      </c>
      <c r="U58" s="136">
        <f>(U50*T50)+(U51*T51)+(U52*T52)+(U53*T53)+(U54*T54)+(U55*T55)+(U56*T56)+(U57*T57)</f>
        <v>841478</v>
      </c>
      <c r="V58" s="136">
        <f>SUM(V50:V57)</f>
        <v>751331.84000000008</v>
      </c>
      <c r="W58" s="240"/>
      <c r="X58" s="151"/>
      <c r="Y58" s="27"/>
    </row>
    <row r="59" spans="1:25" ht="15.5" x14ac:dyDescent="0.35">
      <c r="B59" s="69" t="s">
        <v>92</v>
      </c>
      <c r="C59" s="353" t="s">
        <v>93</v>
      </c>
      <c r="D59" s="354"/>
      <c r="E59" s="354"/>
      <c r="F59" s="354"/>
      <c r="G59" s="354"/>
      <c r="H59" s="354"/>
      <c r="I59" s="354"/>
      <c r="J59" s="354"/>
      <c r="K59" s="354"/>
      <c r="L59" s="354"/>
      <c r="M59" s="354"/>
      <c r="N59" s="354"/>
      <c r="O59" s="354"/>
      <c r="P59" s="354"/>
      <c r="Q59" s="354"/>
      <c r="R59" s="354"/>
      <c r="S59" s="354"/>
      <c r="T59" s="354"/>
      <c r="U59" s="354"/>
      <c r="V59" s="354"/>
      <c r="W59" s="354"/>
      <c r="X59" s="355"/>
      <c r="Y59" s="26"/>
    </row>
    <row r="60" spans="1:25" ht="100.5" customHeight="1" x14ac:dyDescent="0.35">
      <c r="B60" s="95" t="s">
        <v>94</v>
      </c>
      <c r="C60" s="93" t="s">
        <v>95</v>
      </c>
      <c r="D60" s="134"/>
      <c r="E60" s="134"/>
      <c r="F60" s="134"/>
      <c r="G60" s="134"/>
      <c r="H60" s="134"/>
      <c r="I60" s="134"/>
      <c r="J60" s="133">
        <v>80000</v>
      </c>
      <c r="K60" s="133">
        <v>60000</v>
      </c>
      <c r="L60" s="133">
        <f>J60-K60</f>
        <v>20000</v>
      </c>
      <c r="M60" s="133">
        <v>0</v>
      </c>
      <c r="N60" s="133">
        <f>J60+M60</f>
        <v>80000</v>
      </c>
      <c r="O60" s="96">
        <v>0</v>
      </c>
      <c r="P60" s="123">
        <v>0</v>
      </c>
      <c r="Q60" s="133">
        <v>0</v>
      </c>
      <c r="R60" s="133">
        <v>0</v>
      </c>
      <c r="S60" s="133">
        <f>O60+R60</f>
        <v>0</v>
      </c>
      <c r="T60" s="236">
        <f>D60+H60+J60+M60+O60+R60</f>
        <v>80000</v>
      </c>
      <c r="U60" s="237">
        <v>1</v>
      </c>
      <c r="V60" s="133">
        <f t="shared" ref="V60:V62" si="14">E60+K60+P60</f>
        <v>60000</v>
      </c>
      <c r="W60" s="135" t="s">
        <v>96</v>
      </c>
      <c r="X60" s="150"/>
      <c r="Y60" s="98"/>
    </row>
    <row r="61" spans="1:25" ht="78" customHeight="1" x14ac:dyDescent="0.35">
      <c r="B61" s="95" t="s">
        <v>97</v>
      </c>
      <c r="C61" s="93" t="s">
        <v>98</v>
      </c>
      <c r="D61" s="134"/>
      <c r="E61" s="134"/>
      <c r="F61" s="134"/>
      <c r="G61" s="134"/>
      <c r="H61" s="134"/>
      <c r="I61" s="134"/>
      <c r="J61" s="133">
        <v>30000</v>
      </c>
      <c r="K61" s="133">
        <v>30000</v>
      </c>
      <c r="L61" s="133">
        <f>J61-K61</f>
        <v>0</v>
      </c>
      <c r="M61" s="133">
        <v>0</v>
      </c>
      <c r="N61" s="133">
        <f t="shared" ref="N61:N62" si="15">J61+M61</f>
        <v>30000</v>
      </c>
      <c r="O61" s="96">
        <v>156748</v>
      </c>
      <c r="P61" s="123">
        <v>135790.32999999999</v>
      </c>
      <c r="Q61" s="133">
        <f>O61-P61</f>
        <v>20957.670000000013</v>
      </c>
      <c r="R61" s="312">
        <v>93457.94</v>
      </c>
      <c r="S61" s="133">
        <f t="shared" ref="S61:S62" si="16">O61+R61</f>
        <v>250205.94</v>
      </c>
      <c r="T61" s="236">
        <f t="shared" ref="T61:T62" si="17">D61+H61+J61+M61+O61+R61</f>
        <v>280205.94</v>
      </c>
      <c r="U61" s="237">
        <v>1</v>
      </c>
      <c r="V61" s="133">
        <f t="shared" si="14"/>
        <v>165790.32999999999</v>
      </c>
      <c r="W61" s="135"/>
      <c r="X61" s="313" t="s">
        <v>99</v>
      </c>
      <c r="Y61" s="98"/>
    </row>
    <row r="62" spans="1:25" ht="217" x14ac:dyDescent="0.35">
      <c r="B62" s="95" t="s">
        <v>100</v>
      </c>
      <c r="C62" s="132" t="s">
        <v>101</v>
      </c>
      <c r="D62" s="134"/>
      <c r="E62" s="134"/>
      <c r="F62" s="134"/>
      <c r="G62" s="134"/>
      <c r="H62" s="305">
        <v>40000</v>
      </c>
      <c r="I62" s="305">
        <v>40000</v>
      </c>
      <c r="J62" s="133">
        <v>0</v>
      </c>
      <c r="K62" s="133">
        <v>0</v>
      </c>
      <c r="L62" s="133">
        <v>0</v>
      </c>
      <c r="M62" s="133">
        <v>0</v>
      </c>
      <c r="N62" s="133">
        <f t="shared" si="15"/>
        <v>0</v>
      </c>
      <c r="O62" s="96">
        <v>0</v>
      </c>
      <c r="P62" s="123">
        <v>0</v>
      </c>
      <c r="Q62" s="133">
        <v>0</v>
      </c>
      <c r="R62" s="133">
        <v>0</v>
      </c>
      <c r="S62" s="133">
        <f t="shared" si="16"/>
        <v>0</v>
      </c>
      <c r="T62" s="236">
        <f t="shared" si="17"/>
        <v>40000</v>
      </c>
      <c r="U62" s="237"/>
      <c r="V62" s="133">
        <f t="shared" si="14"/>
        <v>0</v>
      </c>
      <c r="W62" s="135"/>
      <c r="X62" s="320" t="s">
        <v>626</v>
      </c>
      <c r="Y62" s="98"/>
    </row>
    <row r="63" spans="1:25" ht="15.5" hidden="1" x14ac:dyDescent="0.35">
      <c r="B63" s="95" t="s">
        <v>102</v>
      </c>
      <c r="C63" s="93"/>
      <c r="D63" s="133"/>
      <c r="E63" s="133"/>
      <c r="F63" s="133"/>
      <c r="G63" s="133"/>
      <c r="H63" s="209"/>
      <c r="I63" s="209"/>
      <c r="J63" s="133"/>
      <c r="K63" s="133"/>
      <c r="L63" s="133"/>
      <c r="M63" s="133"/>
      <c r="N63" s="133"/>
      <c r="O63" s="96"/>
      <c r="P63" s="123"/>
      <c r="Q63" s="133"/>
      <c r="R63" s="133"/>
      <c r="S63" s="133"/>
      <c r="T63" s="236">
        <f>SUM(D63:O63)</f>
        <v>0</v>
      </c>
      <c r="U63" s="237"/>
      <c r="V63" s="133"/>
      <c r="W63" s="135"/>
      <c r="X63" s="311" t="s">
        <v>103</v>
      </c>
      <c r="Y63" s="98"/>
    </row>
    <row r="64" spans="1:25" ht="263.5" hidden="1" x14ac:dyDescent="0.35">
      <c r="B64" s="95" t="s">
        <v>104</v>
      </c>
      <c r="C64" s="93"/>
      <c r="D64" s="133"/>
      <c r="E64" s="133"/>
      <c r="F64" s="133"/>
      <c r="G64" s="133"/>
      <c r="H64" s="209"/>
      <c r="I64" s="209"/>
      <c r="J64" s="133"/>
      <c r="K64" s="133"/>
      <c r="L64" s="133"/>
      <c r="M64" s="133"/>
      <c r="N64" s="133"/>
      <c r="O64" s="96"/>
      <c r="P64" s="123"/>
      <c r="Q64" s="133"/>
      <c r="R64" s="133"/>
      <c r="S64" s="133"/>
      <c r="T64" s="236">
        <f>SUM(D64:O64)</f>
        <v>0</v>
      </c>
      <c r="U64" s="237"/>
      <c r="V64" s="133"/>
      <c r="W64" s="135"/>
      <c r="X64" s="311" t="s">
        <v>105</v>
      </c>
      <c r="Y64" s="98"/>
    </row>
    <row r="65" spans="1:25" ht="15.5" hidden="1" x14ac:dyDescent="0.35">
      <c r="B65" s="95" t="s">
        <v>106</v>
      </c>
      <c r="C65" s="93"/>
      <c r="D65" s="133"/>
      <c r="E65" s="133"/>
      <c r="F65" s="133"/>
      <c r="G65" s="133"/>
      <c r="H65" s="209"/>
      <c r="I65" s="209"/>
      <c r="J65" s="133"/>
      <c r="K65" s="133"/>
      <c r="L65" s="133"/>
      <c r="M65" s="133"/>
      <c r="N65" s="133"/>
      <c r="O65" s="96"/>
      <c r="P65" s="123"/>
      <c r="Q65" s="133"/>
      <c r="R65" s="133"/>
      <c r="S65" s="133"/>
      <c r="T65" s="236">
        <f>SUM(D65:O65)</f>
        <v>0</v>
      </c>
      <c r="U65" s="237"/>
      <c r="V65" s="133"/>
      <c r="W65" s="135"/>
      <c r="X65" s="313"/>
      <c r="Y65" s="98"/>
    </row>
    <row r="66" spans="1:25" ht="15.5" hidden="1" x14ac:dyDescent="0.35">
      <c r="B66" s="95" t="s">
        <v>107</v>
      </c>
      <c r="C66" s="99"/>
      <c r="D66" s="135"/>
      <c r="E66" s="135"/>
      <c r="F66" s="135"/>
      <c r="G66" s="135"/>
      <c r="H66" s="209"/>
      <c r="I66" s="209"/>
      <c r="J66" s="135"/>
      <c r="K66" s="135"/>
      <c r="L66" s="135"/>
      <c r="M66" s="135"/>
      <c r="N66" s="135"/>
      <c r="O66" s="97"/>
      <c r="P66" s="124"/>
      <c r="Q66" s="135"/>
      <c r="R66" s="135"/>
      <c r="S66" s="135"/>
      <c r="T66" s="236">
        <f>SUM(D66:O66)</f>
        <v>0</v>
      </c>
      <c r="U66" s="239"/>
      <c r="V66" s="135"/>
      <c r="W66" s="135"/>
      <c r="X66" s="314"/>
      <c r="Y66" s="98"/>
    </row>
    <row r="67" spans="1:25" ht="15.5" hidden="1" x14ac:dyDescent="0.35">
      <c r="B67" s="95" t="s">
        <v>108</v>
      </c>
      <c r="C67" s="99"/>
      <c r="D67" s="135"/>
      <c r="E67" s="135"/>
      <c r="F67" s="135"/>
      <c r="G67" s="135"/>
      <c r="H67" s="209"/>
      <c r="I67" s="209"/>
      <c r="J67" s="135"/>
      <c r="K67" s="135"/>
      <c r="L67" s="135"/>
      <c r="M67" s="135"/>
      <c r="N67" s="135"/>
      <c r="O67" s="97"/>
      <c r="P67" s="124"/>
      <c r="Q67" s="135"/>
      <c r="R67" s="135"/>
      <c r="S67" s="135"/>
      <c r="T67" s="236">
        <f>SUM(D67:O67)</f>
        <v>0</v>
      </c>
      <c r="U67" s="239"/>
      <c r="V67" s="135"/>
      <c r="W67" s="135"/>
      <c r="X67" s="314"/>
      <c r="Y67" s="98"/>
    </row>
    <row r="68" spans="1:25" ht="15.5" x14ac:dyDescent="0.35">
      <c r="C68" s="69" t="s">
        <v>38</v>
      </c>
      <c r="D68" s="137">
        <f>SUM(D60:D67)</f>
        <v>0</v>
      </c>
      <c r="E68" s="137">
        <f>SUM(E60:E61)</f>
        <v>0</v>
      </c>
      <c r="F68" s="137">
        <f>SUM(F60:F61)</f>
        <v>0</v>
      </c>
      <c r="G68" s="137"/>
      <c r="H68" s="137">
        <f>SUM(H60:H67)</f>
        <v>40000</v>
      </c>
      <c r="I68" s="137">
        <f>SUM(I60:I67)</f>
        <v>40000</v>
      </c>
      <c r="J68" s="137">
        <f>SUM(J60:J67)</f>
        <v>110000</v>
      </c>
      <c r="K68" s="137">
        <f>SUM(K60:K61)</f>
        <v>90000</v>
      </c>
      <c r="L68" s="137">
        <f>SUM(L60:L61)</f>
        <v>20000</v>
      </c>
      <c r="M68" s="137">
        <f>SUM(M60:M62)</f>
        <v>0</v>
      </c>
      <c r="N68" s="137">
        <f>SUM(N60:N62)</f>
        <v>110000</v>
      </c>
      <c r="O68" s="11">
        <f>SUM(O60:O67)</f>
        <v>156748</v>
      </c>
      <c r="P68" s="126">
        <f>SUM(P60:P61)</f>
        <v>135790.32999999999</v>
      </c>
      <c r="Q68" s="137">
        <f>SUM(Q60:Q61)</f>
        <v>20957.670000000013</v>
      </c>
      <c r="R68" s="137">
        <f>SUM(R60:R62)</f>
        <v>93457.94</v>
      </c>
      <c r="S68" s="137">
        <f>SUM(S60:S62)</f>
        <v>250205.94</v>
      </c>
      <c r="T68" s="137">
        <f>SUM(T60:T67)</f>
        <v>400205.94</v>
      </c>
      <c r="U68" s="136">
        <f>(U60*T60)+(U61*T61)+(U62*T62)+(U63*T63)+(U64*T64)+(U65*T65)+(U66*T66)+(U67*T67)</f>
        <v>360205.94</v>
      </c>
      <c r="V68" s="241">
        <f>SUM(V60:V67)</f>
        <v>225790.33</v>
      </c>
      <c r="W68" s="242"/>
      <c r="X68" s="314"/>
      <c r="Y68" s="27"/>
    </row>
    <row r="69" spans="1:25" ht="51" hidden="1" customHeight="1" x14ac:dyDescent="0.35">
      <c r="B69" s="69" t="s">
        <v>109</v>
      </c>
      <c r="C69" s="353"/>
      <c r="D69" s="354"/>
      <c r="E69" s="354"/>
      <c r="F69" s="354"/>
      <c r="G69" s="354"/>
      <c r="H69" s="354"/>
      <c r="I69" s="354"/>
      <c r="J69" s="354"/>
      <c r="K69" s="354"/>
      <c r="L69" s="354"/>
      <c r="M69" s="354"/>
      <c r="N69" s="354"/>
      <c r="O69" s="354"/>
      <c r="P69" s="354"/>
      <c r="Q69" s="354"/>
      <c r="R69" s="354"/>
      <c r="S69" s="354"/>
      <c r="T69" s="354"/>
      <c r="U69" s="354"/>
      <c r="V69" s="354"/>
      <c r="W69" s="354"/>
      <c r="X69" s="356"/>
      <c r="Y69" s="26"/>
    </row>
    <row r="70" spans="1:25" ht="15.5" hidden="1" x14ac:dyDescent="0.35">
      <c r="B70" s="95" t="s">
        <v>110</v>
      </c>
      <c r="C70" s="93"/>
      <c r="D70" s="133"/>
      <c r="E70" s="133"/>
      <c r="F70" s="133"/>
      <c r="G70" s="133"/>
      <c r="H70" s="133"/>
      <c r="I70" s="133"/>
      <c r="J70" s="133"/>
      <c r="K70" s="133"/>
      <c r="L70" s="133"/>
      <c r="M70" s="133"/>
      <c r="N70" s="133"/>
      <c r="O70" s="96"/>
      <c r="P70" s="96"/>
      <c r="Q70" s="133"/>
      <c r="R70" s="133"/>
      <c r="S70" s="133"/>
      <c r="T70" s="236">
        <f t="shared" ref="T70:T77" si="18">SUM(D70:O70)</f>
        <v>0</v>
      </c>
      <c r="U70" s="237"/>
      <c r="V70" s="133"/>
      <c r="W70" s="135"/>
      <c r="X70" s="313"/>
      <c r="Y70" s="98"/>
    </row>
    <row r="71" spans="1:25" ht="15.5" hidden="1" x14ac:dyDescent="0.35">
      <c r="B71" s="95" t="s">
        <v>111</v>
      </c>
      <c r="C71" s="93"/>
      <c r="D71" s="133"/>
      <c r="E71" s="133"/>
      <c r="F71" s="133"/>
      <c r="G71" s="133"/>
      <c r="H71" s="133"/>
      <c r="I71" s="133"/>
      <c r="J71" s="133"/>
      <c r="K71" s="133"/>
      <c r="L71" s="133"/>
      <c r="M71" s="133"/>
      <c r="N71" s="133"/>
      <c r="O71" s="96"/>
      <c r="P71" s="96"/>
      <c r="Q71" s="133"/>
      <c r="R71" s="133"/>
      <c r="S71" s="133"/>
      <c r="T71" s="236">
        <f t="shared" si="18"/>
        <v>0</v>
      </c>
      <c r="U71" s="237"/>
      <c r="V71" s="133"/>
      <c r="W71" s="135"/>
      <c r="X71" s="313"/>
      <c r="Y71" s="98"/>
    </row>
    <row r="72" spans="1:25" ht="15.5" hidden="1" x14ac:dyDescent="0.35">
      <c r="B72" s="95" t="s">
        <v>112</v>
      </c>
      <c r="C72" s="93"/>
      <c r="D72" s="133"/>
      <c r="E72" s="133"/>
      <c r="F72" s="133"/>
      <c r="G72" s="133"/>
      <c r="H72" s="133"/>
      <c r="I72" s="133"/>
      <c r="J72" s="133"/>
      <c r="K72" s="133"/>
      <c r="L72" s="133"/>
      <c r="M72" s="133"/>
      <c r="N72" s="133"/>
      <c r="O72" s="96"/>
      <c r="P72" s="96"/>
      <c r="Q72" s="133"/>
      <c r="R72" s="133"/>
      <c r="S72" s="133"/>
      <c r="T72" s="236">
        <f t="shared" si="18"/>
        <v>0</v>
      </c>
      <c r="U72" s="237"/>
      <c r="V72" s="133"/>
      <c r="W72" s="135"/>
      <c r="X72" s="313"/>
      <c r="Y72" s="98"/>
    </row>
    <row r="73" spans="1:25" ht="15.5" hidden="1" x14ac:dyDescent="0.35">
      <c r="A73" s="19"/>
      <c r="B73" s="95" t="s">
        <v>113</v>
      </c>
      <c r="C73" s="93"/>
      <c r="D73" s="133"/>
      <c r="E73" s="133"/>
      <c r="F73" s="133"/>
      <c r="G73" s="133"/>
      <c r="H73" s="133"/>
      <c r="I73" s="133"/>
      <c r="J73" s="133"/>
      <c r="K73" s="133"/>
      <c r="L73" s="133"/>
      <c r="M73" s="133"/>
      <c r="N73" s="133"/>
      <c r="O73" s="96"/>
      <c r="P73" s="96"/>
      <c r="Q73" s="133"/>
      <c r="R73" s="133"/>
      <c r="S73" s="133"/>
      <c r="T73" s="236">
        <f t="shared" si="18"/>
        <v>0</v>
      </c>
      <c r="U73" s="237"/>
      <c r="V73" s="133"/>
      <c r="W73" s="135"/>
      <c r="X73" s="313"/>
      <c r="Y73" s="98"/>
    </row>
    <row r="74" spans="1:25" s="19" customFormat="1" ht="15.5" hidden="1" x14ac:dyDescent="0.35">
      <c r="A74" s="18"/>
      <c r="B74" s="95" t="s">
        <v>114</v>
      </c>
      <c r="C74" s="93"/>
      <c r="D74" s="133"/>
      <c r="E74" s="133"/>
      <c r="F74" s="133"/>
      <c r="G74" s="133"/>
      <c r="H74" s="133"/>
      <c r="I74" s="133"/>
      <c r="J74" s="133"/>
      <c r="K74" s="133"/>
      <c r="L74" s="133"/>
      <c r="M74" s="133"/>
      <c r="N74" s="133"/>
      <c r="O74" s="96"/>
      <c r="P74" s="96"/>
      <c r="Q74" s="133"/>
      <c r="R74" s="133"/>
      <c r="S74" s="133"/>
      <c r="T74" s="236">
        <f t="shared" si="18"/>
        <v>0</v>
      </c>
      <c r="U74" s="237"/>
      <c r="V74" s="133"/>
      <c r="W74" s="135"/>
      <c r="X74" s="313"/>
      <c r="Y74" s="98"/>
    </row>
    <row r="75" spans="1:25" ht="15.5" hidden="1" x14ac:dyDescent="0.35">
      <c r="B75" s="95" t="s">
        <v>115</v>
      </c>
      <c r="C75" s="93"/>
      <c r="D75" s="133"/>
      <c r="E75" s="133"/>
      <c r="F75" s="133"/>
      <c r="G75" s="133"/>
      <c r="H75" s="133"/>
      <c r="I75" s="133"/>
      <c r="J75" s="133"/>
      <c r="K75" s="133"/>
      <c r="L75" s="133"/>
      <c r="M75" s="133"/>
      <c r="N75" s="133"/>
      <c r="O75" s="96"/>
      <c r="P75" s="96"/>
      <c r="Q75" s="133"/>
      <c r="R75" s="133"/>
      <c r="S75" s="133"/>
      <c r="T75" s="236">
        <f t="shared" si="18"/>
        <v>0</v>
      </c>
      <c r="U75" s="237"/>
      <c r="V75" s="133"/>
      <c r="W75" s="135"/>
      <c r="X75" s="313"/>
      <c r="Y75" s="98"/>
    </row>
    <row r="76" spans="1:25" ht="15.5" hidden="1" x14ac:dyDescent="0.35">
      <c r="B76" s="95" t="s">
        <v>116</v>
      </c>
      <c r="C76" s="99"/>
      <c r="D76" s="135"/>
      <c r="E76" s="135"/>
      <c r="F76" s="135"/>
      <c r="G76" s="135"/>
      <c r="H76" s="135"/>
      <c r="I76" s="135"/>
      <c r="J76" s="135"/>
      <c r="K76" s="135"/>
      <c r="L76" s="135"/>
      <c r="M76" s="135"/>
      <c r="N76" s="135"/>
      <c r="O76" s="97"/>
      <c r="P76" s="97"/>
      <c r="Q76" s="135"/>
      <c r="R76" s="135"/>
      <c r="S76" s="135"/>
      <c r="T76" s="236">
        <f t="shared" si="18"/>
        <v>0</v>
      </c>
      <c r="U76" s="239"/>
      <c r="V76" s="135"/>
      <c r="W76" s="135"/>
      <c r="X76" s="314"/>
      <c r="Y76" s="98"/>
    </row>
    <row r="77" spans="1:25" ht="15.5" hidden="1" x14ac:dyDescent="0.35">
      <c r="B77" s="95" t="s">
        <v>117</v>
      </c>
      <c r="C77" s="99"/>
      <c r="D77" s="135"/>
      <c r="E77" s="135"/>
      <c r="F77" s="135"/>
      <c r="G77" s="135"/>
      <c r="H77" s="135"/>
      <c r="I77" s="135"/>
      <c r="J77" s="135"/>
      <c r="K77" s="135"/>
      <c r="L77" s="135"/>
      <c r="M77" s="135"/>
      <c r="N77" s="135"/>
      <c r="O77" s="97"/>
      <c r="P77" s="97"/>
      <c r="Q77" s="135"/>
      <c r="R77" s="135"/>
      <c r="S77" s="135"/>
      <c r="T77" s="236">
        <f t="shared" si="18"/>
        <v>0</v>
      </c>
      <c r="U77" s="239"/>
      <c r="V77" s="135"/>
      <c r="W77" s="135"/>
      <c r="X77" s="314"/>
      <c r="Y77" s="98"/>
    </row>
    <row r="78" spans="1:25" ht="15.5" hidden="1" x14ac:dyDescent="0.35">
      <c r="C78" s="69" t="s">
        <v>38</v>
      </c>
      <c r="D78" s="137">
        <f>SUM(D70:D77)</f>
        <v>0</v>
      </c>
      <c r="E78" s="137"/>
      <c r="F78" s="137"/>
      <c r="G78" s="137"/>
      <c r="H78" s="137"/>
      <c r="I78" s="137"/>
      <c r="J78" s="137">
        <f>SUM(J70:J77)</f>
        <v>0</v>
      </c>
      <c r="K78" s="137"/>
      <c r="L78" s="137"/>
      <c r="M78" s="137"/>
      <c r="N78" s="137"/>
      <c r="O78" s="11">
        <f>SUM(O70:O77)</f>
        <v>0</v>
      </c>
      <c r="P78" s="11"/>
      <c r="Q78" s="137"/>
      <c r="R78" s="137"/>
      <c r="S78" s="137"/>
      <c r="T78" s="137">
        <f>SUM(T70:T77)</f>
        <v>0</v>
      </c>
      <c r="U78" s="136">
        <f>(U70*T70)+(U71*T71)+(U72*T72)+(U73*T73)+(U74*T74)+(U75*T75)+(U76*T76)+(U77*T77)</f>
        <v>0</v>
      </c>
      <c r="V78" s="241">
        <f>SUM(V70:V77)</f>
        <v>0</v>
      </c>
      <c r="W78" s="242"/>
      <c r="X78" s="314"/>
      <c r="Y78" s="27"/>
    </row>
    <row r="79" spans="1:25" ht="51" hidden="1" customHeight="1" x14ac:dyDescent="0.35">
      <c r="B79" s="69" t="s">
        <v>118</v>
      </c>
      <c r="C79" s="353"/>
      <c r="D79" s="354"/>
      <c r="E79" s="354"/>
      <c r="F79" s="354"/>
      <c r="G79" s="354"/>
      <c r="H79" s="354"/>
      <c r="I79" s="354"/>
      <c r="J79" s="354"/>
      <c r="K79" s="354"/>
      <c r="L79" s="354"/>
      <c r="M79" s="354"/>
      <c r="N79" s="354"/>
      <c r="O79" s="354"/>
      <c r="P79" s="354"/>
      <c r="Q79" s="354"/>
      <c r="R79" s="354"/>
      <c r="S79" s="354"/>
      <c r="T79" s="354"/>
      <c r="U79" s="354"/>
      <c r="V79" s="354"/>
      <c r="W79" s="354"/>
      <c r="X79" s="356"/>
      <c r="Y79" s="26"/>
    </row>
    <row r="80" spans="1:25" ht="15.5" hidden="1" x14ac:dyDescent="0.35">
      <c r="B80" s="95" t="s">
        <v>119</v>
      </c>
      <c r="C80" s="93"/>
      <c r="D80" s="133"/>
      <c r="E80" s="133"/>
      <c r="F80" s="133"/>
      <c r="G80" s="133"/>
      <c r="H80" s="133"/>
      <c r="I80" s="133"/>
      <c r="J80" s="133"/>
      <c r="K80" s="133"/>
      <c r="L80" s="133"/>
      <c r="M80" s="133"/>
      <c r="N80" s="133"/>
      <c r="O80" s="96"/>
      <c r="P80" s="96"/>
      <c r="Q80" s="133"/>
      <c r="R80" s="133"/>
      <c r="S80" s="133"/>
      <c r="T80" s="236">
        <f t="shared" ref="T80:T87" si="19">SUM(D80:O80)</f>
        <v>0</v>
      </c>
      <c r="U80" s="237"/>
      <c r="V80" s="133"/>
      <c r="W80" s="135"/>
      <c r="X80" s="313"/>
      <c r="Y80" s="98"/>
    </row>
    <row r="81" spans="2:25" ht="15.5" hidden="1" x14ac:dyDescent="0.35">
      <c r="B81" s="95" t="s">
        <v>120</v>
      </c>
      <c r="C81" s="93"/>
      <c r="D81" s="133"/>
      <c r="E81" s="133"/>
      <c r="F81" s="133"/>
      <c r="G81" s="133"/>
      <c r="H81" s="133"/>
      <c r="I81" s="133"/>
      <c r="J81" s="133"/>
      <c r="K81" s="133"/>
      <c r="L81" s="133"/>
      <c r="M81" s="133"/>
      <c r="N81" s="133"/>
      <c r="O81" s="96"/>
      <c r="P81" s="96"/>
      <c r="Q81" s="133"/>
      <c r="R81" s="133"/>
      <c r="S81" s="133"/>
      <c r="T81" s="236">
        <f t="shared" si="19"/>
        <v>0</v>
      </c>
      <c r="U81" s="237"/>
      <c r="V81" s="133"/>
      <c r="W81" s="135"/>
      <c r="X81" s="313"/>
      <c r="Y81" s="98"/>
    </row>
    <row r="82" spans="2:25" ht="15.5" hidden="1" x14ac:dyDescent="0.35">
      <c r="B82" s="95" t="s">
        <v>121</v>
      </c>
      <c r="C82" s="93"/>
      <c r="D82" s="133"/>
      <c r="E82" s="133"/>
      <c r="F82" s="133"/>
      <c r="G82" s="133"/>
      <c r="H82" s="133"/>
      <c r="I82" s="133"/>
      <c r="J82" s="133"/>
      <c r="K82" s="133"/>
      <c r="L82" s="133"/>
      <c r="M82" s="133"/>
      <c r="N82" s="133"/>
      <c r="O82" s="96"/>
      <c r="P82" s="96"/>
      <c r="Q82" s="133"/>
      <c r="R82" s="133"/>
      <c r="S82" s="133"/>
      <c r="T82" s="236">
        <f t="shared" si="19"/>
        <v>0</v>
      </c>
      <c r="U82" s="237"/>
      <c r="V82" s="133"/>
      <c r="W82" s="135"/>
      <c r="X82" s="313"/>
      <c r="Y82" s="98"/>
    </row>
    <row r="83" spans="2:25" ht="15.5" hidden="1" x14ac:dyDescent="0.35">
      <c r="B83" s="95" t="s">
        <v>122</v>
      </c>
      <c r="C83" s="93"/>
      <c r="D83" s="133"/>
      <c r="E83" s="133"/>
      <c r="F83" s="133"/>
      <c r="G83" s="133"/>
      <c r="H83" s="133"/>
      <c r="I83" s="133"/>
      <c r="J83" s="133"/>
      <c r="K83" s="133"/>
      <c r="L83" s="133"/>
      <c r="M83" s="133"/>
      <c r="N83" s="133"/>
      <c r="O83" s="96"/>
      <c r="P83" s="96"/>
      <c r="Q83" s="133"/>
      <c r="R83" s="133"/>
      <c r="S83" s="133"/>
      <c r="T83" s="236">
        <f t="shared" si="19"/>
        <v>0</v>
      </c>
      <c r="U83" s="237"/>
      <c r="V83" s="133"/>
      <c r="W83" s="135"/>
      <c r="X83" s="313"/>
      <c r="Y83" s="98"/>
    </row>
    <row r="84" spans="2:25" ht="15.5" hidden="1" x14ac:dyDescent="0.35">
      <c r="B84" s="95" t="s">
        <v>123</v>
      </c>
      <c r="C84" s="93"/>
      <c r="D84" s="133"/>
      <c r="E84" s="133"/>
      <c r="F84" s="133"/>
      <c r="G84" s="133"/>
      <c r="H84" s="133"/>
      <c r="I84" s="133"/>
      <c r="J84" s="133"/>
      <c r="K84" s="133"/>
      <c r="L84" s="133"/>
      <c r="M84" s="133"/>
      <c r="N84" s="133"/>
      <c r="O84" s="96"/>
      <c r="P84" s="96"/>
      <c r="Q84" s="133"/>
      <c r="R84" s="133"/>
      <c r="S84" s="133"/>
      <c r="T84" s="236">
        <f t="shared" si="19"/>
        <v>0</v>
      </c>
      <c r="U84" s="237"/>
      <c r="V84" s="133"/>
      <c r="W84" s="135"/>
      <c r="X84" s="313"/>
      <c r="Y84" s="98"/>
    </row>
    <row r="85" spans="2:25" ht="15.5" hidden="1" x14ac:dyDescent="0.35">
      <c r="B85" s="95" t="s">
        <v>124</v>
      </c>
      <c r="C85" s="93"/>
      <c r="D85" s="133"/>
      <c r="E85" s="133"/>
      <c r="F85" s="133"/>
      <c r="G85" s="133"/>
      <c r="H85" s="133"/>
      <c r="I85" s="133"/>
      <c r="J85" s="133"/>
      <c r="K85" s="133"/>
      <c r="L85" s="133"/>
      <c r="M85" s="133"/>
      <c r="N85" s="133"/>
      <c r="O85" s="96"/>
      <c r="P85" s="96"/>
      <c r="Q85" s="133"/>
      <c r="R85" s="133"/>
      <c r="S85" s="133"/>
      <c r="T85" s="236">
        <f t="shared" si="19"/>
        <v>0</v>
      </c>
      <c r="U85" s="237"/>
      <c r="V85" s="133"/>
      <c r="W85" s="135"/>
      <c r="X85" s="313"/>
      <c r="Y85" s="98"/>
    </row>
    <row r="86" spans="2:25" ht="15.5" hidden="1" x14ac:dyDescent="0.35">
      <c r="B86" s="95" t="s">
        <v>125</v>
      </c>
      <c r="C86" s="99"/>
      <c r="D86" s="135"/>
      <c r="E86" s="135"/>
      <c r="F86" s="135"/>
      <c r="G86" s="135"/>
      <c r="H86" s="135"/>
      <c r="I86" s="135"/>
      <c r="J86" s="135"/>
      <c r="K86" s="135"/>
      <c r="L86" s="135"/>
      <c r="M86" s="135"/>
      <c r="N86" s="135"/>
      <c r="O86" s="97"/>
      <c r="P86" s="97"/>
      <c r="Q86" s="135"/>
      <c r="R86" s="135"/>
      <c r="S86" s="135"/>
      <c r="T86" s="236">
        <f t="shared" si="19"/>
        <v>0</v>
      </c>
      <c r="U86" s="239"/>
      <c r="V86" s="135"/>
      <c r="W86" s="135"/>
      <c r="X86" s="314"/>
      <c r="Y86" s="98"/>
    </row>
    <row r="87" spans="2:25" ht="15.5" hidden="1" x14ac:dyDescent="0.35">
      <c r="B87" s="95" t="s">
        <v>126</v>
      </c>
      <c r="C87" s="99"/>
      <c r="D87" s="135"/>
      <c r="E87" s="135"/>
      <c r="F87" s="135"/>
      <c r="G87" s="135"/>
      <c r="H87" s="135"/>
      <c r="I87" s="135"/>
      <c r="J87" s="135"/>
      <c r="K87" s="135"/>
      <c r="L87" s="135"/>
      <c r="M87" s="135"/>
      <c r="N87" s="135"/>
      <c r="O87" s="97"/>
      <c r="P87" s="97"/>
      <c r="Q87" s="135"/>
      <c r="R87" s="135"/>
      <c r="S87" s="135"/>
      <c r="T87" s="236">
        <f t="shared" si="19"/>
        <v>0</v>
      </c>
      <c r="U87" s="239"/>
      <c r="V87" s="135"/>
      <c r="W87" s="135"/>
      <c r="X87" s="314"/>
      <c r="Y87" s="98"/>
    </row>
    <row r="88" spans="2:25" ht="15.5" hidden="1" x14ac:dyDescent="0.35">
      <c r="C88" s="69" t="s">
        <v>38</v>
      </c>
      <c r="D88" s="136">
        <f>SUM(D80:D87)</f>
        <v>0</v>
      </c>
      <c r="E88" s="136"/>
      <c r="F88" s="136"/>
      <c r="G88" s="136"/>
      <c r="H88" s="136"/>
      <c r="I88" s="136"/>
      <c r="J88" s="136">
        <f>SUM(J80:J87)</f>
        <v>0</v>
      </c>
      <c r="K88" s="136"/>
      <c r="L88" s="136"/>
      <c r="M88" s="136"/>
      <c r="N88" s="136"/>
      <c r="O88" s="8">
        <f>SUM(O80:O87)</f>
        <v>0</v>
      </c>
      <c r="P88" s="8"/>
      <c r="Q88" s="136"/>
      <c r="R88" s="136"/>
      <c r="S88" s="136"/>
      <c r="T88" s="136">
        <f>SUM(T80:T87)</f>
        <v>0</v>
      </c>
      <c r="U88" s="136">
        <f>(U80*T80)+(U81*T81)+(U82*T82)+(U83*T83)+(U84*T84)+(U85*T85)+(U86*T86)+(U87*T87)</f>
        <v>0</v>
      </c>
      <c r="V88" s="241">
        <f>SUM(V80:V87)</f>
        <v>0</v>
      </c>
      <c r="W88" s="242"/>
      <c r="X88" s="314"/>
      <c r="Y88" s="27"/>
    </row>
    <row r="89" spans="2:25" ht="15.75" hidden="1" customHeight="1" x14ac:dyDescent="0.35">
      <c r="B89" s="4"/>
      <c r="C89" s="100"/>
      <c r="D89" s="139"/>
      <c r="E89" s="139"/>
      <c r="F89" s="139"/>
      <c r="G89" s="139"/>
      <c r="H89" s="139"/>
      <c r="I89" s="139"/>
      <c r="J89" s="139"/>
      <c r="K89" s="139"/>
      <c r="L89" s="139"/>
      <c r="M89" s="139"/>
      <c r="N89" s="139"/>
      <c r="O89" s="103"/>
      <c r="P89" s="103"/>
      <c r="Q89" s="139"/>
      <c r="R89" s="139"/>
      <c r="S89" s="139"/>
      <c r="T89" s="139"/>
      <c r="U89" s="139"/>
      <c r="V89" s="139"/>
      <c r="W89" s="139"/>
      <c r="X89" s="315"/>
      <c r="Y89" s="2"/>
    </row>
    <row r="90" spans="2:25" ht="51" hidden="1" customHeight="1" x14ac:dyDescent="0.35">
      <c r="B90" s="69" t="s">
        <v>127</v>
      </c>
      <c r="C90" s="357"/>
      <c r="D90" s="358"/>
      <c r="E90" s="358"/>
      <c r="F90" s="358"/>
      <c r="G90" s="358"/>
      <c r="H90" s="358"/>
      <c r="I90" s="358"/>
      <c r="J90" s="358"/>
      <c r="K90" s="358"/>
      <c r="L90" s="358"/>
      <c r="M90" s="358"/>
      <c r="N90" s="358"/>
      <c r="O90" s="358"/>
      <c r="P90" s="358"/>
      <c r="Q90" s="358"/>
      <c r="R90" s="358"/>
      <c r="S90" s="358"/>
      <c r="T90" s="358"/>
      <c r="U90" s="358"/>
      <c r="V90" s="358"/>
      <c r="W90" s="358"/>
      <c r="X90" s="359"/>
      <c r="Y90" s="7"/>
    </row>
    <row r="91" spans="2:25" ht="51" hidden="1" customHeight="1" x14ac:dyDescent="0.35">
      <c r="B91" s="69" t="s">
        <v>128</v>
      </c>
      <c r="C91" s="353"/>
      <c r="D91" s="354"/>
      <c r="E91" s="354"/>
      <c r="F91" s="354"/>
      <c r="G91" s="354"/>
      <c r="H91" s="354"/>
      <c r="I91" s="354"/>
      <c r="J91" s="354"/>
      <c r="K91" s="354"/>
      <c r="L91" s="354"/>
      <c r="M91" s="354"/>
      <c r="N91" s="354"/>
      <c r="O91" s="354"/>
      <c r="P91" s="354"/>
      <c r="Q91" s="354"/>
      <c r="R91" s="354"/>
      <c r="S91" s="354"/>
      <c r="T91" s="354"/>
      <c r="U91" s="354"/>
      <c r="V91" s="354"/>
      <c r="W91" s="354"/>
      <c r="X91" s="356"/>
      <c r="Y91" s="26"/>
    </row>
    <row r="92" spans="2:25" ht="15.5" hidden="1" x14ac:dyDescent="0.35">
      <c r="B92" s="95" t="s">
        <v>129</v>
      </c>
      <c r="C92" s="93"/>
      <c r="D92" s="133"/>
      <c r="E92" s="133"/>
      <c r="F92" s="133"/>
      <c r="G92" s="133"/>
      <c r="H92" s="133"/>
      <c r="I92" s="133"/>
      <c r="J92" s="133"/>
      <c r="K92" s="133"/>
      <c r="L92" s="133"/>
      <c r="M92" s="133"/>
      <c r="N92" s="133"/>
      <c r="O92" s="96"/>
      <c r="P92" s="96"/>
      <c r="Q92" s="133"/>
      <c r="R92" s="133"/>
      <c r="S92" s="133"/>
      <c r="T92" s="236">
        <f t="shared" ref="T92:T99" si="20">SUM(D92:O92)</f>
        <v>0</v>
      </c>
      <c r="U92" s="237"/>
      <c r="V92" s="133"/>
      <c r="W92" s="135"/>
      <c r="X92" s="313"/>
      <c r="Y92" s="98"/>
    </row>
    <row r="93" spans="2:25" ht="15.5" hidden="1" x14ac:dyDescent="0.35">
      <c r="B93" s="95" t="s">
        <v>130</v>
      </c>
      <c r="C93" s="93"/>
      <c r="D93" s="133"/>
      <c r="E93" s="133"/>
      <c r="F93" s="133"/>
      <c r="G93" s="133"/>
      <c r="H93" s="133"/>
      <c r="I93" s="133"/>
      <c r="J93" s="133"/>
      <c r="K93" s="133"/>
      <c r="L93" s="133"/>
      <c r="M93" s="133"/>
      <c r="N93" s="133"/>
      <c r="O93" s="96"/>
      <c r="P93" s="96"/>
      <c r="Q93" s="133"/>
      <c r="R93" s="133"/>
      <c r="S93" s="133"/>
      <c r="T93" s="236">
        <f t="shared" si="20"/>
        <v>0</v>
      </c>
      <c r="U93" s="237"/>
      <c r="V93" s="133"/>
      <c r="W93" s="135"/>
      <c r="X93" s="313"/>
      <c r="Y93" s="98"/>
    </row>
    <row r="94" spans="2:25" ht="15.5" hidden="1" x14ac:dyDescent="0.35">
      <c r="B94" s="95" t="s">
        <v>131</v>
      </c>
      <c r="C94" s="93"/>
      <c r="D94" s="133"/>
      <c r="E94" s="133"/>
      <c r="F94" s="133"/>
      <c r="G94" s="133"/>
      <c r="H94" s="133"/>
      <c r="I94" s="133"/>
      <c r="J94" s="133"/>
      <c r="K94" s="133"/>
      <c r="L94" s="133"/>
      <c r="M94" s="133"/>
      <c r="N94" s="133"/>
      <c r="O94" s="96"/>
      <c r="P94" s="96"/>
      <c r="Q94" s="133"/>
      <c r="R94" s="133"/>
      <c r="S94" s="133"/>
      <c r="T94" s="236">
        <f t="shared" si="20"/>
        <v>0</v>
      </c>
      <c r="U94" s="237"/>
      <c r="V94" s="133"/>
      <c r="W94" s="135"/>
      <c r="X94" s="313"/>
      <c r="Y94" s="98"/>
    </row>
    <row r="95" spans="2:25" ht="15.5" hidden="1" x14ac:dyDescent="0.35">
      <c r="B95" s="95" t="s">
        <v>132</v>
      </c>
      <c r="C95" s="93"/>
      <c r="D95" s="133"/>
      <c r="E95" s="133"/>
      <c r="F95" s="133"/>
      <c r="G95" s="133"/>
      <c r="H95" s="133"/>
      <c r="I95" s="133"/>
      <c r="J95" s="133"/>
      <c r="K95" s="133"/>
      <c r="L95" s="133"/>
      <c r="M95" s="133"/>
      <c r="N95" s="133"/>
      <c r="O95" s="96"/>
      <c r="P95" s="96"/>
      <c r="Q95" s="133"/>
      <c r="R95" s="133"/>
      <c r="S95" s="133"/>
      <c r="T95" s="236">
        <f t="shared" si="20"/>
        <v>0</v>
      </c>
      <c r="U95" s="237"/>
      <c r="V95" s="133"/>
      <c r="W95" s="135"/>
      <c r="X95" s="313"/>
      <c r="Y95" s="98"/>
    </row>
    <row r="96" spans="2:25" ht="15.5" hidden="1" x14ac:dyDescent="0.35">
      <c r="B96" s="95" t="s">
        <v>133</v>
      </c>
      <c r="C96" s="93"/>
      <c r="D96" s="133"/>
      <c r="E96" s="133"/>
      <c r="F96" s="133"/>
      <c r="G96" s="133"/>
      <c r="H96" s="133"/>
      <c r="I96" s="133"/>
      <c r="J96" s="133"/>
      <c r="K96" s="133"/>
      <c r="L96" s="133"/>
      <c r="M96" s="133"/>
      <c r="N96" s="133"/>
      <c r="O96" s="96"/>
      <c r="P96" s="96"/>
      <c r="Q96" s="133"/>
      <c r="R96" s="133"/>
      <c r="S96" s="133"/>
      <c r="T96" s="236">
        <f t="shared" si="20"/>
        <v>0</v>
      </c>
      <c r="U96" s="237"/>
      <c r="V96" s="133"/>
      <c r="W96" s="135"/>
      <c r="X96" s="313"/>
      <c r="Y96" s="98"/>
    </row>
    <row r="97" spans="2:25" ht="15.5" hidden="1" x14ac:dyDescent="0.35">
      <c r="B97" s="95" t="s">
        <v>134</v>
      </c>
      <c r="C97" s="93"/>
      <c r="D97" s="133"/>
      <c r="E97" s="133"/>
      <c r="F97" s="133"/>
      <c r="G97" s="133"/>
      <c r="H97" s="133"/>
      <c r="I97" s="133"/>
      <c r="J97" s="133"/>
      <c r="K97" s="133"/>
      <c r="L97" s="133"/>
      <c r="M97" s="133"/>
      <c r="N97" s="133"/>
      <c r="O97" s="96"/>
      <c r="P97" s="96"/>
      <c r="Q97" s="133"/>
      <c r="R97" s="133"/>
      <c r="S97" s="133"/>
      <c r="T97" s="236">
        <f t="shared" si="20"/>
        <v>0</v>
      </c>
      <c r="U97" s="237"/>
      <c r="V97" s="133"/>
      <c r="W97" s="135"/>
      <c r="X97" s="313"/>
      <c r="Y97" s="98"/>
    </row>
    <row r="98" spans="2:25" ht="15.5" hidden="1" x14ac:dyDescent="0.35">
      <c r="B98" s="95" t="s">
        <v>135</v>
      </c>
      <c r="C98" s="99"/>
      <c r="D98" s="135"/>
      <c r="E98" s="135"/>
      <c r="F98" s="135"/>
      <c r="G98" s="135"/>
      <c r="H98" s="135"/>
      <c r="I98" s="135"/>
      <c r="J98" s="135"/>
      <c r="K98" s="135"/>
      <c r="L98" s="135"/>
      <c r="M98" s="135"/>
      <c r="N98" s="135"/>
      <c r="O98" s="97"/>
      <c r="P98" s="97"/>
      <c r="Q98" s="135"/>
      <c r="R98" s="135"/>
      <c r="S98" s="135"/>
      <c r="T98" s="236">
        <f t="shared" si="20"/>
        <v>0</v>
      </c>
      <c r="U98" s="239"/>
      <c r="V98" s="135"/>
      <c r="W98" s="135"/>
      <c r="X98" s="314"/>
      <c r="Y98" s="98"/>
    </row>
    <row r="99" spans="2:25" ht="15.5" hidden="1" x14ac:dyDescent="0.35">
      <c r="B99" s="95" t="s">
        <v>136</v>
      </c>
      <c r="C99" s="99"/>
      <c r="D99" s="135"/>
      <c r="E99" s="135"/>
      <c r="F99" s="135"/>
      <c r="G99" s="135"/>
      <c r="H99" s="135"/>
      <c r="I99" s="135"/>
      <c r="J99" s="135"/>
      <c r="K99" s="135"/>
      <c r="L99" s="135"/>
      <c r="M99" s="135"/>
      <c r="N99" s="135"/>
      <c r="O99" s="97"/>
      <c r="P99" s="97"/>
      <c r="Q99" s="135"/>
      <c r="R99" s="135"/>
      <c r="S99" s="135"/>
      <c r="T99" s="236">
        <f t="shared" si="20"/>
        <v>0</v>
      </c>
      <c r="U99" s="239"/>
      <c r="V99" s="135"/>
      <c r="W99" s="135"/>
      <c r="X99" s="314"/>
      <c r="Y99" s="98"/>
    </row>
    <row r="100" spans="2:25" ht="15.5" hidden="1" x14ac:dyDescent="0.35">
      <c r="C100" s="69" t="s">
        <v>38</v>
      </c>
      <c r="D100" s="136">
        <f>SUM(D92:D99)</f>
        <v>0</v>
      </c>
      <c r="E100" s="136"/>
      <c r="F100" s="136"/>
      <c r="G100" s="136"/>
      <c r="H100" s="136"/>
      <c r="I100" s="136"/>
      <c r="J100" s="136">
        <f>SUM(J92:J99)</f>
        <v>0</v>
      </c>
      <c r="K100" s="136"/>
      <c r="L100" s="136"/>
      <c r="M100" s="136"/>
      <c r="N100" s="136"/>
      <c r="O100" s="8">
        <f>SUM(O92:O99)</f>
        <v>0</v>
      </c>
      <c r="P100" s="11"/>
      <c r="Q100" s="137"/>
      <c r="R100" s="137"/>
      <c r="S100" s="137"/>
      <c r="T100" s="137">
        <f>SUM(T92:T99)</f>
        <v>0</v>
      </c>
      <c r="U100" s="136">
        <f>(U92*T92)+(U93*T93)+(U94*T94)+(U95*T95)+(U96*T96)+(U97*T97)+(U98*T98)+(U99*T99)</f>
        <v>0</v>
      </c>
      <c r="V100" s="241">
        <f>SUM(V92:V99)</f>
        <v>0</v>
      </c>
      <c r="W100" s="242"/>
      <c r="X100" s="314"/>
      <c r="Y100" s="27"/>
    </row>
    <row r="101" spans="2:25" ht="51" hidden="1" customHeight="1" x14ac:dyDescent="0.35">
      <c r="B101" s="69" t="s">
        <v>137</v>
      </c>
      <c r="C101" s="353"/>
      <c r="D101" s="354"/>
      <c r="E101" s="354"/>
      <c r="F101" s="354"/>
      <c r="G101" s="354"/>
      <c r="H101" s="354"/>
      <c r="I101" s="354"/>
      <c r="J101" s="354"/>
      <c r="K101" s="354"/>
      <c r="L101" s="354"/>
      <c r="M101" s="354"/>
      <c r="N101" s="354"/>
      <c r="O101" s="354"/>
      <c r="P101" s="354"/>
      <c r="Q101" s="354"/>
      <c r="R101" s="354"/>
      <c r="S101" s="354"/>
      <c r="T101" s="354"/>
      <c r="U101" s="354"/>
      <c r="V101" s="354"/>
      <c r="W101" s="354"/>
      <c r="X101" s="356"/>
      <c r="Y101" s="26"/>
    </row>
    <row r="102" spans="2:25" ht="15.5" hidden="1" x14ac:dyDescent="0.35">
      <c r="B102" s="95" t="s">
        <v>138</v>
      </c>
      <c r="C102" s="93"/>
      <c r="D102" s="133"/>
      <c r="E102" s="133"/>
      <c r="F102" s="133"/>
      <c r="G102" s="133"/>
      <c r="H102" s="133"/>
      <c r="I102" s="133"/>
      <c r="J102" s="133"/>
      <c r="K102" s="133"/>
      <c r="L102" s="133"/>
      <c r="M102" s="133"/>
      <c r="N102" s="133"/>
      <c r="O102" s="96"/>
      <c r="P102" s="96"/>
      <c r="Q102" s="133"/>
      <c r="R102" s="133"/>
      <c r="S102" s="133"/>
      <c r="T102" s="236">
        <f t="shared" ref="T102:T109" si="21">SUM(D102:O102)</f>
        <v>0</v>
      </c>
      <c r="U102" s="237"/>
      <c r="V102" s="133"/>
      <c r="W102" s="135"/>
      <c r="X102" s="313"/>
      <c r="Y102" s="98"/>
    </row>
    <row r="103" spans="2:25" ht="15.5" hidden="1" x14ac:dyDescent="0.35">
      <c r="B103" s="95" t="s">
        <v>139</v>
      </c>
      <c r="C103" s="93"/>
      <c r="D103" s="133"/>
      <c r="E103" s="133"/>
      <c r="F103" s="133"/>
      <c r="G103" s="133"/>
      <c r="H103" s="133"/>
      <c r="I103" s="133"/>
      <c r="J103" s="133"/>
      <c r="K103" s="133"/>
      <c r="L103" s="133"/>
      <c r="M103" s="133"/>
      <c r="N103" s="133"/>
      <c r="O103" s="96"/>
      <c r="P103" s="96"/>
      <c r="Q103" s="133"/>
      <c r="R103" s="133"/>
      <c r="S103" s="133"/>
      <c r="T103" s="236">
        <f t="shared" si="21"/>
        <v>0</v>
      </c>
      <c r="U103" s="237"/>
      <c r="V103" s="133"/>
      <c r="W103" s="135"/>
      <c r="X103" s="313"/>
      <c r="Y103" s="98"/>
    </row>
    <row r="104" spans="2:25" ht="15.5" hidden="1" x14ac:dyDescent="0.35">
      <c r="B104" s="95" t="s">
        <v>140</v>
      </c>
      <c r="C104" s="93"/>
      <c r="D104" s="133"/>
      <c r="E104" s="133"/>
      <c r="F104" s="133"/>
      <c r="G104" s="133"/>
      <c r="H104" s="133"/>
      <c r="I104" s="133"/>
      <c r="J104" s="133"/>
      <c r="K104" s="133"/>
      <c r="L104" s="133"/>
      <c r="M104" s="133"/>
      <c r="N104" s="133"/>
      <c r="O104" s="96"/>
      <c r="P104" s="96"/>
      <c r="Q104" s="133"/>
      <c r="R104" s="133"/>
      <c r="S104" s="133"/>
      <c r="T104" s="236">
        <f t="shared" si="21"/>
        <v>0</v>
      </c>
      <c r="U104" s="237"/>
      <c r="V104" s="133"/>
      <c r="W104" s="135"/>
      <c r="X104" s="313"/>
      <c r="Y104" s="98"/>
    </row>
    <row r="105" spans="2:25" ht="15.5" hidden="1" x14ac:dyDescent="0.35">
      <c r="B105" s="95" t="s">
        <v>141</v>
      </c>
      <c r="C105" s="93"/>
      <c r="D105" s="133"/>
      <c r="E105" s="133"/>
      <c r="F105" s="133"/>
      <c r="G105" s="133"/>
      <c r="H105" s="133"/>
      <c r="I105" s="133"/>
      <c r="J105" s="133"/>
      <c r="K105" s="133"/>
      <c r="L105" s="133"/>
      <c r="M105" s="133"/>
      <c r="N105" s="133"/>
      <c r="O105" s="96"/>
      <c r="P105" s="96"/>
      <c r="Q105" s="133"/>
      <c r="R105" s="133"/>
      <c r="S105" s="133"/>
      <c r="T105" s="236">
        <f t="shared" si="21"/>
        <v>0</v>
      </c>
      <c r="U105" s="237"/>
      <c r="V105" s="133"/>
      <c r="W105" s="135"/>
      <c r="X105" s="313"/>
      <c r="Y105" s="98"/>
    </row>
    <row r="106" spans="2:25" ht="15.5" hidden="1" x14ac:dyDescent="0.35">
      <c r="B106" s="95" t="s">
        <v>142</v>
      </c>
      <c r="C106" s="93"/>
      <c r="D106" s="133"/>
      <c r="E106" s="133"/>
      <c r="F106" s="133"/>
      <c r="G106" s="133"/>
      <c r="H106" s="133"/>
      <c r="I106" s="133"/>
      <c r="J106" s="133"/>
      <c r="K106" s="133"/>
      <c r="L106" s="133"/>
      <c r="M106" s="133"/>
      <c r="N106" s="133"/>
      <c r="O106" s="96"/>
      <c r="P106" s="96"/>
      <c r="Q106" s="133"/>
      <c r="R106" s="133"/>
      <c r="S106" s="133"/>
      <c r="T106" s="236">
        <f t="shared" si="21"/>
        <v>0</v>
      </c>
      <c r="U106" s="237"/>
      <c r="V106" s="133"/>
      <c r="W106" s="135"/>
      <c r="X106" s="313"/>
      <c r="Y106" s="98"/>
    </row>
    <row r="107" spans="2:25" ht="15.5" hidden="1" x14ac:dyDescent="0.35">
      <c r="B107" s="95" t="s">
        <v>143</v>
      </c>
      <c r="C107" s="93"/>
      <c r="D107" s="133"/>
      <c r="E107" s="133"/>
      <c r="F107" s="133"/>
      <c r="G107" s="133"/>
      <c r="H107" s="133"/>
      <c r="I107" s="133"/>
      <c r="J107" s="133"/>
      <c r="K107" s="133"/>
      <c r="L107" s="133"/>
      <c r="M107" s="133"/>
      <c r="N107" s="133"/>
      <c r="O107" s="96"/>
      <c r="P107" s="96"/>
      <c r="Q107" s="133"/>
      <c r="R107" s="133"/>
      <c r="S107" s="133"/>
      <c r="T107" s="236">
        <f t="shared" si="21"/>
        <v>0</v>
      </c>
      <c r="U107" s="237"/>
      <c r="V107" s="133"/>
      <c r="W107" s="135"/>
      <c r="X107" s="313"/>
      <c r="Y107" s="98"/>
    </row>
    <row r="108" spans="2:25" ht="15.5" hidden="1" x14ac:dyDescent="0.35">
      <c r="B108" s="95" t="s">
        <v>144</v>
      </c>
      <c r="C108" s="99"/>
      <c r="D108" s="135"/>
      <c r="E108" s="135"/>
      <c r="F108" s="135"/>
      <c r="G108" s="135"/>
      <c r="H108" s="135"/>
      <c r="I108" s="135"/>
      <c r="J108" s="135"/>
      <c r="K108" s="135"/>
      <c r="L108" s="135"/>
      <c r="M108" s="135"/>
      <c r="N108" s="135"/>
      <c r="O108" s="97"/>
      <c r="P108" s="97"/>
      <c r="Q108" s="135"/>
      <c r="R108" s="135"/>
      <c r="S108" s="135"/>
      <c r="T108" s="236">
        <f t="shared" si="21"/>
        <v>0</v>
      </c>
      <c r="U108" s="239"/>
      <c r="V108" s="135"/>
      <c r="W108" s="135"/>
      <c r="X108" s="314"/>
      <c r="Y108" s="98"/>
    </row>
    <row r="109" spans="2:25" ht="15.5" hidden="1" x14ac:dyDescent="0.35">
      <c r="B109" s="95" t="s">
        <v>145</v>
      </c>
      <c r="C109" s="99"/>
      <c r="D109" s="135"/>
      <c r="E109" s="135"/>
      <c r="F109" s="135"/>
      <c r="G109" s="135"/>
      <c r="H109" s="135"/>
      <c r="I109" s="135"/>
      <c r="J109" s="135"/>
      <c r="K109" s="135"/>
      <c r="L109" s="135"/>
      <c r="M109" s="135"/>
      <c r="N109" s="135"/>
      <c r="O109" s="97"/>
      <c r="P109" s="97"/>
      <c r="Q109" s="135"/>
      <c r="R109" s="135"/>
      <c r="S109" s="135"/>
      <c r="T109" s="236">
        <f t="shared" si="21"/>
        <v>0</v>
      </c>
      <c r="U109" s="239"/>
      <c r="V109" s="135"/>
      <c r="W109" s="135"/>
      <c r="X109" s="314"/>
      <c r="Y109" s="98"/>
    </row>
    <row r="110" spans="2:25" ht="15.5" hidden="1" x14ac:dyDescent="0.35">
      <c r="C110" s="69" t="s">
        <v>38</v>
      </c>
      <c r="D110" s="137">
        <f>SUM(D102:D109)</f>
        <v>0</v>
      </c>
      <c r="E110" s="137"/>
      <c r="F110" s="137"/>
      <c r="G110" s="137"/>
      <c r="H110" s="137"/>
      <c r="I110" s="137"/>
      <c r="J110" s="137">
        <f>SUM(J102:J109)</f>
        <v>0</v>
      </c>
      <c r="K110" s="137"/>
      <c r="L110" s="137"/>
      <c r="M110" s="137"/>
      <c r="N110" s="137"/>
      <c r="O110" s="11">
        <f>SUM(O102:O109)</f>
        <v>0</v>
      </c>
      <c r="P110" s="11"/>
      <c r="Q110" s="137"/>
      <c r="R110" s="137"/>
      <c r="S110" s="137"/>
      <c r="T110" s="137">
        <f>SUM(T102:T109)</f>
        <v>0</v>
      </c>
      <c r="U110" s="136">
        <f>(U102*T102)+(U103*T103)+(U104*T104)+(U105*T105)+(U106*T106)+(U107*T107)+(U108*T108)+(U109*T109)</f>
        <v>0</v>
      </c>
      <c r="V110" s="241">
        <f>SUM(V102:V109)</f>
        <v>0</v>
      </c>
      <c r="W110" s="242"/>
      <c r="X110" s="314"/>
      <c r="Y110" s="27"/>
    </row>
    <row r="111" spans="2:25" ht="51" hidden="1" customHeight="1" x14ac:dyDescent="0.35">
      <c r="B111" s="69" t="s">
        <v>146</v>
      </c>
      <c r="C111" s="353"/>
      <c r="D111" s="354"/>
      <c r="E111" s="354"/>
      <c r="F111" s="354"/>
      <c r="G111" s="354"/>
      <c r="H111" s="354"/>
      <c r="I111" s="354"/>
      <c r="J111" s="354"/>
      <c r="K111" s="354"/>
      <c r="L111" s="354"/>
      <c r="M111" s="354"/>
      <c r="N111" s="354"/>
      <c r="O111" s="354"/>
      <c r="P111" s="354"/>
      <c r="Q111" s="354"/>
      <c r="R111" s="354"/>
      <c r="S111" s="354"/>
      <c r="T111" s="354"/>
      <c r="U111" s="354"/>
      <c r="V111" s="354"/>
      <c r="W111" s="354"/>
      <c r="X111" s="356"/>
      <c r="Y111" s="26"/>
    </row>
    <row r="112" spans="2:25" ht="15.5" hidden="1" x14ac:dyDescent="0.35">
      <c r="B112" s="95" t="s">
        <v>147</v>
      </c>
      <c r="C112" s="93"/>
      <c r="D112" s="133"/>
      <c r="E112" s="133"/>
      <c r="F112" s="133"/>
      <c r="G112" s="133"/>
      <c r="H112" s="133"/>
      <c r="I112" s="133"/>
      <c r="J112" s="133"/>
      <c r="K112" s="133"/>
      <c r="L112" s="133"/>
      <c r="M112" s="133"/>
      <c r="N112" s="133"/>
      <c r="O112" s="96"/>
      <c r="P112" s="96"/>
      <c r="Q112" s="133"/>
      <c r="R112" s="133"/>
      <c r="S112" s="133"/>
      <c r="T112" s="236">
        <f t="shared" ref="T112:T119" si="22">SUM(D112:O112)</f>
        <v>0</v>
      </c>
      <c r="U112" s="237"/>
      <c r="V112" s="133"/>
      <c r="W112" s="135"/>
      <c r="X112" s="313"/>
      <c r="Y112" s="98"/>
    </row>
    <row r="113" spans="2:25" ht="15.5" hidden="1" x14ac:dyDescent="0.35">
      <c r="B113" s="95" t="s">
        <v>148</v>
      </c>
      <c r="C113" s="93"/>
      <c r="D113" s="133"/>
      <c r="E113" s="133"/>
      <c r="F113" s="133"/>
      <c r="G113" s="133"/>
      <c r="H113" s="133"/>
      <c r="I113" s="133"/>
      <c r="J113" s="133"/>
      <c r="K113" s="133"/>
      <c r="L113" s="133"/>
      <c r="M113" s="133"/>
      <c r="N113" s="133"/>
      <c r="O113" s="96"/>
      <c r="P113" s="96"/>
      <c r="Q113" s="133"/>
      <c r="R113" s="133"/>
      <c r="S113" s="133"/>
      <c r="T113" s="236">
        <f t="shared" si="22"/>
        <v>0</v>
      </c>
      <c r="U113" s="237"/>
      <c r="V113" s="133"/>
      <c r="W113" s="135"/>
      <c r="X113" s="313"/>
      <c r="Y113" s="98"/>
    </row>
    <row r="114" spans="2:25" ht="15.5" hidden="1" x14ac:dyDescent="0.35">
      <c r="B114" s="95" t="s">
        <v>149</v>
      </c>
      <c r="C114" s="93"/>
      <c r="D114" s="133"/>
      <c r="E114" s="133"/>
      <c r="F114" s="133"/>
      <c r="G114" s="133"/>
      <c r="H114" s="133"/>
      <c r="I114" s="133"/>
      <c r="J114" s="133"/>
      <c r="K114" s="133"/>
      <c r="L114" s="133"/>
      <c r="M114" s="133"/>
      <c r="N114" s="133"/>
      <c r="O114" s="96"/>
      <c r="P114" s="96"/>
      <c r="Q114" s="133"/>
      <c r="R114" s="133"/>
      <c r="S114" s="133"/>
      <c r="T114" s="236">
        <f t="shared" si="22"/>
        <v>0</v>
      </c>
      <c r="U114" s="237"/>
      <c r="V114" s="133"/>
      <c r="W114" s="135"/>
      <c r="X114" s="313"/>
      <c r="Y114" s="98"/>
    </row>
    <row r="115" spans="2:25" ht="15.5" hidden="1" x14ac:dyDescent="0.35">
      <c r="B115" s="95" t="s">
        <v>150</v>
      </c>
      <c r="C115" s="93"/>
      <c r="D115" s="133"/>
      <c r="E115" s="133"/>
      <c r="F115" s="133"/>
      <c r="G115" s="133"/>
      <c r="H115" s="133"/>
      <c r="I115" s="133"/>
      <c r="J115" s="133"/>
      <c r="K115" s="133"/>
      <c r="L115" s="133"/>
      <c r="M115" s="133"/>
      <c r="N115" s="133"/>
      <c r="O115" s="96"/>
      <c r="P115" s="96"/>
      <c r="Q115" s="133"/>
      <c r="R115" s="133"/>
      <c r="S115" s="133"/>
      <c r="T115" s="236">
        <f t="shared" si="22"/>
        <v>0</v>
      </c>
      <c r="U115" s="237"/>
      <c r="V115" s="133"/>
      <c r="W115" s="135"/>
      <c r="X115" s="313"/>
      <c r="Y115" s="98"/>
    </row>
    <row r="116" spans="2:25" ht="15.5" hidden="1" x14ac:dyDescent="0.35">
      <c r="B116" s="95" t="s">
        <v>151</v>
      </c>
      <c r="C116" s="93"/>
      <c r="D116" s="133"/>
      <c r="E116" s="133"/>
      <c r="F116" s="133"/>
      <c r="G116" s="133"/>
      <c r="H116" s="133"/>
      <c r="I116" s="133"/>
      <c r="J116" s="133"/>
      <c r="K116" s="133"/>
      <c r="L116" s="133"/>
      <c r="M116" s="133"/>
      <c r="N116" s="133"/>
      <c r="O116" s="96"/>
      <c r="P116" s="96"/>
      <c r="Q116" s="133"/>
      <c r="R116" s="133"/>
      <c r="S116" s="133"/>
      <c r="T116" s="236">
        <f t="shared" si="22"/>
        <v>0</v>
      </c>
      <c r="U116" s="237"/>
      <c r="V116" s="133"/>
      <c r="W116" s="135"/>
      <c r="X116" s="313"/>
      <c r="Y116" s="98"/>
    </row>
    <row r="117" spans="2:25" ht="15.5" hidden="1" x14ac:dyDescent="0.35">
      <c r="B117" s="95" t="s">
        <v>152</v>
      </c>
      <c r="C117" s="93"/>
      <c r="D117" s="133"/>
      <c r="E117" s="133"/>
      <c r="F117" s="133"/>
      <c r="G117" s="133"/>
      <c r="H117" s="133"/>
      <c r="I117" s="133"/>
      <c r="J117" s="133"/>
      <c r="K117" s="133"/>
      <c r="L117" s="133"/>
      <c r="M117" s="133"/>
      <c r="N117" s="133"/>
      <c r="O117" s="96"/>
      <c r="P117" s="96"/>
      <c r="Q117" s="133"/>
      <c r="R117" s="133"/>
      <c r="S117" s="133"/>
      <c r="T117" s="236">
        <f t="shared" si="22"/>
        <v>0</v>
      </c>
      <c r="U117" s="237"/>
      <c r="V117" s="133"/>
      <c r="W117" s="135"/>
      <c r="X117" s="313"/>
      <c r="Y117" s="98"/>
    </row>
    <row r="118" spans="2:25" ht="15.5" hidden="1" x14ac:dyDescent="0.35">
      <c r="B118" s="95" t="s">
        <v>153</v>
      </c>
      <c r="C118" s="99"/>
      <c r="D118" s="135"/>
      <c r="E118" s="135"/>
      <c r="F118" s="135"/>
      <c r="G118" s="135"/>
      <c r="H118" s="135"/>
      <c r="I118" s="135"/>
      <c r="J118" s="135"/>
      <c r="K118" s="135"/>
      <c r="L118" s="135"/>
      <c r="M118" s="135"/>
      <c r="N118" s="135"/>
      <c r="O118" s="97"/>
      <c r="P118" s="97"/>
      <c r="Q118" s="135"/>
      <c r="R118" s="135"/>
      <c r="S118" s="135"/>
      <c r="T118" s="236">
        <f t="shared" si="22"/>
        <v>0</v>
      </c>
      <c r="U118" s="239"/>
      <c r="V118" s="135"/>
      <c r="W118" s="135"/>
      <c r="X118" s="314"/>
      <c r="Y118" s="98"/>
    </row>
    <row r="119" spans="2:25" ht="15.5" hidden="1" x14ac:dyDescent="0.35">
      <c r="B119" s="95" t="s">
        <v>154</v>
      </c>
      <c r="C119" s="99"/>
      <c r="D119" s="135"/>
      <c r="E119" s="135"/>
      <c r="F119" s="135"/>
      <c r="G119" s="135"/>
      <c r="H119" s="135"/>
      <c r="I119" s="135"/>
      <c r="J119" s="135"/>
      <c r="K119" s="135"/>
      <c r="L119" s="135"/>
      <c r="M119" s="135"/>
      <c r="N119" s="135"/>
      <c r="O119" s="97"/>
      <c r="P119" s="97"/>
      <c r="Q119" s="135"/>
      <c r="R119" s="135"/>
      <c r="S119" s="135"/>
      <c r="T119" s="236">
        <f t="shared" si="22"/>
        <v>0</v>
      </c>
      <c r="U119" s="239"/>
      <c r="V119" s="135"/>
      <c r="W119" s="135"/>
      <c r="X119" s="314"/>
      <c r="Y119" s="98"/>
    </row>
    <row r="120" spans="2:25" ht="15.5" hidden="1" x14ac:dyDescent="0.35">
      <c r="C120" s="69" t="s">
        <v>38</v>
      </c>
      <c r="D120" s="137">
        <f>SUM(D112:D119)</f>
        <v>0</v>
      </c>
      <c r="E120" s="137"/>
      <c r="F120" s="137"/>
      <c r="G120" s="137"/>
      <c r="H120" s="137"/>
      <c r="I120" s="137"/>
      <c r="J120" s="137">
        <f>SUM(J112:J119)</f>
        <v>0</v>
      </c>
      <c r="K120" s="137"/>
      <c r="L120" s="137"/>
      <c r="M120" s="137"/>
      <c r="N120" s="137"/>
      <c r="O120" s="11">
        <f>SUM(O112:O119)</f>
        <v>0</v>
      </c>
      <c r="P120" s="11"/>
      <c r="Q120" s="137"/>
      <c r="R120" s="137"/>
      <c r="S120" s="137"/>
      <c r="T120" s="137">
        <f>SUM(T112:T119)</f>
        <v>0</v>
      </c>
      <c r="U120" s="136">
        <f>(U112*T112)+(U113*T113)+(U114*T114)+(U115*T115)+(U116*T116)+(U117*T117)+(U118*T118)+(U119*T119)</f>
        <v>0</v>
      </c>
      <c r="V120" s="241">
        <f>SUM(V112:V119)</f>
        <v>0</v>
      </c>
      <c r="W120" s="242"/>
      <c r="X120" s="314"/>
      <c r="Y120" s="27"/>
    </row>
    <row r="121" spans="2:25" ht="51" hidden="1" customHeight="1" x14ac:dyDescent="0.35">
      <c r="B121" s="69" t="s">
        <v>155</v>
      </c>
      <c r="C121" s="353"/>
      <c r="D121" s="354"/>
      <c r="E121" s="354"/>
      <c r="F121" s="354"/>
      <c r="G121" s="354"/>
      <c r="H121" s="354"/>
      <c r="I121" s="354"/>
      <c r="J121" s="354"/>
      <c r="K121" s="354"/>
      <c r="L121" s="354"/>
      <c r="M121" s="354"/>
      <c r="N121" s="354"/>
      <c r="O121" s="354"/>
      <c r="P121" s="354"/>
      <c r="Q121" s="354"/>
      <c r="R121" s="354"/>
      <c r="S121" s="354"/>
      <c r="T121" s="354"/>
      <c r="U121" s="354"/>
      <c r="V121" s="354"/>
      <c r="W121" s="354"/>
      <c r="X121" s="356"/>
      <c r="Y121" s="26"/>
    </row>
    <row r="122" spans="2:25" ht="15.5" hidden="1" x14ac:dyDescent="0.35">
      <c r="B122" s="95" t="s">
        <v>156</v>
      </c>
      <c r="C122" s="93"/>
      <c r="D122" s="133"/>
      <c r="E122" s="133"/>
      <c r="F122" s="133"/>
      <c r="G122" s="133"/>
      <c r="H122" s="133"/>
      <c r="I122" s="133"/>
      <c r="J122" s="133"/>
      <c r="K122" s="133"/>
      <c r="L122" s="133"/>
      <c r="M122" s="133"/>
      <c r="N122" s="133"/>
      <c r="O122" s="96"/>
      <c r="P122" s="96"/>
      <c r="Q122" s="133"/>
      <c r="R122" s="133"/>
      <c r="S122" s="133"/>
      <c r="T122" s="236">
        <f t="shared" ref="T122:T129" si="23">SUM(D122:O122)</f>
        <v>0</v>
      </c>
      <c r="U122" s="237"/>
      <c r="V122" s="133"/>
      <c r="W122" s="135"/>
      <c r="X122" s="313"/>
      <c r="Y122" s="98"/>
    </row>
    <row r="123" spans="2:25" ht="15.5" hidden="1" x14ac:dyDescent="0.35">
      <c r="B123" s="95" t="s">
        <v>157</v>
      </c>
      <c r="C123" s="93"/>
      <c r="D123" s="133"/>
      <c r="E123" s="133"/>
      <c r="F123" s="133"/>
      <c r="G123" s="133"/>
      <c r="H123" s="133"/>
      <c r="I123" s="133"/>
      <c r="J123" s="133"/>
      <c r="K123" s="133"/>
      <c r="L123" s="133"/>
      <c r="M123" s="133"/>
      <c r="N123" s="133"/>
      <c r="O123" s="96"/>
      <c r="P123" s="96"/>
      <c r="Q123" s="133"/>
      <c r="R123" s="133"/>
      <c r="S123" s="133"/>
      <c r="T123" s="236">
        <f t="shared" si="23"/>
        <v>0</v>
      </c>
      <c r="U123" s="237"/>
      <c r="V123" s="133"/>
      <c r="W123" s="135"/>
      <c r="X123" s="313"/>
      <c r="Y123" s="98"/>
    </row>
    <row r="124" spans="2:25" ht="15.5" hidden="1" x14ac:dyDescent="0.35">
      <c r="B124" s="95" t="s">
        <v>158</v>
      </c>
      <c r="C124" s="93"/>
      <c r="D124" s="133"/>
      <c r="E124" s="133"/>
      <c r="F124" s="133"/>
      <c r="G124" s="133"/>
      <c r="H124" s="133"/>
      <c r="I124" s="133"/>
      <c r="J124" s="133"/>
      <c r="K124" s="133"/>
      <c r="L124" s="133"/>
      <c r="M124" s="133"/>
      <c r="N124" s="133"/>
      <c r="O124" s="96"/>
      <c r="P124" s="96"/>
      <c r="Q124" s="133"/>
      <c r="R124" s="133"/>
      <c r="S124" s="133"/>
      <c r="T124" s="236">
        <f t="shared" si="23"/>
        <v>0</v>
      </c>
      <c r="U124" s="237"/>
      <c r="V124" s="133"/>
      <c r="W124" s="135"/>
      <c r="X124" s="313"/>
      <c r="Y124" s="98"/>
    </row>
    <row r="125" spans="2:25" ht="15.5" hidden="1" x14ac:dyDescent="0.35">
      <c r="B125" s="95" t="s">
        <v>159</v>
      </c>
      <c r="C125" s="93"/>
      <c r="D125" s="133"/>
      <c r="E125" s="133"/>
      <c r="F125" s="133"/>
      <c r="G125" s="133"/>
      <c r="H125" s="133"/>
      <c r="I125" s="133"/>
      <c r="J125" s="133"/>
      <c r="K125" s="133"/>
      <c r="L125" s="133"/>
      <c r="M125" s="133"/>
      <c r="N125" s="133"/>
      <c r="O125" s="96"/>
      <c r="P125" s="96"/>
      <c r="Q125" s="133"/>
      <c r="R125" s="133"/>
      <c r="S125" s="133"/>
      <c r="T125" s="236">
        <f t="shared" si="23"/>
        <v>0</v>
      </c>
      <c r="U125" s="237"/>
      <c r="V125" s="133"/>
      <c r="W125" s="135"/>
      <c r="X125" s="313"/>
      <c r="Y125" s="98"/>
    </row>
    <row r="126" spans="2:25" ht="15.5" hidden="1" x14ac:dyDescent="0.35">
      <c r="B126" s="95" t="s">
        <v>160</v>
      </c>
      <c r="C126" s="93"/>
      <c r="D126" s="133"/>
      <c r="E126" s="133"/>
      <c r="F126" s="133"/>
      <c r="G126" s="133"/>
      <c r="H126" s="133"/>
      <c r="I126" s="133"/>
      <c r="J126" s="133"/>
      <c r="K126" s="133"/>
      <c r="L126" s="133"/>
      <c r="M126" s="133"/>
      <c r="N126" s="133"/>
      <c r="O126" s="96"/>
      <c r="P126" s="96"/>
      <c r="Q126" s="133"/>
      <c r="R126" s="133"/>
      <c r="S126" s="133"/>
      <c r="T126" s="236">
        <f t="shared" si="23"/>
        <v>0</v>
      </c>
      <c r="U126" s="237"/>
      <c r="V126" s="133"/>
      <c r="W126" s="135"/>
      <c r="X126" s="313"/>
      <c r="Y126" s="98"/>
    </row>
    <row r="127" spans="2:25" ht="15.5" hidden="1" x14ac:dyDescent="0.35">
      <c r="B127" s="95" t="s">
        <v>161</v>
      </c>
      <c r="C127" s="93"/>
      <c r="D127" s="133"/>
      <c r="E127" s="133"/>
      <c r="F127" s="133"/>
      <c r="G127" s="133"/>
      <c r="H127" s="133"/>
      <c r="I127" s="133"/>
      <c r="J127" s="133"/>
      <c r="K127" s="133"/>
      <c r="L127" s="133"/>
      <c r="M127" s="133"/>
      <c r="N127" s="133"/>
      <c r="O127" s="96"/>
      <c r="P127" s="96"/>
      <c r="Q127" s="133"/>
      <c r="R127" s="133"/>
      <c r="S127" s="133"/>
      <c r="T127" s="236">
        <f t="shared" si="23"/>
        <v>0</v>
      </c>
      <c r="U127" s="237"/>
      <c r="V127" s="133"/>
      <c r="W127" s="135"/>
      <c r="X127" s="313"/>
      <c r="Y127" s="98"/>
    </row>
    <row r="128" spans="2:25" ht="15.5" hidden="1" x14ac:dyDescent="0.35">
      <c r="B128" s="95" t="s">
        <v>162</v>
      </c>
      <c r="C128" s="99"/>
      <c r="D128" s="135"/>
      <c r="E128" s="135"/>
      <c r="F128" s="135"/>
      <c r="G128" s="135"/>
      <c r="H128" s="135"/>
      <c r="I128" s="135"/>
      <c r="J128" s="135"/>
      <c r="K128" s="135"/>
      <c r="L128" s="135"/>
      <c r="M128" s="135"/>
      <c r="N128" s="135"/>
      <c r="O128" s="97"/>
      <c r="P128" s="97"/>
      <c r="Q128" s="135"/>
      <c r="R128" s="135"/>
      <c r="S128" s="135"/>
      <c r="T128" s="236">
        <f t="shared" si="23"/>
        <v>0</v>
      </c>
      <c r="U128" s="239"/>
      <c r="V128" s="135"/>
      <c r="W128" s="135"/>
      <c r="X128" s="314"/>
      <c r="Y128" s="98"/>
    </row>
    <row r="129" spans="2:25" ht="15.5" hidden="1" x14ac:dyDescent="0.35">
      <c r="B129" s="95" t="s">
        <v>163</v>
      </c>
      <c r="C129" s="99"/>
      <c r="D129" s="135"/>
      <c r="E129" s="135"/>
      <c r="F129" s="135"/>
      <c r="G129" s="135"/>
      <c r="H129" s="135"/>
      <c r="I129" s="135"/>
      <c r="J129" s="135"/>
      <c r="K129" s="135"/>
      <c r="L129" s="135"/>
      <c r="M129" s="135"/>
      <c r="N129" s="135"/>
      <c r="O129" s="97"/>
      <c r="P129" s="97"/>
      <c r="Q129" s="135"/>
      <c r="R129" s="135"/>
      <c r="S129" s="135"/>
      <c r="T129" s="236">
        <f t="shared" si="23"/>
        <v>0</v>
      </c>
      <c r="U129" s="239"/>
      <c r="V129" s="135"/>
      <c r="W129" s="135"/>
      <c r="X129" s="314"/>
      <c r="Y129" s="98"/>
    </row>
    <row r="130" spans="2:25" ht="15.5" hidden="1" x14ac:dyDescent="0.35">
      <c r="C130" s="69" t="s">
        <v>38</v>
      </c>
      <c r="D130" s="136">
        <f>SUM(D122:D129)</f>
        <v>0</v>
      </c>
      <c r="E130" s="136"/>
      <c r="F130" s="136"/>
      <c r="G130" s="136"/>
      <c r="H130" s="136"/>
      <c r="I130" s="136"/>
      <c r="J130" s="136">
        <f>SUM(J122:J129)</f>
        <v>0</v>
      </c>
      <c r="K130" s="136"/>
      <c r="L130" s="136"/>
      <c r="M130" s="136"/>
      <c r="N130" s="136"/>
      <c r="O130" s="8">
        <f>SUM(O122:O129)</f>
        <v>0</v>
      </c>
      <c r="P130" s="8"/>
      <c r="Q130" s="136"/>
      <c r="R130" s="136"/>
      <c r="S130" s="136"/>
      <c r="T130" s="136">
        <f>SUM(T122:T129)</f>
        <v>0</v>
      </c>
      <c r="U130" s="136">
        <f>(U122*T122)+(U123*T123)+(U124*T124)+(U125*T125)+(U126*T126)+(U127*T127)+(U128*T128)+(U129*T129)</f>
        <v>0</v>
      </c>
      <c r="V130" s="241">
        <f>SUM(V122:V129)</f>
        <v>0</v>
      </c>
      <c r="W130" s="242"/>
      <c r="X130" s="314"/>
      <c r="Y130" s="27"/>
    </row>
    <row r="131" spans="2:25" ht="15.75" hidden="1" customHeight="1" x14ac:dyDescent="0.35">
      <c r="B131" s="4"/>
      <c r="C131" s="100"/>
      <c r="D131" s="139"/>
      <c r="E131" s="139"/>
      <c r="F131" s="139"/>
      <c r="G131" s="139"/>
      <c r="H131" s="139"/>
      <c r="I131" s="139"/>
      <c r="J131" s="139"/>
      <c r="K131" s="139"/>
      <c r="L131" s="139"/>
      <c r="M131" s="139"/>
      <c r="N131" s="139"/>
      <c r="O131" s="103"/>
      <c r="P131" s="103"/>
      <c r="Q131" s="139"/>
      <c r="R131" s="139"/>
      <c r="S131" s="139"/>
      <c r="T131" s="139"/>
      <c r="U131" s="139"/>
      <c r="V131" s="139"/>
      <c r="W131" s="139"/>
      <c r="X131" s="316"/>
      <c r="Y131" s="2"/>
    </row>
    <row r="132" spans="2:25" ht="51" hidden="1" customHeight="1" x14ac:dyDescent="0.35">
      <c r="B132" s="69" t="s">
        <v>164</v>
      </c>
      <c r="C132" s="357"/>
      <c r="D132" s="358"/>
      <c r="E132" s="358"/>
      <c r="F132" s="358"/>
      <c r="G132" s="358"/>
      <c r="H132" s="358"/>
      <c r="I132" s="358"/>
      <c r="J132" s="358"/>
      <c r="K132" s="358"/>
      <c r="L132" s="358"/>
      <c r="M132" s="358"/>
      <c r="N132" s="358"/>
      <c r="O132" s="358"/>
      <c r="P132" s="358"/>
      <c r="Q132" s="358"/>
      <c r="R132" s="358"/>
      <c r="S132" s="358"/>
      <c r="T132" s="358"/>
      <c r="U132" s="358"/>
      <c r="V132" s="358"/>
      <c r="W132" s="358"/>
      <c r="X132" s="359"/>
      <c r="Y132" s="7"/>
    </row>
    <row r="133" spans="2:25" ht="51" hidden="1" customHeight="1" x14ac:dyDescent="0.35">
      <c r="B133" s="69" t="s">
        <v>165</v>
      </c>
      <c r="C133" s="353"/>
      <c r="D133" s="354"/>
      <c r="E133" s="354"/>
      <c r="F133" s="354"/>
      <c r="G133" s="354"/>
      <c r="H133" s="354"/>
      <c r="I133" s="354"/>
      <c r="J133" s="354"/>
      <c r="K133" s="354"/>
      <c r="L133" s="354"/>
      <c r="M133" s="354"/>
      <c r="N133" s="354"/>
      <c r="O133" s="354"/>
      <c r="P133" s="354"/>
      <c r="Q133" s="354"/>
      <c r="R133" s="354"/>
      <c r="S133" s="354"/>
      <c r="T133" s="354"/>
      <c r="U133" s="354"/>
      <c r="V133" s="354"/>
      <c r="W133" s="354"/>
      <c r="X133" s="356"/>
      <c r="Y133" s="26"/>
    </row>
    <row r="134" spans="2:25" ht="15.5" hidden="1" x14ac:dyDescent="0.35">
      <c r="B134" s="95" t="s">
        <v>166</v>
      </c>
      <c r="C134" s="93"/>
      <c r="D134" s="133"/>
      <c r="E134" s="133"/>
      <c r="F134" s="133"/>
      <c r="G134" s="133"/>
      <c r="H134" s="133"/>
      <c r="I134" s="133"/>
      <c r="J134" s="133"/>
      <c r="K134" s="133"/>
      <c r="L134" s="133"/>
      <c r="M134" s="133"/>
      <c r="N134" s="133"/>
      <c r="O134" s="96"/>
      <c r="P134" s="96"/>
      <c r="Q134" s="133"/>
      <c r="R134" s="133"/>
      <c r="S134" s="133"/>
      <c r="T134" s="236">
        <f t="shared" ref="T134:T141" si="24">SUM(D134:O134)</f>
        <v>0</v>
      </c>
      <c r="U134" s="237"/>
      <c r="V134" s="133"/>
      <c r="W134" s="135"/>
      <c r="X134" s="313"/>
      <c r="Y134" s="98"/>
    </row>
    <row r="135" spans="2:25" ht="15.5" hidden="1" x14ac:dyDescent="0.35">
      <c r="B135" s="95" t="s">
        <v>167</v>
      </c>
      <c r="C135" s="93"/>
      <c r="D135" s="133"/>
      <c r="E135" s="133"/>
      <c r="F135" s="133"/>
      <c r="G135" s="133"/>
      <c r="H135" s="133"/>
      <c r="I135" s="133"/>
      <c r="J135" s="133"/>
      <c r="K135" s="133"/>
      <c r="L135" s="133"/>
      <c r="M135" s="133"/>
      <c r="N135" s="133"/>
      <c r="O135" s="96"/>
      <c r="P135" s="96"/>
      <c r="Q135" s="133"/>
      <c r="R135" s="133"/>
      <c r="S135" s="133"/>
      <c r="T135" s="236">
        <f t="shared" si="24"/>
        <v>0</v>
      </c>
      <c r="U135" s="237"/>
      <c r="V135" s="133"/>
      <c r="W135" s="135"/>
      <c r="X135" s="313"/>
      <c r="Y135" s="98"/>
    </row>
    <row r="136" spans="2:25" ht="15.5" hidden="1" x14ac:dyDescent="0.35">
      <c r="B136" s="95" t="s">
        <v>168</v>
      </c>
      <c r="C136" s="93"/>
      <c r="D136" s="133"/>
      <c r="E136" s="133"/>
      <c r="F136" s="133"/>
      <c r="G136" s="133"/>
      <c r="H136" s="133"/>
      <c r="I136" s="133"/>
      <c r="J136" s="133"/>
      <c r="K136" s="133"/>
      <c r="L136" s="133"/>
      <c r="M136" s="133"/>
      <c r="N136" s="133"/>
      <c r="O136" s="96"/>
      <c r="P136" s="96"/>
      <c r="Q136" s="133"/>
      <c r="R136" s="133"/>
      <c r="S136" s="133"/>
      <c r="T136" s="236">
        <f t="shared" si="24"/>
        <v>0</v>
      </c>
      <c r="U136" s="237"/>
      <c r="V136" s="133"/>
      <c r="W136" s="135"/>
      <c r="X136" s="313"/>
      <c r="Y136" s="98"/>
    </row>
    <row r="137" spans="2:25" ht="15.5" hidden="1" x14ac:dyDescent="0.35">
      <c r="B137" s="95" t="s">
        <v>169</v>
      </c>
      <c r="C137" s="93"/>
      <c r="D137" s="133"/>
      <c r="E137" s="133"/>
      <c r="F137" s="133"/>
      <c r="G137" s="133"/>
      <c r="H137" s="133"/>
      <c r="I137" s="133"/>
      <c r="J137" s="133"/>
      <c r="K137" s="133"/>
      <c r="L137" s="133"/>
      <c r="M137" s="133"/>
      <c r="N137" s="133"/>
      <c r="O137" s="96"/>
      <c r="P137" s="96"/>
      <c r="Q137" s="133"/>
      <c r="R137" s="133"/>
      <c r="S137" s="133"/>
      <c r="T137" s="236">
        <f t="shared" si="24"/>
        <v>0</v>
      </c>
      <c r="U137" s="237"/>
      <c r="V137" s="133"/>
      <c r="W137" s="135"/>
      <c r="X137" s="313"/>
      <c r="Y137" s="98"/>
    </row>
    <row r="138" spans="2:25" ht="15.5" hidden="1" x14ac:dyDescent="0.35">
      <c r="B138" s="95" t="s">
        <v>170</v>
      </c>
      <c r="C138" s="93"/>
      <c r="D138" s="133"/>
      <c r="E138" s="133"/>
      <c r="F138" s="133"/>
      <c r="G138" s="133"/>
      <c r="H138" s="133"/>
      <c r="I138" s="133"/>
      <c r="J138" s="133"/>
      <c r="K138" s="133"/>
      <c r="L138" s="133"/>
      <c r="M138" s="133"/>
      <c r="N138" s="133"/>
      <c r="O138" s="96"/>
      <c r="P138" s="96"/>
      <c r="Q138" s="133"/>
      <c r="R138" s="133"/>
      <c r="S138" s="133"/>
      <c r="T138" s="236">
        <f t="shared" si="24"/>
        <v>0</v>
      </c>
      <c r="U138" s="237"/>
      <c r="V138" s="133"/>
      <c r="W138" s="135"/>
      <c r="X138" s="313"/>
      <c r="Y138" s="98"/>
    </row>
    <row r="139" spans="2:25" ht="15.5" hidden="1" x14ac:dyDescent="0.35">
      <c r="B139" s="95" t="s">
        <v>171</v>
      </c>
      <c r="C139" s="93"/>
      <c r="D139" s="133"/>
      <c r="E139" s="133"/>
      <c r="F139" s="133"/>
      <c r="G139" s="133"/>
      <c r="H139" s="133"/>
      <c r="I139" s="133"/>
      <c r="J139" s="133"/>
      <c r="K139" s="133"/>
      <c r="L139" s="133"/>
      <c r="M139" s="133"/>
      <c r="N139" s="133"/>
      <c r="O139" s="96"/>
      <c r="P139" s="96"/>
      <c r="Q139" s="133"/>
      <c r="R139" s="133"/>
      <c r="S139" s="133"/>
      <c r="T139" s="236">
        <f t="shared" si="24"/>
        <v>0</v>
      </c>
      <c r="U139" s="237"/>
      <c r="V139" s="133"/>
      <c r="W139" s="135"/>
      <c r="X139" s="313"/>
      <c r="Y139" s="98"/>
    </row>
    <row r="140" spans="2:25" ht="15.5" hidden="1" x14ac:dyDescent="0.35">
      <c r="B140" s="95" t="s">
        <v>172</v>
      </c>
      <c r="C140" s="99"/>
      <c r="D140" s="135"/>
      <c r="E140" s="135"/>
      <c r="F140" s="135"/>
      <c r="G140" s="135"/>
      <c r="H140" s="135"/>
      <c r="I140" s="135"/>
      <c r="J140" s="135"/>
      <c r="K140" s="135"/>
      <c r="L140" s="135"/>
      <c r="M140" s="135"/>
      <c r="N140" s="135"/>
      <c r="O140" s="97"/>
      <c r="P140" s="97"/>
      <c r="Q140" s="135"/>
      <c r="R140" s="135"/>
      <c r="S140" s="135"/>
      <c r="T140" s="236">
        <f t="shared" si="24"/>
        <v>0</v>
      </c>
      <c r="U140" s="239"/>
      <c r="V140" s="135"/>
      <c r="W140" s="135"/>
      <c r="X140" s="314"/>
      <c r="Y140" s="98"/>
    </row>
    <row r="141" spans="2:25" ht="15.5" hidden="1" x14ac:dyDescent="0.35">
      <c r="B141" s="95" t="s">
        <v>173</v>
      </c>
      <c r="C141" s="99"/>
      <c r="D141" s="135"/>
      <c r="E141" s="135"/>
      <c r="F141" s="135"/>
      <c r="G141" s="135"/>
      <c r="H141" s="135"/>
      <c r="I141" s="135"/>
      <c r="J141" s="135"/>
      <c r="K141" s="135"/>
      <c r="L141" s="135"/>
      <c r="M141" s="135"/>
      <c r="N141" s="135"/>
      <c r="O141" s="97"/>
      <c r="P141" s="97"/>
      <c r="Q141" s="135"/>
      <c r="R141" s="135"/>
      <c r="S141" s="135"/>
      <c r="T141" s="236">
        <f t="shared" si="24"/>
        <v>0</v>
      </c>
      <c r="U141" s="239"/>
      <c r="V141" s="135"/>
      <c r="W141" s="135"/>
      <c r="X141" s="314"/>
      <c r="Y141" s="98"/>
    </row>
    <row r="142" spans="2:25" ht="15.5" hidden="1" x14ac:dyDescent="0.35">
      <c r="C142" s="69" t="s">
        <v>38</v>
      </c>
      <c r="D142" s="136">
        <f>SUM(D134:D141)</f>
        <v>0</v>
      </c>
      <c r="E142" s="136"/>
      <c r="F142" s="136"/>
      <c r="G142" s="136"/>
      <c r="H142" s="136"/>
      <c r="I142" s="136"/>
      <c r="J142" s="136">
        <f>SUM(J134:J141)</f>
        <v>0</v>
      </c>
      <c r="K142" s="136"/>
      <c r="L142" s="136"/>
      <c r="M142" s="136"/>
      <c r="N142" s="136"/>
      <c r="O142" s="8">
        <f>SUM(O134:O141)</f>
        <v>0</v>
      </c>
      <c r="P142" s="11"/>
      <c r="Q142" s="137"/>
      <c r="R142" s="137"/>
      <c r="S142" s="137"/>
      <c r="T142" s="137">
        <f>SUM(T134:T141)</f>
        <v>0</v>
      </c>
      <c r="U142" s="136">
        <f>(U134*T134)+(U135*T135)+(U136*T136)+(U137*T137)+(U138*T138)+(U139*T139)+(U140*T140)+(U141*T141)</f>
        <v>0</v>
      </c>
      <c r="V142" s="241">
        <f>SUM(V134:V141)</f>
        <v>0</v>
      </c>
      <c r="W142" s="242"/>
      <c r="X142" s="314"/>
      <c r="Y142" s="27"/>
    </row>
    <row r="143" spans="2:25" ht="51" hidden="1" customHeight="1" x14ac:dyDescent="0.35">
      <c r="B143" s="69" t="s">
        <v>174</v>
      </c>
      <c r="C143" s="353"/>
      <c r="D143" s="354"/>
      <c r="E143" s="354"/>
      <c r="F143" s="354"/>
      <c r="G143" s="354"/>
      <c r="H143" s="354"/>
      <c r="I143" s="354"/>
      <c r="J143" s="354"/>
      <c r="K143" s="354"/>
      <c r="L143" s="354"/>
      <c r="M143" s="354"/>
      <c r="N143" s="354"/>
      <c r="O143" s="354"/>
      <c r="P143" s="354"/>
      <c r="Q143" s="354"/>
      <c r="R143" s="354"/>
      <c r="S143" s="354"/>
      <c r="T143" s="354"/>
      <c r="U143" s="354"/>
      <c r="V143" s="354"/>
      <c r="W143" s="354"/>
      <c r="X143" s="356"/>
      <c r="Y143" s="26"/>
    </row>
    <row r="144" spans="2:25" ht="15.5" hidden="1" x14ac:dyDescent="0.35">
      <c r="B144" s="95" t="s">
        <v>175</v>
      </c>
      <c r="C144" s="93"/>
      <c r="D144" s="133"/>
      <c r="E144" s="133"/>
      <c r="F144" s="133"/>
      <c r="G144" s="133"/>
      <c r="H144" s="133"/>
      <c r="I144" s="133"/>
      <c r="J144" s="133"/>
      <c r="K144" s="133"/>
      <c r="L144" s="133"/>
      <c r="M144" s="133"/>
      <c r="N144" s="133"/>
      <c r="O144" s="96"/>
      <c r="P144" s="96"/>
      <c r="Q144" s="133"/>
      <c r="R144" s="133"/>
      <c r="S144" s="133"/>
      <c r="T144" s="236">
        <f t="shared" ref="T144:T151" si="25">SUM(D144:O144)</f>
        <v>0</v>
      </c>
      <c r="U144" s="237"/>
      <c r="V144" s="133"/>
      <c r="W144" s="135"/>
      <c r="X144" s="313"/>
      <c r="Y144" s="98"/>
    </row>
    <row r="145" spans="2:25" ht="15.5" hidden="1" x14ac:dyDescent="0.35">
      <c r="B145" s="95" t="s">
        <v>176</v>
      </c>
      <c r="C145" s="93"/>
      <c r="D145" s="133"/>
      <c r="E145" s="133"/>
      <c r="F145" s="133"/>
      <c r="G145" s="133"/>
      <c r="H145" s="133"/>
      <c r="I145" s="133"/>
      <c r="J145" s="133"/>
      <c r="K145" s="133"/>
      <c r="L145" s="133"/>
      <c r="M145" s="133"/>
      <c r="N145" s="133"/>
      <c r="O145" s="96"/>
      <c r="P145" s="96"/>
      <c r="Q145" s="133"/>
      <c r="R145" s="133"/>
      <c r="S145" s="133"/>
      <c r="T145" s="236">
        <f t="shared" si="25"/>
        <v>0</v>
      </c>
      <c r="U145" s="237"/>
      <c r="V145" s="133"/>
      <c r="W145" s="135"/>
      <c r="X145" s="313"/>
      <c r="Y145" s="98"/>
    </row>
    <row r="146" spans="2:25" ht="15.5" hidden="1" x14ac:dyDescent="0.35">
      <c r="B146" s="95" t="s">
        <v>177</v>
      </c>
      <c r="C146" s="93"/>
      <c r="D146" s="133"/>
      <c r="E146" s="133"/>
      <c r="F146" s="133"/>
      <c r="G146" s="133"/>
      <c r="H146" s="133"/>
      <c r="I146" s="133"/>
      <c r="J146" s="133"/>
      <c r="K146" s="133"/>
      <c r="L146" s="133"/>
      <c r="M146" s="133"/>
      <c r="N146" s="133"/>
      <c r="O146" s="96"/>
      <c r="P146" s="96"/>
      <c r="Q146" s="133"/>
      <c r="R146" s="133"/>
      <c r="S146" s="133"/>
      <c r="T146" s="236">
        <f t="shared" si="25"/>
        <v>0</v>
      </c>
      <c r="U146" s="237"/>
      <c r="V146" s="133"/>
      <c r="W146" s="135"/>
      <c r="X146" s="313"/>
      <c r="Y146" s="98"/>
    </row>
    <row r="147" spans="2:25" ht="15.5" hidden="1" x14ac:dyDescent="0.35">
      <c r="B147" s="95" t="s">
        <v>178</v>
      </c>
      <c r="C147" s="93"/>
      <c r="D147" s="133"/>
      <c r="E147" s="133"/>
      <c r="F147" s="133"/>
      <c r="G147" s="133"/>
      <c r="H147" s="133"/>
      <c r="I147" s="133"/>
      <c r="J147" s="133"/>
      <c r="K147" s="133"/>
      <c r="L147" s="133"/>
      <c r="M147" s="133"/>
      <c r="N147" s="133"/>
      <c r="O147" s="96"/>
      <c r="P147" s="96"/>
      <c r="Q147" s="133"/>
      <c r="R147" s="133"/>
      <c r="S147" s="133"/>
      <c r="T147" s="236">
        <f t="shared" si="25"/>
        <v>0</v>
      </c>
      <c r="U147" s="237"/>
      <c r="V147" s="133"/>
      <c r="W147" s="135"/>
      <c r="X147" s="313"/>
      <c r="Y147" s="98"/>
    </row>
    <row r="148" spans="2:25" ht="15.5" hidden="1" x14ac:dyDescent="0.35">
      <c r="B148" s="95" t="s">
        <v>179</v>
      </c>
      <c r="C148" s="93"/>
      <c r="D148" s="133"/>
      <c r="E148" s="133"/>
      <c r="F148" s="133"/>
      <c r="G148" s="133"/>
      <c r="H148" s="133"/>
      <c r="I148" s="133"/>
      <c r="J148" s="133"/>
      <c r="K148" s="133"/>
      <c r="L148" s="133"/>
      <c r="M148" s="133"/>
      <c r="N148" s="133"/>
      <c r="O148" s="96"/>
      <c r="P148" s="96"/>
      <c r="Q148" s="133"/>
      <c r="R148" s="133"/>
      <c r="S148" s="133"/>
      <c r="T148" s="236">
        <f t="shared" si="25"/>
        <v>0</v>
      </c>
      <c r="U148" s="237"/>
      <c r="V148" s="133"/>
      <c r="W148" s="135"/>
      <c r="X148" s="313"/>
      <c r="Y148" s="98"/>
    </row>
    <row r="149" spans="2:25" ht="15.5" hidden="1" x14ac:dyDescent="0.35">
      <c r="B149" s="95" t="s">
        <v>180</v>
      </c>
      <c r="C149" s="93"/>
      <c r="D149" s="133"/>
      <c r="E149" s="133"/>
      <c r="F149" s="133"/>
      <c r="G149" s="133"/>
      <c r="H149" s="133"/>
      <c r="I149" s="133"/>
      <c r="J149" s="133"/>
      <c r="K149" s="133"/>
      <c r="L149" s="133"/>
      <c r="M149" s="133"/>
      <c r="N149" s="133"/>
      <c r="O149" s="96"/>
      <c r="P149" s="96"/>
      <c r="Q149" s="133"/>
      <c r="R149" s="133"/>
      <c r="S149" s="133"/>
      <c r="T149" s="236">
        <f t="shared" si="25"/>
        <v>0</v>
      </c>
      <c r="U149" s="237"/>
      <c r="V149" s="133"/>
      <c r="W149" s="135"/>
      <c r="X149" s="313"/>
      <c r="Y149" s="98"/>
    </row>
    <row r="150" spans="2:25" ht="15.5" hidden="1" x14ac:dyDescent="0.35">
      <c r="B150" s="95" t="s">
        <v>181</v>
      </c>
      <c r="C150" s="99"/>
      <c r="D150" s="135"/>
      <c r="E150" s="135"/>
      <c r="F150" s="135"/>
      <c r="G150" s="135"/>
      <c r="H150" s="135"/>
      <c r="I150" s="135"/>
      <c r="J150" s="135"/>
      <c r="K150" s="135"/>
      <c r="L150" s="135"/>
      <c r="M150" s="135"/>
      <c r="N150" s="135"/>
      <c r="O150" s="97"/>
      <c r="P150" s="97"/>
      <c r="Q150" s="135"/>
      <c r="R150" s="135"/>
      <c r="S150" s="135"/>
      <c r="T150" s="236">
        <f t="shared" si="25"/>
        <v>0</v>
      </c>
      <c r="U150" s="239"/>
      <c r="V150" s="135"/>
      <c r="W150" s="135"/>
      <c r="X150" s="314"/>
      <c r="Y150" s="98"/>
    </row>
    <row r="151" spans="2:25" ht="15.5" hidden="1" x14ac:dyDescent="0.35">
      <c r="B151" s="95" t="s">
        <v>182</v>
      </c>
      <c r="C151" s="99"/>
      <c r="D151" s="135"/>
      <c r="E151" s="135"/>
      <c r="F151" s="135"/>
      <c r="G151" s="135"/>
      <c r="H151" s="135"/>
      <c r="I151" s="135"/>
      <c r="J151" s="135"/>
      <c r="K151" s="135"/>
      <c r="L151" s="135"/>
      <c r="M151" s="135"/>
      <c r="N151" s="135"/>
      <c r="O151" s="97"/>
      <c r="P151" s="97"/>
      <c r="Q151" s="135"/>
      <c r="R151" s="135"/>
      <c r="S151" s="135"/>
      <c r="T151" s="236">
        <f t="shared" si="25"/>
        <v>0</v>
      </c>
      <c r="U151" s="239"/>
      <c r="V151" s="135"/>
      <c r="W151" s="135"/>
      <c r="X151" s="314"/>
      <c r="Y151" s="98"/>
    </row>
    <row r="152" spans="2:25" ht="15.5" hidden="1" x14ac:dyDescent="0.35">
      <c r="C152" s="69" t="s">
        <v>38</v>
      </c>
      <c r="D152" s="137">
        <f>SUM(D144:D151)</f>
        <v>0</v>
      </c>
      <c r="E152" s="137"/>
      <c r="F152" s="137"/>
      <c r="G152" s="137"/>
      <c r="H152" s="137"/>
      <c r="I152" s="137"/>
      <c r="J152" s="137">
        <f>SUM(J144:J151)</f>
        <v>0</v>
      </c>
      <c r="K152" s="137"/>
      <c r="L152" s="137"/>
      <c r="M152" s="137"/>
      <c r="N152" s="137"/>
      <c r="O152" s="11">
        <f>SUM(O144:O151)</f>
        <v>0</v>
      </c>
      <c r="P152" s="11"/>
      <c r="Q152" s="137"/>
      <c r="R152" s="137"/>
      <c r="S152" s="137"/>
      <c r="T152" s="137">
        <f>SUM(T144:T151)</f>
        <v>0</v>
      </c>
      <c r="U152" s="136">
        <f>(U144*T144)+(U145*T145)+(U146*T146)+(U147*T147)+(U148*T148)+(U149*T149)+(U150*T150)+(U151*T151)</f>
        <v>0</v>
      </c>
      <c r="V152" s="241">
        <f>SUM(V144:V151)</f>
        <v>0</v>
      </c>
      <c r="W152" s="242"/>
      <c r="X152" s="314"/>
      <c r="Y152" s="27"/>
    </row>
    <row r="153" spans="2:25" ht="51" hidden="1" customHeight="1" x14ac:dyDescent="0.35">
      <c r="B153" s="69" t="s">
        <v>183</v>
      </c>
      <c r="C153" s="353"/>
      <c r="D153" s="354"/>
      <c r="E153" s="354"/>
      <c r="F153" s="354"/>
      <c r="G153" s="354"/>
      <c r="H153" s="354"/>
      <c r="I153" s="354"/>
      <c r="J153" s="354"/>
      <c r="K153" s="354"/>
      <c r="L153" s="354"/>
      <c r="M153" s="354"/>
      <c r="N153" s="354"/>
      <c r="O153" s="354"/>
      <c r="P153" s="354"/>
      <c r="Q153" s="354"/>
      <c r="R153" s="354"/>
      <c r="S153" s="354"/>
      <c r="T153" s="354"/>
      <c r="U153" s="354"/>
      <c r="V153" s="354"/>
      <c r="W153" s="354"/>
      <c r="X153" s="356"/>
      <c r="Y153" s="26"/>
    </row>
    <row r="154" spans="2:25" ht="15.5" hidden="1" x14ac:dyDescent="0.35">
      <c r="B154" s="95" t="s">
        <v>184</v>
      </c>
      <c r="C154" s="93"/>
      <c r="D154" s="133"/>
      <c r="E154" s="133"/>
      <c r="F154" s="133"/>
      <c r="G154" s="133"/>
      <c r="H154" s="133"/>
      <c r="I154" s="133"/>
      <c r="J154" s="133"/>
      <c r="K154" s="133"/>
      <c r="L154" s="133"/>
      <c r="M154" s="133"/>
      <c r="N154" s="133"/>
      <c r="O154" s="96"/>
      <c r="P154" s="96"/>
      <c r="Q154" s="133"/>
      <c r="R154" s="133"/>
      <c r="S154" s="133"/>
      <c r="T154" s="236">
        <f t="shared" ref="T154:T161" si="26">SUM(D154:O154)</f>
        <v>0</v>
      </c>
      <c r="U154" s="237"/>
      <c r="V154" s="133"/>
      <c r="W154" s="135"/>
      <c r="X154" s="313"/>
      <c r="Y154" s="98"/>
    </row>
    <row r="155" spans="2:25" ht="15.5" hidden="1" x14ac:dyDescent="0.35">
      <c r="B155" s="95" t="s">
        <v>185</v>
      </c>
      <c r="C155" s="93"/>
      <c r="D155" s="133"/>
      <c r="E155" s="133"/>
      <c r="F155" s="133"/>
      <c r="G155" s="133"/>
      <c r="H155" s="133"/>
      <c r="I155" s="133"/>
      <c r="J155" s="133"/>
      <c r="K155" s="133"/>
      <c r="L155" s="133"/>
      <c r="M155" s="133"/>
      <c r="N155" s="133"/>
      <c r="O155" s="96"/>
      <c r="P155" s="96"/>
      <c r="Q155" s="133"/>
      <c r="R155" s="133"/>
      <c r="S155" s="133"/>
      <c r="T155" s="236">
        <f t="shared" si="26"/>
        <v>0</v>
      </c>
      <c r="U155" s="237"/>
      <c r="V155" s="133"/>
      <c r="W155" s="135"/>
      <c r="X155" s="313"/>
      <c r="Y155" s="98"/>
    </row>
    <row r="156" spans="2:25" ht="15.5" hidden="1" x14ac:dyDescent="0.35">
      <c r="B156" s="95" t="s">
        <v>186</v>
      </c>
      <c r="C156" s="93"/>
      <c r="D156" s="133"/>
      <c r="E156" s="133"/>
      <c r="F156" s="133"/>
      <c r="G156" s="133"/>
      <c r="H156" s="133"/>
      <c r="I156" s="133"/>
      <c r="J156" s="133"/>
      <c r="K156" s="133"/>
      <c r="L156" s="133"/>
      <c r="M156" s="133"/>
      <c r="N156" s="133"/>
      <c r="O156" s="96"/>
      <c r="P156" s="96"/>
      <c r="Q156" s="133"/>
      <c r="R156" s="133"/>
      <c r="S156" s="133"/>
      <c r="T156" s="236">
        <f t="shared" si="26"/>
        <v>0</v>
      </c>
      <c r="U156" s="237"/>
      <c r="V156" s="133"/>
      <c r="W156" s="135"/>
      <c r="X156" s="313"/>
      <c r="Y156" s="98"/>
    </row>
    <row r="157" spans="2:25" ht="15.5" hidden="1" x14ac:dyDescent="0.35">
      <c r="B157" s="95" t="s">
        <v>187</v>
      </c>
      <c r="C157" s="93"/>
      <c r="D157" s="133"/>
      <c r="E157" s="133"/>
      <c r="F157" s="133"/>
      <c r="G157" s="133"/>
      <c r="H157" s="133"/>
      <c r="I157" s="133"/>
      <c r="J157" s="133"/>
      <c r="K157" s="133"/>
      <c r="L157" s="133"/>
      <c r="M157" s="133"/>
      <c r="N157" s="133"/>
      <c r="O157" s="96"/>
      <c r="P157" s="96"/>
      <c r="Q157" s="133"/>
      <c r="R157" s="133"/>
      <c r="S157" s="133"/>
      <c r="T157" s="236">
        <f t="shared" si="26"/>
        <v>0</v>
      </c>
      <c r="U157" s="237"/>
      <c r="V157" s="133"/>
      <c r="W157" s="135"/>
      <c r="X157" s="313"/>
      <c r="Y157" s="98"/>
    </row>
    <row r="158" spans="2:25" ht="15.5" hidden="1" x14ac:dyDescent="0.35">
      <c r="B158" s="95" t="s">
        <v>188</v>
      </c>
      <c r="C158" s="93"/>
      <c r="D158" s="133"/>
      <c r="E158" s="133"/>
      <c r="F158" s="133"/>
      <c r="G158" s="133"/>
      <c r="H158" s="133"/>
      <c r="I158" s="133"/>
      <c r="J158" s="133"/>
      <c r="K158" s="133"/>
      <c r="L158" s="133"/>
      <c r="M158" s="133"/>
      <c r="N158" s="133"/>
      <c r="O158" s="96"/>
      <c r="P158" s="96"/>
      <c r="Q158" s="133"/>
      <c r="R158" s="133"/>
      <c r="S158" s="133"/>
      <c r="T158" s="236">
        <f t="shared" si="26"/>
        <v>0</v>
      </c>
      <c r="U158" s="237"/>
      <c r="V158" s="133"/>
      <c r="W158" s="135"/>
      <c r="X158" s="313"/>
      <c r="Y158" s="98"/>
    </row>
    <row r="159" spans="2:25" ht="15.5" hidden="1" x14ac:dyDescent="0.35">
      <c r="B159" s="95" t="s">
        <v>189</v>
      </c>
      <c r="C159" s="93"/>
      <c r="D159" s="133"/>
      <c r="E159" s="133"/>
      <c r="F159" s="133"/>
      <c r="G159" s="133"/>
      <c r="H159" s="133"/>
      <c r="I159" s="133"/>
      <c r="J159" s="133"/>
      <c r="K159" s="133"/>
      <c r="L159" s="133"/>
      <c r="M159" s="133"/>
      <c r="N159" s="133"/>
      <c r="O159" s="96"/>
      <c r="P159" s="96"/>
      <c r="Q159" s="133"/>
      <c r="R159" s="133"/>
      <c r="S159" s="133"/>
      <c r="T159" s="236">
        <f t="shared" si="26"/>
        <v>0</v>
      </c>
      <c r="U159" s="237"/>
      <c r="V159" s="133"/>
      <c r="W159" s="135"/>
      <c r="X159" s="313"/>
      <c r="Y159" s="98"/>
    </row>
    <row r="160" spans="2:25" ht="15.5" hidden="1" x14ac:dyDescent="0.35">
      <c r="B160" s="95" t="s">
        <v>190</v>
      </c>
      <c r="C160" s="99"/>
      <c r="D160" s="135"/>
      <c r="E160" s="135"/>
      <c r="F160" s="135"/>
      <c r="G160" s="135"/>
      <c r="H160" s="135"/>
      <c r="I160" s="135"/>
      <c r="J160" s="135"/>
      <c r="K160" s="135"/>
      <c r="L160" s="135"/>
      <c r="M160" s="135"/>
      <c r="N160" s="135"/>
      <c r="O160" s="97"/>
      <c r="P160" s="97"/>
      <c r="Q160" s="135"/>
      <c r="R160" s="135"/>
      <c r="S160" s="135"/>
      <c r="T160" s="236">
        <f t="shared" si="26"/>
        <v>0</v>
      </c>
      <c r="U160" s="239"/>
      <c r="V160" s="135"/>
      <c r="W160" s="135"/>
      <c r="X160" s="314"/>
      <c r="Y160" s="98"/>
    </row>
    <row r="161" spans="2:25" ht="15.5" hidden="1" x14ac:dyDescent="0.35">
      <c r="B161" s="95" t="s">
        <v>191</v>
      </c>
      <c r="C161" s="99"/>
      <c r="D161" s="135"/>
      <c r="E161" s="135"/>
      <c r="F161" s="135"/>
      <c r="G161" s="135"/>
      <c r="H161" s="135"/>
      <c r="I161" s="135"/>
      <c r="J161" s="135"/>
      <c r="K161" s="135"/>
      <c r="L161" s="135"/>
      <c r="M161" s="135"/>
      <c r="N161" s="135"/>
      <c r="O161" s="97"/>
      <c r="P161" s="97"/>
      <c r="Q161" s="135"/>
      <c r="R161" s="135"/>
      <c r="S161" s="135"/>
      <c r="T161" s="236">
        <f t="shared" si="26"/>
        <v>0</v>
      </c>
      <c r="U161" s="239"/>
      <c r="V161" s="135"/>
      <c r="W161" s="135"/>
      <c r="X161" s="314"/>
      <c r="Y161" s="98"/>
    </row>
    <row r="162" spans="2:25" ht="15.5" hidden="1" x14ac:dyDescent="0.35">
      <c r="C162" s="69" t="s">
        <v>38</v>
      </c>
      <c r="D162" s="137">
        <f>SUM(D154:D161)</f>
        <v>0</v>
      </c>
      <c r="E162" s="137"/>
      <c r="F162" s="137"/>
      <c r="G162" s="137"/>
      <c r="H162" s="137"/>
      <c r="I162" s="137"/>
      <c r="J162" s="137">
        <f>SUM(J154:J161)</f>
        <v>0</v>
      </c>
      <c r="K162" s="137"/>
      <c r="L162" s="137"/>
      <c r="M162" s="137"/>
      <c r="N162" s="137"/>
      <c r="O162" s="11">
        <f>SUM(O154:O161)</f>
        <v>0</v>
      </c>
      <c r="P162" s="11"/>
      <c r="Q162" s="137"/>
      <c r="R162" s="137"/>
      <c r="S162" s="137"/>
      <c r="T162" s="137">
        <f>SUM(T154:T161)</f>
        <v>0</v>
      </c>
      <c r="U162" s="136">
        <f>(U154*T154)+(U155*T155)+(U156*T156)+(U157*T157)+(U158*T158)+(U159*T159)+(U160*T160)+(U161*T161)</f>
        <v>0</v>
      </c>
      <c r="V162" s="241">
        <f>SUM(V154:V161)</f>
        <v>0</v>
      </c>
      <c r="W162" s="242"/>
      <c r="X162" s="314"/>
      <c r="Y162" s="27"/>
    </row>
    <row r="163" spans="2:25" ht="51" hidden="1" customHeight="1" x14ac:dyDescent="0.35">
      <c r="B163" s="69" t="s">
        <v>192</v>
      </c>
      <c r="C163" s="353"/>
      <c r="D163" s="354"/>
      <c r="E163" s="354"/>
      <c r="F163" s="354"/>
      <c r="G163" s="354"/>
      <c r="H163" s="354"/>
      <c r="I163" s="354"/>
      <c r="J163" s="354"/>
      <c r="K163" s="354"/>
      <c r="L163" s="354"/>
      <c r="M163" s="354"/>
      <c r="N163" s="354"/>
      <c r="O163" s="354"/>
      <c r="P163" s="354"/>
      <c r="Q163" s="354"/>
      <c r="R163" s="354"/>
      <c r="S163" s="354"/>
      <c r="T163" s="354"/>
      <c r="U163" s="354"/>
      <c r="V163" s="354"/>
      <c r="W163" s="354"/>
      <c r="X163" s="356"/>
      <c r="Y163" s="26"/>
    </row>
    <row r="164" spans="2:25" ht="15.5" hidden="1" x14ac:dyDescent="0.35">
      <c r="B164" s="95" t="s">
        <v>193</v>
      </c>
      <c r="C164" s="93"/>
      <c r="D164" s="133"/>
      <c r="E164" s="133"/>
      <c r="F164" s="133"/>
      <c r="G164" s="133"/>
      <c r="H164" s="133"/>
      <c r="I164" s="133"/>
      <c r="J164" s="133"/>
      <c r="K164" s="133"/>
      <c r="L164" s="133"/>
      <c r="M164" s="133"/>
      <c r="N164" s="133"/>
      <c r="O164" s="96"/>
      <c r="P164" s="96"/>
      <c r="Q164" s="133"/>
      <c r="R164" s="133"/>
      <c r="S164" s="133"/>
      <c r="T164" s="236">
        <f t="shared" ref="T164:T171" si="27">SUM(D164:O164)</f>
        <v>0</v>
      </c>
      <c r="U164" s="237"/>
      <c r="V164" s="133"/>
      <c r="W164" s="135"/>
      <c r="X164" s="313"/>
      <c r="Y164" s="98"/>
    </row>
    <row r="165" spans="2:25" ht="15.5" hidden="1" x14ac:dyDescent="0.35">
      <c r="B165" s="95" t="s">
        <v>194</v>
      </c>
      <c r="C165" s="93"/>
      <c r="D165" s="133"/>
      <c r="E165" s="133"/>
      <c r="F165" s="133"/>
      <c r="G165" s="133"/>
      <c r="H165" s="133"/>
      <c r="I165" s="133"/>
      <c r="J165" s="133"/>
      <c r="K165" s="133"/>
      <c r="L165" s="133"/>
      <c r="M165" s="133"/>
      <c r="N165" s="133"/>
      <c r="O165" s="96"/>
      <c r="P165" s="96"/>
      <c r="Q165" s="133"/>
      <c r="R165" s="133"/>
      <c r="S165" s="133"/>
      <c r="T165" s="236">
        <f t="shared" si="27"/>
        <v>0</v>
      </c>
      <c r="U165" s="237"/>
      <c r="V165" s="133"/>
      <c r="W165" s="135"/>
      <c r="X165" s="313"/>
      <c r="Y165" s="98"/>
    </row>
    <row r="166" spans="2:25" ht="15.5" hidden="1" x14ac:dyDescent="0.35">
      <c r="B166" s="95" t="s">
        <v>195</v>
      </c>
      <c r="C166" s="93"/>
      <c r="D166" s="133"/>
      <c r="E166" s="133"/>
      <c r="F166" s="133"/>
      <c r="G166" s="133"/>
      <c r="H166" s="133"/>
      <c r="I166" s="133"/>
      <c r="J166" s="133"/>
      <c r="K166" s="133"/>
      <c r="L166" s="133"/>
      <c r="M166" s="133"/>
      <c r="N166" s="133"/>
      <c r="O166" s="96"/>
      <c r="P166" s="96"/>
      <c r="Q166" s="133"/>
      <c r="R166" s="133"/>
      <c r="S166" s="133"/>
      <c r="T166" s="236">
        <f t="shared" si="27"/>
        <v>0</v>
      </c>
      <c r="U166" s="237"/>
      <c r="V166" s="133"/>
      <c r="W166" s="135"/>
      <c r="X166" s="313"/>
      <c r="Y166" s="98"/>
    </row>
    <row r="167" spans="2:25" ht="15.5" hidden="1" x14ac:dyDescent="0.35">
      <c r="B167" s="95" t="s">
        <v>196</v>
      </c>
      <c r="C167" s="93"/>
      <c r="D167" s="133"/>
      <c r="E167" s="133"/>
      <c r="F167" s="133"/>
      <c r="G167" s="133"/>
      <c r="H167" s="133"/>
      <c r="I167" s="133"/>
      <c r="J167" s="133"/>
      <c r="K167" s="133"/>
      <c r="L167" s="133"/>
      <c r="M167" s="133"/>
      <c r="N167" s="133"/>
      <c r="O167" s="96"/>
      <c r="P167" s="96"/>
      <c r="Q167" s="133"/>
      <c r="R167" s="133"/>
      <c r="S167" s="133"/>
      <c r="T167" s="236">
        <f t="shared" si="27"/>
        <v>0</v>
      </c>
      <c r="U167" s="237"/>
      <c r="V167" s="133"/>
      <c r="W167" s="135"/>
      <c r="X167" s="313"/>
      <c r="Y167" s="98"/>
    </row>
    <row r="168" spans="2:25" ht="15.5" hidden="1" x14ac:dyDescent="0.35">
      <c r="B168" s="95" t="s">
        <v>197</v>
      </c>
      <c r="C168" s="93"/>
      <c r="D168" s="133"/>
      <c r="E168" s="133"/>
      <c r="F168" s="133"/>
      <c r="G168" s="133"/>
      <c r="H168" s="133"/>
      <c r="I168" s="133"/>
      <c r="J168" s="133"/>
      <c r="K168" s="133"/>
      <c r="L168" s="133"/>
      <c r="M168" s="133"/>
      <c r="N168" s="133"/>
      <c r="O168" s="96"/>
      <c r="P168" s="96"/>
      <c r="Q168" s="133"/>
      <c r="R168" s="133"/>
      <c r="S168" s="133"/>
      <c r="T168" s="236">
        <f t="shared" si="27"/>
        <v>0</v>
      </c>
      <c r="U168" s="237"/>
      <c r="V168" s="133"/>
      <c r="W168" s="135"/>
      <c r="X168" s="313"/>
      <c r="Y168" s="98"/>
    </row>
    <row r="169" spans="2:25" ht="15.5" hidden="1" x14ac:dyDescent="0.35">
      <c r="B169" s="95" t="s">
        <v>198</v>
      </c>
      <c r="C169" s="93"/>
      <c r="D169" s="133"/>
      <c r="E169" s="133"/>
      <c r="F169" s="133"/>
      <c r="G169" s="133"/>
      <c r="H169" s="133"/>
      <c r="I169" s="133"/>
      <c r="J169" s="133"/>
      <c r="K169" s="133"/>
      <c r="L169" s="133"/>
      <c r="M169" s="133"/>
      <c r="N169" s="133"/>
      <c r="O169" s="96"/>
      <c r="P169" s="96"/>
      <c r="Q169" s="133"/>
      <c r="R169" s="133"/>
      <c r="S169" s="133"/>
      <c r="T169" s="236">
        <f t="shared" si="27"/>
        <v>0</v>
      </c>
      <c r="U169" s="237"/>
      <c r="V169" s="133"/>
      <c r="W169" s="135"/>
      <c r="X169" s="313"/>
      <c r="Y169" s="98"/>
    </row>
    <row r="170" spans="2:25" ht="15.5" hidden="1" x14ac:dyDescent="0.35">
      <c r="B170" s="95" t="s">
        <v>199</v>
      </c>
      <c r="C170" s="99"/>
      <c r="D170" s="135"/>
      <c r="E170" s="135"/>
      <c r="F170" s="135"/>
      <c r="G170" s="135"/>
      <c r="H170" s="135"/>
      <c r="I170" s="135"/>
      <c r="J170" s="135"/>
      <c r="K170" s="135"/>
      <c r="L170" s="135"/>
      <c r="M170" s="135"/>
      <c r="N170" s="135"/>
      <c r="O170" s="97"/>
      <c r="P170" s="97"/>
      <c r="Q170" s="135"/>
      <c r="R170" s="135"/>
      <c r="S170" s="135"/>
      <c r="T170" s="236">
        <f t="shared" si="27"/>
        <v>0</v>
      </c>
      <c r="U170" s="239"/>
      <c r="V170" s="135"/>
      <c r="W170" s="135"/>
      <c r="X170" s="314"/>
      <c r="Y170" s="98"/>
    </row>
    <row r="171" spans="2:25" ht="15.5" hidden="1" x14ac:dyDescent="0.35">
      <c r="B171" s="95" t="s">
        <v>200</v>
      </c>
      <c r="C171" s="99"/>
      <c r="D171" s="135"/>
      <c r="E171" s="135"/>
      <c r="F171" s="135"/>
      <c r="G171" s="135"/>
      <c r="H171" s="135"/>
      <c r="I171" s="135"/>
      <c r="J171" s="135"/>
      <c r="K171" s="135"/>
      <c r="L171" s="135"/>
      <c r="M171" s="135"/>
      <c r="N171" s="135"/>
      <c r="O171" s="97"/>
      <c r="P171" s="97"/>
      <c r="Q171" s="135"/>
      <c r="R171" s="135"/>
      <c r="S171" s="135"/>
      <c r="T171" s="236">
        <f t="shared" si="27"/>
        <v>0</v>
      </c>
      <c r="U171" s="239"/>
      <c r="V171" s="135"/>
      <c r="W171" s="135"/>
      <c r="X171" s="314"/>
      <c r="Y171" s="98"/>
    </row>
    <row r="172" spans="2:25" ht="15.5" hidden="1" x14ac:dyDescent="0.35">
      <c r="C172" s="69" t="s">
        <v>38</v>
      </c>
      <c r="D172" s="136">
        <f>SUM(D164:D171)</f>
        <v>0</v>
      </c>
      <c r="E172" s="136"/>
      <c r="F172" s="136"/>
      <c r="G172" s="136"/>
      <c r="H172" s="136"/>
      <c r="I172" s="136"/>
      <c r="J172" s="136">
        <f>SUM(J164:J171)</f>
        <v>0</v>
      </c>
      <c r="K172" s="136"/>
      <c r="L172" s="136"/>
      <c r="M172" s="136"/>
      <c r="N172" s="136"/>
      <c r="O172" s="8">
        <f>SUM(O164:O171)</f>
        <v>0</v>
      </c>
      <c r="P172" s="8"/>
      <c r="Q172" s="136"/>
      <c r="R172" s="136"/>
      <c r="S172" s="136"/>
      <c r="T172" s="136">
        <f>SUM(T164:T171)</f>
        <v>0</v>
      </c>
      <c r="U172" s="136">
        <f>(U164*T164)+(U165*T165)+(U166*T166)+(U167*T167)+(U168*T168)+(U169*T169)+(U170*T170)+(U171*T171)</f>
        <v>0</v>
      </c>
      <c r="V172" s="241">
        <f>SUM(V164:V171)</f>
        <v>0</v>
      </c>
      <c r="W172" s="242"/>
      <c r="X172" s="314"/>
      <c r="Y172" s="27"/>
    </row>
    <row r="173" spans="2:25" ht="15.75" hidden="1" customHeight="1" x14ac:dyDescent="0.35">
      <c r="B173" s="4"/>
      <c r="C173" s="100"/>
      <c r="D173" s="139"/>
      <c r="E173" s="139"/>
      <c r="F173" s="139"/>
      <c r="G173" s="139"/>
      <c r="H173" s="139"/>
      <c r="I173" s="139"/>
      <c r="J173" s="139"/>
      <c r="K173" s="139"/>
      <c r="L173" s="139"/>
      <c r="M173" s="139"/>
      <c r="N173" s="139"/>
      <c r="O173" s="103"/>
      <c r="P173" s="103"/>
      <c r="Q173" s="139"/>
      <c r="R173" s="139"/>
      <c r="S173" s="139"/>
      <c r="T173" s="139"/>
      <c r="U173" s="139"/>
      <c r="V173" s="139"/>
      <c r="W173" s="139"/>
      <c r="X173" s="315"/>
      <c r="Y173" s="2"/>
    </row>
    <row r="174" spans="2:25" ht="15.75" customHeight="1" x14ac:dyDescent="0.35">
      <c r="B174" s="4"/>
      <c r="C174" s="100"/>
      <c r="D174" s="139"/>
      <c r="E174" s="139"/>
      <c r="F174" s="139"/>
      <c r="G174" s="139"/>
      <c r="H174" s="139"/>
      <c r="I174" s="139"/>
      <c r="J174" s="139"/>
      <c r="K174" s="139"/>
      <c r="L174" s="139"/>
      <c r="M174" s="139"/>
      <c r="N174" s="139"/>
      <c r="O174" s="103"/>
      <c r="P174" s="103"/>
      <c r="Q174" s="139"/>
      <c r="R174" s="139"/>
      <c r="S174" s="139"/>
      <c r="T174" s="139"/>
      <c r="U174" s="139"/>
      <c r="V174" s="139"/>
      <c r="W174" s="139"/>
      <c r="X174" s="315"/>
      <c r="Y174" s="2"/>
    </row>
    <row r="175" spans="2:25" ht="63.75" customHeight="1" x14ac:dyDescent="0.35">
      <c r="B175" s="69" t="s">
        <v>201</v>
      </c>
      <c r="C175" s="104" t="s">
        <v>202</v>
      </c>
      <c r="D175" s="140">
        <v>294639</v>
      </c>
      <c r="E175" s="105">
        <v>243186.58</v>
      </c>
      <c r="F175" s="140">
        <f>D175-E175</f>
        <v>51452.420000000013</v>
      </c>
      <c r="G175" s="140">
        <v>0</v>
      </c>
      <c r="H175" s="306">
        <v>10000</v>
      </c>
      <c r="I175" s="140">
        <f>D175+H175</f>
        <v>304639</v>
      </c>
      <c r="J175" s="140">
        <v>0</v>
      </c>
      <c r="K175" s="140">
        <v>0</v>
      </c>
      <c r="L175" s="140">
        <v>0</v>
      </c>
      <c r="M175" s="140">
        <v>0</v>
      </c>
      <c r="N175" s="133">
        <f t="shared" ref="N175:N178" si="28">J175+M175</f>
        <v>0</v>
      </c>
      <c r="O175" s="105">
        <v>0</v>
      </c>
      <c r="P175" s="127">
        <v>0</v>
      </c>
      <c r="Q175" s="140">
        <v>0</v>
      </c>
      <c r="R175" s="140">
        <v>0</v>
      </c>
      <c r="S175" s="133">
        <f>O175+R175</f>
        <v>0</v>
      </c>
      <c r="T175" s="236">
        <f>D175+H175+J175+M175+O175+R175</f>
        <v>304639</v>
      </c>
      <c r="U175" s="243"/>
      <c r="V175" s="133">
        <f t="shared" ref="V175:V178" si="29">E175+K175+P175</f>
        <v>243186.58</v>
      </c>
      <c r="W175" s="244"/>
      <c r="X175" s="317" t="s">
        <v>203</v>
      </c>
      <c r="Y175" s="27"/>
    </row>
    <row r="176" spans="2:25" ht="69.75" customHeight="1" x14ac:dyDescent="0.35">
      <c r="B176" s="69" t="s">
        <v>204</v>
      </c>
      <c r="C176" s="106" t="s">
        <v>205</v>
      </c>
      <c r="D176" s="140">
        <v>50000</v>
      </c>
      <c r="E176" s="140">
        <v>49516.1</v>
      </c>
      <c r="F176" s="140">
        <f t="shared" ref="F176" si="30">D176-E176</f>
        <v>483.90000000000146</v>
      </c>
      <c r="G176" s="140">
        <v>0</v>
      </c>
      <c r="H176" s="140">
        <v>0</v>
      </c>
      <c r="I176" s="140">
        <f t="shared" ref="I176:I178" si="31">D176+H176</f>
        <v>50000</v>
      </c>
      <c r="J176" s="140">
        <v>0</v>
      </c>
      <c r="K176" s="140">
        <v>0</v>
      </c>
      <c r="L176" s="140">
        <v>0</v>
      </c>
      <c r="M176" s="140">
        <v>0</v>
      </c>
      <c r="N176" s="133">
        <f t="shared" si="28"/>
        <v>0</v>
      </c>
      <c r="O176" s="105">
        <v>0</v>
      </c>
      <c r="P176" s="127">
        <v>0</v>
      </c>
      <c r="Q176" s="140">
        <v>0</v>
      </c>
      <c r="R176" s="140">
        <v>0</v>
      </c>
      <c r="S176" s="133">
        <f t="shared" ref="S176:S178" si="32">O176+R176</f>
        <v>0</v>
      </c>
      <c r="T176" s="236">
        <f t="shared" ref="T176:T178" si="33">D176+H176+J176+M176+O176+R176</f>
        <v>50000</v>
      </c>
      <c r="U176" s="243"/>
      <c r="V176" s="133">
        <f t="shared" si="29"/>
        <v>49516.1</v>
      </c>
      <c r="W176" s="244"/>
      <c r="X176" s="152"/>
      <c r="Y176" s="27"/>
    </row>
    <row r="177" spans="2:25" ht="57" customHeight="1" x14ac:dyDescent="0.35">
      <c r="B177" s="69" t="s">
        <v>206</v>
      </c>
      <c r="C177" s="107" t="s">
        <v>207</v>
      </c>
      <c r="D177" s="140">
        <v>205761</v>
      </c>
      <c r="E177" s="140">
        <v>195893.28</v>
      </c>
      <c r="F177" s="140">
        <f>D177-E177</f>
        <v>9867.7200000000012</v>
      </c>
      <c r="G177" s="140">
        <v>0</v>
      </c>
      <c r="H177" s="306">
        <v>15000</v>
      </c>
      <c r="I177" s="140">
        <f t="shared" si="31"/>
        <v>220761</v>
      </c>
      <c r="J177" s="140">
        <v>0</v>
      </c>
      <c r="K177" s="140">
        <v>0</v>
      </c>
      <c r="L177" s="140">
        <v>0</v>
      </c>
      <c r="M177" s="140">
        <v>0</v>
      </c>
      <c r="N177" s="133">
        <f t="shared" si="28"/>
        <v>0</v>
      </c>
      <c r="O177" s="105">
        <v>0</v>
      </c>
      <c r="P177" s="127">
        <v>0</v>
      </c>
      <c r="Q177" s="140">
        <v>0</v>
      </c>
      <c r="R177" s="140">
        <v>0</v>
      </c>
      <c r="S177" s="133">
        <f t="shared" si="32"/>
        <v>0</v>
      </c>
      <c r="T177" s="236">
        <f t="shared" si="33"/>
        <v>220761</v>
      </c>
      <c r="U177" s="243"/>
      <c r="V177" s="133">
        <f t="shared" si="29"/>
        <v>195893.28</v>
      </c>
      <c r="W177" s="244"/>
      <c r="X177" s="152"/>
      <c r="Y177" s="27"/>
    </row>
    <row r="178" spans="2:25" ht="65.25" customHeight="1" x14ac:dyDescent="0.35">
      <c r="B178" s="75" t="s">
        <v>208</v>
      </c>
      <c r="C178" s="104"/>
      <c r="D178" s="140">
        <v>65000</v>
      </c>
      <c r="E178" s="140">
        <v>0</v>
      </c>
      <c r="F178" s="140">
        <v>0</v>
      </c>
      <c r="G178" s="308">
        <v>65000</v>
      </c>
      <c r="H178" s="140">
        <v>0</v>
      </c>
      <c r="I178" s="140">
        <f t="shared" si="31"/>
        <v>65000</v>
      </c>
      <c r="J178" s="140">
        <v>0</v>
      </c>
      <c r="K178" s="140">
        <v>0</v>
      </c>
      <c r="L178" s="140">
        <v>0</v>
      </c>
      <c r="M178" s="140">
        <v>0</v>
      </c>
      <c r="N178" s="133">
        <f t="shared" si="28"/>
        <v>0</v>
      </c>
      <c r="O178" s="105">
        <v>0</v>
      </c>
      <c r="P178" s="127">
        <v>0</v>
      </c>
      <c r="Q178" s="140">
        <v>0</v>
      </c>
      <c r="R178" s="140">
        <v>0</v>
      </c>
      <c r="S178" s="133">
        <f t="shared" si="32"/>
        <v>0</v>
      </c>
      <c r="T178" s="236">
        <f t="shared" si="33"/>
        <v>65000</v>
      </c>
      <c r="U178" s="243"/>
      <c r="V178" s="133">
        <f t="shared" si="29"/>
        <v>0</v>
      </c>
      <c r="W178" s="244"/>
      <c r="X178" s="152"/>
      <c r="Y178" s="27"/>
    </row>
    <row r="179" spans="2:25" ht="21.75" customHeight="1" x14ac:dyDescent="0.35">
      <c r="B179" s="4"/>
      <c r="C179" s="76" t="s">
        <v>209</v>
      </c>
      <c r="D179" s="141">
        <f t="shared" ref="D179:T179" si="34">SUM(D175:D178)</f>
        <v>615400</v>
      </c>
      <c r="E179" s="141">
        <f t="shared" si="34"/>
        <v>488595.95999999996</v>
      </c>
      <c r="F179" s="141">
        <f t="shared" si="34"/>
        <v>61804.040000000015</v>
      </c>
      <c r="G179" s="141">
        <f t="shared" si="34"/>
        <v>65000</v>
      </c>
      <c r="H179" s="141">
        <f>SUM(H175:H178)</f>
        <v>25000</v>
      </c>
      <c r="I179" s="141">
        <f>SUM(I175:I178)</f>
        <v>640400</v>
      </c>
      <c r="J179" s="141">
        <f t="shared" si="34"/>
        <v>0</v>
      </c>
      <c r="K179" s="141">
        <f t="shared" si="34"/>
        <v>0</v>
      </c>
      <c r="L179" s="141">
        <f t="shared" si="34"/>
        <v>0</v>
      </c>
      <c r="M179" s="141">
        <f>SUM(M175:M178)</f>
        <v>0</v>
      </c>
      <c r="N179" s="141">
        <f>SUM(N175:N178)</f>
        <v>0</v>
      </c>
      <c r="O179" s="77">
        <f t="shared" si="34"/>
        <v>0</v>
      </c>
      <c r="P179" s="128">
        <f t="shared" si="34"/>
        <v>0</v>
      </c>
      <c r="Q179" s="141">
        <f t="shared" si="34"/>
        <v>0</v>
      </c>
      <c r="R179" s="141">
        <f>SUM(R175:R178)</f>
        <v>0</v>
      </c>
      <c r="S179" s="141">
        <f>SUM(S175:S178)</f>
        <v>0</v>
      </c>
      <c r="T179" s="141">
        <f t="shared" si="34"/>
        <v>640400</v>
      </c>
      <c r="U179" s="136">
        <f>(U175*T175)+(U176*T176)+(U177*T177)+(U178*T178)</f>
        <v>0</v>
      </c>
      <c r="V179" s="241">
        <f>SUM(V175:V178)</f>
        <v>488595.95999999996</v>
      </c>
      <c r="W179" s="242"/>
      <c r="X179" s="104"/>
      <c r="Y179" s="6"/>
    </row>
    <row r="180" spans="2:25" ht="15.75" customHeight="1" x14ac:dyDescent="0.35">
      <c r="B180" s="1"/>
      <c r="C180" s="108"/>
      <c r="D180" s="184"/>
      <c r="E180" s="184"/>
      <c r="F180" s="184"/>
      <c r="G180" s="184"/>
      <c r="H180" s="184"/>
      <c r="I180" s="184"/>
      <c r="J180" s="184"/>
      <c r="K180" s="184"/>
      <c r="L180" s="184"/>
      <c r="M180" s="184"/>
      <c r="N180" s="184"/>
      <c r="O180" s="1"/>
      <c r="P180" s="26"/>
      <c r="Q180" s="212"/>
      <c r="R180" s="212"/>
      <c r="S180" s="212"/>
      <c r="T180" s="217"/>
      <c r="U180" s="184"/>
      <c r="V180" s="184"/>
      <c r="W180" s="184"/>
      <c r="X180" s="108"/>
      <c r="Y180" s="2"/>
    </row>
    <row r="181" spans="2:25" ht="15.5" x14ac:dyDescent="0.35">
      <c r="B181" s="1"/>
      <c r="C181" s="338"/>
      <c r="D181" s="338"/>
      <c r="E181" s="338"/>
      <c r="F181" s="338"/>
      <c r="G181" s="338"/>
      <c r="H181" s="338"/>
      <c r="I181" s="338"/>
      <c r="J181" s="338"/>
      <c r="K181" s="338"/>
      <c r="L181" s="338"/>
      <c r="M181" s="338"/>
      <c r="N181" s="338"/>
      <c r="O181" s="338"/>
      <c r="P181" s="338"/>
      <c r="Q181" s="338"/>
      <c r="R181" s="338"/>
      <c r="S181" s="338"/>
      <c r="T181" s="338"/>
      <c r="U181" s="247"/>
      <c r="V181" s="184"/>
      <c r="W181" s="184"/>
      <c r="X181" s="2"/>
    </row>
    <row r="182" spans="2:25" s="267" customFormat="1" ht="40.5" customHeight="1" x14ac:dyDescent="0.35">
      <c r="B182" s="263"/>
      <c r="C182" s="371"/>
      <c r="D182" s="343" t="str">
        <f>D4</f>
        <v>UNDP (Original Budget)</v>
      </c>
      <c r="E182" s="343" t="s">
        <v>210</v>
      </c>
      <c r="F182" s="345" t="str">
        <f>F4</f>
        <v>UNDP (Planned Exp Dec-Feb)</v>
      </c>
      <c r="G182" s="343" t="str">
        <f>G4</f>
        <v>UNDP Carry Over</v>
      </c>
      <c r="H182" s="347" t="str">
        <f>H4</f>
        <v>UNDP costed extension</v>
      </c>
      <c r="I182" s="349" t="str">
        <f>I4</f>
        <v>UNDP Revised Budget</v>
      </c>
      <c r="J182" s="351" t="str">
        <f>J4</f>
        <v>UNFPA (Original Budget)</v>
      </c>
      <c r="K182" s="351" t="s">
        <v>12</v>
      </c>
      <c r="L182" s="351" t="s">
        <v>13</v>
      </c>
      <c r="M182" s="377" t="s">
        <v>14</v>
      </c>
      <c r="N182" s="351" t="str">
        <f>N4</f>
        <v>UNFPA Revised Budget</v>
      </c>
      <c r="O182" s="329" t="str">
        <f>O4</f>
        <v>UNWomen (Original budget)</v>
      </c>
      <c r="P182" s="329" t="s">
        <v>17</v>
      </c>
      <c r="Q182" s="329" t="s">
        <v>18</v>
      </c>
      <c r="R182" s="341" t="s">
        <v>19</v>
      </c>
      <c r="S182" s="329" t="str">
        <f>S4</f>
        <v>UNWOMEN Revised Budget</v>
      </c>
      <c r="T182" s="373" t="s">
        <v>21</v>
      </c>
      <c r="U182" s="264"/>
      <c r="V182" s="265"/>
      <c r="W182" s="265"/>
      <c r="X182" s="266"/>
    </row>
    <row r="183" spans="2:25" s="267" customFormat="1" ht="24.75" customHeight="1" x14ac:dyDescent="0.35">
      <c r="B183" s="263"/>
      <c r="C183" s="372"/>
      <c r="D183" s="344"/>
      <c r="E183" s="344"/>
      <c r="F183" s="346"/>
      <c r="G183" s="344"/>
      <c r="H183" s="348"/>
      <c r="I183" s="350"/>
      <c r="J183" s="352"/>
      <c r="K183" s="352"/>
      <c r="L183" s="352"/>
      <c r="M183" s="378"/>
      <c r="N183" s="352"/>
      <c r="O183" s="330"/>
      <c r="P183" s="330"/>
      <c r="Q183" s="330"/>
      <c r="R183" s="342"/>
      <c r="S183" s="330"/>
      <c r="T183" s="374"/>
      <c r="U183" s="264"/>
      <c r="V183" s="265"/>
      <c r="W183" s="265"/>
      <c r="X183" s="266"/>
    </row>
    <row r="184" spans="2:25" s="267" customFormat="1" ht="15.5" x14ac:dyDescent="0.35">
      <c r="B184" s="268"/>
      <c r="C184" s="269" t="s">
        <v>211</v>
      </c>
      <c r="D184" s="270">
        <f>SUM(D15,D26,D36,D46,D58,D68,D78,D88,D100,D110,D120,D130,D142,D152,D162,D172,D175,D176,D177,D178)</f>
        <v>1682243</v>
      </c>
      <c r="E184" s="270">
        <f>SUM(E179,E36,E26,E15)</f>
        <v>1423097.93</v>
      </c>
      <c r="F184" s="270">
        <f>SUM(F15,F26,F36,F46,F58,F68,F175:F178)</f>
        <v>194145.07000000004</v>
      </c>
      <c r="G184" s="270">
        <f>SUM(G15,G26,G36,G46,G58,G68,G175:G178)</f>
        <v>65000</v>
      </c>
      <c r="H184" s="271">
        <f>SUM(H179,H26,H15,H68,H58,H46)</f>
        <v>373832</v>
      </c>
      <c r="I184" s="318">
        <f>SUM(I179,I26,I15,I68)</f>
        <v>1890502</v>
      </c>
      <c r="J184" s="272">
        <f>SUM(J15,J26,J36,J46,J58,J68,J78,J88,J100,J110,J120,J130,J142,J152,J162,J172,J175,J176,J177,J178)</f>
        <v>560748</v>
      </c>
      <c r="K184" s="272">
        <f>SUM(K15,K26,K36,K46,K58,K68,K78,K88,K100,K110,K120,K130,K142,K152,K162,K172,K175,K176,K177,K178)</f>
        <v>500748</v>
      </c>
      <c r="L184" s="272">
        <f>SUM(L46,L58,L68,)</f>
        <v>60000</v>
      </c>
      <c r="M184" s="273">
        <f>SUM(M179,M68,M58,M46,M36,M26,M15)</f>
        <v>0</v>
      </c>
      <c r="N184" s="272">
        <f>SUM(N179,N68,N58,N46,N36,N26,N15)</f>
        <v>560748</v>
      </c>
      <c r="O184" s="274">
        <f>SUM(O15,O26,O36,O46,O58,O68,O78,O88,O100,O110,O120,O130,O142,O152,O162,O172,O175,O176,O177,O178)</f>
        <v>560748</v>
      </c>
      <c r="P184" s="274">
        <f>SUM(P15,P26,P36,P46,P58,P68,P78,P88,P100,P110,P120,P130,P142,P152,P162,P172,P175,P176,P177,P178)</f>
        <v>516374.17000000004</v>
      </c>
      <c r="Q184" s="274">
        <f>SUM(Q15,Q26,Q36,Q46,Q58,Q68,Q78,Q88,Q100,Q110,Q120,Q130,Q142,Q152,Q162,Q172,Q175,Q176,Q177,Q178)</f>
        <v>44373.829999999987</v>
      </c>
      <c r="R184" s="291">
        <f>SUM(R15,R26,R36,R46,R58,R68,R179)</f>
        <v>93457.94</v>
      </c>
      <c r="S184" s="274">
        <f>SUM(S179,S68,S58,S46,S36,S26,S15)</f>
        <v>654205.93999999994</v>
      </c>
      <c r="T184" s="275">
        <f>SUM(I184,N184,S184)</f>
        <v>3105455.94</v>
      </c>
      <c r="U184" s="264"/>
      <c r="V184" s="276"/>
      <c r="W184" s="265"/>
      <c r="X184" s="268"/>
    </row>
    <row r="185" spans="2:25" s="267" customFormat="1" ht="15.5" x14ac:dyDescent="0.35">
      <c r="B185" s="277"/>
      <c r="C185" s="269" t="s">
        <v>212</v>
      </c>
      <c r="D185" s="270">
        <f t="shared" ref="D185:I185" si="35">D184*0.07</f>
        <v>117757.01000000001</v>
      </c>
      <c r="E185" s="270">
        <f t="shared" si="35"/>
        <v>99616.855100000001</v>
      </c>
      <c r="F185" s="270">
        <f t="shared" si="35"/>
        <v>13590.154900000003</v>
      </c>
      <c r="G185" s="270">
        <f t="shared" si="35"/>
        <v>4550</v>
      </c>
      <c r="H185" s="271">
        <f>H184*0.07</f>
        <v>26168.240000000002</v>
      </c>
      <c r="I185" s="318">
        <f t="shared" si="35"/>
        <v>132335.14000000001</v>
      </c>
      <c r="J185" s="272">
        <f t="shared" ref="J185:S185" si="36">J184*0.07</f>
        <v>39252.36</v>
      </c>
      <c r="K185" s="272">
        <f t="shared" si="36"/>
        <v>35052.36</v>
      </c>
      <c r="L185" s="272">
        <f t="shared" si="36"/>
        <v>4200</v>
      </c>
      <c r="M185" s="273">
        <f t="shared" si="36"/>
        <v>0</v>
      </c>
      <c r="N185" s="272">
        <f t="shared" si="36"/>
        <v>39252.36</v>
      </c>
      <c r="O185" s="274">
        <f t="shared" si="36"/>
        <v>39252.36</v>
      </c>
      <c r="P185" s="274">
        <f t="shared" si="36"/>
        <v>36146.191900000005</v>
      </c>
      <c r="Q185" s="274">
        <f t="shared" si="36"/>
        <v>3106.1680999999994</v>
      </c>
      <c r="R185" s="291">
        <f t="shared" si="36"/>
        <v>6542.055800000001</v>
      </c>
      <c r="S185" s="274">
        <f t="shared" si="36"/>
        <v>45794.415800000002</v>
      </c>
      <c r="T185" s="275">
        <f>T184*0.07</f>
        <v>217381.91580000002</v>
      </c>
      <c r="U185" s="278"/>
      <c r="V185" s="276"/>
      <c r="W185" s="265"/>
      <c r="X185" s="279"/>
    </row>
    <row r="186" spans="2:25" s="267" customFormat="1" ht="15.5" x14ac:dyDescent="0.35">
      <c r="B186" s="277"/>
      <c r="C186" s="183" t="s">
        <v>21</v>
      </c>
      <c r="D186" s="280">
        <f t="shared" ref="D186:I186" si="37">SUM(D184:D185)</f>
        <v>1800000.01</v>
      </c>
      <c r="E186" s="280">
        <f t="shared" si="37"/>
        <v>1522714.7851</v>
      </c>
      <c r="F186" s="280">
        <f t="shared" si="37"/>
        <v>207735.22490000003</v>
      </c>
      <c r="G186" s="280">
        <f t="shared" si="37"/>
        <v>69550</v>
      </c>
      <c r="H186" s="281">
        <f>SUM(H184:H185)</f>
        <v>400000.24</v>
      </c>
      <c r="I186" s="319">
        <f t="shared" si="37"/>
        <v>2022837.1400000001</v>
      </c>
      <c r="J186" s="282">
        <f t="shared" ref="J186:T186" si="38">SUM(J184:J185)</f>
        <v>600000.36</v>
      </c>
      <c r="K186" s="282">
        <f t="shared" si="38"/>
        <v>535800.36</v>
      </c>
      <c r="L186" s="282">
        <f t="shared" si="38"/>
        <v>64200</v>
      </c>
      <c r="M186" s="283">
        <f t="shared" si="38"/>
        <v>0</v>
      </c>
      <c r="N186" s="282">
        <f>SUM(N184:N185)</f>
        <v>600000.36</v>
      </c>
      <c r="O186" s="284">
        <f t="shared" si="38"/>
        <v>600000.36</v>
      </c>
      <c r="P186" s="284">
        <f t="shared" si="38"/>
        <v>552520.36190000002</v>
      </c>
      <c r="Q186" s="284">
        <f>SUM(Q184:Q185)</f>
        <v>47479.99809999999</v>
      </c>
      <c r="R186" s="292">
        <f>SUM(R184:R185)</f>
        <v>99999.995800000004</v>
      </c>
      <c r="S186" s="284">
        <f>SUM(S184:S185)</f>
        <v>700000.3557999999</v>
      </c>
      <c r="T186" s="285">
        <f t="shared" si="38"/>
        <v>3322837.8558</v>
      </c>
      <c r="U186" s="278"/>
      <c r="V186" s="286"/>
      <c r="W186" s="287"/>
      <c r="X186" s="279"/>
    </row>
    <row r="187" spans="2:25" s="267" customFormat="1" ht="16" thickBot="1" x14ac:dyDescent="0.4">
      <c r="B187" s="277"/>
      <c r="D187" s="288"/>
      <c r="E187" s="288"/>
      <c r="F187" s="288"/>
      <c r="G187" s="288"/>
      <c r="H187" s="288"/>
      <c r="I187" s="288"/>
      <c r="J187" s="288"/>
      <c r="K187" s="288"/>
      <c r="L187" s="288"/>
      <c r="M187" s="288"/>
      <c r="N187" s="288"/>
      <c r="O187" s="288"/>
      <c r="P187" s="288"/>
      <c r="Q187" s="288"/>
      <c r="R187" s="288"/>
      <c r="S187" s="288"/>
      <c r="T187" s="288"/>
      <c r="U187" s="288"/>
      <c r="V187" s="289"/>
      <c r="W187" s="289"/>
      <c r="X187" s="290"/>
      <c r="Y187" s="279"/>
    </row>
    <row r="188" spans="2:25" s="147" customFormat="1" ht="23.25" customHeight="1" x14ac:dyDescent="0.35">
      <c r="B188" s="109"/>
      <c r="C188" s="331" t="s">
        <v>213</v>
      </c>
      <c r="D188" s="332"/>
      <c r="E188" s="332"/>
      <c r="F188" s="332"/>
      <c r="G188" s="332"/>
      <c r="H188" s="333"/>
      <c r="I188" s="164"/>
      <c r="J188" s="164"/>
      <c r="K188" s="164"/>
      <c r="L188" s="164"/>
      <c r="M188" s="164"/>
      <c r="N188" s="165"/>
      <c r="O188" s="166"/>
      <c r="P188" s="166"/>
      <c r="Q188" s="245"/>
      <c r="R188" s="246"/>
      <c r="S188" s="246"/>
      <c r="T188" s="246"/>
      <c r="U188" s="246"/>
      <c r="V188" s="246"/>
      <c r="W188" s="246"/>
    </row>
    <row r="189" spans="2:25" s="147" customFormat="1" ht="41.25" customHeight="1" x14ac:dyDescent="0.35">
      <c r="B189" s="109"/>
      <c r="C189" s="157"/>
      <c r="D189" s="334" t="s">
        <v>214</v>
      </c>
      <c r="E189" s="334" t="s">
        <v>215</v>
      </c>
      <c r="F189" s="334" t="s">
        <v>216</v>
      </c>
      <c r="G189" s="334" t="s">
        <v>21</v>
      </c>
      <c r="H189" s="336" t="s">
        <v>217</v>
      </c>
      <c r="I189" s="328"/>
      <c r="J189" s="165"/>
      <c r="K189" s="327"/>
      <c r="L189" s="327"/>
      <c r="M189" s="328"/>
      <c r="N189" s="328"/>
      <c r="O189" s="338"/>
      <c r="P189" s="338"/>
      <c r="Q189" s="338"/>
      <c r="R189" s="338"/>
      <c r="S189" s="338"/>
      <c r="T189" s="338"/>
      <c r="U189" s="246"/>
      <c r="V189" s="246"/>
      <c r="W189" s="246"/>
    </row>
    <row r="190" spans="2:25" s="147" customFormat="1" ht="27.75" customHeight="1" x14ac:dyDescent="0.35">
      <c r="B190" s="109"/>
      <c r="C190" s="157"/>
      <c r="D190" s="335"/>
      <c r="E190" s="335"/>
      <c r="F190" s="335"/>
      <c r="G190" s="335"/>
      <c r="H190" s="337"/>
      <c r="I190" s="328"/>
      <c r="J190" s="165"/>
      <c r="K190" s="327"/>
      <c r="L190" s="327"/>
      <c r="M190" s="328"/>
      <c r="N190" s="328"/>
      <c r="O190" s="20"/>
      <c r="P190" s="339"/>
      <c r="Q190" s="340"/>
      <c r="R190" s="327"/>
      <c r="S190" s="327"/>
      <c r="T190" s="328"/>
      <c r="U190" s="246"/>
      <c r="V190" s="246"/>
      <c r="W190" s="246"/>
    </row>
    <row r="191" spans="2:25" s="147" customFormat="1" ht="55.5" customHeight="1" x14ac:dyDescent="0.35">
      <c r="B191" s="109"/>
      <c r="C191" s="12" t="s">
        <v>218</v>
      </c>
      <c r="D191" s="162">
        <f>D186*H191</f>
        <v>1260000.007</v>
      </c>
      <c r="E191" s="163">
        <f>J186*H191</f>
        <v>420000.25199999998</v>
      </c>
      <c r="F191" s="163">
        <f>O186*H191</f>
        <v>420000.25199999998</v>
      </c>
      <c r="G191" s="163">
        <f>+D191+E191+F191</f>
        <v>2100000.5109999999</v>
      </c>
      <c r="H191" s="210">
        <v>0.7</v>
      </c>
      <c r="I191" s="211"/>
      <c r="J191" s="211"/>
      <c r="K191" s="212"/>
      <c r="L191" s="212"/>
      <c r="M191" s="212"/>
      <c r="N191" s="213"/>
      <c r="O191" s="20"/>
      <c r="P191" s="339"/>
      <c r="Q191" s="327"/>
      <c r="R191" s="327"/>
      <c r="S191" s="327"/>
      <c r="T191" s="328"/>
      <c r="U191" s="246"/>
      <c r="V191" s="246"/>
      <c r="W191" s="246"/>
    </row>
    <row r="192" spans="2:25" s="147" customFormat="1" ht="57.75" customHeight="1" x14ac:dyDescent="0.35">
      <c r="B192" s="108"/>
      <c r="C192" s="159" t="s">
        <v>219</v>
      </c>
      <c r="D192" s="162">
        <f>D186*H192</f>
        <v>540000.00300000003</v>
      </c>
      <c r="E192" s="162">
        <f>J186*H192</f>
        <v>180000.10799999998</v>
      </c>
      <c r="F192" s="162">
        <f>O186*H192</f>
        <v>180000.10799999998</v>
      </c>
      <c r="G192" s="163">
        <f t="shared" ref="G192:G193" si="39">+D192+E192+F192</f>
        <v>900000.21900000004</v>
      </c>
      <c r="H192" s="214">
        <v>0.3</v>
      </c>
      <c r="I192" s="211"/>
      <c r="J192" s="211"/>
      <c r="K192" s="212"/>
      <c r="L192" s="212"/>
      <c r="M192" s="212"/>
      <c r="N192" s="213"/>
      <c r="O192" s="1"/>
      <c r="P192" s="26"/>
      <c r="Q192" s="212"/>
      <c r="R192" s="212"/>
      <c r="S192" s="212"/>
      <c r="T192" s="217"/>
      <c r="U192" s="246"/>
      <c r="V192" s="246"/>
      <c r="W192" s="246"/>
    </row>
    <row r="193" spans="2:25" s="147" customFormat="1" ht="57.75" customHeight="1" x14ac:dyDescent="0.35">
      <c r="B193" s="108"/>
      <c r="C193" s="159" t="s">
        <v>220</v>
      </c>
      <c r="D193" s="162">
        <v>0</v>
      </c>
      <c r="E193" s="163">
        <f>$E$185*I193</f>
        <v>0</v>
      </c>
      <c r="F193" s="163">
        <v>0</v>
      </c>
      <c r="G193" s="163">
        <f t="shared" si="39"/>
        <v>0</v>
      </c>
      <c r="H193" s="214">
        <v>0</v>
      </c>
      <c r="I193" s="215"/>
      <c r="J193" s="215"/>
      <c r="K193" s="212"/>
      <c r="L193" s="212"/>
      <c r="M193" s="212"/>
      <c r="N193" s="213"/>
      <c r="O193" s="1"/>
      <c r="P193" s="26"/>
      <c r="Q193" s="212"/>
      <c r="R193" s="212"/>
      <c r="S193" s="212"/>
      <c r="T193" s="217"/>
      <c r="U193" s="246"/>
      <c r="V193" s="246"/>
      <c r="W193" s="246"/>
    </row>
    <row r="194" spans="2:25" s="147" customFormat="1" ht="38.25" customHeight="1" thickBot="1" x14ac:dyDescent="0.4">
      <c r="B194" s="108"/>
      <c r="C194" s="5" t="s">
        <v>221</v>
      </c>
      <c r="D194" s="142">
        <f>SUM(D191:D193)</f>
        <v>1800000.01</v>
      </c>
      <c r="E194" s="142">
        <f>SUM(E191:E193)</f>
        <v>600000.36</v>
      </c>
      <c r="F194" s="142">
        <f>SUM(F191:F193)</f>
        <v>600000.36</v>
      </c>
      <c r="G194" s="142">
        <f>+G191+G192+G193</f>
        <v>3000000.73</v>
      </c>
      <c r="H194" s="216">
        <f>SUM(H191:H193)</f>
        <v>1</v>
      </c>
      <c r="I194" s="217"/>
      <c r="J194" s="217"/>
      <c r="K194" s="212"/>
      <c r="L194" s="212"/>
      <c r="M194" s="212"/>
      <c r="N194" s="218"/>
      <c r="O194" s="1"/>
      <c r="P194" s="26"/>
      <c r="Q194" s="212"/>
      <c r="R194" s="212"/>
      <c r="S194" s="212"/>
      <c r="T194" s="217"/>
      <c r="U194" s="246"/>
      <c r="V194" s="246"/>
      <c r="W194" s="246"/>
    </row>
    <row r="195" spans="2:25" ht="21.75" customHeight="1" thickBot="1" x14ac:dyDescent="0.4">
      <c r="B195" s="338"/>
      <c r="C195" s="1"/>
      <c r="D195" s="144"/>
      <c r="E195" s="144"/>
      <c r="F195" s="144"/>
      <c r="G195" s="144"/>
      <c r="H195" s="144"/>
      <c r="I195" s="144"/>
      <c r="J195" s="144"/>
      <c r="K195" s="144"/>
      <c r="L195" s="144"/>
      <c r="M195" s="144"/>
      <c r="N195" s="144"/>
      <c r="O195" s="1"/>
      <c r="P195" s="26"/>
      <c r="Q195" s="212"/>
      <c r="R195" s="212"/>
      <c r="S195" s="212"/>
      <c r="T195" s="217"/>
      <c r="U195" s="144"/>
      <c r="V195" s="251"/>
      <c r="W195" s="250"/>
    </row>
    <row r="196" spans="2:25" ht="36" customHeight="1" x14ac:dyDescent="0.35">
      <c r="B196" s="338"/>
      <c r="C196" s="70" t="s">
        <v>222</v>
      </c>
      <c r="D196" s="219">
        <f>SUM(U15,U26,U36,U46,U58,U68,U78,U88,U100,U110,U120,U130,U142,U152,U162,U172,U179)*1.07</f>
        <v>1755362.0603000002</v>
      </c>
      <c r="E196" s="144"/>
      <c r="F196" s="144"/>
      <c r="G196" s="144"/>
      <c r="H196" s="144"/>
      <c r="I196" s="144"/>
      <c r="J196" s="144"/>
      <c r="K196" s="220"/>
      <c r="L196" s="220"/>
      <c r="M196" s="220"/>
      <c r="N196" s="220"/>
      <c r="O196" s="14"/>
      <c r="P196" s="14"/>
      <c r="Q196" s="220"/>
      <c r="R196" s="220"/>
      <c r="S196" s="220"/>
      <c r="T196" s="220"/>
      <c r="U196" s="252" t="s">
        <v>223</v>
      </c>
      <c r="V196" s="253">
        <f>SUM(V15,V26,V36,V46,V58,V68,V179)</f>
        <v>2440220.1</v>
      </c>
      <c r="W196" s="254"/>
    </row>
    <row r="197" spans="2:25" ht="16" thickBot="1" x14ac:dyDescent="0.4">
      <c r="B197" s="338"/>
      <c r="C197" s="71" t="s">
        <v>224</v>
      </c>
      <c r="D197" s="221">
        <f>D196/T186</f>
        <v>0.52827195803009852</v>
      </c>
      <c r="E197" s="153"/>
      <c r="F197" s="153"/>
      <c r="G197" s="153"/>
      <c r="H197" s="153"/>
      <c r="I197" s="153"/>
      <c r="J197" s="222"/>
      <c r="K197" s="223"/>
      <c r="L197" s="223"/>
      <c r="M197" s="223"/>
      <c r="N197" s="223"/>
      <c r="O197" s="21"/>
      <c r="P197" s="21"/>
      <c r="Q197" s="223"/>
      <c r="R197" s="223"/>
      <c r="S197" s="223"/>
      <c r="T197" s="223"/>
      <c r="U197" s="255" t="s">
        <v>225</v>
      </c>
      <c r="V197" s="256">
        <f>V196/T184</f>
        <v>0.78578480813996032</v>
      </c>
      <c r="W197" s="257"/>
    </row>
    <row r="198" spans="2:25" x14ac:dyDescent="0.35">
      <c r="B198" s="338"/>
      <c r="C198" s="375"/>
      <c r="D198" s="376"/>
      <c r="E198" s="154"/>
      <c r="F198" s="154"/>
      <c r="G198" s="154"/>
      <c r="H198" s="154"/>
      <c r="I198" s="154"/>
      <c r="J198" s="154"/>
      <c r="K198" s="224"/>
      <c r="L198" s="224"/>
      <c r="M198" s="224"/>
      <c r="N198" s="224"/>
      <c r="O198" s="22"/>
      <c r="P198" s="22"/>
      <c r="Q198" s="224"/>
      <c r="R198" s="224"/>
      <c r="S198" s="224"/>
      <c r="T198" s="224"/>
    </row>
    <row r="199" spans="2:25" ht="15.5" x14ac:dyDescent="0.35">
      <c r="B199" s="338"/>
      <c r="C199" s="71" t="s">
        <v>226</v>
      </c>
      <c r="D199" s="225">
        <f>SUM(D177:O178)*1.07</f>
        <v>901242.81</v>
      </c>
      <c r="E199" s="155"/>
      <c r="F199" s="155"/>
      <c r="G199" s="155"/>
      <c r="H199" s="155"/>
      <c r="I199" s="155"/>
      <c r="J199" s="226"/>
      <c r="K199" s="227"/>
      <c r="L199" s="227"/>
      <c r="M199" s="227"/>
      <c r="N199" s="227"/>
      <c r="O199" s="23"/>
      <c r="P199" s="23"/>
      <c r="Q199" s="227"/>
      <c r="R199" s="227"/>
      <c r="S199" s="227"/>
      <c r="T199" s="227"/>
    </row>
    <row r="200" spans="2:25" ht="15.5" x14ac:dyDescent="0.35">
      <c r="B200" s="338"/>
      <c r="C200" s="71" t="s">
        <v>227</v>
      </c>
      <c r="D200" s="221">
        <f>D199/T186</f>
        <v>0.27122683956031268</v>
      </c>
      <c r="E200" s="153"/>
      <c r="F200" s="153"/>
      <c r="G200" s="153"/>
      <c r="H200" s="153"/>
      <c r="I200" s="153"/>
      <c r="J200" s="226"/>
      <c r="K200" s="227"/>
      <c r="L200" s="227"/>
      <c r="M200" s="227"/>
      <c r="N200" s="227"/>
      <c r="O200" s="23"/>
      <c r="P200" s="23"/>
      <c r="Q200" s="227"/>
      <c r="R200" s="227"/>
      <c r="S200" s="227"/>
      <c r="T200" s="227"/>
      <c r="V200" s="258"/>
    </row>
    <row r="201" spans="2:25" ht="15" thickBot="1" x14ac:dyDescent="0.4">
      <c r="B201" s="338"/>
      <c r="C201" s="369" t="s">
        <v>228</v>
      </c>
      <c r="D201" s="370"/>
      <c r="E201" s="156"/>
      <c r="F201" s="156"/>
      <c r="G201" s="156"/>
      <c r="H201" s="156"/>
      <c r="I201" s="156"/>
      <c r="J201" s="156"/>
      <c r="K201" s="228"/>
      <c r="L201" s="228"/>
      <c r="M201" s="228"/>
      <c r="N201" s="228"/>
      <c r="O201" s="15"/>
      <c r="P201" s="15"/>
      <c r="Q201" s="228"/>
      <c r="R201" s="228"/>
      <c r="S201" s="228"/>
      <c r="T201" s="228"/>
    </row>
    <row r="202" spans="2:25" x14ac:dyDescent="0.35">
      <c r="B202" s="338"/>
      <c r="Y202" s="19"/>
    </row>
    <row r="203" spans="2:25" ht="42.75" customHeight="1" x14ac:dyDescent="0.35">
      <c r="B203" s="338"/>
    </row>
    <row r="204" spans="2:25" ht="21.75" customHeight="1" x14ac:dyDescent="0.35">
      <c r="B204" s="338"/>
    </row>
    <row r="205" spans="2:25" ht="21.75" customHeight="1" x14ac:dyDescent="0.35">
      <c r="B205" s="338"/>
    </row>
    <row r="206" spans="2:25" ht="23.25" customHeight="1" x14ac:dyDescent="0.35">
      <c r="B206" s="338"/>
    </row>
    <row r="207" spans="2:25" ht="23.25" customHeight="1" x14ac:dyDescent="0.35"/>
    <row r="208" spans="2:25" ht="21.75" customHeight="1" x14ac:dyDescent="0.35"/>
    <row r="209" ht="16.5" customHeight="1" x14ac:dyDescent="0.35"/>
    <row r="210" ht="29.25" customHeight="1" x14ac:dyDescent="0.35"/>
    <row r="211" ht="24.75" customHeight="1" x14ac:dyDescent="0.35"/>
    <row r="212" ht="33" customHeight="1" x14ac:dyDescent="0.35"/>
    <row r="214" ht="15" customHeight="1" x14ac:dyDescent="0.35"/>
    <row r="215" ht="25.5" customHeight="1" x14ac:dyDescent="0.35"/>
  </sheetData>
  <sheetProtection formatCells="0" formatColumns="0" formatRows="0"/>
  <mergeCells count="61">
    <mergeCell ref="C153:X153"/>
    <mergeCell ref="C163:X163"/>
    <mergeCell ref="B195:B206"/>
    <mergeCell ref="C201:D201"/>
    <mergeCell ref="C182:C183"/>
    <mergeCell ref="T182:T183"/>
    <mergeCell ref="C198:D198"/>
    <mergeCell ref="C181:T181"/>
    <mergeCell ref="D182:D183"/>
    <mergeCell ref="J182:J183"/>
    <mergeCell ref="O182:O183"/>
    <mergeCell ref="K182:K183"/>
    <mergeCell ref="L182:L183"/>
    <mergeCell ref="M182:M183"/>
    <mergeCell ref="P182:P183"/>
    <mergeCell ref="Q182:Q183"/>
    <mergeCell ref="C49:X49"/>
    <mergeCell ref="B1:J1"/>
    <mergeCell ref="C16:X16"/>
    <mergeCell ref="C6:X6"/>
    <mergeCell ref="C27:X27"/>
    <mergeCell ref="B2:J2"/>
    <mergeCell ref="C37:X37"/>
    <mergeCell ref="C5:X5"/>
    <mergeCell ref="C48:X48"/>
    <mergeCell ref="C101:X101"/>
    <mergeCell ref="C111:X111"/>
    <mergeCell ref="C132:X132"/>
    <mergeCell ref="C121:X121"/>
    <mergeCell ref="C143:X143"/>
    <mergeCell ref="C133:X133"/>
    <mergeCell ref="C59:X59"/>
    <mergeCell ref="C69:X69"/>
    <mergeCell ref="C79:X79"/>
    <mergeCell ref="C90:X90"/>
    <mergeCell ref="C91:X91"/>
    <mergeCell ref="Q190:Q191"/>
    <mergeCell ref="R190:R191"/>
    <mergeCell ref="R182:R183"/>
    <mergeCell ref="E182:E183"/>
    <mergeCell ref="G182:G183"/>
    <mergeCell ref="F182:F183"/>
    <mergeCell ref="H182:H183"/>
    <mergeCell ref="I182:I183"/>
    <mergeCell ref="N182:N183"/>
    <mergeCell ref="S190:S191"/>
    <mergeCell ref="T190:T191"/>
    <mergeCell ref="S182:S183"/>
    <mergeCell ref="C188:H188"/>
    <mergeCell ref="D189:D190"/>
    <mergeCell ref="E189:E190"/>
    <mergeCell ref="F189:F190"/>
    <mergeCell ref="G189:G190"/>
    <mergeCell ref="H189:H190"/>
    <mergeCell ref="I189:I190"/>
    <mergeCell ref="K189:K190"/>
    <mergeCell ref="L189:L190"/>
    <mergeCell ref="M189:M190"/>
    <mergeCell ref="N189:N190"/>
    <mergeCell ref="O189:T189"/>
    <mergeCell ref="P190:P191"/>
  </mergeCells>
  <conditionalFormatting sqref="D197:I197">
    <cfRule type="cellIs" dxfId="19" priority="52" operator="lessThan">
      <formula>0.15</formula>
    </cfRule>
  </conditionalFormatting>
  <conditionalFormatting sqref="D200:I200">
    <cfRule type="cellIs" dxfId="18" priority="50" operator="lessThan">
      <formula>0.05</formula>
    </cfRule>
  </conditionalFormatting>
  <conditionalFormatting sqref="I194:J194">
    <cfRule type="cellIs" dxfId="17" priority="5" operator="greaterThan">
      <formula>1</formula>
    </cfRule>
  </conditionalFormatting>
  <conditionalFormatting sqref="N194">
    <cfRule type="cellIs" dxfId="16" priority="6" operator="greaterThan">
      <formula>1</formula>
    </cfRule>
  </conditionalFormatting>
  <dataValidations xWindow="887" yWindow="721" count="6">
    <dataValidation allowBlank="1" showInputMessage="1" showErrorMessage="1" prompt="Insert *text* description of Output here" sqref="C6 C16 C27 C37 C49 C59 C69 C79 C91 C101 C111 C121 C133 C143 C153 C163" xr:uid="{31AC9CA6-D499-4711-A99F-BECD0A64F3A8}"/>
    <dataValidation allowBlank="1" showInputMessage="1" showErrorMessage="1" prompt="Insert *text* description of Activity here" sqref="C7 C17 C28 C38 C50 C60 C70 C80 C92 C102 C112 C122 C134 C144 C154 C164" xr:uid="{E7A390F5-03DD-4A67-B842-17326B4F2DA4}"/>
    <dataValidation allowBlank="1" showInputMessage="1" showErrorMessage="1" prompt="% Towards Gender Equality and Women's Empowerment Must be Higher than 15%_x000a_" sqref="D197:T197" xr:uid="{E72508C7-C8DD-46A5-878C-E4FA07CAB6AF}"/>
    <dataValidation allowBlank="1" showInputMessage="1" showErrorMessage="1" prompt="M&amp;E Budget Cannot be Less than 5%_x000a_" sqref="D200:T200" xr:uid="{53928C0A-D548-4B6B-97FC-07D38B0E5FA7}"/>
    <dataValidation allowBlank="1" showInputMessage="1" showErrorMessage="1" prompt="Insert *text* description of Outcome here" sqref="C5:X5 C48:X48 C90:X90 C132:X132" xr:uid="{89ACADD6-F982-42D9-AC8D-CCF9750605B2}"/>
    <dataValidation allowBlank="1" showErrorMessage="1" prompt="% Towards Gender Equality and Women's Empowerment Must be Higher than 15%_x000a_" sqref="D199:T199" xr:uid="{8C6643DA-1D03-44FB-AC1F-C4CB706ED3AA}"/>
  </dataValidations>
  <pageMargins left="0.25" right="0.25" top="0.75" bottom="0.75" header="0.3" footer="0.3"/>
  <pageSetup paperSize="8" scale="31" fitToHeight="0" orientation="landscape" r:id="rId1"/>
  <rowBreaks count="1" manualBreakCount="1">
    <brk id="59" max="16383" man="1"/>
  </rowBreaks>
  <ignoredErrors>
    <ignoredError sqref="O182:O183 D182:D183 J182:J18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pageSetUpPr fitToPage="1"/>
  </sheetPr>
  <dimension ref="B1:W245"/>
  <sheetViews>
    <sheetView showGridLines="0" showZeros="0" zoomScale="63" zoomScaleNormal="63" workbookViewId="0">
      <pane ySplit="4" topLeftCell="A7" activePane="bottomLeft" state="frozen"/>
      <selection pane="bottomLeft" activeCell="D207" sqref="D207"/>
    </sheetView>
  </sheetViews>
  <sheetFormatPr defaultColWidth="9.08984375" defaultRowHeight="15.5" x14ac:dyDescent="0.35"/>
  <cols>
    <col min="1" max="1" width="4.453125" style="30" customWidth="1"/>
    <col min="2" max="2" width="3.453125" style="30" customWidth="1"/>
    <col min="3" max="3" width="51.453125" style="30" customWidth="1"/>
    <col min="4" max="7" width="34.453125" style="31" customWidth="1"/>
    <col min="8" max="11" width="35" style="31" customWidth="1"/>
    <col min="12" max="15" width="36.453125" style="31" customWidth="1"/>
    <col min="16" max="16" width="25.54296875" style="30" customWidth="1"/>
    <col min="17" max="17" width="21.453125" style="30" customWidth="1"/>
    <col min="18" max="18" width="16.90625" style="30" customWidth="1"/>
    <col min="19" max="19" width="19.453125" style="30" customWidth="1"/>
    <col min="20" max="20" width="19" style="30" customWidth="1"/>
    <col min="21" max="21" width="26" style="30" customWidth="1"/>
    <col min="22" max="22" width="21.08984375" style="30" customWidth="1"/>
    <col min="23" max="23" width="7" style="30" customWidth="1"/>
    <col min="24" max="24" width="24.453125" style="30" customWidth="1"/>
    <col min="25" max="25" width="26.453125" style="30" customWidth="1"/>
    <col min="26" max="26" width="30.08984375" style="30" customWidth="1"/>
    <col min="27" max="27" width="33" style="30" customWidth="1"/>
    <col min="28" max="29" width="22.54296875" style="30" customWidth="1"/>
    <col min="30" max="30" width="23.453125" style="30" customWidth="1"/>
    <col min="31" max="31" width="32.08984375" style="30" customWidth="1"/>
    <col min="32" max="32" width="9.08984375" style="30"/>
    <col min="33" max="33" width="17.54296875" style="30" customWidth="1"/>
    <col min="34" max="34" width="26.453125" style="30" customWidth="1"/>
    <col min="35" max="35" width="22.453125" style="30" customWidth="1"/>
    <col min="36" max="36" width="29.54296875" style="30" customWidth="1"/>
    <col min="37" max="37" width="23.453125" style="30" customWidth="1"/>
    <col min="38" max="38" width="18.453125" style="30" customWidth="1"/>
    <col min="39" max="39" width="17.453125" style="30" customWidth="1"/>
    <col min="40" max="40" width="25.08984375" style="30" customWidth="1"/>
    <col min="41" max="16384" width="9.08984375" style="30"/>
  </cols>
  <sheetData>
    <row r="1" spans="2:22" ht="31.5" customHeight="1" x14ac:dyDescent="1">
      <c r="B1" s="110"/>
      <c r="C1" s="326" t="s">
        <v>0</v>
      </c>
      <c r="D1" s="326"/>
      <c r="E1" s="326"/>
      <c r="F1" s="326"/>
      <c r="G1" s="326"/>
      <c r="H1" s="326"/>
      <c r="I1" s="326"/>
      <c r="J1" s="326"/>
      <c r="K1" s="326"/>
      <c r="L1" s="326"/>
      <c r="M1" s="121"/>
      <c r="N1" s="121"/>
      <c r="O1" s="121"/>
      <c r="P1" s="16"/>
      <c r="Q1" s="17"/>
      <c r="R1" s="17"/>
      <c r="S1" s="110"/>
      <c r="T1" s="110"/>
      <c r="U1" s="10"/>
      <c r="V1" s="3"/>
    </row>
    <row r="2" spans="2:22" ht="24" customHeight="1" x14ac:dyDescent="0.45">
      <c r="B2" s="110"/>
      <c r="C2" s="364" t="s">
        <v>229</v>
      </c>
      <c r="D2" s="364"/>
      <c r="E2" s="364"/>
      <c r="F2" s="364"/>
      <c r="G2" s="364"/>
      <c r="H2" s="364"/>
      <c r="I2" s="122"/>
      <c r="J2" s="122"/>
      <c r="K2" s="122"/>
      <c r="L2" s="89"/>
      <c r="M2" s="89"/>
      <c r="N2" s="89"/>
      <c r="O2" s="89"/>
      <c r="P2" s="110"/>
      <c r="Q2" s="110"/>
      <c r="R2" s="110"/>
      <c r="S2" s="110"/>
      <c r="T2" s="110"/>
      <c r="U2" s="10"/>
      <c r="V2" s="3"/>
    </row>
    <row r="3" spans="2:22" ht="24" customHeight="1" x14ac:dyDescent="0.35">
      <c r="B3" s="110"/>
      <c r="C3" s="25"/>
      <c r="D3" s="25"/>
      <c r="E3" s="25"/>
      <c r="F3" s="25"/>
      <c r="G3" s="25"/>
      <c r="H3" s="25"/>
      <c r="I3" s="25"/>
      <c r="J3" s="25"/>
      <c r="K3" s="25"/>
      <c r="L3" s="25"/>
      <c r="M3" s="25"/>
      <c r="N3" s="25"/>
      <c r="O3" s="25"/>
      <c r="P3" s="110"/>
      <c r="Q3" s="110"/>
      <c r="R3" s="110"/>
      <c r="S3" s="110"/>
      <c r="T3" s="110"/>
      <c r="U3" s="10"/>
      <c r="V3" s="3"/>
    </row>
    <row r="4" spans="2:22" ht="73.25" customHeight="1" x14ac:dyDescent="0.35">
      <c r="B4" s="110"/>
      <c r="C4" s="25"/>
      <c r="D4" s="86" t="str">
        <f>'1) Budget Table'!D4</f>
        <v>UNDP (Original Budget)</v>
      </c>
      <c r="E4" s="86" t="str">
        <f>'1) Budget Table'!E4</f>
        <v>UNDP (Expenditures March 2023 - Nov 2024)</v>
      </c>
      <c r="F4" s="86" t="str">
        <f>'1) Budget Table'!H4</f>
        <v>UNDP costed extension</v>
      </c>
      <c r="G4" s="86" t="str">
        <f>'1) Budget Table'!I4</f>
        <v>UNDP Revised Budget</v>
      </c>
      <c r="H4" s="86" t="str">
        <f>'1) Budget Table'!J4</f>
        <v>UNFPA (Original Budget)</v>
      </c>
      <c r="I4" s="86" t="str">
        <f>'1) Budget Table'!K4</f>
        <v>UNFPA (Expenditures  March 2023 - Nov 2024)</v>
      </c>
      <c r="J4" s="86" t="str">
        <f>'1) Budget Table'!M4</f>
        <v>UNFPA Costed extension</v>
      </c>
      <c r="K4" s="86" t="str">
        <f>'1) Budget Table'!N4</f>
        <v>UNFPA Revised Budget</v>
      </c>
      <c r="L4" s="86" t="str">
        <f>'1) Budget Table'!O4</f>
        <v>UNWomen (Original budget)</v>
      </c>
      <c r="M4" s="86" t="str">
        <f>'1) Budget Table'!P4</f>
        <v>UN Women (Expenditures March 2023 - Nov 2024)</v>
      </c>
      <c r="N4" s="86" t="str">
        <f>'1) Budget Table'!R4</f>
        <v>UN Women costed extension</v>
      </c>
      <c r="O4" s="86" t="str">
        <f>'1) Budget Table'!S4</f>
        <v>UNWOMEN Revised Budget</v>
      </c>
      <c r="P4" s="85" t="s">
        <v>21</v>
      </c>
      <c r="Q4" s="110"/>
      <c r="R4" s="110"/>
      <c r="S4" s="110"/>
      <c r="T4" s="110"/>
      <c r="U4" s="10"/>
      <c r="V4" s="3"/>
    </row>
    <row r="5" spans="2:22" ht="54" customHeight="1" x14ac:dyDescent="0.35">
      <c r="B5" s="381" t="s">
        <v>230</v>
      </c>
      <c r="C5" s="382"/>
      <c r="D5" s="382"/>
      <c r="E5" s="382"/>
      <c r="F5" s="382"/>
      <c r="G5" s="382"/>
      <c r="H5" s="382"/>
      <c r="I5" s="382"/>
      <c r="J5" s="382"/>
      <c r="K5" s="382"/>
      <c r="L5" s="382"/>
      <c r="M5" s="382"/>
      <c r="N5" s="382"/>
      <c r="O5" s="382"/>
      <c r="P5" s="383"/>
      <c r="Q5" s="110"/>
      <c r="R5" s="110"/>
      <c r="S5" s="110"/>
      <c r="T5" s="110"/>
      <c r="U5" s="10"/>
      <c r="V5" s="3"/>
    </row>
    <row r="6" spans="2:22" ht="22.5" customHeight="1" x14ac:dyDescent="0.35">
      <c r="B6" s="110"/>
      <c r="C6" s="381" t="s">
        <v>231</v>
      </c>
      <c r="D6" s="382"/>
      <c r="E6" s="382"/>
      <c r="F6" s="382"/>
      <c r="G6" s="382"/>
      <c r="H6" s="382"/>
      <c r="I6" s="382"/>
      <c r="J6" s="382"/>
      <c r="K6" s="382"/>
      <c r="L6" s="382"/>
      <c r="M6" s="382"/>
      <c r="N6" s="382"/>
      <c r="O6" s="382"/>
      <c r="P6" s="383"/>
      <c r="Q6" s="110"/>
      <c r="R6" s="110"/>
      <c r="S6" s="110"/>
      <c r="T6" s="110"/>
      <c r="U6" s="10"/>
      <c r="V6" s="3"/>
    </row>
    <row r="7" spans="2:22" ht="24.75" customHeight="1" thickBot="1" x14ac:dyDescent="0.4">
      <c r="B7" s="110"/>
      <c r="C7" s="38" t="s">
        <v>232</v>
      </c>
      <c r="D7" s="39">
        <f>'1) Budget Table'!D15</f>
        <v>670000</v>
      </c>
      <c r="E7" s="39">
        <f>'1) Budget Table'!E15</f>
        <v>577523.74</v>
      </c>
      <c r="F7" s="39">
        <f>'1) Budget Table'!H15</f>
        <v>182102</v>
      </c>
      <c r="G7" s="39">
        <f>'1) Budget Table'!I15</f>
        <v>852102</v>
      </c>
      <c r="H7" s="39">
        <f>'1) Budget Table'!J15</f>
        <v>0</v>
      </c>
      <c r="I7" s="39"/>
      <c r="J7" s="39"/>
      <c r="K7" s="39"/>
      <c r="L7" s="39">
        <f>'1) Budget Table'!O15</f>
        <v>0</v>
      </c>
      <c r="M7" s="39"/>
      <c r="N7" s="39"/>
      <c r="O7" s="39"/>
      <c r="P7" s="35">
        <f>H7+K7+L7+O7+D7+G7</f>
        <v>1522102</v>
      </c>
      <c r="Q7" s="110"/>
      <c r="R7" s="110"/>
      <c r="S7" s="110"/>
      <c r="T7" s="110"/>
      <c r="U7" s="10"/>
      <c r="V7" s="3"/>
    </row>
    <row r="8" spans="2:22" ht="21.75" customHeight="1" x14ac:dyDescent="0.35">
      <c r="B8" s="110"/>
      <c r="C8" s="36" t="s">
        <v>233</v>
      </c>
      <c r="D8" s="111">
        <v>0</v>
      </c>
      <c r="E8" s="111">
        <v>0</v>
      </c>
      <c r="F8" s="111">
        <v>0</v>
      </c>
      <c r="G8" s="113">
        <f>SUM(D8,F8)</f>
        <v>0</v>
      </c>
      <c r="H8" s="112"/>
      <c r="I8" s="112"/>
      <c r="J8" s="112"/>
      <c r="K8" s="112"/>
      <c r="L8" s="112"/>
      <c r="M8" s="112"/>
      <c r="N8" s="112"/>
      <c r="O8" s="112"/>
      <c r="P8" s="35">
        <f t="shared" ref="P8:P14" si="0">H8+K8+L8+O8+D8+G8</f>
        <v>0</v>
      </c>
      <c r="Q8" s="110"/>
      <c r="R8" s="110"/>
      <c r="S8" s="110"/>
      <c r="T8" s="110"/>
      <c r="U8" s="110"/>
      <c r="V8" s="110"/>
    </row>
    <row r="9" spans="2:22" x14ac:dyDescent="0.35">
      <c r="B9" s="110"/>
      <c r="C9" s="28" t="s">
        <v>234</v>
      </c>
      <c r="D9" s="113">
        <v>37000</v>
      </c>
      <c r="E9" s="113">
        <v>32780.449999999997</v>
      </c>
      <c r="F9" s="309">
        <v>25102</v>
      </c>
      <c r="G9" s="113">
        <f>SUM(D9,F9)</f>
        <v>62102</v>
      </c>
      <c r="H9" s="97"/>
      <c r="I9" s="97"/>
      <c r="J9" s="97"/>
      <c r="K9" s="97"/>
      <c r="L9" s="97"/>
      <c r="M9" s="97"/>
      <c r="N9" s="97"/>
      <c r="O9" s="97"/>
      <c r="P9" s="35">
        <f t="shared" si="0"/>
        <v>99102</v>
      </c>
      <c r="Q9" s="110"/>
      <c r="R9" s="110"/>
      <c r="S9" s="110"/>
      <c r="T9" s="110"/>
      <c r="U9" s="110"/>
      <c r="V9" s="110"/>
    </row>
    <row r="10" spans="2:22" ht="29.4" customHeight="1" x14ac:dyDescent="0.35">
      <c r="B10" s="110"/>
      <c r="C10" s="28" t="s">
        <v>235</v>
      </c>
      <c r="D10" s="113">
        <v>60000</v>
      </c>
      <c r="E10" s="113">
        <v>55760</v>
      </c>
      <c r="F10" s="309">
        <v>40000</v>
      </c>
      <c r="G10" s="113">
        <f t="shared" ref="G10:G14" si="1">SUM(D10,F10)</f>
        <v>100000</v>
      </c>
      <c r="H10" s="113"/>
      <c r="I10" s="113"/>
      <c r="J10" s="113"/>
      <c r="K10" s="113"/>
      <c r="L10" s="113"/>
      <c r="M10" s="113"/>
      <c r="N10" s="113"/>
      <c r="O10" s="113"/>
      <c r="P10" s="35">
        <f t="shared" si="0"/>
        <v>160000</v>
      </c>
      <c r="Q10" s="110"/>
      <c r="R10" s="110"/>
      <c r="S10" s="110"/>
      <c r="T10" s="110"/>
      <c r="U10" s="110"/>
      <c r="V10" s="110"/>
    </row>
    <row r="11" spans="2:22" x14ac:dyDescent="0.35">
      <c r="B11" s="110"/>
      <c r="C11" s="29" t="s">
        <v>236</v>
      </c>
      <c r="D11" s="113">
        <v>85000</v>
      </c>
      <c r="E11" s="113">
        <v>81085.33</v>
      </c>
      <c r="F11" s="309">
        <v>40000</v>
      </c>
      <c r="G11" s="113">
        <f t="shared" si="1"/>
        <v>125000</v>
      </c>
      <c r="H11" s="113"/>
      <c r="I11" s="113"/>
      <c r="J11" s="113"/>
      <c r="K11" s="113"/>
      <c r="L11" s="113"/>
      <c r="M11" s="113"/>
      <c r="N11" s="113"/>
      <c r="O11" s="113"/>
      <c r="P11" s="35">
        <f t="shared" si="0"/>
        <v>210000</v>
      </c>
      <c r="Q11" s="110"/>
      <c r="R11" s="110"/>
      <c r="S11" s="110"/>
      <c r="T11" s="110"/>
      <c r="U11" s="110"/>
      <c r="V11" s="110"/>
    </row>
    <row r="12" spans="2:22" x14ac:dyDescent="0.35">
      <c r="B12" s="110"/>
      <c r="C12" s="28" t="s">
        <v>237</v>
      </c>
      <c r="D12" s="113">
        <v>60000</v>
      </c>
      <c r="E12" s="113">
        <v>61228.79</v>
      </c>
      <c r="F12" s="309">
        <v>77000</v>
      </c>
      <c r="G12" s="113">
        <f t="shared" si="1"/>
        <v>137000</v>
      </c>
      <c r="H12" s="113"/>
      <c r="I12" s="113"/>
      <c r="J12" s="113"/>
      <c r="K12" s="113"/>
      <c r="L12" s="113"/>
      <c r="M12" s="113"/>
      <c r="N12" s="113"/>
      <c r="O12" s="113"/>
      <c r="P12" s="35">
        <f t="shared" si="0"/>
        <v>197000</v>
      </c>
      <c r="Q12" s="110"/>
      <c r="R12" s="110"/>
      <c r="S12" s="110"/>
      <c r="T12" s="110"/>
      <c r="U12" s="110"/>
      <c r="V12" s="110"/>
    </row>
    <row r="13" spans="2:22" ht="21.75" customHeight="1" x14ac:dyDescent="0.35">
      <c r="B13" s="110"/>
      <c r="C13" s="28" t="s">
        <v>238</v>
      </c>
      <c r="D13" s="113">
        <v>428000</v>
      </c>
      <c r="E13" s="113">
        <v>346669.17</v>
      </c>
      <c r="F13" s="309">
        <v>0</v>
      </c>
      <c r="G13" s="113">
        <f t="shared" si="1"/>
        <v>428000</v>
      </c>
      <c r="H13" s="113"/>
      <c r="I13" s="113"/>
      <c r="J13" s="113"/>
      <c r="K13" s="113"/>
      <c r="L13" s="113"/>
      <c r="M13" s="113"/>
      <c r="N13" s="113"/>
      <c r="O13" s="113"/>
      <c r="P13" s="35">
        <f t="shared" si="0"/>
        <v>856000</v>
      </c>
      <c r="Q13" s="110"/>
      <c r="R13" s="110"/>
      <c r="S13" s="110"/>
      <c r="T13" s="110"/>
      <c r="U13" s="110"/>
      <c r="V13" s="110"/>
    </row>
    <row r="14" spans="2:22" ht="21.75" customHeight="1" x14ac:dyDescent="0.35">
      <c r="B14" s="110"/>
      <c r="C14" s="28" t="s">
        <v>239</v>
      </c>
      <c r="D14" s="113"/>
      <c r="E14" s="113"/>
      <c r="F14" s="113"/>
      <c r="G14" s="113">
        <f t="shared" si="1"/>
        <v>0</v>
      </c>
      <c r="H14" s="113"/>
      <c r="I14" s="113"/>
      <c r="J14" s="113"/>
      <c r="K14" s="113"/>
      <c r="L14" s="113"/>
      <c r="M14" s="113"/>
      <c r="N14" s="113"/>
      <c r="O14" s="113"/>
      <c r="P14" s="35">
        <f t="shared" si="0"/>
        <v>0</v>
      </c>
      <c r="Q14" s="110"/>
      <c r="R14" s="110"/>
      <c r="S14" s="110"/>
      <c r="T14" s="110"/>
      <c r="U14" s="110"/>
      <c r="V14" s="110"/>
    </row>
    <row r="15" spans="2:22" ht="15.75" customHeight="1" x14ac:dyDescent="0.35">
      <c r="B15" s="110"/>
      <c r="C15" s="32" t="s">
        <v>240</v>
      </c>
      <c r="D15" s="41">
        <f>SUM(D8:D14)</f>
        <v>670000</v>
      </c>
      <c r="E15" s="41">
        <f>SUM(E8:E14)</f>
        <v>577523.74</v>
      </c>
      <c r="F15" s="41">
        <f>SUM(F8:F14)</f>
        <v>182102</v>
      </c>
      <c r="G15" s="41">
        <f>SUM(G8:G14)</f>
        <v>852102</v>
      </c>
      <c r="H15" s="41">
        <f>SUM(H8:H14)</f>
        <v>0</v>
      </c>
      <c r="I15" s="41"/>
      <c r="J15" s="41"/>
      <c r="K15" s="41"/>
      <c r="L15" s="41">
        <f>SUM(L8:L14)</f>
        <v>0</v>
      </c>
      <c r="M15" s="145"/>
      <c r="N15" s="145"/>
      <c r="O15" s="145"/>
      <c r="P15" s="35">
        <f>H15+K15+L15+O15+D15+G15</f>
        <v>1522102</v>
      </c>
      <c r="Q15" s="110"/>
      <c r="R15" s="110"/>
      <c r="S15" s="110"/>
      <c r="T15" s="110"/>
      <c r="U15" s="110"/>
      <c r="V15" s="110"/>
    </row>
    <row r="16" spans="2:22" s="31" customFormat="1" x14ac:dyDescent="0.35">
      <c r="B16" s="114"/>
      <c r="C16" s="45"/>
      <c r="D16" s="46"/>
      <c r="E16" s="46"/>
      <c r="F16" s="46"/>
      <c r="G16" s="46"/>
      <c r="H16" s="46"/>
      <c r="I16" s="46"/>
      <c r="J16" s="46"/>
      <c r="K16" s="46"/>
      <c r="L16" s="46"/>
      <c r="M16" s="46"/>
      <c r="N16" s="46"/>
      <c r="O16" s="46"/>
      <c r="P16" s="78"/>
      <c r="Q16" s="114"/>
      <c r="R16" s="114"/>
      <c r="S16" s="114"/>
      <c r="T16" s="114"/>
      <c r="U16" s="114"/>
      <c r="V16" s="114"/>
    </row>
    <row r="17" spans="3:16" x14ac:dyDescent="0.35">
      <c r="C17" s="381" t="s">
        <v>241</v>
      </c>
      <c r="D17" s="382"/>
      <c r="E17" s="382"/>
      <c r="F17" s="382"/>
      <c r="G17" s="382"/>
      <c r="H17" s="382"/>
      <c r="I17" s="382"/>
      <c r="J17" s="382"/>
      <c r="K17" s="382"/>
      <c r="L17" s="382"/>
      <c r="M17" s="382"/>
      <c r="N17" s="382"/>
      <c r="O17" s="382"/>
      <c r="P17" s="383"/>
    </row>
    <row r="18" spans="3:16" ht="27" customHeight="1" thickBot="1" x14ac:dyDescent="0.4">
      <c r="C18" s="38" t="s">
        <v>232</v>
      </c>
      <c r="D18" s="39">
        <f>'1) Budget Table'!D26</f>
        <v>278000</v>
      </c>
      <c r="E18" s="39">
        <f>'1) Budget Table'!E26</f>
        <v>238635.47</v>
      </c>
      <c r="F18" s="39">
        <f>'1) Budget Table'!H26</f>
        <v>80000</v>
      </c>
      <c r="G18" s="39">
        <f>'1) Budget Table'!I26</f>
        <v>358000</v>
      </c>
      <c r="H18" s="39">
        <f>'1) Budget Table'!J26</f>
        <v>0</v>
      </c>
      <c r="I18" s="39"/>
      <c r="J18" s="39"/>
      <c r="K18" s="39"/>
      <c r="L18" s="39">
        <f>'1) Budget Table'!O26</f>
        <v>0</v>
      </c>
      <c r="M18" s="39"/>
      <c r="N18" s="39"/>
      <c r="O18" s="39"/>
      <c r="P18" s="35">
        <f>H18+K18+L18+O18+D18+G18</f>
        <v>636000</v>
      </c>
    </row>
    <row r="19" spans="3:16" x14ac:dyDescent="0.35">
      <c r="C19" s="36" t="s">
        <v>233</v>
      </c>
      <c r="D19" s="111">
        <v>49000</v>
      </c>
      <c r="E19" s="111">
        <v>43600.12</v>
      </c>
      <c r="F19" s="310">
        <v>0</v>
      </c>
      <c r="G19" s="111">
        <f t="shared" ref="G19:G25" si="2">SUM(D19,F19)</f>
        <v>49000</v>
      </c>
      <c r="H19" s="112"/>
      <c r="I19" s="112"/>
      <c r="J19" s="112"/>
      <c r="K19" s="112"/>
      <c r="L19" s="112"/>
      <c r="M19" s="112"/>
      <c r="N19" s="112"/>
      <c r="O19" s="112"/>
      <c r="P19" s="35">
        <f t="shared" ref="P19:P25" si="3">H19+K19+L19+O19+D19+G19</f>
        <v>98000</v>
      </c>
    </row>
    <row r="20" spans="3:16" x14ac:dyDescent="0.35">
      <c r="C20" s="28" t="s">
        <v>234</v>
      </c>
      <c r="D20" s="113">
        <v>10000</v>
      </c>
      <c r="E20" s="113">
        <v>8320.08</v>
      </c>
      <c r="F20" s="310">
        <v>10000</v>
      </c>
      <c r="G20" s="111">
        <f t="shared" si="2"/>
        <v>20000</v>
      </c>
      <c r="H20" s="97"/>
      <c r="I20" s="97"/>
      <c r="J20" s="97"/>
      <c r="K20" s="97"/>
      <c r="L20" s="97"/>
      <c r="M20" s="97"/>
      <c r="N20" s="97"/>
      <c r="O20" s="97"/>
      <c r="P20" s="35">
        <f t="shared" si="3"/>
        <v>30000</v>
      </c>
    </row>
    <row r="21" spans="3:16" ht="31" x14ac:dyDescent="0.35">
      <c r="C21" s="28" t="s">
        <v>235</v>
      </c>
      <c r="D21" s="113"/>
      <c r="E21" s="113"/>
      <c r="F21" s="310">
        <v>20000</v>
      </c>
      <c r="G21" s="111">
        <f t="shared" si="2"/>
        <v>20000</v>
      </c>
      <c r="H21" s="113"/>
      <c r="I21" s="113"/>
      <c r="J21" s="113"/>
      <c r="K21" s="113"/>
      <c r="L21" s="113"/>
      <c r="M21" s="113"/>
      <c r="N21" s="113"/>
      <c r="O21" s="113"/>
      <c r="P21" s="35">
        <f t="shared" si="3"/>
        <v>20000</v>
      </c>
    </row>
    <row r="22" spans="3:16" x14ac:dyDescent="0.35">
      <c r="C22" s="29" t="s">
        <v>236</v>
      </c>
      <c r="D22" s="113">
        <v>153000</v>
      </c>
      <c r="E22" s="113">
        <v>141800.13</v>
      </c>
      <c r="F22" s="310">
        <v>15000</v>
      </c>
      <c r="G22" s="111">
        <f t="shared" si="2"/>
        <v>168000</v>
      </c>
      <c r="H22" s="113"/>
      <c r="I22" s="113"/>
      <c r="J22" s="113"/>
      <c r="K22" s="113"/>
      <c r="L22" s="113"/>
      <c r="M22" s="113"/>
      <c r="N22" s="113"/>
      <c r="O22" s="113"/>
      <c r="P22" s="35">
        <f t="shared" si="3"/>
        <v>321000</v>
      </c>
    </row>
    <row r="23" spans="3:16" x14ac:dyDescent="0.35">
      <c r="C23" s="28" t="s">
        <v>237</v>
      </c>
      <c r="D23" s="113">
        <v>66000</v>
      </c>
      <c r="E23" s="113">
        <v>44915.14</v>
      </c>
      <c r="F23" s="310">
        <v>35000</v>
      </c>
      <c r="G23" s="111">
        <f t="shared" si="2"/>
        <v>101000</v>
      </c>
      <c r="H23" s="113"/>
      <c r="I23" s="113"/>
      <c r="J23" s="113"/>
      <c r="K23" s="113"/>
      <c r="L23" s="113"/>
      <c r="M23" s="113"/>
      <c r="N23" s="113"/>
      <c r="O23" s="113"/>
      <c r="P23" s="35">
        <f t="shared" si="3"/>
        <v>167000</v>
      </c>
    </row>
    <row r="24" spans="3:16" x14ac:dyDescent="0.35">
      <c r="C24" s="28" t="s">
        <v>238</v>
      </c>
      <c r="D24" s="113"/>
      <c r="E24" s="113"/>
      <c r="F24" s="309"/>
      <c r="G24" s="111">
        <f t="shared" si="2"/>
        <v>0</v>
      </c>
      <c r="H24" s="113"/>
      <c r="I24" s="113"/>
      <c r="J24" s="113"/>
      <c r="K24" s="113"/>
      <c r="L24" s="113"/>
      <c r="M24" s="113"/>
      <c r="N24" s="113"/>
      <c r="O24" s="113"/>
      <c r="P24" s="35">
        <f t="shared" si="3"/>
        <v>0</v>
      </c>
    </row>
    <row r="25" spans="3:16" x14ac:dyDescent="0.35">
      <c r="C25" s="28" t="s">
        <v>239</v>
      </c>
      <c r="D25" s="113"/>
      <c r="E25" s="113"/>
      <c r="F25" s="113"/>
      <c r="G25" s="111">
        <f t="shared" si="2"/>
        <v>0</v>
      </c>
      <c r="H25" s="113"/>
      <c r="I25" s="113"/>
      <c r="J25" s="113"/>
      <c r="K25" s="113"/>
      <c r="L25" s="113"/>
      <c r="M25" s="113"/>
      <c r="N25" s="113"/>
      <c r="O25" s="113"/>
      <c r="P25" s="35">
        <f t="shared" si="3"/>
        <v>0</v>
      </c>
    </row>
    <row r="26" spans="3:16" x14ac:dyDescent="0.35">
      <c r="C26" s="32" t="s">
        <v>240</v>
      </c>
      <c r="D26" s="41">
        <f>SUM(D19:D25)</f>
        <v>278000</v>
      </c>
      <c r="E26" s="41">
        <f>SUM(E19:E25)</f>
        <v>238635.47000000003</v>
      </c>
      <c r="F26" s="41">
        <f>SUM(F19:F25)</f>
        <v>80000</v>
      </c>
      <c r="G26" s="41">
        <f>SUM(G19:G25)</f>
        <v>358000</v>
      </c>
      <c r="H26" s="41">
        <f>SUM(H19:H25)</f>
        <v>0</v>
      </c>
      <c r="I26" s="41"/>
      <c r="J26" s="41"/>
      <c r="K26" s="41"/>
      <c r="L26" s="41">
        <f>SUM(L19:L25)</f>
        <v>0</v>
      </c>
      <c r="M26" s="41"/>
      <c r="N26" s="41"/>
      <c r="O26" s="41"/>
      <c r="P26" s="35">
        <f>H26+K26+L26+O26+D26+G26</f>
        <v>636000</v>
      </c>
    </row>
    <row r="27" spans="3:16" s="31" customFormat="1" x14ac:dyDescent="0.35">
      <c r="C27" s="45"/>
      <c r="D27" s="46"/>
      <c r="E27" s="46"/>
      <c r="F27" s="46"/>
      <c r="G27" s="46"/>
      <c r="H27" s="46"/>
      <c r="I27" s="46"/>
      <c r="J27" s="46"/>
      <c r="K27" s="46"/>
      <c r="L27" s="46"/>
      <c r="M27" s="46"/>
      <c r="N27" s="46"/>
      <c r="O27" s="46"/>
      <c r="P27" s="47"/>
    </row>
    <row r="28" spans="3:16" x14ac:dyDescent="0.35">
      <c r="C28" s="381" t="s">
        <v>242</v>
      </c>
      <c r="D28" s="382"/>
      <c r="E28" s="382"/>
      <c r="F28" s="382"/>
      <c r="G28" s="382"/>
      <c r="H28" s="382"/>
      <c r="I28" s="382"/>
      <c r="J28" s="382"/>
      <c r="K28" s="382"/>
      <c r="L28" s="382"/>
      <c r="M28" s="382"/>
      <c r="N28" s="382"/>
      <c r="O28" s="382"/>
      <c r="P28" s="383"/>
    </row>
    <row r="29" spans="3:16" ht="21.75" customHeight="1" thickBot="1" x14ac:dyDescent="0.4">
      <c r="C29" s="38" t="s">
        <v>232</v>
      </c>
      <c r="D29" s="39">
        <f>'1) Budget Table'!D36</f>
        <v>118843</v>
      </c>
      <c r="E29" s="39">
        <f>'1) Budget Table'!E36</f>
        <v>118342.76</v>
      </c>
      <c r="F29" s="39">
        <f ca="1">'1) Budget Table'!H36</f>
        <v>0</v>
      </c>
      <c r="G29" s="39">
        <f>'1) Budget Table'!I36</f>
        <v>118843</v>
      </c>
      <c r="H29" s="39">
        <f>'1) Budget Table'!J36</f>
        <v>0</v>
      </c>
      <c r="I29" s="39"/>
      <c r="J29" s="39"/>
      <c r="K29" s="39"/>
      <c r="L29" s="39">
        <f>'1) Budget Table'!O36</f>
        <v>0</v>
      </c>
      <c r="M29" s="39"/>
      <c r="N29" s="39"/>
      <c r="O29" s="39"/>
      <c r="P29" s="35">
        <f>H29+K29+L29+O29+D29+G29</f>
        <v>237686</v>
      </c>
    </row>
    <row r="30" spans="3:16" x14ac:dyDescent="0.35">
      <c r="C30" s="36" t="s">
        <v>233</v>
      </c>
      <c r="D30" s="111"/>
      <c r="E30" s="111"/>
      <c r="F30" s="111">
        <v>0</v>
      </c>
      <c r="G30" s="111">
        <f>SUM(D30,F30)</f>
        <v>0</v>
      </c>
      <c r="H30" s="112"/>
      <c r="I30" s="112"/>
      <c r="J30" s="112"/>
      <c r="K30" s="112"/>
      <c r="L30" s="112"/>
      <c r="M30" s="112"/>
      <c r="N30" s="112"/>
      <c r="O30" s="112"/>
      <c r="P30" s="35">
        <f t="shared" ref="P30:P36" si="4">H30+K30+L30+O30+D30+G30</f>
        <v>0</v>
      </c>
    </row>
    <row r="31" spans="3:16" s="31" customFormat="1" ht="15.75" customHeight="1" x14ac:dyDescent="0.35">
      <c r="C31" s="28" t="s">
        <v>234</v>
      </c>
      <c r="D31" s="113">
        <v>9843</v>
      </c>
      <c r="E31" s="113">
        <v>9843</v>
      </c>
      <c r="F31" s="113">
        <v>0</v>
      </c>
      <c r="G31" s="111">
        <f t="shared" ref="G31:G36" si="5">SUM(D31,F31)</f>
        <v>9843</v>
      </c>
      <c r="H31" s="97"/>
      <c r="I31" s="97"/>
      <c r="J31" s="97"/>
      <c r="K31" s="97"/>
      <c r="L31" s="97"/>
      <c r="M31" s="97"/>
      <c r="N31" s="97"/>
      <c r="O31" s="97"/>
      <c r="P31" s="35">
        <f t="shared" si="4"/>
        <v>19686</v>
      </c>
    </row>
    <row r="32" spans="3:16" s="31" customFormat="1" ht="31" x14ac:dyDescent="0.35">
      <c r="C32" s="28" t="s">
        <v>235</v>
      </c>
      <c r="D32" s="113">
        <v>40000</v>
      </c>
      <c r="E32" s="113">
        <v>40000</v>
      </c>
      <c r="F32" s="113">
        <v>0</v>
      </c>
      <c r="G32" s="111">
        <f t="shared" si="5"/>
        <v>40000</v>
      </c>
      <c r="H32" s="113"/>
      <c r="I32" s="113"/>
      <c r="J32" s="113"/>
      <c r="K32" s="113"/>
      <c r="L32" s="113"/>
      <c r="M32" s="113"/>
      <c r="N32" s="113"/>
      <c r="O32" s="113"/>
      <c r="P32" s="35">
        <f t="shared" si="4"/>
        <v>80000</v>
      </c>
    </row>
    <row r="33" spans="3:16" s="31" customFormat="1" x14ac:dyDescent="0.35">
      <c r="C33" s="29" t="s">
        <v>236</v>
      </c>
      <c r="D33" s="113">
        <v>37000</v>
      </c>
      <c r="E33" s="113">
        <v>36760</v>
      </c>
      <c r="F33" s="113">
        <v>0</v>
      </c>
      <c r="G33" s="111">
        <f t="shared" si="5"/>
        <v>37000</v>
      </c>
      <c r="H33" s="113"/>
      <c r="I33" s="113"/>
      <c r="J33" s="113"/>
      <c r="K33" s="113"/>
      <c r="L33" s="113"/>
      <c r="M33" s="113"/>
      <c r="N33" s="113"/>
      <c r="O33" s="113"/>
      <c r="P33" s="35">
        <f t="shared" si="4"/>
        <v>74000</v>
      </c>
    </row>
    <row r="34" spans="3:16" x14ac:dyDescent="0.35">
      <c r="C34" s="28" t="s">
        <v>237</v>
      </c>
      <c r="D34" s="113">
        <v>32000</v>
      </c>
      <c r="E34" s="113">
        <v>31739.759999999998</v>
      </c>
      <c r="F34" s="113">
        <v>0</v>
      </c>
      <c r="G34" s="111">
        <f t="shared" si="5"/>
        <v>32000</v>
      </c>
      <c r="H34" s="113"/>
      <c r="I34" s="113"/>
      <c r="J34" s="113"/>
      <c r="K34" s="113"/>
      <c r="L34" s="113"/>
      <c r="M34" s="113"/>
      <c r="N34" s="113"/>
      <c r="O34" s="113"/>
      <c r="P34" s="35">
        <f t="shared" si="4"/>
        <v>64000</v>
      </c>
    </row>
    <row r="35" spans="3:16" x14ac:dyDescent="0.35">
      <c r="C35" s="28" t="s">
        <v>238</v>
      </c>
      <c r="D35" s="113"/>
      <c r="E35" s="113"/>
      <c r="F35" s="113">
        <v>0</v>
      </c>
      <c r="G35" s="111">
        <f t="shared" si="5"/>
        <v>0</v>
      </c>
      <c r="H35" s="113"/>
      <c r="I35" s="113"/>
      <c r="J35" s="113"/>
      <c r="K35" s="113"/>
      <c r="L35" s="113"/>
      <c r="M35" s="113"/>
      <c r="N35" s="113"/>
      <c r="O35" s="113"/>
      <c r="P35" s="35">
        <f t="shared" si="4"/>
        <v>0</v>
      </c>
    </row>
    <row r="36" spans="3:16" x14ac:dyDescent="0.35">
      <c r="C36" s="28" t="s">
        <v>239</v>
      </c>
      <c r="D36" s="113"/>
      <c r="E36" s="113"/>
      <c r="F36" s="113">
        <v>0</v>
      </c>
      <c r="G36" s="111">
        <f t="shared" si="5"/>
        <v>0</v>
      </c>
      <c r="H36" s="113"/>
      <c r="I36" s="113"/>
      <c r="J36" s="113"/>
      <c r="K36" s="113"/>
      <c r="L36" s="113"/>
      <c r="M36" s="113"/>
      <c r="N36" s="113"/>
      <c r="O36" s="113"/>
      <c r="P36" s="35">
        <f t="shared" si="4"/>
        <v>0</v>
      </c>
    </row>
    <row r="37" spans="3:16" x14ac:dyDescent="0.35">
      <c r="C37" s="32" t="s">
        <v>240</v>
      </c>
      <c r="D37" s="41">
        <f>SUM(D30:D36)</f>
        <v>118843</v>
      </c>
      <c r="E37" s="41">
        <f>SUM(E30:E36)</f>
        <v>118342.76</v>
      </c>
      <c r="F37" s="41">
        <f>SUM(F30:F36)</f>
        <v>0</v>
      </c>
      <c r="G37" s="41">
        <f>SUM(G30:G36)</f>
        <v>118843</v>
      </c>
      <c r="H37" s="41">
        <f>SUM(H30:H36)</f>
        <v>0</v>
      </c>
      <c r="I37" s="41"/>
      <c r="J37" s="41"/>
      <c r="K37" s="41"/>
      <c r="L37" s="41">
        <f>SUM(L30:L36)</f>
        <v>0</v>
      </c>
      <c r="M37" s="41"/>
      <c r="N37" s="41"/>
      <c r="O37" s="41"/>
      <c r="P37" s="35">
        <f>H37+K37+L37+O37+D37+G37</f>
        <v>237686</v>
      </c>
    </row>
    <row r="38" spans="3:16" x14ac:dyDescent="0.35">
      <c r="C38" s="381" t="s">
        <v>243</v>
      </c>
      <c r="D38" s="382"/>
      <c r="E38" s="382"/>
      <c r="F38" s="382"/>
      <c r="G38" s="382"/>
      <c r="H38" s="382"/>
      <c r="I38" s="382"/>
      <c r="J38" s="382"/>
      <c r="K38" s="382"/>
      <c r="L38" s="382"/>
      <c r="M38" s="382"/>
      <c r="N38" s="382"/>
      <c r="O38" s="382"/>
      <c r="P38" s="383"/>
    </row>
    <row r="39" spans="3:16" s="31" customFormat="1" x14ac:dyDescent="0.35">
      <c r="C39" s="42"/>
      <c r="D39" s="43"/>
      <c r="E39" s="43"/>
      <c r="F39" s="43"/>
      <c r="G39" s="43"/>
      <c r="H39" s="43"/>
      <c r="I39" s="43"/>
      <c r="J39" s="43"/>
      <c r="K39" s="43"/>
      <c r="L39" s="43"/>
      <c r="M39" s="43"/>
      <c r="N39" s="43"/>
      <c r="O39" s="43"/>
      <c r="P39" s="44"/>
    </row>
    <row r="40" spans="3:16" ht="20.25" customHeight="1" thickBot="1" x14ac:dyDescent="0.4">
      <c r="C40" s="38" t="s">
        <v>232</v>
      </c>
      <c r="D40" s="39">
        <f>'1) Budget Table'!D46</f>
        <v>0</v>
      </c>
      <c r="E40" s="39"/>
      <c r="F40" s="39">
        <f>'1) Budget Table'!H46</f>
        <v>0</v>
      </c>
      <c r="G40" s="39">
        <f>'1) Budget Table'!I46</f>
        <v>0</v>
      </c>
      <c r="H40" s="39">
        <f>'1) Budget Table'!J46</f>
        <v>60000</v>
      </c>
      <c r="I40" s="39">
        <f>'1) Budget Table'!K46</f>
        <v>40000</v>
      </c>
      <c r="J40" s="39">
        <f>'1) Budget Table'!M46</f>
        <v>0</v>
      </c>
      <c r="K40" s="39">
        <f>'1) Budget Table'!N46</f>
        <v>60000</v>
      </c>
      <c r="L40" s="39">
        <f>'1) Budget Table'!O46</f>
        <v>0</v>
      </c>
      <c r="M40" s="39"/>
      <c r="N40" s="39"/>
      <c r="O40" s="39"/>
      <c r="P40" s="35">
        <f>H40+K40+L40+O40+D40+G40</f>
        <v>120000</v>
      </c>
    </row>
    <row r="41" spans="3:16" x14ac:dyDescent="0.35">
      <c r="C41" s="36" t="s">
        <v>233</v>
      </c>
      <c r="D41" s="111"/>
      <c r="E41" s="111"/>
      <c r="F41" s="111">
        <v>0</v>
      </c>
      <c r="G41" s="111">
        <f t="shared" ref="G41:G47" si="6">SUM(D41,F41)</f>
        <v>0</v>
      </c>
      <c r="H41" s="112"/>
      <c r="I41" s="112"/>
      <c r="J41" s="112"/>
      <c r="K41" s="112"/>
      <c r="L41" s="112"/>
      <c r="M41" s="112"/>
      <c r="N41" s="112"/>
      <c r="O41" s="112"/>
      <c r="P41" s="35">
        <f t="shared" ref="P41:P47" si="7">H41+K41+L41+O41+D41+G41</f>
        <v>0</v>
      </c>
    </row>
    <row r="42" spans="3:16" ht="15.75" customHeight="1" x14ac:dyDescent="0.35">
      <c r="C42" s="28" t="s">
        <v>234</v>
      </c>
      <c r="D42" s="113"/>
      <c r="E42" s="113"/>
      <c r="F42" s="324">
        <v>0</v>
      </c>
      <c r="G42" s="111">
        <f t="shared" si="6"/>
        <v>0</v>
      </c>
      <c r="H42" s="97"/>
      <c r="I42" s="97"/>
      <c r="J42" s="97"/>
      <c r="K42" s="97"/>
      <c r="L42" s="97"/>
      <c r="M42" s="97"/>
      <c r="N42" s="97"/>
      <c r="O42" s="97"/>
      <c r="P42" s="35">
        <f t="shared" si="7"/>
        <v>0</v>
      </c>
    </row>
    <row r="43" spans="3:16" ht="32.25" customHeight="1" x14ac:dyDescent="0.35">
      <c r="C43" s="28" t="s">
        <v>235</v>
      </c>
      <c r="D43" s="113"/>
      <c r="E43" s="113"/>
      <c r="F43" s="324">
        <v>0</v>
      </c>
      <c r="G43" s="111">
        <f t="shared" si="6"/>
        <v>0</v>
      </c>
      <c r="H43" s="113"/>
      <c r="I43" s="113"/>
      <c r="J43" s="113"/>
      <c r="K43" s="113"/>
      <c r="L43" s="113"/>
      <c r="M43" s="113"/>
      <c r="N43" s="113"/>
      <c r="O43" s="113"/>
      <c r="P43" s="35">
        <f t="shared" si="7"/>
        <v>0</v>
      </c>
    </row>
    <row r="44" spans="3:16" s="31" customFormat="1" x14ac:dyDescent="0.35">
      <c r="C44" s="29" t="s">
        <v>236</v>
      </c>
      <c r="D44" s="113"/>
      <c r="E44" s="113"/>
      <c r="F44" s="324">
        <v>0</v>
      </c>
      <c r="G44" s="111">
        <f t="shared" si="6"/>
        <v>0</v>
      </c>
      <c r="H44" s="113">
        <v>40000</v>
      </c>
      <c r="I44" s="113">
        <v>25000</v>
      </c>
      <c r="J44" s="113"/>
      <c r="K44" s="113">
        <v>40000</v>
      </c>
      <c r="L44" s="113"/>
      <c r="M44" s="113"/>
      <c r="N44" s="113"/>
      <c r="O44" s="113"/>
      <c r="P44" s="35">
        <f t="shared" si="7"/>
        <v>80000</v>
      </c>
    </row>
    <row r="45" spans="3:16" x14ac:dyDescent="0.35">
      <c r="C45" s="28" t="s">
        <v>237</v>
      </c>
      <c r="D45" s="113"/>
      <c r="E45" s="113"/>
      <c r="F45" s="324">
        <v>0</v>
      </c>
      <c r="G45" s="111">
        <f t="shared" si="6"/>
        <v>0</v>
      </c>
      <c r="H45" s="113">
        <v>10000</v>
      </c>
      <c r="I45" s="113">
        <v>5000</v>
      </c>
      <c r="J45" s="113"/>
      <c r="K45" s="113">
        <v>10000</v>
      </c>
      <c r="L45" s="113"/>
      <c r="M45" s="113"/>
      <c r="N45" s="113"/>
      <c r="O45" s="113"/>
      <c r="P45" s="35">
        <f t="shared" si="7"/>
        <v>20000</v>
      </c>
    </row>
    <row r="46" spans="3:16" x14ac:dyDescent="0.35">
      <c r="C46" s="28" t="s">
        <v>238</v>
      </c>
      <c r="D46" s="113"/>
      <c r="E46" s="113"/>
      <c r="F46" s="324">
        <v>0</v>
      </c>
      <c r="G46" s="111">
        <f t="shared" si="6"/>
        <v>0</v>
      </c>
      <c r="H46" s="113">
        <v>10000</v>
      </c>
      <c r="I46" s="113">
        <v>10000</v>
      </c>
      <c r="J46" s="113"/>
      <c r="K46" s="113">
        <v>10000</v>
      </c>
      <c r="L46" s="113"/>
      <c r="M46" s="113"/>
      <c r="N46" s="113"/>
      <c r="O46" s="113"/>
      <c r="P46" s="35">
        <f t="shared" si="7"/>
        <v>20000</v>
      </c>
    </row>
    <row r="47" spans="3:16" x14ac:dyDescent="0.35">
      <c r="C47" s="28" t="s">
        <v>239</v>
      </c>
      <c r="D47" s="113"/>
      <c r="E47" s="113"/>
      <c r="F47" s="324">
        <v>0</v>
      </c>
      <c r="G47" s="111">
        <f t="shared" si="6"/>
        <v>0</v>
      </c>
      <c r="H47" s="113"/>
      <c r="I47" s="113"/>
      <c r="J47" s="113"/>
      <c r="K47" s="113"/>
      <c r="L47" s="113"/>
      <c r="M47" s="113"/>
      <c r="N47" s="113"/>
      <c r="O47" s="113"/>
      <c r="P47" s="35">
        <f t="shared" si="7"/>
        <v>0</v>
      </c>
    </row>
    <row r="48" spans="3:16" ht="21" customHeight="1" x14ac:dyDescent="0.35">
      <c r="C48" s="32" t="s">
        <v>240</v>
      </c>
      <c r="D48" s="41">
        <f>SUM(D41:D47)</f>
        <v>0</v>
      </c>
      <c r="E48" s="41"/>
      <c r="F48" s="325">
        <f>SUM(F41:F47)</f>
        <v>0</v>
      </c>
      <c r="G48" s="41">
        <f>SUM(G41:G47)</f>
        <v>0</v>
      </c>
      <c r="H48" s="41">
        <f>SUM(H41:H47)</f>
        <v>60000</v>
      </c>
      <c r="I48" s="41">
        <f>SUM(I41:I47)</f>
        <v>40000</v>
      </c>
      <c r="J48" s="41"/>
      <c r="K48" s="41">
        <f>SUM(K41:K47)</f>
        <v>60000</v>
      </c>
      <c r="L48" s="41">
        <f>SUM(L41:L47)</f>
        <v>0</v>
      </c>
      <c r="M48" s="41"/>
      <c r="N48" s="41"/>
      <c r="O48" s="41"/>
      <c r="P48" s="35">
        <f>H48+K48+L48+O48+D48+G48</f>
        <v>120000</v>
      </c>
    </row>
    <row r="49" spans="2:17" s="31" customFormat="1" ht="22.5" customHeight="1" x14ac:dyDescent="0.35">
      <c r="B49" s="114"/>
      <c r="C49" s="48"/>
      <c r="D49" s="46"/>
      <c r="E49" s="46"/>
      <c r="F49" s="46"/>
      <c r="G49" s="46"/>
      <c r="H49" s="46"/>
      <c r="I49" s="46"/>
      <c r="J49" s="46"/>
      <c r="K49" s="46"/>
      <c r="L49" s="46"/>
      <c r="M49" s="46"/>
      <c r="N49" s="46"/>
      <c r="O49" s="46"/>
      <c r="P49" s="47"/>
      <c r="Q49" s="114"/>
    </row>
    <row r="50" spans="2:17" x14ac:dyDescent="0.35">
      <c r="B50" s="381" t="s">
        <v>244</v>
      </c>
      <c r="C50" s="382"/>
      <c r="D50" s="382"/>
      <c r="E50" s="382"/>
      <c r="F50" s="382"/>
      <c r="G50" s="382"/>
      <c r="H50" s="382"/>
      <c r="I50" s="382"/>
      <c r="J50" s="382"/>
      <c r="K50" s="382"/>
      <c r="L50" s="382"/>
      <c r="M50" s="382"/>
      <c r="N50" s="382"/>
      <c r="O50" s="382"/>
      <c r="P50" s="383"/>
      <c r="Q50" s="110"/>
    </row>
    <row r="51" spans="2:17" x14ac:dyDescent="0.35">
      <c r="B51" s="110"/>
      <c r="C51" s="381" t="s">
        <v>245</v>
      </c>
      <c r="D51" s="382"/>
      <c r="E51" s="382"/>
      <c r="F51" s="382"/>
      <c r="G51" s="382"/>
      <c r="H51" s="382"/>
      <c r="I51" s="382"/>
      <c r="J51" s="382"/>
      <c r="K51" s="382"/>
      <c r="L51" s="382"/>
      <c r="M51" s="382"/>
      <c r="N51" s="382"/>
      <c r="O51" s="382"/>
      <c r="P51" s="383"/>
      <c r="Q51" s="110"/>
    </row>
    <row r="52" spans="2:17" ht="24" customHeight="1" thickBot="1" x14ac:dyDescent="0.4">
      <c r="B52" s="110"/>
      <c r="C52" s="38" t="s">
        <v>232</v>
      </c>
      <c r="D52" s="39">
        <f>'1) Budget Table'!D58</f>
        <v>0</v>
      </c>
      <c r="E52" s="39"/>
      <c r="F52" s="39">
        <f>'1) Budget Table'!H58</f>
        <v>46730</v>
      </c>
      <c r="G52" s="39">
        <f>'1) Budget Table'!I58</f>
        <v>46730</v>
      </c>
      <c r="H52" s="39">
        <f>'1) Budget Table'!J58</f>
        <v>390748</v>
      </c>
      <c r="I52" s="39">
        <f>'1) Budget Table'!K58</f>
        <v>370748</v>
      </c>
      <c r="J52" s="39">
        <f>'1) Budget Table'!M58</f>
        <v>0</v>
      </c>
      <c r="K52" s="39">
        <f>'1) Budget Table'!N58</f>
        <v>390748</v>
      </c>
      <c r="L52" s="39">
        <f>'1) Budget Table'!O58</f>
        <v>404000</v>
      </c>
      <c r="M52" s="39">
        <f>'1) Budget Table'!P58</f>
        <v>380583.84</v>
      </c>
      <c r="N52" s="39">
        <f>'1) Budget Table'!R58</f>
        <v>0</v>
      </c>
      <c r="O52" s="39">
        <f>'1) Budget Table'!S58</f>
        <v>404000</v>
      </c>
      <c r="P52" s="35">
        <f>H52+K52+L52+O52+D52+G52</f>
        <v>1636226</v>
      </c>
      <c r="Q52" s="110"/>
    </row>
    <row r="53" spans="2:17" ht="15.75" customHeight="1" x14ac:dyDescent="0.35">
      <c r="B53" s="110"/>
      <c r="C53" s="36" t="s">
        <v>233</v>
      </c>
      <c r="D53" s="111"/>
      <c r="E53" s="111"/>
      <c r="F53" s="111"/>
      <c r="G53" s="113">
        <f t="shared" ref="G53:G59" si="8">SUM(D53,F53)</f>
        <v>0</v>
      </c>
      <c r="H53" s="112">
        <v>70000</v>
      </c>
      <c r="I53" s="112">
        <v>70000</v>
      </c>
      <c r="J53" s="112"/>
      <c r="K53" s="112">
        <f>SUM(H53,J53)</f>
        <v>70000</v>
      </c>
      <c r="L53" s="112">
        <v>35000</v>
      </c>
      <c r="M53" s="112">
        <v>32000</v>
      </c>
      <c r="N53" s="112">
        <v>0</v>
      </c>
      <c r="O53" s="112">
        <f>L53+N53</f>
        <v>35000</v>
      </c>
      <c r="P53" s="35">
        <f t="shared" ref="P53:P59" si="9">H53+K53+L53+O53+D53+G53</f>
        <v>210000</v>
      </c>
      <c r="Q53" s="110"/>
    </row>
    <row r="54" spans="2:17" ht="15.75" customHeight="1" x14ac:dyDescent="0.35">
      <c r="B54" s="110"/>
      <c r="C54" s="28" t="s">
        <v>234</v>
      </c>
      <c r="D54" s="113"/>
      <c r="E54" s="113"/>
      <c r="F54" s="309">
        <f>7500+15500</f>
        <v>23000</v>
      </c>
      <c r="G54" s="113">
        <f t="shared" si="8"/>
        <v>23000</v>
      </c>
      <c r="H54" s="97">
        <v>35000</v>
      </c>
      <c r="I54" s="97">
        <v>35000</v>
      </c>
      <c r="J54" s="97"/>
      <c r="K54" s="112">
        <f t="shared" ref="K54:K59" si="10">SUM(H54,J54)</f>
        <v>35000</v>
      </c>
      <c r="L54" s="97">
        <v>35000</v>
      </c>
      <c r="M54" s="97">
        <v>35000</v>
      </c>
      <c r="N54" s="97">
        <v>0</v>
      </c>
      <c r="O54" s="112">
        <f t="shared" ref="O54:O59" si="11">L54+N54</f>
        <v>35000</v>
      </c>
      <c r="P54" s="35">
        <f t="shared" si="9"/>
        <v>163000</v>
      </c>
      <c r="Q54" s="110"/>
    </row>
    <row r="55" spans="2:17" ht="30" customHeight="1" x14ac:dyDescent="0.35">
      <c r="B55" s="110"/>
      <c r="C55" s="28" t="s">
        <v>235</v>
      </c>
      <c r="D55" s="113"/>
      <c r="E55" s="113"/>
      <c r="F55" s="309"/>
      <c r="G55" s="113">
        <f t="shared" si="8"/>
        <v>0</v>
      </c>
      <c r="H55" s="113"/>
      <c r="I55" s="113"/>
      <c r="J55" s="113"/>
      <c r="K55" s="112">
        <f t="shared" si="10"/>
        <v>0</v>
      </c>
      <c r="L55" s="113">
        <v>6000</v>
      </c>
      <c r="M55" s="113">
        <v>6000</v>
      </c>
      <c r="N55" s="113">
        <v>0</v>
      </c>
      <c r="O55" s="112">
        <f t="shared" si="11"/>
        <v>6000</v>
      </c>
      <c r="P55" s="35">
        <f t="shared" si="9"/>
        <v>12000</v>
      </c>
      <c r="Q55" s="110"/>
    </row>
    <row r="56" spans="2:17" ht="18.75" customHeight="1" x14ac:dyDescent="0.35">
      <c r="B56" s="110"/>
      <c r="C56" s="29" t="s">
        <v>236</v>
      </c>
      <c r="D56" s="113"/>
      <c r="E56" s="113"/>
      <c r="F56" s="309"/>
      <c r="G56" s="113">
        <f t="shared" si="8"/>
        <v>0</v>
      </c>
      <c r="H56" s="113">
        <v>55748</v>
      </c>
      <c r="I56" s="113">
        <v>55748</v>
      </c>
      <c r="J56" s="113"/>
      <c r="K56" s="112">
        <f t="shared" si="10"/>
        <v>55748</v>
      </c>
      <c r="L56" s="113">
        <v>70000</v>
      </c>
      <c r="M56" s="113">
        <v>58583.839999999997</v>
      </c>
      <c r="N56" s="113">
        <v>0</v>
      </c>
      <c r="O56" s="112">
        <f t="shared" si="11"/>
        <v>70000</v>
      </c>
      <c r="P56" s="35">
        <f t="shared" si="9"/>
        <v>251496</v>
      </c>
      <c r="Q56" s="110"/>
    </row>
    <row r="57" spans="2:17" x14ac:dyDescent="0.35">
      <c r="B57" s="110"/>
      <c r="C57" s="28" t="s">
        <v>237</v>
      </c>
      <c r="D57" s="113"/>
      <c r="E57" s="113"/>
      <c r="F57" s="309">
        <f>13730+10000</f>
        <v>23730</v>
      </c>
      <c r="G57" s="113">
        <f t="shared" si="8"/>
        <v>23730</v>
      </c>
      <c r="H57" s="113">
        <v>40000</v>
      </c>
      <c r="I57" s="113">
        <v>40000</v>
      </c>
      <c r="J57" s="113"/>
      <c r="K57" s="112">
        <f t="shared" si="10"/>
        <v>40000</v>
      </c>
      <c r="L57" s="113">
        <v>62000</v>
      </c>
      <c r="M57" s="113">
        <v>53000</v>
      </c>
      <c r="N57" s="113">
        <v>0</v>
      </c>
      <c r="O57" s="112">
        <f t="shared" si="11"/>
        <v>62000</v>
      </c>
      <c r="P57" s="35">
        <f t="shared" si="9"/>
        <v>227730</v>
      </c>
      <c r="Q57" s="110"/>
    </row>
    <row r="58" spans="2:17" s="31" customFormat="1" ht="21.75" customHeight="1" x14ac:dyDescent="0.35">
      <c r="B58" s="110"/>
      <c r="C58" s="28" t="s">
        <v>238</v>
      </c>
      <c r="D58" s="113"/>
      <c r="E58" s="113"/>
      <c r="F58" s="309"/>
      <c r="G58" s="113">
        <f t="shared" si="8"/>
        <v>0</v>
      </c>
      <c r="H58" s="113">
        <v>190000</v>
      </c>
      <c r="I58" s="113">
        <v>170000</v>
      </c>
      <c r="J58" s="113"/>
      <c r="K58" s="112">
        <f t="shared" si="10"/>
        <v>190000</v>
      </c>
      <c r="L58" s="113">
        <v>196000</v>
      </c>
      <c r="M58" s="113">
        <v>196000</v>
      </c>
      <c r="N58" s="113">
        <v>0</v>
      </c>
      <c r="O58" s="112">
        <f t="shared" si="11"/>
        <v>196000</v>
      </c>
      <c r="P58" s="35">
        <f t="shared" si="9"/>
        <v>772000</v>
      </c>
      <c r="Q58" s="114"/>
    </row>
    <row r="59" spans="2:17" s="31" customFormat="1" x14ac:dyDescent="0.35">
      <c r="B59" s="110"/>
      <c r="C59" s="28" t="s">
        <v>239</v>
      </c>
      <c r="D59" s="113"/>
      <c r="E59" s="113"/>
      <c r="F59" s="113"/>
      <c r="G59" s="113">
        <f t="shared" si="8"/>
        <v>0</v>
      </c>
      <c r="H59" s="113"/>
      <c r="I59" s="113"/>
      <c r="J59" s="113"/>
      <c r="K59" s="112">
        <f t="shared" si="10"/>
        <v>0</v>
      </c>
      <c r="L59" s="113"/>
      <c r="M59" s="113"/>
      <c r="N59" s="113">
        <v>0</v>
      </c>
      <c r="O59" s="112">
        <f t="shared" si="11"/>
        <v>0</v>
      </c>
      <c r="P59" s="35">
        <f t="shared" si="9"/>
        <v>0</v>
      </c>
      <c r="Q59" s="114"/>
    </row>
    <row r="60" spans="2:17" x14ac:dyDescent="0.35">
      <c r="B60" s="110"/>
      <c r="C60" s="32" t="s">
        <v>240</v>
      </c>
      <c r="D60" s="41">
        <f>SUM(D53:D59)</f>
        <v>0</v>
      </c>
      <c r="E60" s="41"/>
      <c r="F60" s="41">
        <f t="shared" ref="F60:L60" si="12">SUM(F53:F59)</f>
        <v>46730</v>
      </c>
      <c r="G60" s="41">
        <f t="shared" si="12"/>
        <v>46730</v>
      </c>
      <c r="H60" s="41">
        <f t="shared" si="12"/>
        <v>390748</v>
      </c>
      <c r="I60" s="41">
        <f t="shared" si="12"/>
        <v>370748</v>
      </c>
      <c r="J60" s="41">
        <f t="shared" si="12"/>
        <v>0</v>
      </c>
      <c r="K60" s="41">
        <f t="shared" si="12"/>
        <v>390748</v>
      </c>
      <c r="L60" s="41">
        <f t="shared" si="12"/>
        <v>404000</v>
      </c>
      <c r="M60" s="41">
        <f>SUM(M53:M58)</f>
        <v>380583.83999999997</v>
      </c>
      <c r="N60" s="41">
        <f>SUM(N53:N59)</f>
        <v>0</v>
      </c>
      <c r="O60" s="41">
        <f>SUM(O53:O59)</f>
        <v>404000</v>
      </c>
      <c r="P60" s="35">
        <f>H60+K60+L60+O60+D60+G60</f>
        <v>1636226</v>
      </c>
      <c r="Q60" s="130"/>
    </row>
    <row r="61" spans="2:17" s="31" customFormat="1" x14ac:dyDescent="0.35">
      <c r="B61" s="114"/>
      <c r="C61" s="45"/>
      <c r="D61" s="46"/>
      <c r="E61" s="46"/>
      <c r="F61" s="46"/>
      <c r="G61" s="46"/>
      <c r="H61" s="46"/>
      <c r="I61" s="46"/>
      <c r="J61" s="46"/>
      <c r="K61" s="46"/>
      <c r="L61" s="46"/>
      <c r="M61" s="46"/>
      <c r="N61" s="46"/>
      <c r="O61" s="46"/>
      <c r="P61" s="47"/>
      <c r="Q61" s="114"/>
    </row>
    <row r="62" spans="2:17" x14ac:dyDescent="0.35">
      <c r="B62" s="114"/>
      <c r="C62" s="381" t="s">
        <v>92</v>
      </c>
      <c r="D62" s="382"/>
      <c r="E62" s="382"/>
      <c r="F62" s="382"/>
      <c r="G62" s="382"/>
      <c r="H62" s="382"/>
      <c r="I62" s="382"/>
      <c r="J62" s="382"/>
      <c r="K62" s="382"/>
      <c r="L62" s="382"/>
      <c r="M62" s="382"/>
      <c r="N62" s="382"/>
      <c r="O62" s="382"/>
      <c r="P62" s="383"/>
      <c r="Q62" s="110"/>
    </row>
    <row r="63" spans="2:17" ht="21.75" customHeight="1" thickBot="1" x14ac:dyDescent="0.4">
      <c r="B63" s="110"/>
      <c r="C63" s="38" t="s">
        <v>232</v>
      </c>
      <c r="D63" s="39">
        <f>'1) Budget Table'!D68</f>
        <v>0</v>
      </c>
      <c r="E63" s="39"/>
      <c r="F63" s="39">
        <f>'1) Budget Table'!H62</f>
        <v>40000</v>
      </c>
      <c r="G63" s="39">
        <f>'1) Budget Table'!I68</f>
        <v>40000</v>
      </c>
      <c r="H63" s="39">
        <f>'1) Budget Table'!J68</f>
        <v>110000</v>
      </c>
      <c r="I63" s="39">
        <f>'1) Budget Table'!K68</f>
        <v>90000</v>
      </c>
      <c r="J63" s="39">
        <f>'1) Budget Table'!M68</f>
        <v>0</v>
      </c>
      <c r="K63" s="39">
        <f>'1) Budget Table'!N68</f>
        <v>110000</v>
      </c>
      <c r="L63" s="39">
        <f>'1) Budget Table'!O68</f>
        <v>156748</v>
      </c>
      <c r="M63" s="39">
        <f>'1) Budget Table'!P68</f>
        <v>135790.32999999999</v>
      </c>
      <c r="N63" s="39">
        <f>'1) Budget Table'!R68</f>
        <v>93457.94</v>
      </c>
      <c r="O63" s="39">
        <f>'1) Budget Table'!S68</f>
        <v>250205.94</v>
      </c>
      <c r="P63" s="35">
        <f>H63+K63+L63+O63+D63+G63</f>
        <v>666953.93999999994</v>
      </c>
      <c r="Q63" s="131"/>
    </row>
    <row r="64" spans="2:17" ht="15.75" customHeight="1" x14ac:dyDescent="0.35">
      <c r="B64" s="110"/>
      <c r="C64" s="36" t="s">
        <v>233</v>
      </c>
      <c r="D64" s="111"/>
      <c r="E64" s="111"/>
      <c r="F64" s="111">
        <v>0</v>
      </c>
      <c r="G64" s="111">
        <f>SUM(D64,F64)</f>
        <v>0</v>
      </c>
      <c r="H64" s="112"/>
      <c r="I64" s="112"/>
      <c r="J64" s="112">
        <v>0</v>
      </c>
      <c r="K64" s="112">
        <f>H64+J64</f>
        <v>0</v>
      </c>
      <c r="L64" s="112">
        <v>52000</v>
      </c>
      <c r="M64" s="112">
        <v>52000</v>
      </c>
      <c r="N64" s="112">
        <v>20000</v>
      </c>
      <c r="O64" s="112">
        <f>N64+L64</f>
        <v>72000</v>
      </c>
      <c r="P64" s="35">
        <f t="shared" ref="P64:P70" si="13">H64+K64+L64+O64+D64+G64</f>
        <v>124000</v>
      </c>
      <c r="Q64" s="131"/>
    </row>
    <row r="65" spans="2:18" ht="15.75" customHeight="1" x14ac:dyDescent="0.35">
      <c r="B65" s="110"/>
      <c r="C65" s="28" t="s">
        <v>234</v>
      </c>
      <c r="D65" s="113"/>
      <c r="E65" s="113"/>
      <c r="F65" s="309">
        <v>8000</v>
      </c>
      <c r="G65" s="111">
        <f t="shared" ref="G65:G70" si="14">SUM(D65,F65)</f>
        <v>8000</v>
      </c>
      <c r="H65" s="97">
        <v>5000</v>
      </c>
      <c r="I65" s="97">
        <v>5000</v>
      </c>
      <c r="J65" s="97">
        <v>0</v>
      </c>
      <c r="K65" s="112">
        <f t="shared" ref="K65:K70" si="15">H65+J65</f>
        <v>5000</v>
      </c>
      <c r="L65" s="97">
        <v>11000</v>
      </c>
      <c r="M65" s="97">
        <v>11000</v>
      </c>
      <c r="N65" s="97">
        <v>7000</v>
      </c>
      <c r="O65" s="112">
        <f t="shared" ref="O65:O70" si="16">N65+L65</f>
        <v>18000</v>
      </c>
      <c r="P65" s="35">
        <f t="shared" si="13"/>
        <v>47000</v>
      </c>
      <c r="Q65" s="131"/>
      <c r="R65" s="130"/>
    </row>
    <row r="66" spans="2:18" ht="30.75" customHeight="1" x14ac:dyDescent="0.35">
      <c r="B66" s="110"/>
      <c r="C66" s="28" t="s">
        <v>235</v>
      </c>
      <c r="D66" s="113"/>
      <c r="E66" s="113"/>
      <c r="F66" s="309">
        <v>12000</v>
      </c>
      <c r="G66" s="111">
        <f t="shared" si="14"/>
        <v>12000</v>
      </c>
      <c r="H66" s="113"/>
      <c r="I66" s="113"/>
      <c r="J66" s="113">
        <v>0</v>
      </c>
      <c r="K66" s="112">
        <f t="shared" si="15"/>
        <v>0</v>
      </c>
      <c r="L66" s="113">
        <v>50000</v>
      </c>
      <c r="M66" s="113">
        <v>35640</v>
      </c>
      <c r="N66" s="113">
        <v>6000</v>
      </c>
      <c r="O66" s="112">
        <f t="shared" si="16"/>
        <v>56000</v>
      </c>
      <c r="P66" s="35">
        <f t="shared" si="13"/>
        <v>118000</v>
      </c>
      <c r="Q66" s="131"/>
      <c r="R66" s="110"/>
    </row>
    <row r="67" spans="2:18" x14ac:dyDescent="0.35">
      <c r="B67" s="110"/>
      <c r="C67" s="29" t="s">
        <v>236</v>
      </c>
      <c r="D67" s="113"/>
      <c r="E67" s="113"/>
      <c r="F67" s="309"/>
      <c r="G67" s="111">
        <f t="shared" si="14"/>
        <v>0</v>
      </c>
      <c r="H67" s="113">
        <v>40000</v>
      </c>
      <c r="I67" s="113">
        <v>40000</v>
      </c>
      <c r="J67" s="113">
        <v>0</v>
      </c>
      <c r="K67" s="112">
        <f t="shared" si="15"/>
        <v>40000</v>
      </c>
      <c r="L67" s="113">
        <v>30000</v>
      </c>
      <c r="M67" s="113">
        <v>30000</v>
      </c>
      <c r="N67" s="113">
        <v>7457.94</v>
      </c>
      <c r="O67" s="112">
        <f t="shared" si="16"/>
        <v>37457.94</v>
      </c>
      <c r="P67" s="35">
        <f t="shared" si="13"/>
        <v>147457.94</v>
      </c>
      <c r="Q67" s="110"/>
      <c r="R67" s="110"/>
    </row>
    <row r="68" spans="2:18" x14ac:dyDescent="0.35">
      <c r="B68" s="110"/>
      <c r="C68" s="28" t="s">
        <v>237</v>
      </c>
      <c r="D68" s="113"/>
      <c r="E68" s="113"/>
      <c r="F68" s="309">
        <v>20000</v>
      </c>
      <c r="G68" s="111">
        <f t="shared" si="14"/>
        <v>20000</v>
      </c>
      <c r="H68" s="113">
        <v>10000</v>
      </c>
      <c r="I68" s="113">
        <v>10000</v>
      </c>
      <c r="J68" s="113">
        <v>0</v>
      </c>
      <c r="K68" s="112">
        <f t="shared" si="15"/>
        <v>10000</v>
      </c>
      <c r="L68" s="113">
        <v>13748</v>
      </c>
      <c r="M68" s="113">
        <v>7150.33</v>
      </c>
      <c r="N68" s="113">
        <v>53000</v>
      </c>
      <c r="O68" s="112">
        <f t="shared" si="16"/>
        <v>66748</v>
      </c>
      <c r="P68" s="35">
        <f t="shared" si="13"/>
        <v>120496</v>
      </c>
      <c r="Q68" s="110"/>
      <c r="R68" s="110"/>
    </row>
    <row r="69" spans="2:18" x14ac:dyDescent="0.35">
      <c r="B69" s="110"/>
      <c r="C69" s="28" t="s">
        <v>238</v>
      </c>
      <c r="D69" s="113"/>
      <c r="E69" s="113"/>
      <c r="F69" s="309">
        <v>0</v>
      </c>
      <c r="G69" s="111">
        <f t="shared" si="14"/>
        <v>0</v>
      </c>
      <c r="H69" s="113">
        <v>55000</v>
      </c>
      <c r="I69" s="113">
        <v>35000</v>
      </c>
      <c r="J69" s="113">
        <v>0</v>
      </c>
      <c r="K69" s="112">
        <f t="shared" si="15"/>
        <v>55000</v>
      </c>
      <c r="L69" s="113">
        <v>0</v>
      </c>
      <c r="M69" s="113"/>
      <c r="N69" s="113"/>
      <c r="O69" s="112">
        <f t="shared" si="16"/>
        <v>0</v>
      </c>
      <c r="P69" s="35">
        <f t="shared" si="13"/>
        <v>110000</v>
      </c>
      <c r="Q69" s="110"/>
      <c r="R69" s="110"/>
    </row>
    <row r="70" spans="2:18" x14ac:dyDescent="0.35">
      <c r="B70" s="110"/>
      <c r="C70" s="28" t="s">
        <v>239</v>
      </c>
      <c r="D70" s="113"/>
      <c r="E70" s="113"/>
      <c r="F70" s="309">
        <v>0</v>
      </c>
      <c r="G70" s="111">
        <f t="shared" si="14"/>
        <v>0</v>
      </c>
      <c r="H70" s="113"/>
      <c r="I70" s="113"/>
      <c r="J70" s="113">
        <v>0</v>
      </c>
      <c r="K70" s="112">
        <f t="shared" si="15"/>
        <v>0</v>
      </c>
      <c r="L70" s="113">
        <v>0</v>
      </c>
      <c r="M70" s="113"/>
      <c r="N70" s="113"/>
      <c r="O70" s="112">
        <f t="shared" si="16"/>
        <v>0</v>
      </c>
      <c r="P70" s="35">
        <f t="shared" si="13"/>
        <v>0</v>
      </c>
      <c r="Q70" s="110"/>
      <c r="R70" s="110"/>
    </row>
    <row r="71" spans="2:18" x14ac:dyDescent="0.35">
      <c r="B71" s="110"/>
      <c r="C71" s="32" t="s">
        <v>240</v>
      </c>
      <c r="D71" s="41">
        <f>SUM(D64:D70)</f>
        <v>0</v>
      </c>
      <c r="E71" s="41"/>
      <c r="F71" s="41">
        <f t="shared" ref="F71:O71" si="17">SUM(F64:F70)</f>
        <v>40000</v>
      </c>
      <c r="G71" s="41">
        <f t="shared" si="17"/>
        <v>40000</v>
      </c>
      <c r="H71" s="41">
        <f t="shared" si="17"/>
        <v>110000</v>
      </c>
      <c r="I71" s="41">
        <f t="shared" si="17"/>
        <v>90000</v>
      </c>
      <c r="J71" s="41">
        <f t="shared" si="17"/>
        <v>0</v>
      </c>
      <c r="K71" s="41">
        <f t="shared" si="17"/>
        <v>110000</v>
      </c>
      <c r="L71" s="41">
        <f t="shared" si="17"/>
        <v>156748</v>
      </c>
      <c r="M71" s="41">
        <f t="shared" si="17"/>
        <v>135790.32999999999</v>
      </c>
      <c r="N71" s="41">
        <f t="shared" si="17"/>
        <v>93457.94</v>
      </c>
      <c r="O71" s="41">
        <f t="shared" si="17"/>
        <v>250205.94</v>
      </c>
      <c r="P71" s="35">
        <f>H71+K71+L71+O71+D71+G71</f>
        <v>666953.93999999994</v>
      </c>
      <c r="Q71" s="129"/>
      <c r="R71" s="110"/>
    </row>
    <row r="72" spans="2:18" s="31" customFormat="1" x14ac:dyDescent="0.35">
      <c r="B72" s="114"/>
      <c r="C72" s="45"/>
      <c r="D72" s="46"/>
      <c r="E72" s="46"/>
      <c r="F72" s="46"/>
      <c r="G72" s="46"/>
      <c r="H72" s="46"/>
      <c r="I72" s="46"/>
      <c r="J72" s="46"/>
      <c r="K72" s="46"/>
      <c r="L72" s="46"/>
      <c r="M72" s="46"/>
      <c r="N72" s="46"/>
      <c r="O72" s="46"/>
      <c r="P72" s="47"/>
      <c r="Q72" s="110"/>
      <c r="R72" s="114"/>
    </row>
    <row r="73" spans="2:18" hidden="1" x14ac:dyDescent="0.35">
      <c r="B73" s="110"/>
      <c r="C73" s="90" t="s">
        <v>109</v>
      </c>
      <c r="D73" s="91"/>
      <c r="E73" s="91"/>
      <c r="F73" s="91"/>
      <c r="G73" s="91"/>
      <c r="H73" s="91"/>
      <c r="I73" s="91"/>
      <c r="J73" s="91"/>
      <c r="K73" s="91"/>
      <c r="L73" s="91"/>
      <c r="M73" s="91"/>
      <c r="N73" s="91"/>
      <c r="O73" s="91"/>
      <c r="P73" s="92"/>
      <c r="Q73" s="110"/>
      <c r="R73" s="110"/>
    </row>
    <row r="74" spans="2:18" ht="21.75" hidden="1" customHeight="1" thickBot="1" x14ac:dyDescent="0.4">
      <c r="B74" s="114"/>
      <c r="C74" s="38" t="s">
        <v>232</v>
      </c>
      <c r="D74" s="39">
        <f>'1) Budget Table'!D78</f>
        <v>0</v>
      </c>
      <c r="E74" s="39"/>
      <c r="F74" s="39"/>
      <c r="G74" s="39"/>
      <c r="H74" s="39">
        <f>'1) Budget Table'!J78</f>
        <v>0</v>
      </c>
      <c r="I74" s="39"/>
      <c r="J74" s="39"/>
      <c r="K74" s="39"/>
      <c r="L74" s="39">
        <f>'1) Budget Table'!O78</f>
        <v>0</v>
      </c>
      <c r="M74" s="39"/>
      <c r="N74" s="39"/>
      <c r="O74" s="39"/>
      <c r="P74" s="40">
        <f t="shared" ref="P74:P82" si="18">SUM(D74:L74)</f>
        <v>0</v>
      </c>
      <c r="Q74" s="110"/>
      <c r="R74" s="110"/>
    </row>
    <row r="75" spans="2:18" ht="18" hidden="1" customHeight="1" x14ac:dyDescent="0.35">
      <c r="B75" s="110"/>
      <c r="C75" s="36" t="s">
        <v>233</v>
      </c>
      <c r="D75" s="111"/>
      <c r="E75" s="111"/>
      <c r="F75" s="111"/>
      <c r="G75" s="111"/>
      <c r="H75" s="112"/>
      <c r="I75" s="112"/>
      <c r="J75" s="112"/>
      <c r="K75" s="112"/>
      <c r="L75" s="112"/>
      <c r="M75" s="112"/>
      <c r="N75" s="112"/>
      <c r="O75" s="112"/>
      <c r="P75" s="37">
        <f t="shared" si="18"/>
        <v>0</v>
      </c>
      <c r="Q75" s="110"/>
      <c r="R75" s="110"/>
    </row>
    <row r="76" spans="2:18" ht="15.75" hidden="1" customHeight="1" x14ac:dyDescent="0.35">
      <c r="B76" s="110"/>
      <c r="C76" s="28" t="s">
        <v>234</v>
      </c>
      <c r="D76" s="113"/>
      <c r="E76" s="113"/>
      <c r="F76" s="113"/>
      <c r="G76" s="113"/>
      <c r="H76" s="97"/>
      <c r="I76" s="97"/>
      <c r="J76" s="97"/>
      <c r="K76" s="97"/>
      <c r="L76" s="97"/>
      <c r="M76" s="97"/>
      <c r="N76" s="97"/>
      <c r="O76" s="97"/>
      <c r="P76" s="35">
        <f t="shared" si="18"/>
        <v>0</v>
      </c>
      <c r="Q76" s="110"/>
      <c r="R76" s="110"/>
    </row>
    <row r="77" spans="2:18" s="31" customFormat="1" ht="26.25" hidden="1" customHeight="1" x14ac:dyDescent="0.35">
      <c r="B77" s="110"/>
      <c r="C77" s="28" t="s">
        <v>235</v>
      </c>
      <c r="D77" s="113"/>
      <c r="E77" s="113"/>
      <c r="F77" s="113"/>
      <c r="G77" s="113"/>
      <c r="H77" s="113"/>
      <c r="I77" s="113"/>
      <c r="J77" s="113"/>
      <c r="K77" s="113"/>
      <c r="L77" s="113"/>
      <c r="M77" s="113"/>
      <c r="N77" s="113"/>
      <c r="O77" s="113"/>
      <c r="P77" s="35">
        <f t="shared" si="18"/>
        <v>0</v>
      </c>
      <c r="Q77" s="114"/>
      <c r="R77" s="114"/>
    </row>
    <row r="78" spans="2:18" hidden="1" x14ac:dyDescent="0.35">
      <c r="B78" s="114"/>
      <c r="C78" s="29" t="s">
        <v>236</v>
      </c>
      <c r="D78" s="113"/>
      <c r="E78" s="113"/>
      <c r="F78" s="113"/>
      <c r="G78" s="113"/>
      <c r="H78" s="113"/>
      <c r="I78" s="113"/>
      <c r="J78" s="113"/>
      <c r="K78" s="113"/>
      <c r="L78" s="113"/>
      <c r="M78" s="113"/>
      <c r="N78" s="113"/>
      <c r="O78" s="113"/>
      <c r="P78" s="35">
        <f t="shared" si="18"/>
        <v>0</v>
      </c>
      <c r="Q78" s="110"/>
      <c r="R78" s="110"/>
    </row>
    <row r="79" spans="2:18" hidden="1" x14ac:dyDescent="0.35">
      <c r="B79" s="114"/>
      <c r="C79" s="28" t="s">
        <v>237</v>
      </c>
      <c r="D79" s="113"/>
      <c r="E79" s="113"/>
      <c r="F79" s="113"/>
      <c r="G79" s="113"/>
      <c r="H79" s="113"/>
      <c r="I79" s="113"/>
      <c r="J79" s="113"/>
      <c r="K79" s="113"/>
      <c r="L79" s="113"/>
      <c r="M79" s="113"/>
      <c r="N79" s="113"/>
      <c r="O79" s="113"/>
      <c r="P79" s="35">
        <f t="shared" si="18"/>
        <v>0</v>
      </c>
      <c r="Q79" s="110"/>
      <c r="R79" s="110"/>
    </row>
    <row r="80" spans="2:18" hidden="1" x14ac:dyDescent="0.35">
      <c r="B80" s="114"/>
      <c r="C80" s="28" t="s">
        <v>238</v>
      </c>
      <c r="D80" s="113"/>
      <c r="E80" s="113"/>
      <c r="F80" s="113"/>
      <c r="G80" s="113"/>
      <c r="H80" s="113"/>
      <c r="I80" s="113"/>
      <c r="J80" s="113"/>
      <c r="K80" s="113"/>
      <c r="L80" s="113"/>
      <c r="M80" s="113"/>
      <c r="N80" s="113"/>
      <c r="O80" s="113"/>
      <c r="P80" s="35">
        <f t="shared" si="18"/>
        <v>0</v>
      </c>
      <c r="Q80" s="110"/>
      <c r="R80" s="110"/>
    </row>
    <row r="81" spans="2:16" hidden="1" x14ac:dyDescent="0.35">
      <c r="B81" s="110"/>
      <c r="C81" s="28" t="s">
        <v>239</v>
      </c>
      <c r="D81" s="113"/>
      <c r="E81" s="113"/>
      <c r="F81" s="113"/>
      <c r="G81" s="113"/>
      <c r="H81" s="113"/>
      <c r="I81" s="113"/>
      <c r="J81" s="113"/>
      <c r="K81" s="113"/>
      <c r="L81" s="113"/>
      <c r="M81" s="113"/>
      <c r="N81" s="113"/>
      <c r="O81" s="113"/>
      <c r="P81" s="35">
        <f t="shared" si="18"/>
        <v>0</v>
      </c>
    </row>
    <row r="82" spans="2:16" hidden="1" x14ac:dyDescent="0.35">
      <c r="B82" s="110"/>
      <c r="C82" s="32" t="s">
        <v>240</v>
      </c>
      <c r="D82" s="41">
        <f>SUM(D75:D81)</f>
        <v>0</v>
      </c>
      <c r="E82" s="41"/>
      <c r="F82" s="41"/>
      <c r="G82" s="41"/>
      <c r="H82" s="41">
        <f>SUM(H75:H81)</f>
        <v>0</v>
      </c>
      <c r="I82" s="41"/>
      <c r="J82" s="41"/>
      <c r="K82" s="41"/>
      <c r="L82" s="41">
        <f>SUM(L75:L81)</f>
        <v>0</v>
      </c>
      <c r="M82" s="41"/>
      <c r="N82" s="41"/>
      <c r="O82" s="41"/>
      <c r="P82" s="35">
        <f t="shared" si="18"/>
        <v>0</v>
      </c>
    </row>
    <row r="83" spans="2:16" s="31" customFormat="1" hidden="1" x14ac:dyDescent="0.35">
      <c r="B83" s="114"/>
      <c r="C83" s="45"/>
      <c r="D83" s="46"/>
      <c r="E83" s="46"/>
      <c r="F83" s="46"/>
      <c r="G83" s="46"/>
      <c r="H83" s="46"/>
      <c r="I83" s="46"/>
      <c r="J83" s="46"/>
      <c r="K83" s="46"/>
      <c r="L83" s="46"/>
      <c r="M83" s="46"/>
      <c r="N83" s="46"/>
      <c r="O83" s="46"/>
      <c r="P83" s="47"/>
    </row>
    <row r="84" spans="2:16" hidden="1" x14ac:dyDescent="0.35">
      <c r="B84" s="110"/>
      <c r="C84" s="90" t="s">
        <v>118</v>
      </c>
      <c r="D84" s="91"/>
      <c r="E84" s="91"/>
      <c r="F84" s="91"/>
      <c r="G84" s="91"/>
      <c r="H84" s="91"/>
      <c r="I84" s="91"/>
      <c r="J84" s="91"/>
      <c r="K84" s="91"/>
      <c r="L84" s="91"/>
      <c r="M84" s="91"/>
      <c r="N84" s="91"/>
      <c r="O84" s="91"/>
      <c r="P84" s="92"/>
    </row>
    <row r="85" spans="2:16" ht="21.75" hidden="1" customHeight="1" thickBot="1" x14ac:dyDescent="0.4">
      <c r="B85" s="110"/>
      <c r="C85" s="38" t="s">
        <v>232</v>
      </c>
      <c r="D85" s="39">
        <f>'1) Budget Table'!D88</f>
        <v>0</v>
      </c>
      <c r="E85" s="39"/>
      <c r="F85" s="39"/>
      <c r="G85" s="39"/>
      <c r="H85" s="39">
        <f>'1) Budget Table'!J88</f>
        <v>0</v>
      </c>
      <c r="I85" s="39"/>
      <c r="J85" s="39"/>
      <c r="K85" s="39"/>
      <c r="L85" s="39">
        <f>'1) Budget Table'!O88</f>
        <v>0</v>
      </c>
      <c r="M85" s="39"/>
      <c r="N85" s="39"/>
      <c r="O85" s="39"/>
      <c r="P85" s="40">
        <f t="shared" ref="P85:P93" si="19">SUM(D85:L85)</f>
        <v>0</v>
      </c>
    </row>
    <row r="86" spans="2:16" ht="15.75" hidden="1" customHeight="1" x14ac:dyDescent="0.35">
      <c r="B86" s="110"/>
      <c r="C86" s="36" t="s">
        <v>233</v>
      </c>
      <c r="D86" s="111"/>
      <c r="E86" s="111"/>
      <c r="F86" s="111"/>
      <c r="G86" s="111"/>
      <c r="H86" s="112"/>
      <c r="I86" s="112"/>
      <c r="J86" s="112"/>
      <c r="K86" s="112"/>
      <c r="L86" s="112"/>
      <c r="M86" s="112"/>
      <c r="N86" s="112"/>
      <c r="O86" s="112"/>
      <c r="P86" s="37">
        <f t="shared" si="19"/>
        <v>0</v>
      </c>
    </row>
    <row r="87" spans="2:16" ht="15.75" hidden="1" customHeight="1" x14ac:dyDescent="0.35">
      <c r="B87" s="114"/>
      <c r="C87" s="28" t="s">
        <v>234</v>
      </c>
      <c r="D87" s="113"/>
      <c r="E87" s="113"/>
      <c r="F87" s="113"/>
      <c r="G87" s="113"/>
      <c r="H87" s="97"/>
      <c r="I87" s="97"/>
      <c r="J87" s="97"/>
      <c r="K87" s="97"/>
      <c r="L87" s="97"/>
      <c r="M87" s="97"/>
      <c r="N87" s="97"/>
      <c r="O87" s="97"/>
      <c r="P87" s="35">
        <f t="shared" si="19"/>
        <v>0</v>
      </c>
    </row>
    <row r="88" spans="2:16" ht="15.75" hidden="1" customHeight="1" x14ac:dyDescent="0.35">
      <c r="B88" s="110"/>
      <c r="C88" s="28" t="s">
        <v>235</v>
      </c>
      <c r="D88" s="113"/>
      <c r="E88" s="113"/>
      <c r="F88" s="113"/>
      <c r="G88" s="113"/>
      <c r="H88" s="113"/>
      <c r="I88" s="113"/>
      <c r="J88" s="113"/>
      <c r="K88" s="113"/>
      <c r="L88" s="113"/>
      <c r="M88" s="113"/>
      <c r="N88" s="113"/>
      <c r="O88" s="113"/>
      <c r="P88" s="35">
        <f t="shared" si="19"/>
        <v>0</v>
      </c>
    </row>
    <row r="89" spans="2:16" hidden="1" x14ac:dyDescent="0.35">
      <c r="B89" s="110"/>
      <c r="C89" s="29" t="s">
        <v>236</v>
      </c>
      <c r="D89" s="113"/>
      <c r="E89" s="113"/>
      <c r="F89" s="113"/>
      <c r="G89" s="113"/>
      <c r="H89" s="113"/>
      <c r="I89" s="113"/>
      <c r="J89" s="113"/>
      <c r="K89" s="113"/>
      <c r="L89" s="113"/>
      <c r="M89" s="113"/>
      <c r="N89" s="113"/>
      <c r="O89" s="113"/>
      <c r="P89" s="35">
        <f t="shared" si="19"/>
        <v>0</v>
      </c>
    </row>
    <row r="90" spans="2:16" hidden="1" x14ac:dyDescent="0.35">
      <c r="B90" s="110"/>
      <c r="C90" s="28" t="s">
        <v>237</v>
      </c>
      <c r="D90" s="113"/>
      <c r="E90" s="113"/>
      <c r="F90" s="113"/>
      <c r="G90" s="113"/>
      <c r="H90" s="113"/>
      <c r="I90" s="113"/>
      <c r="J90" s="113"/>
      <c r="K90" s="113"/>
      <c r="L90" s="113"/>
      <c r="M90" s="113"/>
      <c r="N90" s="113"/>
      <c r="O90" s="113"/>
      <c r="P90" s="35">
        <f t="shared" si="19"/>
        <v>0</v>
      </c>
    </row>
    <row r="91" spans="2:16" ht="25.5" hidden="1" customHeight="1" x14ac:dyDescent="0.35">
      <c r="B91" s="110"/>
      <c r="C91" s="28" t="s">
        <v>238</v>
      </c>
      <c r="D91" s="113"/>
      <c r="E91" s="113"/>
      <c r="F91" s="113"/>
      <c r="G91" s="113"/>
      <c r="H91" s="113"/>
      <c r="I91" s="113"/>
      <c r="J91" s="113"/>
      <c r="K91" s="113"/>
      <c r="L91" s="113"/>
      <c r="M91" s="113"/>
      <c r="N91" s="113"/>
      <c r="O91" s="113"/>
      <c r="P91" s="35">
        <f t="shared" si="19"/>
        <v>0</v>
      </c>
    </row>
    <row r="92" spans="2:16" hidden="1" x14ac:dyDescent="0.35">
      <c r="B92" s="114"/>
      <c r="C92" s="28" t="s">
        <v>239</v>
      </c>
      <c r="D92" s="113"/>
      <c r="E92" s="113"/>
      <c r="F92" s="113"/>
      <c r="G92" s="113"/>
      <c r="H92" s="113"/>
      <c r="I92" s="113"/>
      <c r="J92" s="113"/>
      <c r="K92" s="113"/>
      <c r="L92" s="113"/>
      <c r="M92" s="113"/>
      <c r="N92" s="113"/>
      <c r="O92" s="113"/>
      <c r="P92" s="35">
        <f t="shared" si="19"/>
        <v>0</v>
      </c>
    </row>
    <row r="93" spans="2:16" ht="15.75" hidden="1" customHeight="1" x14ac:dyDescent="0.35">
      <c r="B93" s="110"/>
      <c r="C93" s="32" t="s">
        <v>240</v>
      </c>
      <c r="D93" s="41">
        <f>SUM(D86:D92)</f>
        <v>0</v>
      </c>
      <c r="E93" s="41"/>
      <c r="F93" s="41"/>
      <c r="G93" s="41"/>
      <c r="H93" s="41">
        <f>SUM(H86:H92)</f>
        <v>0</v>
      </c>
      <c r="I93" s="41"/>
      <c r="J93" s="41"/>
      <c r="K93" s="41"/>
      <c r="L93" s="41">
        <f>SUM(L86:L92)</f>
        <v>0</v>
      </c>
      <c r="M93" s="41"/>
      <c r="N93" s="41"/>
      <c r="O93" s="41"/>
      <c r="P93" s="35">
        <f t="shared" si="19"/>
        <v>0</v>
      </c>
    </row>
    <row r="94" spans="2:16" ht="25.5" hidden="1" customHeight="1" x14ac:dyDescent="0.35">
      <c r="B94" s="110"/>
      <c r="C94" s="110"/>
      <c r="D94" s="110"/>
      <c r="E94" s="110"/>
      <c r="F94" s="110"/>
      <c r="G94" s="110"/>
      <c r="H94" s="110"/>
      <c r="I94" s="110"/>
      <c r="J94" s="110"/>
      <c r="K94" s="110"/>
      <c r="L94" s="110"/>
      <c r="M94" s="110"/>
      <c r="N94" s="110"/>
      <c r="O94" s="110"/>
      <c r="P94" s="110"/>
    </row>
    <row r="95" spans="2:16" ht="77.5" hidden="1" x14ac:dyDescent="0.35">
      <c r="B95" s="90" t="s">
        <v>246</v>
      </c>
      <c r="C95" s="91"/>
      <c r="D95" s="91"/>
      <c r="E95" s="91"/>
      <c r="F95" s="91"/>
      <c r="G95" s="91"/>
      <c r="H95" s="91"/>
      <c r="I95" s="91"/>
      <c r="J95" s="91"/>
      <c r="K95" s="91"/>
      <c r="L95" s="91"/>
      <c r="M95" s="91"/>
      <c r="N95" s="91"/>
      <c r="O95" s="91"/>
      <c r="P95" s="92"/>
    </row>
    <row r="96" spans="2:16" hidden="1" x14ac:dyDescent="0.35">
      <c r="B96" s="110"/>
      <c r="C96" s="90" t="s">
        <v>128</v>
      </c>
      <c r="D96" s="91"/>
      <c r="E96" s="91"/>
      <c r="F96" s="91"/>
      <c r="G96" s="91"/>
      <c r="H96" s="91"/>
      <c r="I96" s="91"/>
      <c r="J96" s="91"/>
      <c r="K96" s="91"/>
      <c r="L96" s="91"/>
      <c r="M96" s="91"/>
      <c r="N96" s="91"/>
      <c r="O96" s="91"/>
      <c r="P96" s="92"/>
    </row>
    <row r="97" spans="3:16" ht="22.5" hidden="1" customHeight="1" thickBot="1" x14ac:dyDescent="0.4">
      <c r="C97" s="38" t="s">
        <v>232</v>
      </c>
      <c r="D97" s="39">
        <f>'1) Budget Table'!D100</f>
        <v>0</v>
      </c>
      <c r="E97" s="39"/>
      <c r="F97" s="39"/>
      <c r="G97" s="39"/>
      <c r="H97" s="39">
        <f>'1) Budget Table'!J100</f>
        <v>0</v>
      </c>
      <c r="I97" s="39"/>
      <c r="J97" s="39"/>
      <c r="K97" s="39"/>
      <c r="L97" s="39">
        <f>'1) Budget Table'!O100</f>
        <v>0</v>
      </c>
      <c r="M97" s="39"/>
      <c r="N97" s="39"/>
      <c r="O97" s="39"/>
      <c r="P97" s="40">
        <f>SUM(D97:L97)</f>
        <v>0</v>
      </c>
    </row>
    <row r="98" spans="3:16" hidden="1" x14ac:dyDescent="0.35">
      <c r="C98" s="36" t="s">
        <v>233</v>
      </c>
      <c r="D98" s="111"/>
      <c r="E98" s="111"/>
      <c r="F98" s="111"/>
      <c r="G98" s="111"/>
      <c r="H98" s="112"/>
      <c r="I98" s="112"/>
      <c r="J98" s="112"/>
      <c r="K98" s="112"/>
      <c r="L98" s="112"/>
      <c r="M98" s="112"/>
      <c r="N98" s="112"/>
      <c r="O98" s="112"/>
      <c r="P98" s="37">
        <f t="shared" ref="P98:P105" si="20">SUM(D98:L98)</f>
        <v>0</v>
      </c>
    </row>
    <row r="99" spans="3:16" hidden="1" x14ac:dyDescent="0.35">
      <c r="C99" s="28" t="s">
        <v>234</v>
      </c>
      <c r="D99" s="113"/>
      <c r="E99" s="113"/>
      <c r="F99" s="113"/>
      <c r="G99" s="113"/>
      <c r="H99" s="97"/>
      <c r="I99" s="97"/>
      <c r="J99" s="97"/>
      <c r="K99" s="97"/>
      <c r="L99" s="97"/>
      <c r="M99" s="97"/>
      <c r="N99" s="97"/>
      <c r="O99" s="97"/>
      <c r="P99" s="35">
        <f t="shared" si="20"/>
        <v>0</v>
      </c>
    </row>
    <row r="100" spans="3:16" ht="15.75" hidden="1" customHeight="1" x14ac:dyDescent="0.35">
      <c r="C100" s="28" t="s">
        <v>235</v>
      </c>
      <c r="D100" s="113"/>
      <c r="E100" s="113"/>
      <c r="F100" s="113"/>
      <c r="G100" s="113"/>
      <c r="H100" s="113"/>
      <c r="I100" s="113"/>
      <c r="J100" s="113"/>
      <c r="K100" s="113"/>
      <c r="L100" s="113"/>
      <c r="M100" s="113"/>
      <c r="N100" s="113"/>
      <c r="O100" s="113"/>
      <c r="P100" s="35">
        <f t="shared" si="20"/>
        <v>0</v>
      </c>
    </row>
    <row r="101" spans="3:16" hidden="1" x14ac:dyDescent="0.35">
      <c r="C101" s="29" t="s">
        <v>236</v>
      </c>
      <c r="D101" s="113"/>
      <c r="E101" s="113"/>
      <c r="F101" s="113"/>
      <c r="G101" s="113"/>
      <c r="H101" s="113"/>
      <c r="I101" s="113"/>
      <c r="J101" s="113"/>
      <c r="K101" s="113"/>
      <c r="L101" s="113"/>
      <c r="M101" s="113"/>
      <c r="N101" s="113"/>
      <c r="O101" s="113"/>
      <c r="P101" s="35">
        <f t="shared" si="20"/>
        <v>0</v>
      </c>
    </row>
    <row r="102" spans="3:16" hidden="1" x14ac:dyDescent="0.35">
      <c r="C102" s="28" t="s">
        <v>237</v>
      </c>
      <c r="D102" s="113"/>
      <c r="E102" s="113"/>
      <c r="F102" s="113"/>
      <c r="G102" s="113"/>
      <c r="H102" s="113"/>
      <c r="I102" s="113"/>
      <c r="J102" s="113"/>
      <c r="K102" s="113"/>
      <c r="L102" s="113"/>
      <c r="M102" s="113"/>
      <c r="N102" s="113"/>
      <c r="O102" s="113"/>
      <c r="P102" s="35">
        <f t="shared" si="20"/>
        <v>0</v>
      </c>
    </row>
    <row r="103" spans="3:16" hidden="1" x14ac:dyDescent="0.35">
      <c r="C103" s="28" t="s">
        <v>238</v>
      </c>
      <c r="D103" s="113"/>
      <c r="E103" s="113"/>
      <c r="F103" s="113"/>
      <c r="G103" s="113"/>
      <c r="H103" s="113"/>
      <c r="I103" s="113"/>
      <c r="J103" s="113"/>
      <c r="K103" s="113"/>
      <c r="L103" s="113"/>
      <c r="M103" s="113"/>
      <c r="N103" s="113"/>
      <c r="O103" s="113"/>
      <c r="P103" s="35">
        <f t="shared" si="20"/>
        <v>0</v>
      </c>
    </row>
    <row r="104" spans="3:16" hidden="1" x14ac:dyDescent="0.35">
      <c r="C104" s="28" t="s">
        <v>239</v>
      </c>
      <c r="D104" s="113"/>
      <c r="E104" s="113"/>
      <c r="F104" s="113"/>
      <c r="G104" s="113"/>
      <c r="H104" s="113"/>
      <c r="I104" s="113"/>
      <c r="J104" s="113"/>
      <c r="K104" s="113"/>
      <c r="L104" s="113"/>
      <c r="M104" s="113"/>
      <c r="N104" s="113"/>
      <c r="O104" s="113"/>
      <c r="P104" s="35">
        <f t="shared" si="20"/>
        <v>0</v>
      </c>
    </row>
    <row r="105" spans="3:16" hidden="1" x14ac:dyDescent="0.35">
      <c r="C105" s="32" t="s">
        <v>240</v>
      </c>
      <c r="D105" s="41">
        <f>SUM(D98:D104)</f>
        <v>0</v>
      </c>
      <c r="E105" s="41"/>
      <c r="F105" s="41"/>
      <c r="G105" s="41"/>
      <c r="H105" s="41">
        <f>SUM(H98:H104)</f>
        <v>0</v>
      </c>
      <c r="I105" s="41"/>
      <c r="J105" s="41"/>
      <c r="K105" s="41"/>
      <c r="L105" s="41">
        <f>SUM(L98:L104)</f>
        <v>0</v>
      </c>
      <c r="M105" s="41"/>
      <c r="N105" s="41"/>
      <c r="O105" s="41"/>
      <c r="P105" s="35">
        <f t="shared" si="20"/>
        <v>0</v>
      </c>
    </row>
    <row r="106" spans="3:16" s="31" customFormat="1" hidden="1" x14ac:dyDescent="0.35">
      <c r="C106" s="45"/>
      <c r="D106" s="46"/>
      <c r="E106" s="46"/>
      <c r="F106" s="46"/>
      <c r="G106" s="46"/>
      <c r="H106" s="46"/>
      <c r="I106" s="46"/>
      <c r="J106" s="46"/>
      <c r="K106" s="46"/>
      <c r="L106" s="46"/>
      <c r="M106" s="46"/>
      <c r="N106" s="46"/>
      <c r="O106" s="46"/>
      <c r="P106" s="47"/>
    </row>
    <row r="107" spans="3:16" ht="15.75" hidden="1" customHeight="1" x14ac:dyDescent="0.35">
      <c r="C107" s="90" t="s">
        <v>247</v>
      </c>
      <c r="D107" s="91"/>
      <c r="E107" s="91"/>
      <c r="F107" s="91"/>
      <c r="G107" s="91"/>
      <c r="H107" s="91"/>
      <c r="I107" s="91"/>
      <c r="J107" s="91"/>
      <c r="K107" s="91"/>
      <c r="L107" s="91"/>
      <c r="M107" s="91"/>
      <c r="N107" s="91"/>
      <c r="O107" s="91"/>
      <c r="P107" s="92"/>
    </row>
    <row r="108" spans="3:16" ht="21.75" hidden="1" customHeight="1" thickBot="1" x14ac:dyDescent="0.4">
      <c r="C108" s="38" t="s">
        <v>232</v>
      </c>
      <c r="D108" s="39">
        <f>'1) Budget Table'!D110</f>
        <v>0</v>
      </c>
      <c r="E108" s="39"/>
      <c r="F108" s="39"/>
      <c r="G108" s="39"/>
      <c r="H108" s="39">
        <f>'1) Budget Table'!J110</f>
        <v>0</v>
      </c>
      <c r="I108" s="39"/>
      <c r="J108" s="39"/>
      <c r="K108" s="39"/>
      <c r="L108" s="39">
        <f>'1) Budget Table'!O110</f>
        <v>0</v>
      </c>
      <c r="M108" s="39"/>
      <c r="N108" s="39"/>
      <c r="O108" s="39"/>
      <c r="P108" s="40">
        <f t="shared" ref="P108:P116" si="21">SUM(D108:L108)</f>
        <v>0</v>
      </c>
    </row>
    <row r="109" spans="3:16" hidden="1" x14ac:dyDescent="0.35">
      <c r="C109" s="36" t="s">
        <v>233</v>
      </c>
      <c r="D109" s="111"/>
      <c r="E109" s="111"/>
      <c r="F109" s="111"/>
      <c r="G109" s="111"/>
      <c r="H109" s="112"/>
      <c r="I109" s="112"/>
      <c r="J109" s="112"/>
      <c r="K109" s="112"/>
      <c r="L109" s="112"/>
      <c r="M109" s="112"/>
      <c r="N109" s="112"/>
      <c r="O109" s="112"/>
      <c r="P109" s="37">
        <f t="shared" si="21"/>
        <v>0</v>
      </c>
    </row>
    <row r="110" spans="3:16" hidden="1" x14ac:dyDescent="0.35">
      <c r="C110" s="28" t="s">
        <v>234</v>
      </c>
      <c r="D110" s="113"/>
      <c r="E110" s="113"/>
      <c r="F110" s="113"/>
      <c r="G110" s="113"/>
      <c r="H110" s="97"/>
      <c r="I110" s="97"/>
      <c r="J110" s="97"/>
      <c r="K110" s="97"/>
      <c r="L110" s="97"/>
      <c r="M110" s="97"/>
      <c r="N110" s="97"/>
      <c r="O110" s="97"/>
      <c r="P110" s="35">
        <f t="shared" si="21"/>
        <v>0</v>
      </c>
    </row>
    <row r="111" spans="3:16" ht="31" hidden="1" x14ac:dyDescent="0.35">
      <c r="C111" s="28" t="s">
        <v>235</v>
      </c>
      <c r="D111" s="113"/>
      <c r="E111" s="113"/>
      <c r="F111" s="113"/>
      <c r="G111" s="113"/>
      <c r="H111" s="113"/>
      <c r="I111" s="113"/>
      <c r="J111" s="113"/>
      <c r="K111" s="113"/>
      <c r="L111" s="113"/>
      <c r="M111" s="113"/>
      <c r="N111" s="113"/>
      <c r="O111" s="113"/>
      <c r="P111" s="35">
        <f t="shared" si="21"/>
        <v>0</v>
      </c>
    </row>
    <row r="112" spans="3:16" hidden="1" x14ac:dyDescent="0.35">
      <c r="C112" s="29" t="s">
        <v>236</v>
      </c>
      <c r="D112" s="113"/>
      <c r="E112" s="113"/>
      <c r="F112" s="113"/>
      <c r="G112" s="113"/>
      <c r="H112" s="113"/>
      <c r="I112" s="113"/>
      <c r="J112" s="113"/>
      <c r="K112" s="113"/>
      <c r="L112" s="113"/>
      <c r="M112" s="113"/>
      <c r="N112" s="113"/>
      <c r="O112" s="113"/>
      <c r="P112" s="35">
        <f t="shared" si="21"/>
        <v>0</v>
      </c>
    </row>
    <row r="113" spans="3:16" hidden="1" x14ac:dyDescent="0.35">
      <c r="C113" s="28" t="s">
        <v>237</v>
      </c>
      <c r="D113" s="113"/>
      <c r="E113" s="113"/>
      <c r="F113" s="113"/>
      <c r="G113" s="113"/>
      <c r="H113" s="113"/>
      <c r="I113" s="113"/>
      <c r="J113" s="113"/>
      <c r="K113" s="113"/>
      <c r="L113" s="113"/>
      <c r="M113" s="113"/>
      <c r="N113" s="113"/>
      <c r="O113" s="113"/>
      <c r="P113" s="35">
        <f t="shared" si="21"/>
        <v>0</v>
      </c>
    </row>
    <row r="114" spans="3:16" hidden="1" x14ac:dyDescent="0.35">
      <c r="C114" s="28" t="s">
        <v>238</v>
      </c>
      <c r="D114" s="113"/>
      <c r="E114" s="113"/>
      <c r="F114" s="113"/>
      <c r="G114" s="113"/>
      <c r="H114" s="113"/>
      <c r="I114" s="113"/>
      <c r="J114" s="113"/>
      <c r="K114" s="113"/>
      <c r="L114" s="113"/>
      <c r="M114" s="113"/>
      <c r="N114" s="113"/>
      <c r="O114" s="113"/>
      <c r="P114" s="35">
        <f t="shared" si="21"/>
        <v>0</v>
      </c>
    </row>
    <row r="115" spans="3:16" hidden="1" x14ac:dyDescent="0.35">
      <c r="C115" s="28" t="s">
        <v>239</v>
      </c>
      <c r="D115" s="113"/>
      <c r="E115" s="113"/>
      <c r="F115" s="113"/>
      <c r="G115" s="113"/>
      <c r="H115" s="113"/>
      <c r="I115" s="113"/>
      <c r="J115" s="113"/>
      <c r="K115" s="113"/>
      <c r="L115" s="113"/>
      <c r="M115" s="113"/>
      <c r="N115" s="113"/>
      <c r="O115" s="113"/>
      <c r="P115" s="35">
        <f t="shared" si="21"/>
        <v>0</v>
      </c>
    </row>
    <row r="116" spans="3:16" hidden="1" x14ac:dyDescent="0.35">
      <c r="C116" s="32" t="s">
        <v>240</v>
      </c>
      <c r="D116" s="41">
        <f>SUM(D109:D115)</f>
        <v>0</v>
      </c>
      <c r="E116" s="41"/>
      <c r="F116" s="41"/>
      <c r="G116" s="41"/>
      <c r="H116" s="41">
        <f>SUM(H109:H115)</f>
        <v>0</v>
      </c>
      <c r="I116" s="41"/>
      <c r="J116" s="41"/>
      <c r="K116" s="41"/>
      <c r="L116" s="41">
        <f>SUM(L109:L115)</f>
        <v>0</v>
      </c>
      <c r="M116" s="41"/>
      <c r="N116" s="41"/>
      <c r="O116" s="41"/>
      <c r="P116" s="35">
        <f t="shared" si="21"/>
        <v>0</v>
      </c>
    </row>
    <row r="117" spans="3:16" s="31" customFormat="1" hidden="1" x14ac:dyDescent="0.35">
      <c r="C117" s="45"/>
      <c r="D117" s="46"/>
      <c r="E117" s="46"/>
      <c r="F117" s="46"/>
      <c r="G117" s="46"/>
      <c r="H117" s="46"/>
      <c r="I117" s="46"/>
      <c r="J117" s="46"/>
      <c r="K117" s="46"/>
      <c r="L117" s="46"/>
      <c r="M117" s="46"/>
      <c r="N117" s="46"/>
      <c r="O117" s="46"/>
      <c r="P117" s="47"/>
    </row>
    <row r="118" spans="3:16" hidden="1" x14ac:dyDescent="0.35">
      <c r="C118" s="90" t="s">
        <v>146</v>
      </c>
      <c r="D118" s="91"/>
      <c r="E118" s="91"/>
      <c r="F118" s="91"/>
      <c r="G118" s="91"/>
      <c r="H118" s="91"/>
      <c r="I118" s="91"/>
      <c r="J118" s="91"/>
      <c r="K118" s="91"/>
      <c r="L118" s="91"/>
      <c r="M118" s="91"/>
      <c r="N118" s="91"/>
      <c r="O118" s="91"/>
      <c r="P118" s="92"/>
    </row>
    <row r="119" spans="3:16" ht="21" hidden="1" customHeight="1" thickBot="1" x14ac:dyDescent="0.4">
      <c r="C119" s="38" t="s">
        <v>232</v>
      </c>
      <c r="D119" s="39">
        <f>'1) Budget Table'!D120</f>
        <v>0</v>
      </c>
      <c r="E119" s="39"/>
      <c r="F119" s="39"/>
      <c r="G119" s="39"/>
      <c r="H119" s="39">
        <f>'1) Budget Table'!J120</f>
        <v>0</v>
      </c>
      <c r="I119" s="39"/>
      <c r="J119" s="39"/>
      <c r="K119" s="39"/>
      <c r="L119" s="39">
        <f>'1) Budget Table'!O120</f>
        <v>0</v>
      </c>
      <c r="M119" s="39"/>
      <c r="N119" s="39"/>
      <c r="O119" s="39"/>
      <c r="P119" s="40">
        <f t="shared" ref="P119:P127" si="22">SUM(D119:L119)</f>
        <v>0</v>
      </c>
    </row>
    <row r="120" spans="3:16" hidden="1" x14ac:dyDescent="0.35">
      <c r="C120" s="36" t="s">
        <v>233</v>
      </c>
      <c r="D120" s="111"/>
      <c r="E120" s="111"/>
      <c r="F120" s="111"/>
      <c r="G120" s="111"/>
      <c r="H120" s="112"/>
      <c r="I120" s="112"/>
      <c r="J120" s="112"/>
      <c r="K120" s="112"/>
      <c r="L120" s="112"/>
      <c r="M120" s="112"/>
      <c r="N120" s="112"/>
      <c r="O120" s="112"/>
      <c r="P120" s="37">
        <f t="shared" si="22"/>
        <v>0</v>
      </c>
    </row>
    <row r="121" spans="3:16" hidden="1" x14ac:dyDescent="0.35">
      <c r="C121" s="28" t="s">
        <v>234</v>
      </c>
      <c r="D121" s="113"/>
      <c r="E121" s="113"/>
      <c r="F121" s="113"/>
      <c r="G121" s="113"/>
      <c r="H121" s="97"/>
      <c r="I121" s="97"/>
      <c r="J121" s="97"/>
      <c r="K121" s="97"/>
      <c r="L121" s="97"/>
      <c r="M121" s="97"/>
      <c r="N121" s="97"/>
      <c r="O121" s="97"/>
      <c r="P121" s="35">
        <f t="shared" si="22"/>
        <v>0</v>
      </c>
    </row>
    <row r="122" spans="3:16" ht="31" hidden="1" x14ac:dyDescent="0.35">
      <c r="C122" s="28" t="s">
        <v>235</v>
      </c>
      <c r="D122" s="113"/>
      <c r="E122" s="113"/>
      <c r="F122" s="113"/>
      <c r="G122" s="113"/>
      <c r="H122" s="113"/>
      <c r="I122" s="113"/>
      <c r="J122" s="113"/>
      <c r="K122" s="113"/>
      <c r="L122" s="113"/>
      <c r="M122" s="113"/>
      <c r="N122" s="113"/>
      <c r="O122" s="113"/>
      <c r="P122" s="35">
        <f t="shared" si="22"/>
        <v>0</v>
      </c>
    </row>
    <row r="123" spans="3:16" hidden="1" x14ac:dyDescent="0.35">
      <c r="C123" s="29" t="s">
        <v>236</v>
      </c>
      <c r="D123" s="113"/>
      <c r="E123" s="113"/>
      <c r="F123" s="113"/>
      <c r="G123" s="113"/>
      <c r="H123" s="113"/>
      <c r="I123" s="113"/>
      <c r="J123" s="113"/>
      <c r="K123" s="113"/>
      <c r="L123" s="113"/>
      <c r="M123" s="113"/>
      <c r="N123" s="113"/>
      <c r="O123" s="113"/>
      <c r="P123" s="35">
        <f t="shared" si="22"/>
        <v>0</v>
      </c>
    </row>
    <row r="124" spans="3:16" hidden="1" x14ac:dyDescent="0.35">
      <c r="C124" s="28" t="s">
        <v>237</v>
      </c>
      <c r="D124" s="113"/>
      <c r="E124" s="113"/>
      <c r="F124" s="113"/>
      <c r="G124" s="113"/>
      <c r="H124" s="113"/>
      <c r="I124" s="113"/>
      <c r="J124" s="113"/>
      <c r="K124" s="113"/>
      <c r="L124" s="113"/>
      <c r="M124" s="113"/>
      <c r="N124" s="113"/>
      <c r="O124" s="113"/>
      <c r="P124" s="35">
        <f t="shared" si="22"/>
        <v>0</v>
      </c>
    </row>
    <row r="125" spans="3:16" hidden="1" x14ac:dyDescent="0.35">
      <c r="C125" s="28" t="s">
        <v>238</v>
      </c>
      <c r="D125" s="113"/>
      <c r="E125" s="113"/>
      <c r="F125" s="113"/>
      <c r="G125" s="113"/>
      <c r="H125" s="113"/>
      <c r="I125" s="113"/>
      <c r="J125" s="113"/>
      <c r="K125" s="113"/>
      <c r="L125" s="113"/>
      <c r="M125" s="113"/>
      <c r="N125" s="113"/>
      <c r="O125" s="113"/>
      <c r="P125" s="35">
        <f t="shared" si="22"/>
        <v>0</v>
      </c>
    </row>
    <row r="126" spans="3:16" hidden="1" x14ac:dyDescent="0.35">
      <c r="C126" s="28" t="s">
        <v>239</v>
      </c>
      <c r="D126" s="113"/>
      <c r="E126" s="113"/>
      <c r="F126" s="113"/>
      <c r="G126" s="113"/>
      <c r="H126" s="113"/>
      <c r="I126" s="113"/>
      <c r="J126" s="113"/>
      <c r="K126" s="113"/>
      <c r="L126" s="113"/>
      <c r="M126" s="113"/>
      <c r="N126" s="113"/>
      <c r="O126" s="113"/>
      <c r="P126" s="35">
        <f t="shared" si="22"/>
        <v>0</v>
      </c>
    </row>
    <row r="127" spans="3:16" hidden="1" x14ac:dyDescent="0.35">
      <c r="C127" s="32" t="s">
        <v>240</v>
      </c>
      <c r="D127" s="41">
        <f>SUM(D120:D126)</f>
        <v>0</v>
      </c>
      <c r="E127" s="41"/>
      <c r="F127" s="41"/>
      <c r="G127" s="41"/>
      <c r="H127" s="41">
        <f>SUM(H120:H126)</f>
        <v>0</v>
      </c>
      <c r="I127" s="41"/>
      <c r="J127" s="41"/>
      <c r="K127" s="41"/>
      <c r="L127" s="41">
        <f>SUM(L120:L126)</f>
        <v>0</v>
      </c>
      <c r="M127" s="41"/>
      <c r="N127" s="41"/>
      <c r="O127" s="41"/>
      <c r="P127" s="35">
        <f t="shared" si="22"/>
        <v>0</v>
      </c>
    </row>
    <row r="128" spans="3:16" s="31" customFormat="1" hidden="1" x14ac:dyDescent="0.35">
      <c r="C128" s="45"/>
      <c r="D128" s="46"/>
      <c r="E128" s="46"/>
      <c r="F128" s="46"/>
      <c r="G128" s="46"/>
      <c r="H128" s="46"/>
      <c r="I128" s="46"/>
      <c r="J128" s="46"/>
      <c r="K128" s="46"/>
      <c r="L128" s="46"/>
      <c r="M128" s="46"/>
      <c r="N128" s="46"/>
      <c r="O128" s="46"/>
      <c r="P128" s="47"/>
    </row>
    <row r="129" spans="2:16" hidden="1" x14ac:dyDescent="0.35">
      <c r="B129" s="110"/>
      <c r="C129" s="90" t="s">
        <v>155</v>
      </c>
      <c r="D129" s="91"/>
      <c r="E129" s="91"/>
      <c r="F129" s="91"/>
      <c r="G129" s="91"/>
      <c r="H129" s="91"/>
      <c r="I129" s="91"/>
      <c r="J129" s="91"/>
      <c r="K129" s="91"/>
      <c r="L129" s="91"/>
      <c r="M129" s="91"/>
      <c r="N129" s="91"/>
      <c r="O129" s="91"/>
      <c r="P129" s="92"/>
    </row>
    <row r="130" spans="2:16" ht="24" hidden="1" customHeight="1" thickBot="1" x14ac:dyDescent="0.4">
      <c r="B130" s="110"/>
      <c r="C130" s="38" t="s">
        <v>232</v>
      </c>
      <c r="D130" s="39">
        <f>'1) Budget Table'!D130</f>
        <v>0</v>
      </c>
      <c r="E130" s="39"/>
      <c r="F130" s="39"/>
      <c r="G130" s="39"/>
      <c r="H130" s="39">
        <f>'1) Budget Table'!J130</f>
        <v>0</v>
      </c>
      <c r="I130" s="39"/>
      <c r="J130" s="39"/>
      <c r="K130" s="39"/>
      <c r="L130" s="39">
        <f>'1) Budget Table'!O130</f>
        <v>0</v>
      </c>
      <c r="M130" s="39"/>
      <c r="N130" s="39"/>
      <c r="O130" s="39"/>
      <c r="P130" s="40">
        <f t="shared" ref="P130:P138" si="23">SUM(D130:L130)</f>
        <v>0</v>
      </c>
    </row>
    <row r="131" spans="2:16" ht="15.75" hidden="1" customHeight="1" x14ac:dyDescent="0.35">
      <c r="B131" s="110"/>
      <c r="C131" s="36" t="s">
        <v>233</v>
      </c>
      <c r="D131" s="111"/>
      <c r="E131" s="111"/>
      <c r="F131" s="111"/>
      <c r="G131" s="111"/>
      <c r="H131" s="112"/>
      <c r="I131" s="112"/>
      <c r="J131" s="112"/>
      <c r="K131" s="112"/>
      <c r="L131" s="112"/>
      <c r="M131" s="112"/>
      <c r="N131" s="112"/>
      <c r="O131" s="112"/>
      <c r="P131" s="37">
        <f t="shared" si="23"/>
        <v>0</v>
      </c>
    </row>
    <row r="132" spans="2:16" hidden="1" x14ac:dyDescent="0.35">
      <c r="B132" s="110"/>
      <c r="C132" s="28" t="s">
        <v>234</v>
      </c>
      <c r="D132" s="113"/>
      <c r="E132" s="113"/>
      <c r="F132" s="113"/>
      <c r="G132" s="113"/>
      <c r="H132" s="97"/>
      <c r="I132" s="97"/>
      <c r="J132" s="97"/>
      <c r="K132" s="97"/>
      <c r="L132" s="97"/>
      <c r="M132" s="97"/>
      <c r="N132" s="97"/>
      <c r="O132" s="97"/>
      <c r="P132" s="35">
        <f t="shared" si="23"/>
        <v>0</v>
      </c>
    </row>
    <row r="133" spans="2:16" ht="15.75" hidden="1" customHeight="1" x14ac:dyDescent="0.35">
      <c r="B133" s="110"/>
      <c r="C133" s="28" t="s">
        <v>235</v>
      </c>
      <c r="D133" s="113"/>
      <c r="E133" s="113"/>
      <c r="F133" s="113"/>
      <c r="G133" s="113"/>
      <c r="H133" s="113"/>
      <c r="I133" s="113"/>
      <c r="J133" s="113"/>
      <c r="K133" s="113"/>
      <c r="L133" s="113"/>
      <c r="M133" s="113"/>
      <c r="N133" s="113"/>
      <c r="O133" s="113"/>
      <c r="P133" s="35">
        <f t="shared" si="23"/>
        <v>0</v>
      </c>
    </row>
    <row r="134" spans="2:16" hidden="1" x14ac:dyDescent="0.35">
      <c r="B134" s="110"/>
      <c r="C134" s="29" t="s">
        <v>236</v>
      </c>
      <c r="D134" s="113"/>
      <c r="E134" s="113"/>
      <c r="F134" s="113"/>
      <c r="G134" s="113"/>
      <c r="H134" s="113"/>
      <c r="I134" s="113"/>
      <c r="J134" s="113"/>
      <c r="K134" s="113"/>
      <c r="L134" s="113"/>
      <c r="M134" s="113"/>
      <c r="N134" s="113"/>
      <c r="O134" s="113"/>
      <c r="P134" s="35">
        <f t="shared" si="23"/>
        <v>0</v>
      </c>
    </row>
    <row r="135" spans="2:16" hidden="1" x14ac:dyDescent="0.35">
      <c r="B135" s="110"/>
      <c r="C135" s="28" t="s">
        <v>237</v>
      </c>
      <c r="D135" s="113"/>
      <c r="E135" s="113"/>
      <c r="F135" s="113"/>
      <c r="G135" s="113"/>
      <c r="H135" s="113"/>
      <c r="I135" s="113"/>
      <c r="J135" s="113"/>
      <c r="K135" s="113"/>
      <c r="L135" s="113"/>
      <c r="M135" s="113"/>
      <c r="N135" s="113"/>
      <c r="O135" s="113"/>
      <c r="P135" s="35">
        <f t="shared" si="23"/>
        <v>0</v>
      </c>
    </row>
    <row r="136" spans="2:16" ht="15.75" hidden="1" customHeight="1" x14ac:dyDescent="0.35">
      <c r="B136" s="110"/>
      <c r="C136" s="28" t="s">
        <v>238</v>
      </c>
      <c r="D136" s="113"/>
      <c r="E136" s="113"/>
      <c r="F136" s="113"/>
      <c r="G136" s="113"/>
      <c r="H136" s="113"/>
      <c r="I136" s="113"/>
      <c r="J136" s="113"/>
      <c r="K136" s="113"/>
      <c r="L136" s="113"/>
      <c r="M136" s="113"/>
      <c r="N136" s="113"/>
      <c r="O136" s="113"/>
      <c r="P136" s="35">
        <f t="shared" si="23"/>
        <v>0</v>
      </c>
    </row>
    <row r="137" spans="2:16" hidden="1" x14ac:dyDescent="0.35">
      <c r="B137" s="110"/>
      <c r="C137" s="28" t="s">
        <v>239</v>
      </c>
      <c r="D137" s="113"/>
      <c r="E137" s="113"/>
      <c r="F137" s="113"/>
      <c r="G137" s="113"/>
      <c r="H137" s="113"/>
      <c r="I137" s="113"/>
      <c r="J137" s="113"/>
      <c r="K137" s="113"/>
      <c r="L137" s="113"/>
      <c r="M137" s="113"/>
      <c r="N137" s="113"/>
      <c r="O137" s="113"/>
      <c r="P137" s="35">
        <f t="shared" si="23"/>
        <v>0</v>
      </c>
    </row>
    <row r="138" spans="2:16" hidden="1" x14ac:dyDescent="0.35">
      <c r="B138" s="110"/>
      <c r="C138" s="32" t="s">
        <v>240</v>
      </c>
      <c r="D138" s="41">
        <f>SUM(D131:D137)</f>
        <v>0</v>
      </c>
      <c r="E138" s="41"/>
      <c r="F138" s="41"/>
      <c r="G138" s="41"/>
      <c r="H138" s="41">
        <f>SUM(H131:H137)</f>
        <v>0</v>
      </c>
      <c r="I138" s="41"/>
      <c r="J138" s="41"/>
      <c r="K138" s="41"/>
      <c r="L138" s="41">
        <f>SUM(L131:L137)</f>
        <v>0</v>
      </c>
      <c r="M138" s="41"/>
      <c r="N138" s="41"/>
      <c r="O138" s="41"/>
      <c r="P138" s="35">
        <f t="shared" si="23"/>
        <v>0</v>
      </c>
    </row>
    <row r="139" spans="2:16" hidden="1" x14ac:dyDescent="0.35">
      <c r="B139" s="110"/>
      <c r="C139" s="110"/>
      <c r="D139" s="114"/>
      <c r="E139" s="114"/>
      <c r="F139" s="114"/>
      <c r="G139" s="114"/>
      <c r="H139" s="114"/>
      <c r="I139" s="114"/>
      <c r="J139" s="114"/>
      <c r="K139" s="114"/>
      <c r="L139" s="114"/>
      <c r="M139" s="114"/>
      <c r="N139" s="114"/>
      <c r="O139" s="114"/>
      <c r="P139" s="110"/>
    </row>
    <row r="140" spans="2:16" ht="77.5" hidden="1" x14ac:dyDescent="0.35">
      <c r="B140" s="90" t="s">
        <v>248</v>
      </c>
      <c r="C140" s="91"/>
      <c r="D140" s="91"/>
      <c r="E140" s="91"/>
      <c r="F140" s="91"/>
      <c r="G140" s="91"/>
      <c r="H140" s="91"/>
      <c r="I140" s="91"/>
      <c r="J140" s="91"/>
      <c r="K140" s="91"/>
      <c r="L140" s="91"/>
      <c r="M140" s="91"/>
      <c r="N140" s="91"/>
      <c r="O140" s="91"/>
      <c r="P140" s="92"/>
    </row>
    <row r="141" spans="2:16" hidden="1" x14ac:dyDescent="0.35">
      <c r="B141" s="110"/>
      <c r="C141" s="90" t="s">
        <v>165</v>
      </c>
      <c r="D141" s="91"/>
      <c r="E141" s="91"/>
      <c r="F141" s="91"/>
      <c r="G141" s="91"/>
      <c r="H141" s="91"/>
      <c r="I141" s="91"/>
      <c r="J141" s="91"/>
      <c r="K141" s="91"/>
      <c r="L141" s="91"/>
      <c r="M141" s="91"/>
      <c r="N141" s="91"/>
      <c r="O141" s="91"/>
      <c r="P141" s="92"/>
    </row>
    <row r="142" spans="2:16" ht="24" hidden="1" customHeight="1" thickBot="1" x14ac:dyDescent="0.4">
      <c r="B142" s="110"/>
      <c r="C142" s="38" t="s">
        <v>232</v>
      </c>
      <c r="D142" s="39">
        <f>'1) Budget Table'!D142</f>
        <v>0</v>
      </c>
      <c r="E142" s="39"/>
      <c r="F142" s="39"/>
      <c r="G142" s="39"/>
      <c r="H142" s="39">
        <f>'1) Budget Table'!J142</f>
        <v>0</v>
      </c>
      <c r="I142" s="39"/>
      <c r="J142" s="39"/>
      <c r="K142" s="39"/>
      <c r="L142" s="39">
        <f>'1) Budget Table'!O142</f>
        <v>0</v>
      </c>
      <c r="M142" s="39"/>
      <c r="N142" s="39"/>
      <c r="O142" s="39"/>
      <c r="P142" s="40">
        <f>SUM(D142:L142)</f>
        <v>0</v>
      </c>
    </row>
    <row r="143" spans="2:16" ht="24.75" hidden="1" customHeight="1" x14ac:dyDescent="0.35">
      <c r="B143" s="110"/>
      <c r="C143" s="36" t="s">
        <v>233</v>
      </c>
      <c r="D143" s="111"/>
      <c r="E143" s="111"/>
      <c r="F143" s="111"/>
      <c r="G143" s="111"/>
      <c r="H143" s="112"/>
      <c r="I143" s="112"/>
      <c r="J143" s="112"/>
      <c r="K143" s="112"/>
      <c r="L143" s="112"/>
      <c r="M143" s="112"/>
      <c r="N143" s="112"/>
      <c r="O143" s="112"/>
      <c r="P143" s="37">
        <f t="shared" ref="P143:P150" si="24">SUM(D143:L143)</f>
        <v>0</v>
      </c>
    </row>
    <row r="144" spans="2:16" ht="15.75" hidden="1" customHeight="1" x14ac:dyDescent="0.35">
      <c r="B144" s="110"/>
      <c r="C144" s="28" t="s">
        <v>234</v>
      </c>
      <c r="D144" s="113"/>
      <c r="E144" s="113"/>
      <c r="F144" s="113"/>
      <c r="G144" s="113"/>
      <c r="H144" s="97"/>
      <c r="I144" s="97"/>
      <c r="J144" s="97"/>
      <c r="K144" s="97"/>
      <c r="L144" s="97"/>
      <c r="M144" s="97"/>
      <c r="N144" s="97"/>
      <c r="O144" s="97"/>
      <c r="P144" s="35">
        <f t="shared" si="24"/>
        <v>0</v>
      </c>
    </row>
    <row r="145" spans="3:16" ht="15.75" hidden="1" customHeight="1" x14ac:dyDescent="0.35">
      <c r="C145" s="28" t="s">
        <v>235</v>
      </c>
      <c r="D145" s="113"/>
      <c r="E145" s="113"/>
      <c r="F145" s="113"/>
      <c r="G145" s="113"/>
      <c r="H145" s="113"/>
      <c r="I145" s="113"/>
      <c r="J145" s="113"/>
      <c r="K145" s="113"/>
      <c r="L145" s="113"/>
      <c r="M145" s="113"/>
      <c r="N145" s="113"/>
      <c r="O145" s="113"/>
      <c r="P145" s="35">
        <f t="shared" si="24"/>
        <v>0</v>
      </c>
    </row>
    <row r="146" spans="3:16" ht="15.75" hidden="1" customHeight="1" x14ac:dyDescent="0.35">
      <c r="C146" s="29" t="s">
        <v>236</v>
      </c>
      <c r="D146" s="113"/>
      <c r="E146" s="113"/>
      <c r="F146" s="113"/>
      <c r="G146" s="113"/>
      <c r="H146" s="113"/>
      <c r="I146" s="113"/>
      <c r="J146" s="113"/>
      <c r="K146" s="113"/>
      <c r="L146" s="113"/>
      <c r="M146" s="113"/>
      <c r="N146" s="113"/>
      <c r="O146" s="113"/>
      <c r="P146" s="35">
        <f t="shared" si="24"/>
        <v>0</v>
      </c>
    </row>
    <row r="147" spans="3:16" ht="15.75" hidden="1" customHeight="1" x14ac:dyDescent="0.35">
      <c r="C147" s="28" t="s">
        <v>237</v>
      </c>
      <c r="D147" s="113"/>
      <c r="E147" s="113"/>
      <c r="F147" s="113"/>
      <c r="G147" s="113"/>
      <c r="H147" s="113"/>
      <c r="I147" s="113"/>
      <c r="J147" s="113"/>
      <c r="K147" s="113"/>
      <c r="L147" s="113"/>
      <c r="M147" s="113"/>
      <c r="N147" s="113"/>
      <c r="O147" s="113"/>
      <c r="P147" s="35">
        <f t="shared" si="24"/>
        <v>0</v>
      </c>
    </row>
    <row r="148" spans="3:16" ht="15.75" hidden="1" customHeight="1" x14ac:dyDescent="0.35">
      <c r="C148" s="28" t="s">
        <v>238</v>
      </c>
      <c r="D148" s="113"/>
      <c r="E148" s="113"/>
      <c r="F148" s="113"/>
      <c r="G148" s="113"/>
      <c r="H148" s="113"/>
      <c r="I148" s="113"/>
      <c r="J148" s="113"/>
      <c r="K148" s="113"/>
      <c r="L148" s="113"/>
      <c r="M148" s="113"/>
      <c r="N148" s="113"/>
      <c r="O148" s="113"/>
      <c r="P148" s="35">
        <f t="shared" si="24"/>
        <v>0</v>
      </c>
    </row>
    <row r="149" spans="3:16" ht="15.75" hidden="1" customHeight="1" x14ac:dyDescent="0.35">
      <c r="C149" s="28" t="s">
        <v>239</v>
      </c>
      <c r="D149" s="113"/>
      <c r="E149" s="113"/>
      <c r="F149" s="113"/>
      <c r="G149" s="113"/>
      <c r="H149" s="113"/>
      <c r="I149" s="113"/>
      <c r="J149" s="113"/>
      <c r="K149" s="113"/>
      <c r="L149" s="113"/>
      <c r="M149" s="113"/>
      <c r="N149" s="113"/>
      <c r="O149" s="113"/>
      <c r="P149" s="35">
        <f t="shared" si="24"/>
        <v>0</v>
      </c>
    </row>
    <row r="150" spans="3:16" ht="15.75" hidden="1" customHeight="1" x14ac:dyDescent="0.35">
      <c r="C150" s="32" t="s">
        <v>240</v>
      </c>
      <c r="D150" s="41">
        <f>SUM(D143:D149)</f>
        <v>0</v>
      </c>
      <c r="E150" s="41"/>
      <c r="F150" s="41"/>
      <c r="G150" s="41"/>
      <c r="H150" s="41">
        <f>SUM(H143:H149)</f>
        <v>0</v>
      </c>
      <c r="I150" s="41"/>
      <c r="J150" s="41"/>
      <c r="K150" s="41"/>
      <c r="L150" s="41">
        <f>SUM(L143:L149)</f>
        <v>0</v>
      </c>
      <c r="M150" s="41"/>
      <c r="N150" s="41"/>
      <c r="O150" s="41"/>
      <c r="P150" s="35">
        <f t="shared" si="24"/>
        <v>0</v>
      </c>
    </row>
    <row r="151" spans="3:16" s="31" customFormat="1" ht="15.75" hidden="1" customHeight="1" x14ac:dyDescent="0.35">
      <c r="C151" s="45"/>
      <c r="D151" s="46"/>
      <c r="E151" s="46"/>
      <c r="F151" s="46"/>
      <c r="G151" s="46"/>
      <c r="H151" s="46"/>
      <c r="I151" s="46"/>
      <c r="J151" s="46"/>
      <c r="K151" s="46"/>
      <c r="L151" s="46"/>
      <c r="M151" s="46"/>
      <c r="N151" s="46"/>
      <c r="O151" s="46"/>
      <c r="P151" s="47"/>
    </row>
    <row r="152" spans="3:16" ht="15.75" hidden="1" customHeight="1" x14ac:dyDescent="0.35">
      <c r="C152" s="90" t="s">
        <v>174</v>
      </c>
      <c r="D152" s="91"/>
      <c r="E152" s="91"/>
      <c r="F152" s="91"/>
      <c r="G152" s="91"/>
      <c r="H152" s="91"/>
      <c r="I152" s="91"/>
      <c r="J152" s="91"/>
      <c r="K152" s="91"/>
      <c r="L152" s="91"/>
      <c r="M152" s="91"/>
      <c r="N152" s="91"/>
      <c r="O152" s="91"/>
      <c r="P152" s="92"/>
    </row>
    <row r="153" spans="3:16" ht="21" hidden="1" customHeight="1" thickBot="1" x14ac:dyDescent="0.4">
      <c r="C153" s="38" t="s">
        <v>232</v>
      </c>
      <c r="D153" s="39">
        <f>'1) Budget Table'!D152</f>
        <v>0</v>
      </c>
      <c r="E153" s="39"/>
      <c r="F153" s="39"/>
      <c r="G153" s="39"/>
      <c r="H153" s="39">
        <f>'1) Budget Table'!J152</f>
        <v>0</v>
      </c>
      <c r="I153" s="39"/>
      <c r="J153" s="39"/>
      <c r="K153" s="39"/>
      <c r="L153" s="39">
        <f>'1) Budget Table'!O152</f>
        <v>0</v>
      </c>
      <c r="M153" s="39"/>
      <c r="N153" s="39"/>
      <c r="O153" s="39"/>
      <c r="P153" s="40">
        <f t="shared" ref="P153:P161" si="25">SUM(D153:L153)</f>
        <v>0</v>
      </c>
    </row>
    <row r="154" spans="3:16" ht="15.75" hidden="1" customHeight="1" x14ac:dyDescent="0.35">
      <c r="C154" s="36" t="s">
        <v>233</v>
      </c>
      <c r="D154" s="111"/>
      <c r="E154" s="111"/>
      <c r="F154" s="111"/>
      <c r="G154" s="111"/>
      <c r="H154" s="112"/>
      <c r="I154" s="112"/>
      <c r="J154" s="112"/>
      <c r="K154" s="112"/>
      <c r="L154" s="112"/>
      <c r="M154" s="112"/>
      <c r="N154" s="112"/>
      <c r="O154" s="112"/>
      <c r="P154" s="37">
        <f t="shared" si="25"/>
        <v>0</v>
      </c>
    </row>
    <row r="155" spans="3:16" ht="15.75" hidden="1" customHeight="1" x14ac:dyDescent="0.35">
      <c r="C155" s="28" t="s">
        <v>234</v>
      </c>
      <c r="D155" s="113"/>
      <c r="E155" s="113"/>
      <c r="F155" s="113"/>
      <c r="G155" s="113"/>
      <c r="H155" s="97"/>
      <c r="I155" s="97"/>
      <c r="J155" s="97"/>
      <c r="K155" s="97"/>
      <c r="L155" s="97"/>
      <c r="M155" s="97"/>
      <c r="N155" s="97"/>
      <c r="O155" s="97"/>
      <c r="P155" s="35">
        <f t="shared" si="25"/>
        <v>0</v>
      </c>
    </row>
    <row r="156" spans="3:16" ht="15.75" hidden="1" customHeight="1" x14ac:dyDescent="0.35">
      <c r="C156" s="28" t="s">
        <v>235</v>
      </c>
      <c r="D156" s="113"/>
      <c r="E156" s="113"/>
      <c r="F156" s="113"/>
      <c r="G156" s="113"/>
      <c r="H156" s="113"/>
      <c r="I156" s="113"/>
      <c r="J156" s="113"/>
      <c r="K156" s="113"/>
      <c r="L156" s="113"/>
      <c r="M156" s="113"/>
      <c r="N156" s="113"/>
      <c r="O156" s="113"/>
      <c r="P156" s="35">
        <f t="shared" si="25"/>
        <v>0</v>
      </c>
    </row>
    <row r="157" spans="3:16" ht="15.75" hidden="1" customHeight="1" x14ac:dyDescent="0.35">
      <c r="C157" s="29" t="s">
        <v>236</v>
      </c>
      <c r="D157" s="113"/>
      <c r="E157" s="113"/>
      <c r="F157" s="113"/>
      <c r="G157" s="113"/>
      <c r="H157" s="113"/>
      <c r="I157" s="113"/>
      <c r="J157" s="113"/>
      <c r="K157" s="113"/>
      <c r="L157" s="113"/>
      <c r="M157" s="113"/>
      <c r="N157" s="113"/>
      <c r="O157" s="113"/>
      <c r="P157" s="35">
        <f t="shared" si="25"/>
        <v>0</v>
      </c>
    </row>
    <row r="158" spans="3:16" ht="15.75" hidden="1" customHeight="1" x14ac:dyDescent="0.35">
      <c r="C158" s="28" t="s">
        <v>237</v>
      </c>
      <c r="D158" s="113"/>
      <c r="E158" s="113"/>
      <c r="F158" s="113"/>
      <c r="G158" s="113"/>
      <c r="H158" s="113"/>
      <c r="I158" s="113"/>
      <c r="J158" s="113"/>
      <c r="K158" s="113"/>
      <c r="L158" s="113"/>
      <c r="M158" s="113"/>
      <c r="N158" s="113"/>
      <c r="O158" s="113"/>
      <c r="P158" s="35">
        <f t="shared" si="25"/>
        <v>0</v>
      </c>
    </row>
    <row r="159" spans="3:16" ht="15.75" hidden="1" customHeight="1" x14ac:dyDescent="0.35">
      <c r="C159" s="28" t="s">
        <v>238</v>
      </c>
      <c r="D159" s="113"/>
      <c r="E159" s="113"/>
      <c r="F159" s="113"/>
      <c r="G159" s="113"/>
      <c r="H159" s="113"/>
      <c r="I159" s="113"/>
      <c r="J159" s="113"/>
      <c r="K159" s="113"/>
      <c r="L159" s="113"/>
      <c r="M159" s="113"/>
      <c r="N159" s="113"/>
      <c r="O159" s="113"/>
      <c r="P159" s="35">
        <f t="shared" si="25"/>
        <v>0</v>
      </c>
    </row>
    <row r="160" spans="3:16" ht="15.75" hidden="1" customHeight="1" x14ac:dyDescent="0.35">
      <c r="C160" s="28" t="s">
        <v>239</v>
      </c>
      <c r="D160" s="113"/>
      <c r="E160" s="113"/>
      <c r="F160" s="113"/>
      <c r="G160" s="113"/>
      <c r="H160" s="113"/>
      <c r="I160" s="113"/>
      <c r="J160" s="113"/>
      <c r="K160" s="113"/>
      <c r="L160" s="113"/>
      <c r="M160" s="113"/>
      <c r="N160" s="113"/>
      <c r="O160" s="113"/>
      <c r="P160" s="35">
        <f t="shared" si="25"/>
        <v>0</v>
      </c>
    </row>
    <row r="161" spans="3:16" ht="15.75" hidden="1" customHeight="1" x14ac:dyDescent="0.35">
      <c r="C161" s="32" t="s">
        <v>240</v>
      </c>
      <c r="D161" s="41">
        <f>SUM(D154:D160)</f>
        <v>0</v>
      </c>
      <c r="E161" s="41"/>
      <c r="F161" s="41"/>
      <c r="G161" s="41"/>
      <c r="H161" s="41">
        <f>SUM(H154:H160)</f>
        <v>0</v>
      </c>
      <c r="I161" s="41"/>
      <c r="J161" s="41"/>
      <c r="K161" s="41"/>
      <c r="L161" s="41">
        <f>SUM(L154:L160)</f>
        <v>0</v>
      </c>
      <c r="M161" s="41"/>
      <c r="N161" s="41"/>
      <c r="O161" s="41"/>
      <c r="P161" s="35">
        <f t="shared" si="25"/>
        <v>0</v>
      </c>
    </row>
    <row r="162" spans="3:16" s="31" customFormat="1" ht="15.75" hidden="1" customHeight="1" x14ac:dyDescent="0.35">
      <c r="C162" s="45"/>
      <c r="D162" s="46"/>
      <c r="E162" s="46"/>
      <c r="F162" s="46"/>
      <c r="G162" s="46"/>
      <c r="H162" s="46"/>
      <c r="I162" s="46"/>
      <c r="J162" s="46"/>
      <c r="K162" s="46"/>
      <c r="L162" s="46"/>
      <c r="M162" s="46"/>
      <c r="N162" s="46"/>
      <c r="O162" s="46"/>
      <c r="P162" s="47"/>
    </row>
    <row r="163" spans="3:16" ht="15.75" hidden="1" customHeight="1" x14ac:dyDescent="0.35">
      <c r="C163" s="90" t="s">
        <v>183</v>
      </c>
      <c r="D163" s="91"/>
      <c r="E163" s="91"/>
      <c r="F163" s="91"/>
      <c r="G163" s="91"/>
      <c r="H163" s="91"/>
      <c r="I163" s="91"/>
      <c r="J163" s="91"/>
      <c r="K163" s="91"/>
      <c r="L163" s="91"/>
      <c r="M163" s="91"/>
      <c r="N163" s="91"/>
      <c r="O163" s="91"/>
      <c r="P163" s="92"/>
    </row>
    <row r="164" spans="3:16" ht="19.5" hidden="1" customHeight="1" thickBot="1" x14ac:dyDescent="0.4">
      <c r="C164" s="38" t="s">
        <v>232</v>
      </c>
      <c r="D164" s="39">
        <f>'1) Budget Table'!D162</f>
        <v>0</v>
      </c>
      <c r="E164" s="39"/>
      <c r="F164" s="39"/>
      <c r="G164" s="39"/>
      <c r="H164" s="39">
        <f>'1) Budget Table'!J162</f>
        <v>0</v>
      </c>
      <c r="I164" s="39"/>
      <c r="J164" s="39"/>
      <c r="K164" s="39"/>
      <c r="L164" s="39">
        <f>'1) Budget Table'!O162</f>
        <v>0</v>
      </c>
      <c r="M164" s="39"/>
      <c r="N164" s="39"/>
      <c r="O164" s="39"/>
      <c r="P164" s="40">
        <f t="shared" ref="P164:P172" si="26">SUM(D164:L164)</f>
        <v>0</v>
      </c>
    </row>
    <row r="165" spans="3:16" ht="15.75" hidden="1" customHeight="1" x14ac:dyDescent="0.35">
      <c r="C165" s="36" t="s">
        <v>233</v>
      </c>
      <c r="D165" s="111"/>
      <c r="E165" s="111"/>
      <c r="F165" s="111"/>
      <c r="G165" s="111"/>
      <c r="H165" s="112"/>
      <c r="I165" s="112"/>
      <c r="J165" s="112"/>
      <c r="K165" s="112"/>
      <c r="L165" s="112"/>
      <c r="M165" s="112"/>
      <c r="N165" s="112"/>
      <c r="O165" s="112"/>
      <c r="P165" s="37">
        <f t="shared" si="26"/>
        <v>0</v>
      </c>
    </row>
    <row r="166" spans="3:16" ht="15.75" hidden="1" customHeight="1" x14ac:dyDescent="0.35">
      <c r="C166" s="28" t="s">
        <v>234</v>
      </c>
      <c r="D166" s="113"/>
      <c r="E166" s="113"/>
      <c r="F166" s="113"/>
      <c r="G166" s="113"/>
      <c r="H166" s="97"/>
      <c r="I166" s="97"/>
      <c r="J166" s="97"/>
      <c r="K166" s="97"/>
      <c r="L166" s="97"/>
      <c r="M166" s="97"/>
      <c r="N166" s="97"/>
      <c r="O166" s="97"/>
      <c r="P166" s="35">
        <f t="shared" si="26"/>
        <v>0</v>
      </c>
    </row>
    <row r="167" spans="3:16" ht="15.75" hidden="1" customHeight="1" x14ac:dyDescent="0.35">
      <c r="C167" s="28" t="s">
        <v>235</v>
      </c>
      <c r="D167" s="113"/>
      <c r="E167" s="113"/>
      <c r="F167" s="113"/>
      <c r="G167" s="113"/>
      <c r="H167" s="113"/>
      <c r="I167" s="113"/>
      <c r="J167" s="113"/>
      <c r="K167" s="113"/>
      <c r="L167" s="113"/>
      <c r="M167" s="113"/>
      <c r="N167" s="113"/>
      <c r="O167" s="113"/>
      <c r="P167" s="35">
        <f t="shared" si="26"/>
        <v>0</v>
      </c>
    </row>
    <row r="168" spans="3:16" ht="15.75" hidden="1" customHeight="1" x14ac:dyDescent="0.35">
      <c r="C168" s="29" t="s">
        <v>236</v>
      </c>
      <c r="D168" s="113"/>
      <c r="E168" s="113"/>
      <c r="F168" s="113"/>
      <c r="G168" s="113"/>
      <c r="H168" s="113"/>
      <c r="I168" s="113"/>
      <c r="J168" s="113"/>
      <c r="K168" s="113"/>
      <c r="L168" s="113"/>
      <c r="M168" s="113"/>
      <c r="N168" s="113"/>
      <c r="O168" s="113"/>
      <c r="P168" s="35">
        <f t="shared" si="26"/>
        <v>0</v>
      </c>
    </row>
    <row r="169" spans="3:16" ht="15.75" hidden="1" customHeight="1" x14ac:dyDescent="0.35">
      <c r="C169" s="28" t="s">
        <v>237</v>
      </c>
      <c r="D169" s="113"/>
      <c r="E169" s="113"/>
      <c r="F169" s="113"/>
      <c r="G169" s="113"/>
      <c r="H169" s="113"/>
      <c r="I169" s="113"/>
      <c r="J169" s="113"/>
      <c r="K169" s="113"/>
      <c r="L169" s="113"/>
      <c r="M169" s="113"/>
      <c r="N169" s="113"/>
      <c r="O169" s="113"/>
      <c r="P169" s="35">
        <f t="shared" si="26"/>
        <v>0</v>
      </c>
    </row>
    <row r="170" spans="3:16" ht="15.75" hidden="1" customHeight="1" x14ac:dyDescent="0.35">
      <c r="C170" s="28" t="s">
        <v>238</v>
      </c>
      <c r="D170" s="113"/>
      <c r="E170" s="113"/>
      <c r="F170" s="113"/>
      <c r="G170" s="113"/>
      <c r="H170" s="113"/>
      <c r="I170" s="113"/>
      <c r="J170" s="113"/>
      <c r="K170" s="113"/>
      <c r="L170" s="113"/>
      <c r="M170" s="113"/>
      <c r="N170" s="113"/>
      <c r="O170" s="113"/>
      <c r="P170" s="35">
        <f t="shared" si="26"/>
        <v>0</v>
      </c>
    </row>
    <row r="171" spans="3:16" ht="15.75" hidden="1" customHeight="1" x14ac:dyDescent="0.35">
      <c r="C171" s="28" t="s">
        <v>239</v>
      </c>
      <c r="D171" s="113"/>
      <c r="E171" s="113"/>
      <c r="F171" s="113"/>
      <c r="G171" s="113"/>
      <c r="H171" s="113"/>
      <c r="I171" s="113"/>
      <c r="J171" s="113"/>
      <c r="K171" s="113"/>
      <c r="L171" s="113"/>
      <c r="M171" s="113"/>
      <c r="N171" s="113"/>
      <c r="O171" s="113"/>
      <c r="P171" s="35">
        <f t="shared" si="26"/>
        <v>0</v>
      </c>
    </row>
    <row r="172" spans="3:16" ht="15.75" hidden="1" customHeight="1" x14ac:dyDescent="0.35">
      <c r="C172" s="32" t="s">
        <v>240</v>
      </c>
      <c r="D172" s="41">
        <f>SUM(D165:D171)</f>
        <v>0</v>
      </c>
      <c r="E172" s="41"/>
      <c r="F172" s="41"/>
      <c r="G172" s="41"/>
      <c r="H172" s="41">
        <f>SUM(H165:H171)</f>
        <v>0</v>
      </c>
      <c r="I172" s="41"/>
      <c r="J172" s="41"/>
      <c r="K172" s="41"/>
      <c r="L172" s="41">
        <f>SUM(L165:L171)</f>
        <v>0</v>
      </c>
      <c r="M172" s="41"/>
      <c r="N172" s="41"/>
      <c r="O172" s="41"/>
      <c r="P172" s="35">
        <f t="shared" si="26"/>
        <v>0</v>
      </c>
    </row>
    <row r="173" spans="3:16" s="31" customFormat="1" ht="15.75" hidden="1" customHeight="1" x14ac:dyDescent="0.35">
      <c r="C173" s="45"/>
      <c r="D173" s="46"/>
      <c r="E173" s="46"/>
      <c r="F173" s="46"/>
      <c r="G173" s="46"/>
      <c r="H173" s="46"/>
      <c r="I173" s="46"/>
      <c r="J173" s="46"/>
      <c r="K173" s="46"/>
      <c r="L173" s="46"/>
      <c r="M173" s="46"/>
      <c r="N173" s="46"/>
      <c r="O173" s="46"/>
      <c r="P173" s="47"/>
    </row>
    <row r="174" spans="3:16" ht="15.75" hidden="1" customHeight="1" x14ac:dyDescent="0.35">
      <c r="C174" s="90" t="s">
        <v>192</v>
      </c>
      <c r="D174" s="91"/>
      <c r="E174" s="91"/>
      <c r="F174" s="91"/>
      <c r="G174" s="91"/>
      <c r="H174" s="91"/>
      <c r="I174" s="91"/>
      <c r="J174" s="91"/>
      <c r="K174" s="91"/>
      <c r="L174" s="91"/>
      <c r="M174" s="91"/>
      <c r="N174" s="91"/>
      <c r="O174" s="91"/>
      <c r="P174" s="92"/>
    </row>
    <row r="175" spans="3:16" ht="22.5" hidden="1" customHeight="1" thickBot="1" x14ac:dyDescent="0.4">
      <c r="C175" s="38" t="s">
        <v>232</v>
      </c>
      <c r="D175" s="39">
        <f>'1) Budget Table'!D172</f>
        <v>0</v>
      </c>
      <c r="E175" s="39"/>
      <c r="F175" s="39"/>
      <c r="G175" s="39"/>
      <c r="H175" s="39">
        <f>'1) Budget Table'!J172</f>
        <v>0</v>
      </c>
      <c r="I175" s="39"/>
      <c r="J175" s="39"/>
      <c r="K175" s="39"/>
      <c r="L175" s="39">
        <f>'1) Budget Table'!O172</f>
        <v>0</v>
      </c>
      <c r="M175" s="39"/>
      <c r="N175" s="39"/>
      <c r="O175" s="39"/>
      <c r="P175" s="40">
        <f t="shared" ref="P175:P183" si="27">SUM(D175:L175)</f>
        <v>0</v>
      </c>
    </row>
    <row r="176" spans="3:16" ht="15.75" hidden="1" customHeight="1" x14ac:dyDescent="0.35">
      <c r="C176" s="36" t="s">
        <v>233</v>
      </c>
      <c r="D176" s="111"/>
      <c r="E176" s="111"/>
      <c r="F176" s="111"/>
      <c r="G176" s="111"/>
      <c r="H176" s="112"/>
      <c r="I176" s="112"/>
      <c r="J176" s="112"/>
      <c r="K176" s="112"/>
      <c r="L176" s="112"/>
      <c r="M176" s="112"/>
      <c r="N176" s="112"/>
      <c r="O176" s="112"/>
      <c r="P176" s="37">
        <f t="shared" si="27"/>
        <v>0</v>
      </c>
    </row>
    <row r="177" spans="3:16" ht="15.75" hidden="1" customHeight="1" x14ac:dyDescent="0.35">
      <c r="C177" s="28" t="s">
        <v>234</v>
      </c>
      <c r="D177" s="113"/>
      <c r="E177" s="113"/>
      <c r="F177" s="113"/>
      <c r="G177" s="113"/>
      <c r="H177" s="97"/>
      <c r="I177" s="97"/>
      <c r="J177" s="97"/>
      <c r="K177" s="97"/>
      <c r="L177" s="97"/>
      <c r="M177" s="97"/>
      <c r="N177" s="97"/>
      <c r="O177" s="97"/>
      <c r="P177" s="35">
        <f t="shared" si="27"/>
        <v>0</v>
      </c>
    </row>
    <row r="178" spans="3:16" ht="15.75" hidden="1" customHeight="1" x14ac:dyDescent="0.35">
      <c r="C178" s="28" t="s">
        <v>235</v>
      </c>
      <c r="D178" s="113"/>
      <c r="E178" s="113"/>
      <c r="F178" s="113"/>
      <c r="G178" s="113"/>
      <c r="H178" s="113"/>
      <c r="I178" s="113"/>
      <c r="J178" s="113"/>
      <c r="K178" s="113"/>
      <c r="L178" s="113"/>
      <c r="M178" s="113"/>
      <c r="N178" s="113"/>
      <c r="O178" s="113"/>
      <c r="P178" s="35">
        <f t="shared" si="27"/>
        <v>0</v>
      </c>
    </row>
    <row r="179" spans="3:16" ht="15.75" hidden="1" customHeight="1" x14ac:dyDescent="0.35">
      <c r="C179" s="29" t="s">
        <v>236</v>
      </c>
      <c r="D179" s="113"/>
      <c r="E179" s="113"/>
      <c r="F179" s="113"/>
      <c r="G179" s="113"/>
      <c r="H179" s="113"/>
      <c r="I179" s="113"/>
      <c r="J179" s="113"/>
      <c r="K179" s="113"/>
      <c r="L179" s="113"/>
      <c r="M179" s="113"/>
      <c r="N179" s="113"/>
      <c r="O179" s="113"/>
      <c r="P179" s="35">
        <f t="shared" si="27"/>
        <v>0</v>
      </c>
    </row>
    <row r="180" spans="3:16" ht="15.75" hidden="1" customHeight="1" x14ac:dyDescent="0.35">
      <c r="C180" s="28" t="s">
        <v>237</v>
      </c>
      <c r="D180" s="113"/>
      <c r="E180" s="113"/>
      <c r="F180" s="113"/>
      <c r="G180" s="113"/>
      <c r="H180" s="113"/>
      <c r="I180" s="113"/>
      <c r="J180" s="113"/>
      <c r="K180" s="113"/>
      <c r="L180" s="113"/>
      <c r="M180" s="113"/>
      <c r="N180" s="113"/>
      <c r="O180" s="113"/>
      <c r="P180" s="35">
        <f t="shared" si="27"/>
        <v>0</v>
      </c>
    </row>
    <row r="181" spans="3:16" ht="15.75" hidden="1" customHeight="1" x14ac:dyDescent="0.35">
      <c r="C181" s="28" t="s">
        <v>238</v>
      </c>
      <c r="D181" s="113"/>
      <c r="E181" s="113"/>
      <c r="F181" s="113"/>
      <c r="G181" s="113"/>
      <c r="H181" s="113"/>
      <c r="I181" s="113"/>
      <c r="J181" s="113"/>
      <c r="K181" s="113"/>
      <c r="L181" s="113"/>
      <c r="M181" s="113"/>
      <c r="N181" s="113"/>
      <c r="O181" s="113"/>
      <c r="P181" s="35">
        <f t="shared" si="27"/>
        <v>0</v>
      </c>
    </row>
    <row r="182" spans="3:16" ht="15.75" hidden="1" customHeight="1" x14ac:dyDescent="0.35">
      <c r="C182" s="28" t="s">
        <v>239</v>
      </c>
      <c r="D182" s="113"/>
      <c r="E182" s="113"/>
      <c r="F182" s="113"/>
      <c r="G182" s="113"/>
      <c r="H182" s="113"/>
      <c r="I182" s="113"/>
      <c r="J182" s="113"/>
      <c r="K182" s="113"/>
      <c r="L182" s="113"/>
      <c r="M182" s="113"/>
      <c r="N182" s="113"/>
      <c r="O182" s="113"/>
      <c r="P182" s="35">
        <f t="shared" si="27"/>
        <v>0</v>
      </c>
    </row>
    <row r="183" spans="3:16" ht="15.75" hidden="1" customHeight="1" x14ac:dyDescent="0.35">
      <c r="C183" s="32" t="s">
        <v>240</v>
      </c>
      <c r="D183" s="41">
        <f>SUM(D176:D182)</f>
        <v>0</v>
      </c>
      <c r="E183" s="41"/>
      <c r="F183" s="41"/>
      <c r="G183" s="41"/>
      <c r="H183" s="41">
        <f>SUM(H176:H182)</f>
        <v>0</v>
      </c>
      <c r="I183" s="41"/>
      <c r="J183" s="41"/>
      <c r="K183" s="41"/>
      <c r="L183" s="41">
        <f>SUM(L176:L182)</f>
        <v>0</v>
      </c>
      <c r="M183" s="41"/>
      <c r="N183" s="41"/>
      <c r="O183" s="41"/>
      <c r="P183" s="35">
        <f t="shared" si="27"/>
        <v>0</v>
      </c>
    </row>
    <row r="184" spans="3:16" ht="15.65" customHeight="1" x14ac:dyDescent="0.35">
      <c r="C184" s="110"/>
      <c r="D184" s="114"/>
      <c r="E184" s="114"/>
      <c r="F184" s="114"/>
      <c r="G184" s="114"/>
      <c r="H184" s="114"/>
      <c r="I184" s="114"/>
      <c r="J184" s="114"/>
      <c r="K184" s="114"/>
      <c r="L184" s="114"/>
      <c r="M184" s="114"/>
      <c r="N184" s="114"/>
      <c r="O184" s="114"/>
      <c r="P184" s="110"/>
    </row>
    <row r="185" spans="3:16" ht="15.75" customHeight="1" x14ac:dyDescent="0.35">
      <c r="C185" s="90" t="s">
        <v>249</v>
      </c>
      <c r="D185" s="91"/>
      <c r="E185" s="91"/>
      <c r="F185" s="91"/>
      <c r="G185" s="91"/>
      <c r="H185" s="91"/>
      <c r="I185" s="91"/>
      <c r="J185" s="91"/>
      <c r="K185" s="91"/>
      <c r="L185" s="91"/>
      <c r="M185" s="91"/>
      <c r="N185" s="91"/>
      <c r="O185" s="91"/>
      <c r="P185" s="92"/>
    </row>
    <row r="186" spans="3:16" ht="19.5" customHeight="1" thickBot="1" x14ac:dyDescent="0.4">
      <c r="C186" s="38" t="s">
        <v>250</v>
      </c>
      <c r="D186" s="39">
        <f>'1) Budget Table'!D179</f>
        <v>615400</v>
      </c>
      <c r="E186" s="39">
        <f>'1) Budget Table'!E179</f>
        <v>488595.95999999996</v>
      </c>
      <c r="F186" s="39">
        <f>'1) Budget Table'!H179</f>
        <v>25000</v>
      </c>
      <c r="G186" s="39">
        <f>'1) Budget Table'!I179</f>
        <v>640400</v>
      </c>
      <c r="H186" s="39">
        <f>'1) Budget Table'!J179</f>
        <v>0</v>
      </c>
      <c r="I186" s="39"/>
      <c r="J186" s="39"/>
      <c r="K186" s="39"/>
      <c r="L186" s="39">
        <f>'1) Budget Table'!O179</f>
        <v>0</v>
      </c>
      <c r="M186" s="39"/>
      <c r="N186" s="39"/>
      <c r="O186" s="39"/>
      <c r="P186" s="35">
        <f>H186+K186+L186+O186+D186+G186</f>
        <v>1255800</v>
      </c>
    </row>
    <row r="187" spans="3:16" ht="15.75" customHeight="1" x14ac:dyDescent="0.35">
      <c r="C187" s="36" t="s">
        <v>233</v>
      </c>
      <c r="D187" s="111">
        <v>500400</v>
      </c>
      <c r="E187" s="111">
        <v>438595.96</v>
      </c>
      <c r="F187" s="310">
        <f>'1) Budget Table'!H175</f>
        <v>10000</v>
      </c>
      <c r="G187" s="111">
        <f t="shared" ref="G187:G193" si="28">SUM(D187,F187)</f>
        <v>510400</v>
      </c>
      <c r="H187" s="112"/>
      <c r="I187" s="112"/>
      <c r="J187" s="112"/>
      <c r="K187" s="112"/>
      <c r="L187" s="112"/>
      <c r="M187" s="112"/>
      <c r="N187" s="112"/>
      <c r="O187" s="112"/>
      <c r="P187" s="35">
        <f t="shared" ref="P187:P193" si="29">H187+K187+L187+O187+D187+G187</f>
        <v>1010800</v>
      </c>
    </row>
    <row r="188" spans="3:16" ht="15.75" customHeight="1" x14ac:dyDescent="0.35">
      <c r="C188" s="28" t="s">
        <v>234</v>
      </c>
      <c r="D188" s="113"/>
      <c r="E188" s="113"/>
      <c r="F188" s="309"/>
      <c r="G188" s="111">
        <f t="shared" si="28"/>
        <v>0</v>
      </c>
      <c r="H188" s="97"/>
      <c r="I188" s="97"/>
      <c r="J188" s="97"/>
      <c r="K188" s="97"/>
      <c r="L188" s="97"/>
      <c r="M188" s="97"/>
      <c r="N188" s="97"/>
      <c r="O188" s="97"/>
      <c r="P188" s="35">
        <f t="shared" si="29"/>
        <v>0</v>
      </c>
    </row>
    <row r="189" spans="3:16" ht="24" customHeight="1" x14ac:dyDescent="0.35">
      <c r="C189" s="28" t="s">
        <v>235</v>
      </c>
      <c r="D189" s="113"/>
      <c r="E189" s="113"/>
      <c r="F189" s="309"/>
      <c r="G189" s="111">
        <f t="shared" si="28"/>
        <v>0</v>
      </c>
      <c r="H189" s="113"/>
      <c r="I189" s="113"/>
      <c r="J189" s="113"/>
      <c r="K189" s="113"/>
      <c r="L189" s="113"/>
      <c r="M189" s="113"/>
      <c r="N189" s="113"/>
      <c r="O189" s="113"/>
      <c r="P189" s="35">
        <f t="shared" si="29"/>
        <v>0</v>
      </c>
    </row>
    <row r="190" spans="3:16" ht="15.75" customHeight="1" x14ac:dyDescent="0.35">
      <c r="C190" s="29" t="s">
        <v>236</v>
      </c>
      <c r="D190" s="113">
        <v>65000</v>
      </c>
      <c r="E190" s="113">
        <v>0</v>
      </c>
      <c r="F190" s="309"/>
      <c r="G190" s="111">
        <f t="shared" si="28"/>
        <v>65000</v>
      </c>
      <c r="H190" s="113"/>
      <c r="I190" s="113"/>
      <c r="J190" s="113"/>
      <c r="K190" s="113"/>
      <c r="L190" s="113"/>
      <c r="M190" s="113"/>
      <c r="N190" s="113"/>
      <c r="O190" s="113"/>
      <c r="P190" s="35">
        <f t="shared" si="29"/>
        <v>130000</v>
      </c>
    </row>
    <row r="191" spans="3:16" ht="15.75" customHeight="1" x14ac:dyDescent="0.35">
      <c r="C191" s="28" t="s">
        <v>237</v>
      </c>
      <c r="D191" s="113"/>
      <c r="E191" s="113"/>
      <c r="F191" s="309">
        <v>15000</v>
      </c>
      <c r="G191" s="111">
        <f t="shared" si="28"/>
        <v>15000</v>
      </c>
      <c r="H191" s="113"/>
      <c r="I191" s="113"/>
      <c r="J191" s="113"/>
      <c r="K191" s="113"/>
      <c r="L191" s="113"/>
      <c r="M191" s="113"/>
      <c r="N191" s="113"/>
      <c r="O191" s="113"/>
      <c r="P191" s="35">
        <f t="shared" si="29"/>
        <v>15000</v>
      </c>
    </row>
    <row r="192" spans="3:16" ht="15.75" customHeight="1" x14ac:dyDescent="0.35">
      <c r="C192" s="28" t="s">
        <v>238</v>
      </c>
      <c r="D192" s="113"/>
      <c r="E192" s="113"/>
      <c r="F192" s="309"/>
      <c r="G192" s="111">
        <f t="shared" si="28"/>
        <v>0</v>
      </c>
      <c r="H192" s="113"/>
      <c r="I192" s="113"/>
      <c r="J192" s="113"/>
      <c r="K192" s="113"/>
      <c r="L192" s="113"/>
      <c r="M192" s="113"/>
      <c r="N192" s="113"/>
      <c r="O192" s="113"/>
      <c r="P192" s="35">
        <f t="shared" si="29"/>
        <v>0</v>
      </c>
    </row>
    <row r="193" spans="3:22" ht="15.75" customHeight="1" x14ac:dyDescent="0.35">
      <c r="C193" s="28" t="s">
        <v>239</v>
      </c>
      <c r="D193" s="113">
        <v>50000</v>
      </c>
      <c r="E193" s="113">
        <v>50000</v>
      </c>
      <c r="F193" s="309"/>
      <c r="G193" s="111">
        <f t="shared" si="28"/>
        <v>50000</v>
      </c>
      <c r="H193" s="113"/>
      <c r="I193" s="113"/>
      <c r="J193" s="113"/>
      <c r="K193" s="113"/>
      <c r="L193" s="113"/>
      <c r="M193" s="113"/>
      <c r="N193" s="113"/>
      <c r="O193" s="113"/>
      <c r="P193" s="35">
        <f t="shared" si="29"/>
        <v>100000</v>
      </c>
      <c r="Q193" s="110"/>
      <c r="R193" s="110"/>
      <c r="S193" s="110"/>
      <c r="T193" s="110"/>
      <c r="U193" s="110"/>
      <c r="V193" s="110"/>
    </row>
    <row r="194" spans="3:22" ht="15.75" customHeight="1" x14ac:dyDescent="0.35">
      <c r="C194" s="32" t="s">
        <v>240</v>
      </c>
      <c r="D194" s="41">
        <f>SUM(D187:D193)</f>
        <v>615400</v>
      </c>
      <c r="E194" s="41">
        <f>SUM(E187:E193)</f>
        <v>488595.96</v>
      </c>
      <c r="F194" s="41">
        <f>SUM(F187:F193)</f>
        <v>25000</v>
      </c>
      <c r="G194" s="41">
        <f>SUM(G187:G193)</f>
        <v>640400</v>
      </c>
      <c r="H194" s="41">
        <f>SUM(H187:H193)</f>
        <v>0</v>
      </c>
      <c r="I194" s="41"/>
      <c r="J194" s="41"/>
      <c r="K194" s="41"/>
      <c r="L194" s="41">
        <f>SUM(L187:L193)</f>
        <v>0</v>
      </c>
      <c r="M194" s="41"/>
      <c r="N194" s="41"/>
      <c r="O194" s="41"/>
      <c r="P194" s="35">
        <f>H194+K194+L194+O194+D194+G194</f>
        <v>1255800</v>
      </c>
      <c r="Q194" s="110"/>
      <c r="R194" s="110"/>
      <c r="S194" s="110"/>
      <c r="T194" s="110"/>
      <c r="U194" s="110"/>
      <c r="V194" s="110"/>
    </row>
    <row r="195" spans="3:22" ht="15.75" customHeight="1" thickBot="1" x14ac:dyDescent="0.4">
      <c r="C195" s="110"/>
      <c r="D195" s="114"/>
      <c r="E195" s="114"/>
      <c r="F195" s="114"/>
      <c r="G195" s="114"/>
      <c r="H195" s="114"/>
      <c r="I195" s="114"/>
      <c r="J195" s="114"/>
      <c r="K195" s="114"/>
      <c r="L195" s="114"/>
      <c r="M195" s="114"/>
      <c r="N195" s="114"/>
      <c r="O195" s="114"/>
      <c r="P195" s="110"/>
      <c r="Q195" s="110"/>
      <c r="R195" s="110"/>
      <c r="S195" s="110"/>
      <c r="T195" s="110"/>
      <c r="U195" s="110"/>
      <c r="V195" s="110"/>
    </row>
    <row r="196" spans="3:22" ht="19.5" customHeight="1" thickBot="1" x14ac:dyDescent="0.4">
      <c r="C196" s="384" t="s">
        <v>251</v>
      </c>
      <c r="D196" s="385"/>
      <c r="E196" s="385"/>
      <c r="F196" s="385"/>
      <c r="G196" s="385"/>
      <c r="H196" s="385"/>
      <c r="I196" s="385"/>
      <c r="J196" s="385"/>
      <c r="K196" s="385"/>
      <c r="L196" s="385"/>
      <c r="M196" s="385"/>
      <c r="N196" s="385"/>
      <c r="O196" s="385"/>
      <c r="P196" s="386"/>
      <c r="Q196" s="110"/>
      <c r="R196" s="110"/>
      <c r="S196" s="110"/>
      <c r="T196" s="110"/>
      <c r="U196" s="110"/>
      <c r="V196" s="110"/>
    </row>
    <row r="197" spans="3:22" ht="19.5" customHeight="1" x14ac:dyDescent="0.35">
      <c r="C197" s="51"/>
      <c r="D197" s="391" t="str">
        <f>'1) Budget Table'!D4</f>
        <v>UNDP (Original Budget)</v>
      </c>
      <c r="E197" s="387" t="str">
        <f>E4</f>
        <v>UNDP (Expenditures March 2023 - Nov 2024)</v>
      </c>
      <c r="F197" s="387" t="str">
        <f>F4</f>
        <v>UNDP costed extension</v>
      </c>
      <c r="G197" s="387" t="str">
        <f>G4</f>
        <v>UNDP Revised Budget</v>
      </c>
      <c r="H197" s="392" t="str">
        <f>'1) Budget Table'!J4</f>
        <v>UNFPA (Original Budget)</v>
      </c>
      <c r="I197" s="389" t="str">
        <f>I4</f>
        <v>UNFPA (Expenditures  March 2023 - Nov 2024)</v>
      </c>
      <c r="J197" s="389" t="str">
        <f>J4</f>
        <v>UNFPA Costed extension</v>
      </c>
      <c r="K197" s="389" t="str">
        <f>K4</f>
        <v>UNFPA Revised Budget</v>
      </c>
      <c r="L197" s="391" t="str">
        <f>'1) Budget Table'!O4</f>
        <v>UNWomen (Original budget)</v>
      </c>
      <c r="M197" s="387" t="str">
        <f>M4</f>
        <v>UN Women (Expenditures March 2023 - Nov 2024)</v>
      </c>
      <c r="N197" s="387" t="str">
        <f>N4</f>
        <v>UN Women costed extension</v>
      </c>
      <c r="O197" s="387" t="str">
        <f>O4</f>
        <v>UNWOMEN Revised Budget</v>
      </c>
      <c r="P197" s="379" t="s">
        <v>251</v>
      </c>
      <c r="Q197" s="110"/>
      <c r="R197" s="110"/>
      <c r="S197" s="110"/>
      <c r="T197" s="110"/>
      <c r="U197" s="110"/>
      <c r="V197" s="110"/>
    </row>
    <row r="198" spans="3:22" ht="19.5" customHeight="1" x14ac:dyDescent="0.35">
      <c r="C198" s="51"/>
      <c r="D198" s="388"/>
      <c r="E198" s="388"/>
      <c r="F198" s="388"/>
      <c r="G198" s="388"/>
      <c r="H198" s="390"/>
      <c r="I198" s="390"/>
      <c r="J198" s="390"/>
      <c r="K198" s="390"/>
      <c r="L198" s="388"/>
      <c r="M198" s="388"/>
      <c r="N198" s="388"/>
      <c r="O198" s="388"/>
      <c r="P198" s="380"/>
      <c r="Q198" s="110"/>
      <c r="R198" s="110"/>
      <c r="S198" s="110"/>
      <c r="T198" s="110"/>
      <c r="U198" s="110"/>
      <c r="V198" s="110"/>
    </row>
    <row r="199" spans="3:22" ht="19.5" customHeight="1" x14ac:dyDescent="0.35">
      <c r="C199" s="9" t="s">
        <v>233</v>
      </c>
      <c r="D199" s="293">
        <f t="shared" ref="D199:N205" si="30">SUM(D176,D165,D154,D143,D131,D120,D109,D98,D86,D75,D64,D53,D41,D30,D19,D8,D187)</f>
        <v>549400</v>
      </c>
      <c r="E199" s="293">
        <f t="shared" si="30"/>
        <v>482196.08</v>
      </c>
      <c r="F199" s="293">
        <f t="shared" si="30"/>
        <v>10000</v>
      </c>
      <c r="G199" s="293">
        <f>SUM(G176,G165,G154,G143,G131,G120,G109,G98,G86,G75,G64,G53,G41,G30,G19,G8,G187)</f>
        <v>559400</v>
      </c>
      <c r="H199" s="298">
        <f t="shared" si="30"/>
        <v>70000</v>
      </c>
      <c r="I199" s="298">
        <f>SUM(I176,I165,I154,I143,I131,I120,I109,I98,I86,I75,I64,I53,I41,I30,I19,I8,I187)</f>
        <v>70000</v>
      </c>
      <c r="J199" s="298">
        <f t="shared" ref="J199" si="31">SUM(J176,J165,J154,J143,J131,J120,J109,J98,J86,J75,J64,J53,J41,J30,J19,J8,J187)</f>
        <v>0</v>
      </c>
      <c r="K199" s="298">
        <f t="shared" ref="K199:M203" si="32">SUM(K176,K165,K154,K143,K131,K120,K109,K98,K86,K75,K64,K53,K41,K30,K19,K8,K187)</f>
        <v>70000</v>
      </c>
      <c r="L199" s="293">
        <f t="shared" si="32"/>
        <v>87000</v>
      </c>
      <c r="M199" s="293">
        <f t="shared" si="32"/>
        <v>84000</v>
      </c>
      <c r="N199" s="293">
        <f t="shared" ref="N199" si="33">SUM(N176,N165,N154,N143,N131,N120,N109,N98,N86,N75,N64,N53,N41,N30,N19,N8,N187)</f>
        <v>20000</v>
      </c>
      <c r="O199" s="293">
        <f>SUM(L199,N199)</f>
        <v>107000</v>
      </c>
      <c r="P199" s="49">
        <f>SUM(D199:L199)</f>
        <v>1897996.08</v>
      </c>
      <c r="Q199" s="110"/>
      <c r="R199" s="110"/>
      <c r="S199" s="110"/>
      <c r="T199" s="110"/>
      <c r="U199" s="110"/>
      <c r="V199" s="110"/>
    </row>
    <row r="200" spans="3:22" ht="34.5" customHeight="1" x14ac:dyDescent="0.35">
      <c r="C200" s="9" t="s">
        <v>234</v>
      </c>
      <c r="D200" s="293">
        <f t="shared" si="30"/>
        <v>56843</v>
      </c>
      <c r="E200" s="293">
        <f t="shared" si="30"/>
        <v>50943.53</v>
      </c>
      <c r="F200" s="293">
        <f t="shared" si="30"/>
        <v>66102</v>
      </c>
      <c r="G200" s="293">
        <f t="shared" si="30"/>
        <v>122945</v>
      </c>
      <c r="H200" s="298">
        <f t="shared" si="30"/>
        <v>40000</v>
      </c>
      <c r="I200" s="298">
        <f>SUM(I177,I166,I155,I144,I132,I121,I110,I99,I87,I76,I65,I54,I42,I31,I20,I9,I188)</f>
        <v>40000</v>
      </c>
      <c r="J200" s="298">
        <f t="shared" ref="J200" si="34">SUM(J177,J166,J155,J144,J132,J121,J110,J99,J87,J76,J65,J54,J42,J31,J20,J9,J188)</f>
        <v>0</v>
      </c>
      <c r="K200" s="298">
        <f t="shared" si="32"/>
        <v>40000</v>
      </c>
      <c r="L200" s="293">
        <f t="shared" si="32"/>
        <v>46000</v>
      </c>
      <c r="M200" s="293">
        <f t="shared" si="32"/>
        <v>46000</v>
      </c>
      <c r="N200" s="293">
        <f t="shared" si="30"/>
        <v>7000</v>
      </c>
      <c r="O200" s="293">
        <f t="shared" ref="O200:O207" si="35">SUM(L200,N200)</f>
        <v>53000</v>
      </c>
      <c r="P200" s="50">
        <f t="shared" ref="P200:P203" si="36">SUM(D200:L200)</f>
        <v>462833.53</v>
      </c>
      <c r="Q200" s="110"/>
      <c r="R200" s="110"/>
      <c r="S200" s="110"/>
      <c r="T200" s="110"/>
      <c r="U200" s="110"/>
      <c r="V200" s="110"/>
    </row>
    <row r="201" spans="3:22" ht="48" customHeight="1" x14ac:dyDescent="0.35">
      <c r="C201" s="9" t="s">
        <v>235</v>
      </c>
      <c r="D201" s="293">
        <f t="shared" si="30"/>
        <v>100000</v>
      </c>
      <c r="E201" s="293">
        <f t="shared" si="30"/>
        <v>95760</v>
      </c>
      <c r="F201" s="293">
        <f>SUM(F178,F167,F156,F145,F133,F122,F111,F100,F88,F77,F66,F55,F43,F32,F21,F10,F189)</f>
        <v>72000</v>
      </c>
      <c r="G201" s="293">
        <f>SUM(G178,G167,G156,G145,G133,G122,G111,G100,G88,G77,G66,G55,G43,G32,G21,G10,G189)</f>
        <v>172000</v>
      </c>
      <c r="H201" s="298">
        <f t="shared" si="30"/>
        <v>0</v>
      </c>
      <c r="I201" s="298">
        <f t="shared" ref="I201" si="37">SUM(I178,I167,I156,I145,I133,I122,I111,I100,I88,I77,I66,I55,I43,I32,I21,I10,I189)</f>
        <v>0</v>
      </c>
      <c r="J201" s="298">
        <f>SUM(J178,J167,J156,J145,J133,J122,J111,J100,J88,J77,J66,J55,J43,J32,J21,J10,J189)</f>
        <v>0</v>
      </c>
      <c r="K201" s="298">
        <f t="shared" si="32"/>
        <v>0</v>
      </c>
      <c r="L201" s="293">
        <f t="shared" si="32"/>
        <v>56000</v>
      </c>
      <c r="M201" s="293">
        <f t="shared" si="32"/>
        <v>41640</v>
      </c>
      <c r="N201" s="293">
        <f t="shared" si="30"/>
        <v>6000</v>
      </c>
      <c r="O201" s="293">
        <f t="shared" si="35"/>
        <v>62000</v>
      </c>
      <c r="P201" s="50">
        <f t="shared" si="36"/>
        <v>495760</v>
      </c>
      <c r="Q201" s="110"/>
      <c r="R201" s="110"/>
      <c r="S201" s="110"/>
      <c r="T201" s="110"/>
      <c r="U201" s="110"/>
      <c r="V201" s="110"/>
    </row>
    <row r="202" spans="3:22" ht="33" customHeight="1" x14ac:dyDescent="0.35">
      <c r="C202" s="13" t="s">
        <v>236</v>
      </c>
      <c r="D202" s="293">
        <f t="shared" si="30"/>
        <v>340000</v>
      </c>
      <c r="E202" s="293">
        <f t="shared" si="30"/>
        <v>259645.46000000002</v>
      </c>
      <c r="F202" s="293">
        <f>SUM(F179,F168,F157,F146,F134,F123,F112,F101,F89,F78,F67,F56,F44,F33,F22,F11,F190)</f>
        <v>55000</v>
      </c>
      <c r="G202" s="293">
        <f>SUM(G179,G168,G157,G146,G134,G123,G112,G101,G89,G78,G67,G56,G44,G33,G22,G11,G190)</f>
        <v>395000</v>
      </c>
      <c r="H202" s="298">
        <f t="shared" si="30"/>
        <v>135748</v>
      </c>
      <c r="I202" s="298">
        <f>SUM(I179,I168,I157,I146,I134,I123,I112,I101,I89,I78,I67,I56,I44,I33,I22,I11,I190)</f>
        <v>120748</v>
      </c>
      <c r="J202" s="298">
        <f>SUM(J179,J168,J157,J146,J134,J123,J112,J101,J89,J78,J67,J56,J44,J33,J22,J11,J190)</f>
        <v>0</v>
      </c>
      <c r="K202" s="298">
        <f t="shared" si="32"/>
        <v>135748</v>
      </c>
      <c r="L202" s="293">
        <f t="shared" si="32"/>
        <v>100000</v>
      </c>
      <c r="M202" s="293">
        <f t="shared" si="32"/>
        <v>88583.84</v>
      </c>
      <c r="N202" s="293">
        <f t="shared" si="30"/>
        <v>7457.94</v>
      </c>
      <c r="O202" s="293">
        <f t="shared" si="35"/>
        <v>107457.94</v>
      </c>
      <c r="P202" s="50">
        <f t="shared" si="36"/>
        <v>1541889.46</v>
      </c>
      <c r="Q202" s="110"/>
      <c r="R202" s="110"/>
      <c r="S202" s="110"/>
      <c r="T202" s="110"/>
      <c r="U202" s="110"/>
      <c r="V202" s="110"/>
    </row>
    <row r="203" spans="3:22" ht="21" customHeight="1" x14ac:dyDescent="0.35">
      <c r="C203" s="9" t="s">
        <v>237</v>
      </c>
      <c r="D203" s="293">
        <f t="shared" si="30"/>
        <v>158000</v>
      </c>
      <c r="E203" s="293">
        <f t="shared" si="30"/>
        <v>137883.69</v>
      </c>
      <c r="F203" s="293">
        <f t="shared" si="30"/>
        <v>170730</v>
      </c>
      <c r="G203" s="293">
        <f t="shared" si="30"/>
        <v>328730</v>
      </c>
      <c r="H203" s="298">
        <f t="shared" si="30"/>
        <v>60000</v>
      </c>
      <c r="I203" s="298">
        <f t="shared" ref="I203:J203" si="38">SUM(I180,I169,I158,I147,I135,I124,I113,I102,I90,I79,I68,I57,I45,I34,I23,I12,I191)</f>
        <v>55000</v>
      </c>
      <c r="J203" s="298">
        <f t="shared" si="38"/>
        <v>0</v>
      </c>
      <c r="K203" s="298">
        <f t="shared" si="32"/>
        <v>60000</v>
      </c>
      <c r="L203" s="293">
        <f t="shared" si="32"/>
        <v>75748</v>
      </c>
      <c r="M203" s="293">
        <f t="shared" si="32"/>
        <v>60150.33</v>
      </c>
      <c r="N203" s="293">
        <f>SUM(N180,N169,N158,N147,N135,N124,N113,N102,N90,N79,N68,N57,N45,N34,N23,N12,N191)</f>
        <v>53000</v>
      </c>
      <c r="O203" s="293">
        <f t="shared" si="35"/>
        <v>128748</v>
      </c>
      <c r="P203" s="50">
        <f t="shared" si="36"/>
        <v>1046091.69</v>
      </c>
      <c r="Q203" s="103"/>
      <c r="R203" s="103"/>
      <c r="S203" s="103"/>
      <c r="T203" s="103"/>
      <c r="U203" s="103"/>
      <c r="V203" s="115"/>
    </row>
    <row r="204" spans="3:22" ht="39.75" customHeight="1" x14ac:dyDescent="0.35">
      <c r="C204" s="9" t="s">
        <v>238</v>
      </c>
      <c r="D204" s="293">
        <f t="shared" si="30"/>
        <v>428000</v>
      </c>
      <c r="E204" s="293">
        <f t="shared" si="30"/>
        <v>346669.17</v>
      </c>
      <c r="F204" s="293">
        <f t="shared" si="30"/>
        <v>0</v>
      </c>
      <c r="G204" s="293">
        <f t="shared" si="30"/>
        <v>428000</v>
      </c>
      <c r="H204" s="298">
        <f t="shared" si="30"/>
        <v>255000</v>
      </c>
      <c r="I204" s="298">
        <f t="shared" ref="I204:K204" si="39">SUM(I181,I170,I159,I148,I136,I125,I114,I103,I91,I80,I69,I58,I46,I35,I24,I13,I192)</f>
        <v>215000</v>
      </c>
      <c r="J204" s="298">
        <f t="shared" si="39"/>
        <v>0</v>
      </c>
      <c r="K204" s="298">
        <f t="shared" si="39"/>
        <v>255000</v>
      </c>
      <c r="L204" s="293">
        <f>SUM(L181,L170,L159,L148,L136,L125,L114,L103,L91,L80,L58,L46,L35,L24,L13,L192)</f>
        <v>196000</v>
      </c>
      <c r="M204" s="293">
        <f t="shared" ref="M204:N204" si="40">SUM(M181,M170,M159,M148,M136,M125,M114,M103,M91,M80,M58,M46,M35,M24,M13,M192)</f>
        <v>196000</v>
      </c>
      <c r="N204" s="293">
        <f t="shared" si="40"/>
        <v>0</v>
      </c>
      <c r="O204" s="293">
        <f t="shared" si="35"/>
        <v>196000</v>
      </c>
      <c r="P204" s="50">
        <f>O204+K204+G204</f>
        <v>879000</v>
      </c>
      <c r="Q204" s="103"/>
      <c r="R204" s="103"/>
      <c r="S204" s="103"/>
      <c r="T204" s="103"/>
      <c r="U204" s="103"/>
      <c r="V204" s="115"/>
    </row>
    <row r="205" spans="3:22" ht="23.25" customHeight="1" x14ac:dyDescent="0.35">
      <c r="C205" s="9" t="s">
        <v>239</v>
      </c>
      <c r="D205" s="294">
        <f>SUM(D182,D171,D160,D149,D137,D126,D115,D104,D92,D81,D70,D59,D47,D36,D25,D14,D193)</f>
        <v>50000</v>
      </c>
      <c r="E205" s="294">
        <f t="shared" si="30"/>
        <v>50000</v>
      </c>
      <c r="F205" s="294">
        <f t="shared" si="30"/>
        <v>0</v>
      </c>
      <c r="G205" s="294">
        <f t="shared" si="30"/>
        <v>50000</v>
      </c>
      <c r="H205" s="299">
        <f t="shared" si="30"/>
        <v>0</v>
      </c>
      <c r="I205" s="299">
        <f t="shared" ref="I205:K205" si="41">SUM(I182,I171,I160,I149,I137,I126,I115,I104,I92,I81,I70,I59,I47,I36,I25,I14,I193)</f>
        <v>0</v>
      </c>
      <c r="J205" s="299">
        <f t="shared" si="41"/>
        <v>0</v>
      </c>
      <c r="K205" s="299">
        <f t="shared" si="41"/>
        <v>0</v>
      </c>
      <c r="L205" s="294">
        <f>SUM(L182,L171,L160,L149,L137,L126,L115,L104,L92,L81,L70,L59,L47,L36,L25,L14,L193)</f>
        <v>0</v>
      </c>
      <c r="M205" s="294">
        <f t="shared" ref="M205:N205" si="42">SUM(M182,M171,M160,M149,M137,M126,M115,M104,M92,M81,M70,M59,M47,M36,M25,M14,M193)</f>
        <v>0</v>
      </c>
      <c r="N205" s="294">
        <f t="shared" si="42"/>
        <v>0</v>
      </c>
      <c r="O205" s="293">
        <f t="shared" si="35"/>
        <v>0</v>
      </c>
      <c r="P205" s="50">
        <f t="shared" ref="P205:P206" si="43">O205+K205+G205</f>
        <v>50000</v>
      </c>
      <c r="Q205" s="103"/>
      <c r="R205" s="103"/>
      <c r="S205" s="103"/>
      <c r="T205" s="103"/>
      <c r="U205" s="103"/>
      <c r="V205" s="115"/>
    </row>
    <row r="206" spans="3:22" ht="22.5" customHeight="1" x14ac:dyDescent="0.35">
      <c r="C206" s="116" t="s">
        <v>252</v>
      </c>
      <c r="D206" s="295">
        <f t="shared" ref="D206:L206" si="44">SUM(D199:D205)</f>
        <v>1682243</v>
      </c>
      <c r="E206" s="295">
        <f t="shared" si="44"/>
        <v>1423097.93</v>
      </c>
      <c r="F206" s="295">
        <f t="shared" si="44"/>
        <v>373832</v>
      </c>
      <c r="G206" s="295">
        <f t="shared" si="44"/>
        <v>2056075</v>
      </c>
      <c r="H206" s="300">
        <f t="shared" si="44"/>
        <v>560748</v>
      </c>
      <c r="I206" s="300">
        <f t="shared" si="44"/>
        <v>500748</v>
      </c>
      <c r="J206" s="300">
        <f t="shared" si="44"/>
        <v>0</v>
      </c>
      <c r="K206" s="300">
        <f t="shared" si="44"/>
        <v>560748</v>
      </c>
      <c r="L206" s="295">
        <f t="shared" si="44"/>
        <v>560748</v>
      </c>
      <c r="M206" s="295">
        <f t="shared" ref="M206:N206" si="45">SUM(M199:M205)</f>
        <v>516374.17</v>
      </c>
      <c r="N206" s="295">
        <f t="shared" si="45"/>
        <v>93457.94</v>
      </c>
      <c r="O206" s="293">
        <f t="shared" si="35"/>
        <v>654205.93999999994</v>
      </c>
      <c r="P206" s="50">
        <f t="shared" si="43"/>
        <v>3271028.94</v>
      </c>
      <c r="Q206" s="103"/>
      <c r="R206" s="103"/>
      <c r="S206" s="103"/>
      <c r="T206" s="103"/>
      <c r="U206" s="103"/>
      <c r="V206" s="115"/>
    </row>
    <row r="207" spans="3:22" ht="26.25" customHeight="1" thickBot="1" x14ac:dyDescent="0.4">
      <c r="C207" s="117" t="s">
        <v>253</v>
      </c>
      <c r="D207" s="296">
        <f t="shared" ref="D207:L207" si="46">D206*0.07</f>
        <v>117757.01000000001</v>
      </c>
      <c r="E207" s="296">
        <f t="shared" si="46"/>
        <v>99616.855100000001</v>
      </c>
      <c r="F207" s="296">
        <f t="shared" si="46"/>
        <v>26168.240000000002</v>
      </c>
      <c r="G207" s="296">
        <f t="shared" si="46"/>
        <v>143925.25</v>
      </c>
      <c r="H207" s="301">
        <f t="shared" si="46"/>
        <v>39252.36</v>
      </c>
      <c r="I207" s="301">
        <f t="shared" si="46"/>
        <v>35052.36</v>
      </c>
      <c r="J207" s="301">
        <f t="shared" si="46"/>
        <v>0</v>
      </c>
      <c r="K207" s="301">
        <f t="shared" si="46"/>
        <v>39252.36</v>
      </c>
      <c r="L207" s="296">
        <f t="shared" si="46"/>
        <v>39252.36</v>
      </c>
      <c r="M207" s="296">
        <f t="shared" ref="M207:N207" si="47">M206*0.07</f>
        <v>36146.191900000005</v>
      </c>
      <c r="N207" s="296">
        <f t="shared" si="47"/>
        <v>6542.055800000001</v>
      </c>
      <c r="O207" s="293">
        <f t="shared" si="35"/>
        <v>45794.415800000002</v>
      </c>
      <c r="P207" s="118">
        <f t="shared" ref="P207" si="48">P206*0.07</f>
        <v>228972.02580000003</v>
      </c>
      <c r="Q207" s="14"/>
      <c r="R207" s="14"/>
      <c r="S207" s="14"/>
      <c r="T207" s="14"/>
      <c r="U207" s="119"/>
      <c r="V207" s="114"/>
    </row>
    <row r="208" spans="3:22" ht="23.25" customHeight="1" thickBot="1" x14ac:dyDescent="0.4">
      <c r="C208" s="79" t="s">
        <v>254</v>
      </c>
      <c r="D208" s="297">
        <f t="shared" ref="D208:P208" si="49">SUM(D206:D207)</f>
        <v>1800000.01</v>
      </c>
      <c r="E208" s="297">
        <f t="shared" si="49"/>
        <v>1522714.7851</v>
      </c>
      <c r="F208" s="297">
        <f>SUM(F206:F207)</f>
        <v>400000.24</v>
      </c>
      <c r="G208" s="297">
        <f t="shared" si="49"/>
        <v>2200000.25</v>
      </c>
      <c r="H208" s="302">
        <f t="shared" si="49"/>
        <v>600000.36</v>
      </c>
      <c r="I208" s="302">
        <f t="shared" si="49"/>
        <v>535800.36</v>
      </c>
      <c r="J208" s="302">
        <f t="shared" si="49"/>
        <v>0</v>
      </c>
      <c r="K208" s="302">
        <f t="shared" si="49"/>
        <v>600000.36</v>
      </c>
      <c r="L208" s="297">
        <f t="shared" si="49"/>
        <v>600000.36</v>
      </c>
      <c r="M208" s="303">
        <f t="shared" si="49"/>
        <v>552520.36190000002</v>
      </c>
      <c r="N208" s="303">
        <f t="shared" si="49"/>
        <v>99999.995800000004</v>
      </c>
      <c r="O208" s="303">
        <f t="shared" si="49"/>
        <v>700000.3557999999</v>
      </c>
      <c r="P208" s="52">
        <f t="shared" si="49"/>
        <v>3500000.9657999999</v>
      </c>
      <c r="Q208" s="14"/>
      <c r="R208" s="14"/>
      <c r="S208" s="14"/>
      <c r="T208" s="14"/>
      <c r="U208" s="119"/>
      <c r="V208" s="114"/>
    </row>
    <row r="209" spans="3:22" ht="15.75" customHeight="1" x14ac:dyDescent="0.35">
      <c r="C209" s="110"/>
      <c r="D209" s="114"/>
      <c r="E209" s="114"/>
      <c r="F209" s="114"/>
      <c r="G209" s="114"/>
      <c r="H209" s="114"/>
      <c r="I209" s="114"/>
      <c r="J209" s="114"/>
      <c r="K209" s="114"/>
      <c r="L209" s="129"/>
      <c r="M209" s="129"/>
      <c r="N209" s="129"/>
      <c r="O209" s="129"/>
      <c r="P209" s="110"/>
      <c r="Q209" s="110"/>
      <c r="R209" s="110"/>
      <c r="S209" s="110"/>
      <c r="T209" s="110"/>
      <c r="U209" s="33"/>
      <c r="V209" s="110"/>
    </row>
    <row r="210" spans="3:22" ht="15.75" customHeight="1" x14ac:dyDescent="0.35">
      <c r="C210" s="110"/>
      <c r="D210" s="114"/>
      <c r="E210" s="114"/>
      <c r="F210" s="114"/>
      <c r="G210" s="114"/>
      <c r="H210" s="114"/>
      <c r="I210" s="114"/>
      <c r="J210" s="114"/>
      <c r="K210" s="114"/>
      <c r="L210" s="129"/>
      <c r="M210" s="129"/>
      <c r="N210" s="129"/>
      <c r="O210" s="129"/>
      <c r="P210" s="110"/>
      <c r="Q210" s="20"/>
      <c r="R210" s="20"/>
      <c r="S210" s="110"/>
      <c r="T210" s="110"/>
      <c r="U210" s="33"/>
      <c r="V210" s="110"/>
    </row>
    <row r="211" spans="3:22" ht="15.75" customHeight="1" x14ac:dyDescent="0.35">
      <c r="C211" s="110"/>
      <c r="D211" s="114"/>
      <c r="E211" s="114"/>
      <c r="F211" s="114"/>
      <c r="G211" s="114"/>
      <c r="H211" s="114"/>
      <c r="I211" s="114"/>
      <c r="J211" s="114"/>
      <c r="K211" s="114"/>
      <c r="L211" s="114"/>
      <c r="M211" s="114"/>
      <c r="N211" s="114"/>
      <c r="O211" s="114"/>
      <c r="P211" s="110"/>
      <c r="Q211" s="20"/>
      <c r="R211" s="20"/>
      <c r="S211" s="110"/>
      <c r="T211" s="110"/>
      <c r="U211" s="110"/>
      <c r="V211" s="110"/>
    </row>
    <row r="212" spans="3:22" ht="40.5" customHeight="1" x14ac:dyDescent="0.35">
      <c r="C212" s="110"/>
      <c r="D212" s="114"/>
      <c r="E212" s="114"/>
      <c r="F212" s="114"/>
      <c r="G212" s="114"/>
      <c r="H212" s="114"/>
      <c r="I212" s="114"/>
      <c r="J212" s="167"/>
      <c r="K212" s="114"/>
      <c r="L212" s="114"/>
      <c r="M212" s="114"/>
      <c r="N212" s="114"/>
      <c r="O212" s="114"/>
      <c r="P212" s="110"/>
      <c r="Q212" s="20"/>
      <c r="R212" s="20"/>
      <c r="S212" s="110"/>
      <c r="T212" s="110"/>
      <c r="U212" s="34"/>
      <c r="V212" s="110"/>
    </row>
    <row r="213" spans="3:22" ht="24.75" customHeight="1" x14ac:dyDescent="0.35">
      <c r="C213" s="110"/>
      <c r="D213" s="114"/>
      <c r="E213" s="114"/>
      <c r="F213" s="114"/>
      <c r="G213" s="114"/>
      <c r="H213" s="114"/>
      <c r="I213" s="114"/>
      <c r="J213" s="114"/>
      <c r="K213" s="114"/>
      <c r="L213" s="114"/>
      <c r="M213" s="114"/>
      <c r="N213" s="114"/>
      <c r="O213" s="114"/>
      <c r="P213" s="110"/>
      <c r="Q213" s="20"/>
      <c r="R213" s="20"/>
      <c r="S213" s="110"/>
      <c r="T213" s="110"/>
      <c r="U213" s="34"/>
      <c r="V213" s="110"/>
    </row>
    <row r="214" spans="3:22" ht="41.25" customHeight="1" x14ac:dyDescent="0.35">
      <c r="C214" s="110"/>
      <c r="D214" s="114"/>
      <c r="E214" s="114"/>
      <c r="F214" s="114"/>
      <c r="G214" s="114"/>
      <c r="H214" s="114"/>
      <c r="I214" s="114"/>
      <c r="J214" s="167"/>
      <c r="K214" s="114"/>
      <c r="L214" s="114"/>
      <c r="M214" s="114"/>
      <c r="N214" s="114"/>
      <c r="O214" s="114"/>
      <c r="P214" s="110"/>
      <c r="Q214" s="120"/>
      <c r="R214" s="20"/>
      <c r="S214" s="110"/>
      <c r="T214" s="110"/>
      <c r="U214" s="34"/>
      <c r="V214" s="110"/>
    </row>
    <row r="215" spans="3:22" ht="51.75" customHeight="1" x14ac:dyDescent="0.35">
      <c r="C215" s="110"/>
      <c r="D215" s="114"/>
      <c r="E215" s="114"/>
      <c r="F215" s="114"/>
      <c r="G215" s="114"/>
      <c r="H215" s="114"/>
      <c r="I215" s="114"/>
      <c r="J215" s="114"/>
      <c r="K215" s="114"/>
      <c r="L215" s="114"/>
      <c r="M215" s="114"/>
      <c r="N215" s="114"/>
      <c r="O215" s="114"/>
      <c r="P215" s="110"/>
      <c r="Q215" s="120"/>
      <c r="R215" s="20"/>
      <c r="S215" s="110"/>
      <c r="T215" s="110"/>
      <c r="U215" s="34"/>
      <c r="V215" s="110"/>
    </row>
    <row r="216" spans="3:22" ht="42" customHeight="1" x14ac:dyDescent="0.35">
      <c r="C216" s="110"/>
      <c r="D216" s="114"/>
      <c r="E216" s="114"/>
      <c r="F216" s="114"/>
      <c r="G216" s="114"/>
      <c r="H216" s="114"/>
      <c r="I216" s="114"/>
      <c r="J216" s="114"/>
      <c r="K216" s="114"/>
      <c r="L216" s="114"/>
      <c r="M216" s="114"/>
      <c r="N216" s="114"/>
      <c r="O216" s="114"/>
      <c r="P216" s="110"/>
      <c r="Q216" s="20"/>
      <c r="R216" s="20"/>
      <c r="S216" s="110"/>
      <c r="T216" s="110"/>
      <c r="U216" s="34"/>
      <c r="V216" s="110"/>
    </row>
    <row r="217" spans="3:22" s="31" customFormat="1" ht="42" customHeight="1" x14ac:dyDescent="0.35">
      <c r="C217" s="110"/>
      <c r="D217" s="114"/>
      <c r="E217" s="114"/>
      <c r="F217" s="114"/>
      <c r="G217" s="114"/>
      <c r="H217" s="114"/>
      <c r="I217" s="114"/>
      <c r="J217" s="114"/>
      <c r="K217" s="114"/>
      <c r="L217" s="114"/>
      <c r="M217" s="114"/>
      <c r="N217" s="114"/>
      <c r="O217" s="114"/>
      <c r="P217" s="110"/>
      <c r="Q217" s="110"/>
      <c r="R217" s="20"/>
      <c r="S217" s="110"/>
      <c r="T217" s="110"/>
      <c r="U217" s="34"/>
      <c r="V217" s="110"/>
    </row>
    <row r="218" spans="3:22" s="31" customFormat="1" ht="42" customHeight="1" x14ac:dyDescent="0.35">
      <c r="C218" s="110"/>
      <c r="D218" s="114"/>
      <c r="E218" s="114"/>
      <c r="F218" s="114"/>
      <c r="G218" s="114"/>
      <c r="H218" s="114"/>
      <c r="I218" s="114"/>
      <c r="J218" s="114"/>
      <c r="K218" s="114"/>
      <c r="L218" s="114"/>
      <c r="M218" s="114"/>
      <c r="N218" s="114"/>
      <c r="O218" s="114"/>
      <c r="P218" s="110"/>
      <c r="Q218" s="110"/>
      <c r="R218" s="20"/>
      <c r="S218" s="110"/>
      <c r="T218" s="110"/>
      <c r="U218" s="110"/>
      <c r="V218" s="110"/>
    </row>
    <row r="219" spans="3:22" s="31" customFormat="1" ht="63.75" customHeight="1" x14ac:dyDescent="0.35">
      <c r="C219" s="110"/>
      <c r="D219" s="114"/>
      <c r="E219" s="114"/>
      <c r="F219" s="114"/>
      <c r="G219" s="114"/>
      <c r="H219" s="114"/>
      <c r="I219" s="114"/>
      <c r="J219" s="114"/>
      <c r="K219" s="114"/>
      <c r="L219" s="114"/>
      <c r="M219" s="114"/>
      <c r="N219" s="114"/>
      <c r="O219" s="114"/>
      <c r="P219" s="110"/>
      <c r="Q219" s="110"/>
      <c r="R219" s="33"/>
      <c r="S219" s="110"/>
      <c r="T219" s="110"/>
      <c r="U219" s="110"/>
      <c r="V219" s="110"/>
    </row>
    <row r="220" spans="3:22" s="31" customFormat="1" ht="42" customHeight="1" x14ac:dyDescent="0.35">
      <c r="C220" s="110"/>
      <c r="D220" s="114"/>
      <c r="E220" s="114"/>
      <c r="F220" s="114"/>
      <c r="G220" s="114"/>
      <c r="H220" s="114"/>
      <c r="I220" s="114"/>
      <c r="J220" s="114"/>
      <c r="K220" s="114"/>
      <c r="L220" s="114"/>
      <c r="M220" s="114"/>
      <c r="N220" s="114"/>
      <c r="O220" s="114"/>
      <c r="P220" s="110"/>
      <c r="Q220" s="110"/>
      <c r="R220" s="110"/>
      <c r="S220" s="110"/>
      <c r="T220" s="110"/>
      <c r="U220" s="110"/>
      <c r="V220" s="33"/>
    </row>
    <row r="221" spans="3:22" ht="23.25" customHeight="1" x14ac:dyDescent="0.35">
      <c r="C221" s="110"/>
      <c r="D221" s="114"/>
      <c r="E221" s="114"/>
      <c r="F221" s="114"/>
      <c r="G221" s="114"/>
      <c r="H221" s="114"/>
      <c r="I221" s="114"/>
      <c r="J221" s="114"/>
      <c r="K221" s="114"/>
      <c r="L221" s="114"/>
      <c r="M221" s="114"/>
      <c r="N221" s="114"/>
      <c r="O221" s="114"/>
      <c r="P221" s="110"/>
      <c r="Q221" s="110"/>
      <c r="R221" s="110"/>
      <c r="S221" s="110"/>
      <c r="T221" s="110"/>
      <c r="U221" s="110"/>
      <c r="V221" s="110"/>
    </row>
    <row r="222" spans="3:22" ht="27.75" customHeight="1" x14ac:dyDescent="0.35">
      <c r="C222" s="110"/>
      <c r="D222" s="114"/>
      <c r="E222" s="114"/>
      <c r="F222" s="114"/>
      <c r="G222" s="114"/>
      <c r="H222" s="114"/>
      <c r="I222" s="114"/>
      <c r="J222" s="114"/>
      <c r="K222" s="114"/>
      <c r="L222" s="114"/>
      <c r="M222" s="114"/>
      <c r="N222" s="114"/>
      <c r="O222" s="114"/>
      <c r="P222" s="110"/>
      <c r="Q222" s="110"/>
      <c r="R222" s="110"/>
      <c r="S222" s="110"/>
      <c r="T222" s="110"/>
      <c r="U222" s="110"/>
      <c r="V222" s="110"/>
    </row>
    <row r="223" spans="3:22" ht="55.5" customHeight="1" x14ac:dyDescent="0.35">
      <c r="C223" s="110"/>
      <c r="D223" s="114"/>
      <c r="E223" s="114"/>
      <c r="F223" s="114"/>
      <c r="G223" s="114"/>
      <c r="H223" s="114"/>
      <c r="I223" s="114"/>
      <c r="J223" s="114"/>
      <c r="K223" s="114"/>
      <c r="L223" s="114"/>
      <c r="M223" s="114"/>
      <c r="N223" s="114"/>
      <c r="O223" s="114"/>
      <c r="P223" s="110"/>
      <c r="Q223" s="110"/>
      <c r="R223" s="110"/>
      <c r="S223" s="110"/>
      <c r="T223" s="110"/>
      <c r="U223" s="110"/>
      <c r="V223" s="110"/>
    </row>
    <row r="224" spans="3:22" ht="57.75" customHeight="1" x14ac:dyDescent="0.35">
      <c r="C224" s="110"/>
      <c r="D224" s="114"/>
      <c r="E224" s="114"/>
      <c r="F224" s="114"/>
      <c r="G224" s="114"/>
      <c r="H224" s="114"/>
      <c r="I224" s="114"/>
      <c r="J224" s="114"/>
      <c r="K224" s="114"/>
      <c r="L224" s="114"/>
      <c r="M224" s="114"/>
      <c r="N224" s="114"/>
      <c r="O224" s="114"/>
      <c r="P224" s="110"/>
      <c r="Q224" s="110"/>
      <c r="R224" s="110"/>
      <c r="S224" s="110"/>
      <c r="T224" s="110"/>
      <c r="U224" s="110"/>
      <c r="V224" s="110"/>
    </row>
    <row r="225" spans="23:23" ht="21.75" customHeight="1" x14ac:dyDescent="0.35">
      <c r="W225" s="110"/>
    </row>
    <row r="226" spans="23:23" ht="49.5" customHeight="1" x14ac:dyDescent="0.35">
      <c r="W226" s="110"/>
    </row>
    <row r="227" spans="23:23" ht="28.5" customHeight="1" x14ac:dyDescent="0.35">
      <c r="W227" s="110"/>
    </row>
    <row r="228" spans="23:23" ht="28.5" customHeight="1" x14ac:dyDescent="0.35">
      <c r="W228" s="110"/>
    </row>
    <row r="229" spans="23:23" ht="28.5" customHeight="1" x14ac:dyDescent="0.35">
      <c r="W229" s="110"/>
    </row>
    <row r="230" spans="23:23" ht="23.25" customHeight="1" x14ac:dyDescent="0.35">
      <c r="W230" s="33"/>
    </row>
    <row r="231" spans="23:23" ht="43.5" customHeight="1" x14ac:dyDescent="0.35">
      <c r="W231" s="33"/>
    </row>
    <row r="232" spans="23:23" ht="55.5" customHeight="1" x14ac:dyDescent="0.35">
      <c r="W232" s="110"/>
    </row>
    <row r="233" spans="23:23" ht="42.75" customHeight="1" x14ac:dyDescent="0.35">
      <c r="W233" s="33"/>
    </row>
    <row r="234" spans="23:23" ht="21.75" customHeight="1" x14ac:dyDescent="0.35">
      <c r="W234" s="33"/>
    </row>
    <row r="235" spans="23:23" ht="21.75" customHeight="1" x14ac:dyDescent="0.35">
      <c r="W235" s="33"/>
    </row>
    <row r="236" spans="23:23" ht="23.25" customHeight="1" x14ac:dyDescent="0.35">
      <c r="W236" s="110"/>
    </row>
    <row r="237" spans="23:23" ht="23.25" customHeight="1" x14ac:dyDescent="0.35">
      <c r="W237" s="110"/>
    </row>
    <row r="238" spans="23:23" ht="21.75" customHeight="1" x14ac:dyDescent="0.35">
      <c r="W238" s="110"/>
    </row>
    <row r="239" spans="23:23" ht="16.5" customHeight="1" x14ac:dyDescent="0.35">
      <c r="W239" s="110"/>
    </row>
    <row r="240" spans="23:23" ht="29.25" customHeight="1" x14ac:dyDescent="0.35">
      <c r="W240" s="110"/>
    </row>
    <row r="241" ht="24.75" customHeight="1" x14ac:dyDescent="0.35"/>
    <row r="242" ht="33" customHeight="1" x14ac:dyDescent="0.35"/>
    <row r="244" ht="15" customHeight="1" x14ac:dyDescent="0.35"/>
    <row r="245" ht="25.5" customHeight="1" x14ac:dyDescent="0.35"/>
  </sheetData>
  <sheetProtection insertColumns="0" insertRows="0" deleteRows="0"/>
  <mergeCells count="24">
    <mergeCell ref="C1:L1"/>
    <mergeCell ref="B5:P5"/>
    <mergeCell ref="C6:P6"/>
    <mergeCell ref="B50:P50"/>
    <mergeCell ref="C17:P17"/>
    <mergeCell ref="C28:P28"/>
    <mergeCell ref="C38:P38"/>
    <mergeCell ref="C2:H2"/>
    <mergeCell ref="P197:P198"/>
    <mergeCell ref="C51:P51"/>
    <mergeCell ref="C196:P196"/>
    <mergeCell ref="C62:P62"/>
    <mergeCell ref="E197:E198"/>
    <mergeCell ref="F197:F198"/>
    <mergeCell ref="G197:G198"/>
    <mergeCell ref="I197:I198"/>
    <mergeCell ref="J197:J198"/>
    <mergeCell ref="K197:K198"/>
    <mergeCell ref="M197:M198"/>
    <mergeCell ref="N197:N198"/>
    <mergeCell ref="O197:O198"/>
    <mergeCell ref="D197:D198"/>
    <mergeCell ref="H197:H198"/>
    <mergeCell ref="L197:L198"/>
  </mergeCells>
  <conditionalFormatting sqref="P82">
    <cfRule type="cellIs" dxfId="15" priority="12" operator="notEqual">
      <formula>$P$74</formula>
    </cfRule>
  </conditionalFormatting>
  <conditionalFormatting sqref="P93">
    <cfRule type="cellIs" dxfId="14" priority="11" operator="notEqual">
      <formula>$P$85</formula>
    </cfRule>
  </conditionalFormatting>
  <conditionalFormatting sqref="P105">
    <cfRule type="cellIs" dxfId="13" priority="10" operator="notEqual">
      <formula>$P$97</formula>
    </cfRule>
  </conditionalFormatting>
  <conditionalFormatting sqref="P116">
    <cfRule type="cellIs" dxfId="12" priority="9" operator="notEqual">
      <formula>$P$108</formula>
    </cfRule>
  </conditionalFormatting>
  <conditionalFormatting sqref="P127">
    <cfRule type="cellIs" dxfId="11" priority="8" operator="notEqual">
      <formula>$P$119</formula>
    </cfRule>
  </conditionalFormatting>
  <conditionalFormatting sqref="P138">
    <cfRule type="cellIs" dxfId="10" priority="7" operator="notEqual">
      <formula>$P$130</formula>
    </cfRule>
  </conditionalFormatting>
  <conditionalFormatting sqref="P150">
    <cfRule type="cellIs" dxfId="9" priority="6" operator="notEqual">
      <formula>$P$142</formula>
    </cfRule>
  </conditionalFormatting>
  <conditionalFormatting sqref="P161">
    <cfRule type="cellIs" dxfId="8" priority="5" operator="notEqual">
      <formula>$P$153</formula>
    </cfRule>
  </conditionalFormatting>
  <conditionalFormatting sqref="P172">
    <cfRule type="cellIs" dxfId="7" priority="4" operator="notEqual">
      <formula>$P$153</formula>
    </cfRule>
  </conditionalFormatting>
  <conditionalFormatting sqref="P183">
    <cfRule type="cellIs" dxfId="6" priority="3" operator="notEqual">
      <formula>$P$175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s>
  <pageMargins left="0.25" right="0.25" top="0.75" bottom="0.75" header="0.3" footer="0.3"/>
  <pageSetup paperSize="8" scale="74" fitToHeight="0" orientation="landscape" r:id="rId1"/>
  <rowBreaks count="1" manualBreakCount="1">
    <brk id="61" max="16383" man="1"/>
  </rowBreaks>
  <ignoredErrors>
    <ignoredError sqref="L4 L197:L198 D197:D198 D4 H197:H198 H4"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Table'!$T$186</xm:f>
            <x14:dxf>
              <font>
                <color rgb="FF9C0006"/>
              </font>
              <fill>
                <patternFill>
                  <bgColor rgb="FFFFC7CE"/>
                </patternFill>
              </fill>
            </x14:dxf>
          </x14:cfRule>
          <xm:sqref>P208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C10" sqref="C10"/>
    </sheetView>
  </sheetViews>
  <sheetFormatPr defaultColWidth="8.90625" defaultRowHeight="14.5" x14ac:dyDescent="0.35"/>
  <cols>
    <col min="2" max="2" width="73.453125" customWidth="1"/>
  </cols>
  <sheetData>
    <row r="1" spans="2:2" ht="15" thickBot="1" x14ac:dyDescent="0.4"/>
    <row r="2" spans="2:2" ht="15" thickBot="1" x14ac:dyDescent="0.4">
      <c r="B2" s="81" t="s">
        <v>255</v>
      </c>
    </row>
    <row r="3" spans="2:2" x14ac:dyDescent="0.35">
      <c r="B3" s="82"/>
    </row>
    <row r="4" spans="2:2" ht="30.75" customHeight="1" x14ac:dyDescent="0.35">
      <c r="B4" s="83" t="s">
        <v>256</v>
      </c>
    </row>
    <row r="5" spans="2:2" ht="30.75" customHeight="1" x14ac:dyDescent="0.35">
      <c r="B5" s="83"/>
    </row>
    <row r="6" spans="2:2" ht="58" x14ac:dyDescent="0.35">
      <c r="B6" s="83" t="s">
        <v>257</v>
      </c>
    </row>
    <row r="7" spans="2:2" x14ac:dyDescent="0.35">
      <c r="B7" s="83"/>
    </row>
    <row r="8" spans="2:2" ht="58" x14ac:dyDescent="0.35">
      <c r="B8" s="83" t="s">
        <v>258</v>
      </c>
    </row>
    <row r="9" spans="2:2" x14ac:dyDescent="0.35">
      <c r="B9" s="83"/>
    </row>
    <row r="10" spans="2:2" ht="58" x14ac:dyDescent="0.35">
      <c r="B10" s="83" t="s">
        <v>259</v>
      </c>
    </row>
    <row r="11" spans="2:2" x14ac:dyDescent="0.35">
      <c r="B11" s="83"/>
    </row>
    <row r="12" spans="2:2" ht="29" x14ac:dyDescent="0.35">
      <c r="B12" s="83" t="s">
        <v>260</v>
      </c>
    </row>
    <row r="13" spans="2:2" x14ac:dyDescent="0.35">
      <c r="B13" s="83"/>
    </row>
    <row r="14" spans="2:2" ht="58" x14ac:dyDescent="0.35">
      <c r="B14" s="83" t="s">
        <v>261</v>
      </c>
    </row>
    <row r="15" spans="2:2" x14ac:dyDescent="0.35">
      <c r="B15" s="83"/>
    </row>
    <row r="16" spans="2:2" ht="44" thickBot="1" x14ac:dyDescent="0.4">
      <c r="B16" s="84"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M26"/>
  <sheetViews>
    <sheetView showGridLines="0" zoomScale="93" zoomScaleNormal="93" workbookViewId="0">
      <selection activeCell="G30" sqref="G30"/>
    </sheetView>
  </sheetViews>
  <sheetFormatPr defaultColWidth="8.90625" defaultRowHeight="14.5" x14ac:dyDescent="0.35"/>
  <cols>
    <col min="1" max="1" width="12.453125" style="168" customWidth="1"/>
    <col min="2" max="2" width="20.453125" style="168" customWidth="1"/>
    <col min="3" max="11" width="25.453125" style="168" customWidth="1"/>
    <col min="12" max="12" width="24.453125" style="168" customWidth="1"/>
    <col min="13" max="13" width="18.453125" style="168" customWidth="1"/>
    <col min="14" max="14" width="21.54296875" style="168" customWidth="1"/>
    <col min="15" max="16" width="15.90625" style="168" bestFit="1" customWidth="1"/>
    <col min="17" max="17" width="11.08984375" style="168" bestFit="1" customWidth="1"/>
    <col min="18" max="16384" width="8.90625" style="168"/>
  </cols>
  <sheetData>
    <row r="1" spans="2:12" ht="15" thickBot="1" x14ac:dyDescent="0.4"/>
    <row r="2" spans="2:12" s="169" customFormat="1" ht="15.5" x14ac:dyDescent="0.35">
      <c r="B2" s="395" t="s">
        <v>263</v>
      </c>
      <c r="C2" s="396"/>
      <c r="D2" s="396"/>
      <c r="E2" s="396"/>
      <c r="F2" s="396"/>
      <c r="G2" s="396"/>
      <c r="H2" s="396"/>
      <c r="I2" s="396"/>
      <c r="J2" s="396"/>
      <c r="K2" s="396"/>
      <c r="L2" s="397"/>
    </row>
    <row r="3" spans="2:12" s="169" customFormat="1" ht="16" thickBot="1" x14ac:dyDescent="0.4">
      <c r="B3" s="398"/>
      <c r="C3" s="399"/>
      <c r="D3" s="399"/>
      <c r="E3" s="399"/>
      <c r="F3" s="399"/>
      <c r="G3" s="399"/>
      <c r="H3" s="399"/>
      <c r="I3" s="399"/>
      <c r="J3" s="399"/>
      <c r="K3" s="399"/>
      <c r="L3" s="400"/>
    </row>
    <row r="4" spans="2:12" s="169" customFormat="1" ht="16" thickBot="1" x14ac:dyDescent="0.4">
      <c r="B4" s="170"/>
      <c r="C4" s="170"/>
      <c r="D4" s="170"/>
      <c r="E4" s="170"/>
      <c r="F4" s="170"/>
      <c r="G4" s="170"/>
      <c r="H4" s="170"/>
      <c r="I4" s="170"/>
      <c r="J4" s="170"/>
      <c r="K4" s="170"/>
      <c r="L4" s="170"/>
    </row>
    <row r="5" spans="2:12" s="169" customFormat="1" ht="15.5" x14ac:dyDescent="0.35">
      <c r="B5" s="404" t="s">
        <v>251</v>
      </c>
      <c r="C5" s="405"/>
      <c r="D5" s="405"/>
      <c r="E5" s="405"/>
      <c r="F5" s="405"/>
      <c r="G5" s="405"/>
      <c r="H5" s="405"/>
      <c r="I5" s="405"/>
      <c r="J5" s="405"/>
      <c r="K5" s="405"/>
      <c r="L5" s="406"/>
    </row>
    <row r="6" spans="2:12" s="172" customFormat="1" ht="15.5" x14ac:dyDescent="0.35">
      <c r="B6" s="171"/>
      <c r="C6" s="401" t="str">
        <f>'1) Budget Table'!D4</f>
        <v>UNDP (Original Budget)</v>
      </c>
      <c r="D6" s="408" t="str">
        <f>'2) By Category'!F4</f>
        <v>UNDP costed extension</v>
      </c>
      <c r="E6" s="408" t="str">
        <f>'2) By Category'!G4</f>
        <v>UNDP Revised Budget</v>
      </c>
      <c r="F6" s="402" t="str">
        <f>'1) Budget Table'!J4</f>
        <v>UNFPA (Original Budget)</v>
      </c>
      <c r="G6" s="409" t="str">
        <f>'2) By Category'!J4</f>
        <v>UNFPA Costed extension</v>
      </c>
      <c r="H6" s="409" t="str">
        <f>'2) By Category'!K4</f>
        <v>UNFPA Revised Budget</v>
      </c>
      <c r="I6" s="403" t="str">
        <f>'1) Budget Table'!O4</f>
        <v>UNWomen (Original budget)</v>
      </c>
      <c r="J6" s="403" t="s">
        <v>264</v>
      </c>
      <c r="K6" s="403" t="s">
        <v>20</v>
      </c>
      <c r="L6" s="407" t="s">
        <v>251</v>
      </c>
    </row>
    <row r="7" spans="2:12" s="172" customFormat="1" ht="15.5" x14ac:dyDescent="0.35">
      <c r="B7" s="171"/>
      <c r="C7" s="401"/>
      <c r="D7" s="408"/>
      <c r="E7" s="408"/>
      <c r="F7" s="402"/>
      <c r="G7" s="409"/>
      <c r="H7" s="409"/>
      <c r="I7" s="403"/>
      <c r="J7" s="403"/>
      <c r="K7" s="403"/>
      <c r="L7" s="407"/>
    </row>
    <row r="8" spans="2:12" s="169" customFormat="1" ht="31" x14ac:dyDescent="0.35">
      <c r="B8" s="173" t="s">
        <v>233</v>
      </c>
      <c r="C8" s="201">
        <f>'2) By Category'!D199</f>
        <v>549400</v>
      </c>
      <c r="D8" s="201" cm="1">
        <f t="array" ref="D8:D16">'2) By Category'!F199:F207</f>
        <v>10000</v>
      </c>
      <c r="E8" s="202">
        <f>'2) By Category'!G199</f>
        <v>559400</v>
      </c>
      <c r="F8" s="197">
        <f>'2) By Category'!H199</f>
        <v>70000</v>
      </c>
      <c r="G8" s="197" cm="1">
        <f t="array" ref="G8:G14">'2) By Category'!J199:J205</f>
        <v>0</v>
      </c>
      <c r="H8" s="197" cm="1">
        <f t="array" ref="H8:H14">'2) By Category'!K199:K205</f>
        <v>70000</v>
      </c>
      <c r="I8" s="192">
        <f>'2) By Category'!L199</f>
        <v>87000</v>
      </c>
      <c r="J8" s="192" cm="1">
        <f t="array" ref="J8:J13">'2) By Category'!N199:N204</f>
        <v>20000</v>
      </c>
      <c r="K8" s="192" cm="1">
        <f t="array" ref="K8:K14">'2) By Category'!O199:O205</f>
        <v>107000</v>
      </c>
      <c r="L8" s="174">
        <f>K8+H8+E8</f>
        <v>736400</v>
      </c>
    </row>
    <row r="9" spans="2:12" s="169" customFormat="1" ht="46.5" x14ac:dyDescent="0.35">
      <c r="B9" s="173" t="s">
        <v>234</v>
      </c>
      <c r="C9" s="201">
        <f>'2) By Category'!D200</f>
        <v>56843</v>
      </c>
      <c r="D9" s="201">
        <v>66102</v>
      </c>
      <c r="E9" s="202">
        <f>'2) By Category'!G200</f>
        <v>122945</v>
      </c>
      <c r="F9" s="197">
        <f>'2) By Category'!H200</f>
        <v>40000</v>
      </c>
      <c r="G9" s="197">
        <v>0</v>
      </c>
      <c r="H9" s="197">
        <v>40000</v>
      </c>
      <c r="I9" s="192">
        <f>'2) By Category'!L200</f>
        <v>46000</v>
      </c>
      <c r="J9" s="192">
        <v>7000</v>
      </c>
      <c r="K9" s="192">
        <v>53000</v>
      </c>
      <c r="L9" s="174">
        <f t="shared" ref="L9:L14" si="0">K9+H9+E9</f>
        <v>215945</v>
      </c>
    </row>
    <row r="10" spans="2:12" s="169" customFormat="1" ht="62" x14ac:dyDescent="0.35">
      <c r="B10" s="173" t="s">
        <v>235</v>
      </c>
      <c r="C10" s="201">
        <f>'2) By Category'!D201</f>
        <v>100000</v>
      </c>
      <c r="D10" s="201">
        <v>72000</v>
      </c>
      <c r="E10" s="202">
        <f>'2) By Category'!G201</f>
        <v>172000</v>
      </c>
      <c r="F10" s="197">
        <f>'2) By Category'!H201</f>
        <v>0</v>
      </c>
      <c r="G10" s="197">
        <v>0</v>
      </c>
      <c r="H10" s="197">
        <v>0</v>
      </c>
      <c r="I10" s="192">
        <f>'2) By Category'!L201</f>
        <v>56000</v>
      </c>
      <c r="J10" s="192">
        <v>6000</v>
      </c>
      <c r="K10" s="192">
        <v>62000</v>
      </c>
      <c r="L10" s="174">
        <f t="shared" si="0"/>
        <v>234000</v>
      </c>
    </row>
    <row r="11" spans="2:12" s="169" customFormat="1" ht="31" x14ac:dyDescent="0.35">
      <c r="B11" s="175" t="s">
        <v>236</v>
      </c>
      <c r="C11" s="201">
        <f>'2) By Category'!D202</f>
        <v>340000</v>
      </c>
      <c r="D11" s="201">
        <v>55000</v>
      </c>
      <c r="E11" s="202">
        <f>'2) By Category'!G202</f>
        <v>395000</v>
      </c>
      <c r="F11" s="197">
        <f>'2) By Category'!H202</f>
        <v>135748</v>
      </c>
      <c r="G11" s="197">
        <v>0</v>
      </c>
      <c r="H11" s="197">
        <v>135748</v>
      </c>
      <c r="I11" s="192">
        <f>'2) By Category'!L202</f>
        <v>100000</v>
      </c>
      <c r="J11" s="192">
        <v>7457.94</v>
      </c>
      <c r="K11" s="192">
        <v>107457.94</v>
      </c>
      <c r="L11" s="174">
        <f t="shared" si="0"/>
        <v>638205.93999999994</v>
      </c>
    </row>
    <row r="12" spans="2:12" s="169" customFormat="1" ht="15.5" x14ac:dyDescent="0.35">
      <c r="B12" s="173" t="s">
        <v>237</v>
      </c>
      <c r="C12" s="201">
        <f>'2) By Category'!D203</f>
        <v>158000</v>
      </c>
      <c r="D12" s="201">
        <v>170730</v>
      </c>
      <c r="E12" s="202">
        <f>'2) By Category'!G203</f>
        <v>328730</v>
      </c>
      <c r="F12" s="197">
        <f>'2) By Category'!H203</f>
        <v>60000</v>
      </c>
      <c r="G12" s="197">
        <v>0</v>
      </c>
      <c r="H12" s="197">
        <v>60000</v>
      </c>
      <c r="I12" s="192">
        <f>'2) By Category'!L203</f>
        <v>75748</v>
      </c>
      <c r="J12" s="192">
        <v>53000</v>
      </c>
      <c r="K12" s="192">
        <v>128748</v>
      </c>
      <c r="L12" s="174">
        <f t="shared" si="0"/>
        <v>517478</v>
      </c>
    </row>
    <row r="13" spans="2:12" s="169" customFormat="1" ht="46.5" x14ac:dyDescent="0.35">
      <c r="B13" s="173" t="s">
        <v>238</v>
      </c>
      <c r="C13" s="201">
        <f>'2) By Category'!D204</f>
        <v>428000</v>
      </c>
      <c r="D13" s="201">
        <v>0</v>
      </c>
      <c r="E13" s="202">
        <f>'2) By Category'!G204</f>
        <v>428000</v>
      </c>
      <c r="F13" s="197">
        <f>'2) By Category'!H204</f>
        <v>255000</v>
      </c>
      <c r="G13" s="197">
        <v>0</v>
      </c>
      <c r="H13" s="197">
        <v>255000</v>
      </c>
      <c r="I13" s="192">
        <f>'2) By Category'!L204</f>
        <v>196000</v>
      </c>
      <c r="J13" s="192">
        <v>0</v>
      </c>
      <c r="K13" s="192">
        <v>196000</v>
      </c>
      <c r="L13" s="174">
        <f t="shared" si="0"/>
        <v>879000</v>
      </c>
    </row>
    <row r="14" spans="2:12" s="169" customFormat="1" ht="31" x14ac:dyDescent="0.35">
      <c r="B14" s="173" t="s">
        <v>239</v>
      </c>
      <c r="C14" s="201">
        <f>'2) By Category'!D205</f>
        <v>50000</v>
      </c>
      <c r="D14" s="201">
        <v>0</v>
      </c>
      <c r="E14" s="201">
        <f>'2) By Category'!G205</f>
        <v>50000</v>
      </c>
      <c r="F14" s="197">
        <f>'2) By Category'!H205</f>
        <v>0</v>
      </c>
      <c r="G14" s="197">
        <v>0</v>
      </c>
      <c r="H14" s="197">
        <v>0</v>
      </c>
      <c r="I14" s="192">
        <f>'2) By Category'!L205</f>
        <v>0</v>
      </c>
      <c r="J14" s="192">
        <f>'2) By Category'!N205</f>
        <v>0</v>
      </c>
      <c r="K14" s="192">
        <v>0</v>
      </c>
      <c r="L14" s="174">
        <f t="shared" si="0"/>
        <v>50000</v>
      </c>
    </row>
    <row r="15" spans="2:12" s="178" customFormat="1" ht="30" customHeight="1" x14ac:dyDescent="0.35">
      <c r="B15" s="176" t="s">
        <v>265</v>
      </c>
      <c r="C15" s="203">
        <f>SUM(C8:C14)</f>
        <v>1682243</v>
      </c>
      <c r="D15" s="203">
        <v>373832</v>
      </c>
      <c r="E15" s="204">
        <f>SUM(E8:E14)</f>
        <v>2056075</v>
      </c>
      <c r="F15" s="198">
        <f>SUM(F8:F14)</f>
        <v>560748</v>
      </c>
      <c r="G15" s="198">
        <f>SUM(_xlfn.ANCHORARRAY(G8))</f>
        <v>0</v>
      </c>
      <c r="H15" s="198">
        <f>SUM(_xlfn.ANCHORARRAY(H8))</f>
        <v>560748</v>
      </c>
      <c r="I15" s="193">
        <f>SUM(I8:I14)</f>
        <v>560748</v>
      </c>
      <c r="J15" s="194">
        <f>SUM(J8:J14)</f>
        <v>93457.94</v>
      </c>
      <c r="K15" s="194">
        <f>SUM(_xlfn.ANCHORARRAY(K8))</f>
        <v>654205.93999999994</v>
      </c>
      <c r="L15" s="177">
        <f>SUM(L8:L14)</f>
        <v>3271028.94</v>
      </c>
    </row>
    <row r="16" spans="2:12" s="178" customFormat="1" ht="19.5" customHeight="1" thickBot="1" x14ac:dyDescent="0.4">
      <c r="B16" s="179" t="s">
        <v>253</v>
      </c>
      <c r="C16" s="205">
        <f>C15*0.07</f>
        <v>117757.01000000001</v>
      </c>
      <c r="D16" s="205">
        <v>26168.240000000002</v>
      </c>
      <c r="E16" s="205">
        <f>E15*0.07</f>
        <v>143925.25</v>
      </c>
      <c r="F16" s="199">
        <f t="shared" ref="F16:L16" si="1">F15*0.07</f>
        <v>39252.36</v>
      </c>
      <c r="G16" s="199">
        <f t="shared" si="1"/>
        <v>0</v>
      </c>
      <c r="H16" s="199">
        <f t="shared" si="1"/>
        <v>39252.36</v>
      </c>
      <c r="I16" s="195">
        <f t="shared" si="1"/>
        <v>39252.36</v>
      </c>
      <c r="J16" s="195">
        <f t="shared" si="1"/>
        <v>6542.055800000001</v>
      </c>
      <c r="K16" s="195">
        <f t="shared" si="1"/>
        <v>45794.415800000002</v>
      </c>
      <c r="L16" s="180">
        <f t="shared" si="1"/>
        <v>228972.02580000003</v>
      </c>
    </row>
    <row r="17" spans="2:13" s="178" customFormat="1" ht="25.5" customHeight="1" thickBot="1" x14ac:dyDescent="0.4">
      <c r="B17" s="181" t="s">
        <v>21</v>
      </c>
      <c r="C17" s="206">
        <f>C15+C16</f>
        <v>1800000.01</v>
      </c>
      <c r="D17" s="206">
        <f>D15+D16</f>
        <v>400000.24</v>
      </c>
      <c r="E17" s="206">
        <f>E15+E16</f>
        <v>2200000.25</v>
      </c>
      <c r="F17" s="200">
        <f t="shared" ref="F17:L17" si="2">F15+F16</f>
        <v>600000.36</v>
      </c>
      <c r="G17" s="200">
        <f t="shared" si="2"/>
        <v>0</v>
      </c>
      <c r="H17" s="200">
        <f t="shared" si="2"/>
        <v>600000.36</v>
      </c>
      <c r="I17" s="196">
        <f t="shared" si="2"/>
        <v>600000.36</v>
      </c>
      <c r="J17" s="196">
        <f>SUM(J15:J16)</f>
        <v>99999.995800000004</v>
      </c>
      <c r="K17" s="196">
        <f>SUM(K15:K16)</f>
        <v>700000.3557999999</v>
      </c>
      <c r="L17" s="182">
        <f t="shared" si="2"/>
        <v>3500000.9657999999</v>
      </c>
    </row>
    <row r="18" spans="2:13" s="169" customFormat="1" ht="15.5" x14ac:dyDescent="0.35">
      <c r="B18" s="170"/>
      <c r="C18" s="170"/>
      <c r="D18" s="170"/>
      <c r="E18" s="170"/>
      <c r="F18" s="170"/>
      <c r="G18" s="170"/>
      <c r="H18" s="170"/>
      <c r="I18" s="170"/>
      <c r="J18" s="170"/>
      <c r="K18" s="170"/>
      <c r="L18" s="170"/>
      <c r="M18" s="170"/>
    </row>
    <row r="19" spans="2:13" s="187" customFormat="1" ht="15.75" customHeight="1" thickBot="1" x14ac:dyDescent="0.4">
      <c r="B19" s="394"/>
      <c r="C19" s="394"/>
      <c r="D19" s="394"/>
      <c r="E19" s="394"/>
      <c r="F19" s="394"/>
      <c r="G19" s="394"/>
      <c r="H19" s="394"/>
      <c r="I19" s="394"/>
      <c r="J19" s="394"/>
      <c r="K19" s="394"/>
      <c r="L19" s="394"/>
      <c r="M19" s="186"/>
    </row>
    <row r="20" spans="2:13" s="188" customFormat="1" ht="15.75" customHeight="1" x14ac:dyDescent="0.35">
      <c r="B20" s="331" t="s">
        <v>213</v>
      </c>
      <c r="C20" s="332"/>
      <c r="D20" s="332"/>
      <c r="E20" s="332"/>
      <c r="F20" s="332"/>
      <c r="G20" s="333"/>
      <c r="H20" s="185"/>
      <c r="I20" s="394"/>
      <c r="J20" s="185"/>
      <c r="K20" s="185"/>
      <c r="L20" s="394"/>
      <c r="M20" s="394"/>
    </row>
    <row r="21" spans="2:13" s="188" customFormat="1" ht="15.75" customHeight="1" x14ac:dyDescent="0.35">
      <c r="B21" s="157"/>
      <c r="C21" s="334" t="s">
        <v>214</v>
      </c>
      <c r="D21" s="334" t="s">
        <v>215</v>
      </c>
      <c r="E21" s="334" t="s">
        <v>216</v>
      </c>
      <c r="F21" s="334" t="s">
        <v>21</v>
      </c>
      <c r="G21" s="393" t="s">
        <v>217</v>
      </c>
      <c r="H21" s="185"/>
      <c r="I21" s="394"/>
      <c r="J21" s="185"/>
      <c r="K21" s="185"/>
      <c r="L21" s="394"/>
      <c r="M21" s="394"/>
    </row>
    <row r="22" spans="2:13" s="188" customFormat="1" ht="23.25" customHeight="1" x14ac:dyDescent="0.35">
      <c r="B22" s="157"/>
      <c r="C22" s="335"/>
      <c r="D22" s="335"/>
      <c r="E22" s="335"/>
      <c r="F22" s="335"/>
      <c r="G22" s="380"/>
      <c r="H22" s="190"/>
      <c r="I22" s="190"/>
      <c r="J22" s="190"/>
      <c r="K22" s="190"/>
      <c r="L22" s="189"/>
      <c r="M22" s="189"/>
    </row>
    <row r="23" spans="2:13" s="188" customFormat="1" ht="24.75" customHeight="1" x14ac:dyDescent="0.35">
      <c r="B23" s="12" t="s">
        <v>218</v>
      </c>
      <c r="C23" s="162">
        <f>'1) Budget Table'!D191</f>
        <v>1260000.007</v>
      </c>
      <c r="D23" s="163">
        <f>'1) Budget Table'!E191</f>
        <v>420000.25199999998</v>
      </c>
      <c r="E23" s="163">
        <f>'1) Budget Table'!F191</f>
        <v>420000.25199999998</v>
      </c>
      <c r="F23" s="163">
        <f>+C23+D23+E23</f>
        <v>2100000.5109999999</v>
      </c>
      <c r="G23" s="158">
        <v>0.7</v>
      </c>
      <c r="H23" s="190"/>
      <c r="I23" s="190"/>
      <c r="J23" s="190"/>
      <c r="K23" s="190"/>
      <c r="L23" s="189"/>
      <c r="M23" s="189"/>
    </row>
    <row r="24" spans="2:13" s="188" customFormat="1" ht="24.75" customHeight="1" x14ac:dyDescent="0.35">
      <c r="B24" s="159" t="s">
        <v>219</v>
      </c>
      <c r="C24" s="162">
        <f>'1) Budget Table'!D192</f>
        <v>540000.00300000003</v>
      </c>
      <c r="D24" s="162">
        <f>'1) Budget Table'!E192</f>
        <v>180000.10799999998</v>
      </c>
      <c r="E24" s="162">
        <f>'1) Budget Table'!F192</f>
        <v>180000.10799999998</v>
      </c>
      <c r="F24" s="163">
        <f t="shared" ref="F24:F25" si="3">+C24+D24+E24</f>
        <v>900000.21900000004</v>
      </c>
      <c r="G24" s="160">
        <v>0.3</v>
      </c>
      <c r="H24" s="190"/>
      <c r="I24" s="190"/>
      <c r="J24" s="190"/>
      <c r="K24" s="190"/>
      <c r="L24" s="189"/>
      <c r="M24" s="189"/>
    </row>
    <row r="25" spans="2:13" s="188" customFormat="1" ht="15.5" x14ac:dyDescent="0.35">
      <c r="B25" s="159" t="s">
        <v>220</v>
      </c>
      <c r="C25" s="162">
        <f>$D$193*H25</f>
        <v>0</v>
      </c>
      <c r="D25" s="163">
        <f>$E$193*H25</f>
        <v>0</v>
      </c>
      <c r="E25" s="163"/>
      <c r="F25" s="163">
        <f t="shared" si="3"/>
        <v>0</v>
      </c>
      <c r="G25" s="160">
        <f>SUM(C25:F25)</f>
        <v>0</v>
      </c>
      <c r="H25" s="191"/>
      <c r="I25" s="191"/>
      <c r="J25" s="191"/>
      <c r="K25" s="191"/>
      <c r="L25" s="191"/>
    </row>
    <row r="26" spans="2:13" ht="16" thickBot="1" x14ac:dyDescent="0.4">
      <c r="B26" s="5" t="s">
        <v>221</v>
      </c>
      <c r="C26" s="142">
        <f>SUM(C23:C25)</f>
        <v>1800000.01</v>
      </c>
      <c r="D26" s="142">
        <f>SUM(D23:D25)</f>
        <v>600000.36</v>
      </c>
      <c r="E26" s="142">
        <f>SUM(E23:E25)</f>
        <v>600000.36</v>
      </c>
      <c r="F26" s="142">
        <f>+F23+F24</f>
        <v>3000000.73</v>
      </c>
      <c r="G26" s="161">
        <f>SUM(G23:G25)</f>
        <v>1</v>
      </c>
    </row>
  </sheetData>
  <sheetProtection formatCells="0" formatColumns="0" formatRows="0"/>
  <mergeCells count="22">
    <mergeCell ref="M20:M21"/>
    <mergeCell ref="B2:L3"/>
    <mergeCell ref="C6:C7"/>
    <mergeCell ref="F6:F7"/>
    <mergeCell ref="I6:I7"/>
    <mergeCell ref="I20:I21"/>
    <mergeCell ref="B19:L19"/>
    <mergeCell ref="B5:L5"/>
    <mergeCell ref="L6:L7"/>
    <mergeCell ref="L20:L21"/>
    <mergeCell ref="D6:D7"/>
    <mergeCell ref="E6:E7"/>
    <mergeCell ref="G6:G7"/>
    <mergeCell ref="H6:H7"/>
    <mergeCell ref="J6:J7"/>
    <mergeCell ref="K6:K7"/>
    <mergeCell ref="B20:G20"/>
    <mergeCell ref="C21:C22"/>
    <mergeCell ref="D21:D22"/>
    <mergeCell ref="E21:E22"/>
    <mergeCell ref="F21:F22"/>
    <mergeCell ref="G21:G22"/>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I6:I7 C6:C7 F6:F7"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Table'!$T$186</xm:f>
            <x14:dxf>
              <font>
                <color rgb="FF9C0006"/>
              </font>
              <fill>
                <patternFill>
                  <bgColor rgb="FFFFC7CE"/>
                </patternFill>
              </fill>
            </x14:dxf>
          </x14:cfRule>
          <xm:sqref>L17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90625" defaultRowHeight="14.5" x14ac:dyDescent="0.35"/>
  <sheetData>
    <row r="1" spans="1:1" x14ac:dyDescent="0.35">
      <c r="A1" s="80">
        <v>0</v>
      </c>
    </row>
    <row r="2" spans="1:1" x14ac:dyDescent="0.35">
      <c r="A2" s="80">
        <v>0.2</v>
      </c>
    </row>
    <row r="3" spans="1:1" x14ac:dyDescent="0.35">
      <c r="A3" s="80">
        <v>0.4</v>
      </c>
    </row>
    <row r="4" spans="1:1" x14ac:dyDescent="0.35">
      <c r="A4" s="80">
        <v>0.6</v>
      </c>
    </row>
    <row r="5" spans="1:1" x14ac:dyDescent="0.35">
      <c r="A5" s="80">
        <v>0.8</v>
      </c>
    </row>
    <row r="6" spans="1:1" x14ac:dyDescent="0.35">
      <c r="A6" s="80">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90625" defaultRowHeight="14.5" x14ac:dyDescent="0.35"/>
  <sheetData>
    <row r="1" spans="1:2" x14ac:dyDescent="0.35">
      <c r="A1" s="53" t="s">
        <v>266</v>
      </c>
      <c r="B1" s="54" t="s">
        <v>267</v>
      </c>
    </row>
    <row r="2" spans="1:2" x14ac:dyDescent="0.35">
      <c r="A2" s="55" t="s">
        <v>268</v>
      </c>
      <c r="B2" s="56" t="s">
        <v>269</v>
      </c>
    </row>
    <row r="3" spans="1:2" x14ac:dyDescent="0.35">
      <c r="A3" s="55" t="s">
        <v>270</v>
      </c>
      <c r="B3" s="56" t="s">
        <v>271</v>
      </c>
    </row>
    <row r="4" spans="1:2" x14ac:dyDescent="0.35">
      <c r="A4" s="55" t="s">
        <v>272</v>
      </c>
      <c r="B4" s="56" t="s">
        <v>273</v>
      </c>
    </row>
    <row r="5" spans="1:2" x14ac:dyDescent="0.35">
      <c r="A5" s="55" t="s">
        <v>274</v>
      </c>
      <c r="B5" s="56" t="s">
        <v>275</v>
      </c>
    </row>
    <row r="6" spans="1:2" x14ac:dyDescent="0.35">
      <c r="A6" s="55" t="s">
        <v>276</v>
      </c>
      <c r="B6" s="56" t="s">
        <v>277</v>
      </c>
    </row>
    <row r="7" spans="1:2" x14ac:dyDescent="0.35">
      <c r="A7" s="55" t="s">
        <v>278</v>
      </c>
      <c r="B7" s="56" t="s">
        <v>279</v>
      </c>
    </row>
    <row r="8" spans="1:2" x14ac:dyDescent="0.35">
      <c r="A8" s="55" t="s">
        <v>280</v>
      </c>
      <c r="B8" s="56" t="s">
        <v>281</v>
      </c>
    </row>
    <row r="9" spans="1:2" x14ac:dyDescent="0.35">
      <c r="A9" s="55" t="s">
        <v>282</v>
      </c>
      <c r="B9" s="56" t="s">
        <v>283</v>
      </c>
    </row>
    <row r="10" spans="1:2" x14ac:dyDescent="0.35">
      <c r="A10" s="55" t="s">
        <v>284</v>
      </c>
      <c r="B10" s="56" t="s">
        <v>285</v>
      </c>
    </row>
    <row r="11" spans="1:2" x14ac:dyDescent="0.35">
      <c r="A11" s="55" t="s">
        <v>286</v>
      </c>
      <c r="B11" s="56" t="s">
        <v>287</v>
      </c>
    </row>
    <row r="12" spans="1:2" x14ac:dyDescent="0.35">
      <c r="A12" s="55" t="s">
        <v>288</v>
      </c>
      <c r="B12" s="56" t="s">
        <v>289</v>
      </c>
    </row>
    <row r="13" spans="1:2" x14ac:dyDescent="0.35">
      <c r="A13" s="55" t="s">
        <v>290</v>
      </c>
      <c r="B13" s="56" t="s">
        <v>291</v>
      </c>
    </row>
    <row r="14" spans="1:2" x14ac:dyDescent="0.35">
      <c r="A14" s="55" t="s">
        <v>292</v>
      </c>
      <c r="B14" s="56" t="s">
        <v>293</v>
      </c>
    </row>
    <row r="15" spans="1:2" x14ac:dyDescent="0.35">
      <c r="A15" s="55" t="s">
        <v>294</v>
      </c>
      <c r="B15" s="56" t="s">
        <v>295</v>
      </c>
    </row>
    <row r="16" spans="1:2" x14ac:dyDescent="0.35">
      <c r="A16" s="55" t="s">
        <v>296</v>
      </c>
      <c r="B16" s="56" t="s">
        <v>297</v>
      </c>
    </row>
    <row r="17" spans="1:2" x14ac:dyDescent="0.35">
      <c r="A17" s="55" t="s">
        <v>298</v>
      </c>
      <c r="B17" s="56" t="s">
        <v>299</v>
      </c>
    </row>
    <row r="18" spans="1:2" x14ac:dyDescent="0.35">
      <c r="A18" s="55" t="s">
        <v>300</v>
      </c>
      <c r="B18" s="56" t="s">
        <v>301</v>
      </c>
    </row>
    <row r="19" spans="1:2" x14ac:dyDescent="0.35">
      <c r="A19" s="55" t="s">
        <v>302</v>
      </c>
      <c r="B19" s="56" t="s">
        <v>303</v>
      </c>
    </row>
    <row r="20" spans="1:2" x14ac:dyDescent="0.35">
      <c r="A20" s="55" t="s">
        <v>304</v>
      </c>
      <c r="B20" s="56" t="s">
        <v>305</v>
      </c>
    </row>
    <row r="21" spans="1:2" x14ac:dyDescent="0.35">
      <c r="A21" s="55" t="s">
        <v>306</v>
      </c>
      <c r="B21" s="56" t="s">
        <v>307</v>
      </c>
    </row>
    <row r="22" spans="1:2" x14ac:dyDescent="0.35">
      <c r="A22" s="55" t="s">
        <v>308</v>
      </c>
      <c r="B22" s="56" t="s">
        <v>309</v>
      </c>
    </row>
    <row r="23" spans="1:2" x14ac:dyDescent="0.35">
      <c r="A23" s="55" t="s">
        <v>310</v>
      </c>
      <c r="B23" s="56" t="s">
        <v>311</v>
      </c>
    </row>
    <row r="24" spans="1:2" x14ac:dyDescent="0.35">
      <c r="A24" s="55" t="s">
        <v>312</v>
      </c>
      <c r="B24" s="56" t="s">
        <v>313</v>
      </c>
    </row>
    <row r="25" spans="1:2" x14ac:dyDescent="0.35">
      <c r="A25" s="55" t="s">
        <v>314</v>
      </c>
      <c r="B25" s="56" t="s">
        <v>315</v>
      </c>
    </row>
    <row r="26" spans="1:2" x14ac:dyDescent="0.35">
      <c r="A26" s="55" t="s">
        <v>316</v>
      </c>
      <c r="B26" s="56" t="s">
        <v>317</v>
      </c>
    </row>
    <row r="27" spans="1:2" x14ac:dyDescent="0.35">
      <c r="A27" s="55" t="s">
        <v>318</v>
      </c>
      <c r="B27" s="56" t="s">
        <v>319</v>
      </c>
    </row>
    <row r="28" spans="1:2" x14ac:dyDescent="0.35">
      <c r="A28" s="55" t="s">
        <v>320</v>
      </c>
      <c r="B28" s="56" t="s">
        <v>321</v>
      </c>
    </row>
    <row r="29" spans="1:2" x14ac:dyDescent="0.35">
      <c r="A29" s="55" t="s">
        <v>322</v>
      </c>
      <c r="B29" s="56" t="s">
        <v>323</v>
      </c>
    </row>
    <row r="30" spans="1:2" x14ac:dyDescent="0.35">
      <c r="A30" s="55" t="s">
        <v>324</v>
      </c>
      <c r="B30" s="56" t="s">
        <v>325</v>
      </c>
    </row>
    <row r="31" spans="1:2" x14ac:dyDescent="0.35">
      <c r="A31" s="55" t="s">
        <v>326</v>
      </c>
      <c r="B31" s="56" t="s">
        <v>327</v>
      </c>
    </row>
    <row r="32" spans="1:2" x14ac:dyDescent="0.35">
      <c r="A32" s="55" t="s">
        <v>328</v>
      </c>
      <c r="B32" s="56" t="s">
        <v>329</v>
      </c>
    </row>
    <row r="33" spans="1:2" x14ac:dyDescent="0.35">
      <c r="A33" s="55" t="s">
        <v>330</v>
      </c>
      <c r="B33" s="56" t="s">
        <v>331</v>
      </c>
    </row>
    <row r="34" spans="1:2" x14ac:dyDescent="0.35">
      <c r="A34" s="55" t="s">
        <v>332</v>
      </c>
      <c r="B34" s="56" t="s">
        <v>333</v>
      </c>
    </row>
    <row r="35" spans="1:2" x14ac:dyDescent="0.35">
      <c r="A35" s="55" t="s">
        <v>334</v>
      </c>
      <c r="B35" s="56" t="s">
        <v>335</v>
      </c>
    </row>
    <row r="36" spans="1:2" x14ac:dyDescent="0.35">
      <c r="A36" s="55" t="s">
        <v>336</v>
      </c>
      <c r="B36" s="56" t="s">
        <v>337</v>
      </c>
    </row>
    <row r="37" spans="1:2" x14ac:dyDescent="0.35">
      <c r="A37" s="55" t="s">
        <v>338</v>
      </c>
      <c r="B37" s="56" t="s">
        <v>339</v>
      </c>
    </row>
    <row r="38" spans="1:2" x14ac:dyDescent="0.35">
      <c r="A38" s="55" t="s">
        <v>340</v>
      </c>
      <c r="B38" s="56" t="s">
        <v>341</v>
      </c>
    </row>
    <row r="39" spans="1:2" x14ac:dyDescent="0.35">
      <c r="A39" s="55" t="s">
        <v>342</v>
      </c>
      <c r="B39" s="56" t="s">
        <v>343</v>
      </c>
    </row>
    <row r="40" spans="1:2" x14ac:dyDescent="0.35">
      <c r="A40" s="55" t="s">
        <v>344</v>
      </c>
      <c r="B40" s="56" t="s">
        <v>345</v>
      </c>
    </row>
    <row r="41" spans="1:2" x14ac:dyDescent="0.35">
      <c r="A41" s="55" t="s">
        <v>346</v>
      </c>
      <c r="B41" s="56" t="s">
        <v>347</v>
      </c>
    </row>
    <row r="42" spans="1:2" x14ac:dyDescent="0.35">
      <c r="A42" s="55" t="s">
        <v>348</v>
      </c>
      <c r="B42" s="56" t="s">
        <v>349</v>
      </c>
    </row>
    <row r="43" spans="1:2" x14ac:dyDescent="0.35">
      <c r="A43" s="55" t="s">
        <v>350</v>
      </c>
      <c r="B43" s="56" t="s">
        <v>351</v>
      </c>
    </row>
    <row r="44" spans="1:2" x14ac:dyDescent="0.35">
      <c r="A44" s="55" t="s">
        <v>352</v>
      </c>
      <c r="B44" s="56" t="s">
        <v>353</v>
      </c>
    </row>
    <row r="45" spans="1:2" x14ac:dyDescent="0.35">
      <c r="A45" s="55" t="s">
        <v>354</v>
      </c>
      <c r="B45" s="56" t="s">
        <v>355</v>
      </c>
    </row>
    <row r="46" spans="1:2" x14ac:dyDescent="0.35">
      <c r="A46" s="55" t="s">
        <v>356</v>
      </c>
      <c r="B46" s="56" t="s">
        <v>357</v>
      </c>
    </row>
    <row r="47" spans="1:2" x14ac:dyDescent="0.35">
      <c r="A47" s="55" t="s">
        <v>358</v>
      </c>
      <c r="B47" s="56" t="s">
        <v>359</v>
      </c>
    </row>
    <row r="48" spans="1:2" x14ac:dyDescent="0.35">
      <c r="A48" s="55" t="s">
        <v>360</v>
      </c>
      <c r="B48" s="56" t="s">
        <v>361</v>
      </c>
    </row>
    <row r="49" spans="1:2" x14ac:dyDescent="0.35">
      <c r="A49" s="55" t="s">
        <v>362</v>
      </c>
      <c r="B49" s="56" t="s">
        <v>363</v>
      </c>
    </row>
    <row r="50" spans="1:2" x14ac:dyDescent="0.35">
      <c r="A50" s="55" t="s">
        <v>364</v>
      </c>
      <c r="B50" s="56" t="s">
        <v>365</v>
      </c>
    </row>
    <row r="51" spans="1:2" x14ac:dyDescent="0.35">
      <c r="A51" s="55" t="s">
        <v>366</v>
      </c>
      <c r="B51" s="56" t="s">
        <v>367</v>
      </c>
    </row>
    <row r="52" spans="1:2" x14ac:dyDescent="0.35">
      <c r="A52" s="55" t="s">
        <v>368</v>
      </c>
      <c r="B52" s="56" t="s">
        <v>369</v>
      </c>
    </row>
    <row r="53" spans="1:2" x14ac:dyDescent="0.35">
      <c r="A53" s="55" t="s">
        <v>370</v>
      </c>
      <c r="B53" s="56" t="s">
        <v>371</v>
      </c>
    </row>
    <row r="54" spans="1:2" x14ac:dyDescent="0.35">
      <c r="A54" s="55" t="s">
        <v>372</v>
      </c>
      <c r="B54" s="56" t="s">
        <v>373</v>
      </c>
    </row>
    <row r="55" spans="1:2" x14ac:dyDescent="0.35">
      <c r="A55" s="55" t="s">
        <v>374</v>
      </c>
      <c r="B55" s="56" t="s">
        <v>375</v>
      </c>
    </row>
    <row r="56" spans="1:2" x14ac:dyDescent="0.35">
      <c r="A56" s="55" t="s">
        <v>376</v>
      </c>
      <c r="B56" s="56" t="s">
        <v>377</v>
      </c>
    </row>
    <row r="57" spans="1:2" x14ac:dyDescent="0.35">
      <c r="A57" s="55" t="s">
        <v>378</v>
      </c>
      <c r="B57" s="56" t="s">
        <v>379</v>
      </c>
    </row>
    <row r="58" spans="1:2" x14ac:dyDescent="0.35">
      <c r="A58" s="55" t="s">
        <v>380</v>
      </c>
      <c r="B58" s="56" t="s">
        <v>381</v>
      </c>
    </row>
    <row r="59" spans="1:2" x14ac:dyDescent="0.35">
      <c r="A59" s="55" t="s">
        <v>382</v>
      </c>
      <c r="B59" s="56" t="s">
        <v>383</v>
      </c>
    </row>
    <row r="60" spans="1:2" x14ac:dyDescent="0.35">
      <c r="A60" s="55" t="s">
        <v>384</v>
      </c>
      <c r="B60" s="56" t="s">
        <v>385</v>
      </c>
    </row>
    <row r="61" spans="1:2" x14ac:dyDescent="0.35">
      <c r="A61" s="55" t="s">
        <v>386</v>
      </c>
      <c r="B61" s="56" t="s">
        <v>387</v>
      </c>
    </row>
    <row r="62" spans="1:2" x14ac:dyDescent="0.35">
      <c r="A62" s="55" t="s">
        <v>388</v>
      </c>
      <c r="B62" s="56" t="s">
        <v>389</v>
      </c>
    </row>
    <row r="63" spans="1:2" x14ac:dyDescent="0.35">
      <c r="A63" s="55" t="s">
        <v>390</v>
      </c>
      <c r="B63" s="56" t="s">
        <v>391</v>
      </c>
    </row>
    <row r="64" spans="1:2" x14ac:dyDescent="0.35">
      <c r="A64" s="55" t="s">
        <v>392</v>
      </c>
      <c r="B64" s="56" t="s">
        <v>393</v>
      </c>
    </row>
    <row r="65" spans="1:2" x14ac:dyDescent="0.35">
      <c r="A65" s="55" t="s">
        <v>394</v>
      </c>
      <c r="B65" s="56" t="s">
        <v>395</v>
      </c>
    </row>
    <row r="66" spans="1:2" x14ac:dyDescent="0.35">
      <c r="A66" s="55" t="s">
        <v>396</v>
      </c>
      <c r="B66" s="56" t="s">
        <v>397</v>
      </c>
    </row>
    <row r="67" spans="1:2" x14ac:dyDescent="0.35">
      <c r="A67" s="55" t="s">
        <v>398</v>
      </c>
      <c r="B67" s="56" t="s">
        <v>399</v>
      </c>
    </row>
    <row r="68" spans="1:2" x14ac:dyDescent="0.35">
      <c r="A68" s="55" t="s">
        <v>400</v>
      </c>
      <c r="B68" s="56" t="s">
        <v>401</v>
      </c>
    </row>
    <row r="69" spans="1:2" x14ac:dyDescent="0.35">
      <c r="A69" s="55" t="s">
        <v>402</v>
      </c>
      <c r="B69" s="56" t="s">
        <v>403</v>
      </c>
    </row>
    <row r="70" spans="1:2" x14ac:dyDescent="0.35">
      <c r="A70" s="55" t="s">
        <v>404</v>
      </c>
      <c r="B70" s="56" t="s">
        <v>405</v>
      </c>
    </row>
    <row r="71" spans="1:2" x14ac:dyDescent="0.35">
      <c r="A71" s="55" t="s">
        <v>406</v>
      </c>
      <c r="B71" s="56" t="s">
        <v>407</v>
      </c>
    </row>
    <row r="72" spans="1:2" x14ac:dyDescent="0.35">
      <c r="A72" s="55" t="s">
        <v>408</v>
      </c>
      <c r="B72" s="56" t="s">
        <v>409</v>
      </c>
    </row>
    <row r="73" spans="1:2" x14ac:dyDescent="0.35">
      <c r="A73" s="55" t="s">
        <v>410</v>
      </c>
      <c r="B73" s="56" t="s">
        <v>411</v>
      </c>
    </row>
    <row r="74" spans="1:2" x14ac:dyDescent="0.35">
      <c r="A74" s="55" t="s">
        <v>412</v>
      </c>
      <c r="B74" s="56" t="s">
        <v>413</v>
      </c>
    </row>
    <row r="75" spans="1:2" x14ac:dyDescent="0.35">
      <c r="A75" s="55" t="s">
        <v>414</v>
      </c>
      <c r="B75" s="57" t="s">
        <v>415</v>
      </c>
    </row>
    <row r="76" spans="1:2" x14ac:dyDescent="0.35">
      <c r="A76" s="55" t="s">
        <v>416</v>
      </c>
      <c r="B76" s="57" t="s">
        <v>417</v>
      </c>
    </row>
    <row r="77" spans="1:2" x14ac:dyDescent="0.35">
      <c r="A77" s="55" t="s">
        <v>418</v>
      </c>
      <c r="B77" s="57" t="s">
        <v>419</v>
      </c>
    </row>
    <row r="78" spans="1:2" x14ac:dyDescent="0.35">
      <c r="A78" s="55" t="s">
        <v>420</v>
      </c>
      <c r="B78" s="57" t="s">
        <v>421</v>
      </c>
    </row>
    <row r="79" spans="1:2" x14ac:dyDescent="0.35">
      <c r="A79" s="55" t="s">
        <v>422</v>
      </c>
      <c r="B79" s="57" t="s">
        <v>423</v>
      </c>
    </row>
    <row r="80" spans="1:2" x14ac:dyDescent="0.35">
      <c r="A80" s="55" t="s">
        <v>424</v>
      </c>
      <c r="B80" s="57" t="s">
        <v>425</v>
      </c>
    </row>
    <row r="81" spans="1:2" x14ac:dyDescent="0.35">
      <c r="A81" s="55" t="s">
        <v>426</v>
      </c>
      <c r="B81" s="57" t="s">
        <v>427</v>
      </c>
    </row>
    <row r="82" spans="1:2" x14ac:dyDescent="0.35">
      <c r="A82" s="55" t="s">
        <v>428</v>
      </c>
      <c r="B82" s="57" t="s">
        <v>429</v>
      </c>
    </row>
    <row r="83" spans="1:2" x14ac:dyDescent="0.35">
      <c r="A83" s="55" t="s">
        <v>430</v>
      </c>
      <c r="B83" s="57" t="s">
        <v>431</v>
      </c>
    </row>
    <row r="84" spans="1:2" x14ac:dyDescent="0.35">
      <c r="A84" s="55" t="s">
        <v>432</v>
      </c>
      <c r="B84" s="57" t="s">
        <v>433</v>
      </c>
    </row>
    <row r="85" spans="1:2" x14ac:dyDescent="0.35">
      <c r="A85" s="55" t="s">
        <v>434</v>
      </c>
      <c r="B85" s="57" t="s">
        <v>435</v>
      </c>
    </row>
    <row r="86" spans="1:2" x14ac:dyDescent="0.35">
      <c r="A86" s="55" t="s">
        <v>436</v>
      </c>
      <c r="B86" s="57" t="s">
        <v>437</v>
      </c>
    </row>
    <row r="87" spans="1:2" x14ac:dyDescent="0.35">
      <c r="A87" s="55" t="s">
        <v>438</v>
      </c>
      <c r="B87" s="57" t="s">
        <v>439</v>
      </c>
    </row>
    <row r="88" spans="1:2" x14ac:dyDescent="0.35">
      <c r="A88" s="55" t="s">
        <v>440</v>
      </c>
      <c r="B88" s="57" t="s">
        <v>441</v>
      </c>
    </row>
    <row r="89" spans="1:2" x14ac:dyDescent="0.35">
      <c r="A89" s="55" t="s">
        <v>442</v>
      </c>
      <c r="B89" s="57" t="s">
        <v>443</v>
      </c>
    </row>
    <row r="90" spans="1:2" x14ac:dyDescent="0.35">
      <c r="A90" s="55" t="s">
        <v>444</v>
      </c>
      <c r="B90" s="57" t="s">
        <v>445</v>
      </c>
    </row>
    <row r="91" spans="1:2" x14ac:dyDescent="0.35">
      <c r="A91" s="55" t="s">
        <v>446</v>
      </c>
      <c r="B91" s="57" t="s">
        <v>447</v>
      </c>
    </row>
    <row r="92" spans="1:2" x14ac:dyDescent="0.35">
      <c r="A92" s="55" t="s">
        <v>448</v>
      </c>
      <c r="B92" s="57" t="s">
        <v>449</v>
      </c>
    </row>
    <row r="93" spans="1:2" x14ac:dyDescent="0.35">
      <c r="A93" s="55" t="s">
        <v>450</v>
      </c>
      <c r="B93" s="57" t="s">
        <v>451</v>
      </c>
    </row>
    <row r="94" spans="1:2" x14ac:dyDescent="0.35">
      <c r="A94" s="55" t="s">
        <v>452</v>
      </c>
      <c r="B94" s="57" t="s">
        <v>453</v>
      </c>
    </row>
    <row r="95" spans="1:2" x14ac:dyDescent="0.35">
      <c r="A95" s="55" t="s">
        <v>454</v>
      </c>
      <c r="B95" s="57" t="s">
        <v>455</v>
      </c>
    </row>
    <row r="96" spans="1:2" x14ac:dyDescent="0.35">
      <c r="A96" s="55" t="s">
        <v>456</v>
      </c>
      <c r="B96" s="57" t="s">
        <v>457</v>
      </c>
    </row>
    <row r="97" spans="1:2" x14ac:dyDescent="0.35">
      <c r="A97" s="55" t="s">
        <v>458</v>
      </c>
      <c r="B97" s="57" t="s">
        <v>459</v>
      </c>
    </row>
    <row r="98" spans="1:2" x14ac:dyDescent="0.35">
      <c r="A98" s="55" t="s">
        <v>460</v>
      </c>
      <c r="B98" s="57" t="s">
        <v>461</v>
      </c>
    </row>
    <row r="99" spans="1:2" x14ac:dyDescent="0.35">
      <c r="A99" s="55" t="s">
        <v>462</v>
      </c>
      <c r="B99" s="57" t="s">
        <v>463</v>
      </c>
    </row>
    <row r="100" spans="1:2" x14ac:dyDescent="0.35">
      <c r="A100" s="55" t="s">
        <v>464</v>
      </c>
      <c r="B100" s="57" t="s">
        <v>465</v>
      </c>
    </row>
    <row r="101" spans="1:2" x14ac:dyDescent="0.35">
      <c r="A101" s="55" t="s">
        <v>466</v>
      </c>
      <c r="B101" s="57" t="s">
        <v>467</v>
      </c>
    </row>
    <row r="102" spans="1:2" x14ac:dyDescent="0.35">
      <c r="A102" s="55" t="s">
        <v>468</v>
      </c>
      <c r="B102" s="57" t="s">
        <v>469</v>
      </c>
    </row>
    <row r="103" spans="1:2" x14ac:dyDescent="0.35">
      <c r="A103" s="55" t="s">
        <v>470</v>
      </c>
      <c r="B103" s="57" t="s">
        <v>471</v>
      </c>
    </row>
    <row r="104" spans="1:2" x14ac:dyDescent="0.35">
      <c r="A104" s="55" t="s">
        <v>472</v>
      </c>
      <c r="B104" s="57" t="s">
        <v>473</v>
      </c>
    </row>
    <row r="105" spans="1:2" x14ac:dyDescent="0.35">
      <c r="A105" s="55" t="s">
        <v>474</v>
      </c>
      <c r="B105" s="57" t="s">
        <v>475</v>
      </c>
    </row>
    <row r="106" spans="1:2" x14ac:dyDescent="0.35">
      <c r="A106" s="55" t="s">
        <v>476</v>
      </c>
      <c r="B106" s="57" t="s">
        <v>477</v>
      </c>
    </row>
    <row r="107" spans="1:2" x14ac:dyDescent="0.35">
      <c r="A107" s="55" t="s">
        <v>478</v>
      </c>
      <c r="B107" s="57" t="s">
        <v>479</v>
      </c>
    </row>
    <row r="108" spans="1:2" x14ac:dyDescent="0.35">
      <c r="A108" s="55" t="s">
        <v>480</v>
      </c>
      <c r="B108" s="57" t="s">
        <v>481</v>
      </c>
    </row>
    <row r="109" spans="1:2" x14ac:dyDescent="0.35">
      <c r="A109" s="55" t="s">
        <v>482</v>
      </c>
      <c r="B109" s="57" t="s">
        <v>483</v>
      </c>
    </row>
    <row r="110" spans="1:2" x14ac:dyDescent="0.35">
      <c r="A110" s="55" t="s">
        <v>484</v>
      </c>
      <c r="B110" s="57" t="s">
        <v>485</v>
      </c>
    </row>
    <row r="111" spans="1:2" x14ac:dyDescent="0.35">
      <c r="A111" s="55" t="s">
        <v>486</v>
      </c>
      <c r="B111" s="57" t="s">
        <v>487</v>
      </c>
    </row>
    <row r="112" spans="1:2" x14ac:dyDescent="0.35">
      <c r="A112" s="55" t="s">
        <v>488</v>
      </c>
      <c r="B112" s="57" t="s">
        <v>489</v>
      </c>
    </row>
    <row r="113" spans="1:2" x14ac:dyDescent="0.35">
      <c r="A113" s="55" t="s">
        <v>490</v>
      </c>
      <c r="B113" s="57" t="s">
        <v>491</v>
      </c>
    </row>
    <row r="114" spans="1:2" x14ac:dyDescent="0.35">
      <c r="A114" s="55" t="s">
        <v>492</v>
      </c>
      <c r="B114" s="57" t="s">
        <v>493</v>
      </c>
    </row>
    <row r="115" spans="1:2" x14ac:dyDescent="0.35">
      <c r="A115" s="55" t="s">
        <v>494</v>
      </c>
      <c r="B115" s="57" t="s">
        <v>495</v>
      </c>
    </row>
    <row r="116" spans="1:2" x14ac:dyDescent="0.35">
      <c r="A116" s="55" t="s">
        <v>496</v>
      </c>
      <c r="B116" s="57" t="s">
        <v>497</v>
      </c>
    </row>
    <row r="117" spans="1:2" x14ac:dyDescent="0.35">
      <c r="A117" s="55" t="s">
        <v>498</v>
      </c>
      <c r="B117" s="57" t="s">
        <v>499</v>
      </c>
    </row>
    <row r="118" spans="1:2" x14ac:dyDescent="0.35">
      <c r="A118" s="55" t="s">
        <v>500</v>
      </c>
      <c r="B118" s="57" t="s">
        <v>501</v>
      </c>
    </row>
    <row r="119" spans="1:2" x14ac:dyDescent="0.35">
      <c r="A119" s="55" t="s">
        <v>502</v>
      </c>
      <c r="B119" s="57" t="s">
        <v>503</v>
      </c>
    </row>
    <row r="120" spans="1:2" x14ac:dyDescent="0.35">
      <c r="A120" s="55" t="s">
        <v>504</v>
      </c>
      <c r="B120" s="57" t="s">
        <v>505</v>
      </c>
    </row>
    <row r="121" spans="1:2" x14ac:dyDescent="0.35">
      <c r="A121" s="55" t="s">
        <v>506</v>
      </c>
      <c r="B121" s="57" t="s">
        <v>507</v>
      </c>
    </row>
    <row r="122" spans="1:2" x14ac:dyDescent="0.35">
      <c r="A122" s="55" t="s">
        <v>508</v>
      </c>
      <c r="B122" s="57" t="s">
        <v>509</v>
      </c>
    </row>
    <row r="123" spans="1:2" x14ac:dyDescent="0.35">
      <c r="A123" s="55" t="s">
        <v>510</v>
      </c>
      <c r="B123" s="57" t="s">
        <v>511</v>
      </c>
    </row>
    <row r="124" spans="1:2" x14ac:dyDescent="0.35">
      <c r="A124" s="55" t="s">
        <v>512</v>
      </c>
      <c r="B124" s="57" t="s">
        <v>513</v>
      </c>
    </row>
    <row r="125" spans="1:2" x14ac:dyDescent="0.35">
      <c r="A125" s="55" t="s">
        <v>514</v>
      </c>
      <c r="B125" s="57" t="s">
        <v>515</v>
      </c>
    </row>
    <row r="126" spans="1:2" x14ac:dyDescent="0.35">
      <c r="A126" s="55" t="s">
        <v>516</v>
      </c>
      <c r="B126" s="57" t="s">
        <v>517</v>
      </c>
    </row>
    <row r="127" spans="1:2" x14ac:dyDescent="0.35">
      <c r="A127" s="55" t="s">
        <v>518</v>
      </c>
      <c r="B127" s="57" t="s">
        <v>519</v>
      </c>
    </row>
    <row r="128" spans="1:2" x14ac:dyDescent="0.35">
      <c r="A128" s="55" t="s">
        <v>520</v>
      </c>
      <c r="B128" s="57" t="s">
        <v>521</v>
      </c>
    </row>
    <row r="129" spans="1:2" x14ac:dyDescent="0.35">
      <c r="A129" s="55" t="s">
        <v>522</v>
      </c>
      <c r="B129" s="57" t="s">
        <v>523</v>
      </c>
    </row>
    <row r="130" spans="1:2" x14ac:dyDescent="0.35">
      <c r="A130" s="55" t="s">
        <v>524</v>
      </c>
      <c r="B130" s="57" t="s">
        <v>525</v>
      </c>
    </row>
    <row r="131" spans="1:2" x14ac:dyDescent="0.35">
      <c r="A131" s="55" t="s">
        <v>526</v>
      </c>
      <c r="B131" s="57" t="s">
        <v>527</v>
      </c>
    </row>
    <row r="132" spans="1:2" x14ac:dyDescent="0.35">
      <c r="A132" s="55" t="s">
        <v>528</v>
      </c>
      <c r="B132" s="57" t="s">
        <v>529</v>
      </c>
    </row>
    <row r="133" spans="1:2" x14ac:dyDescent="0.35">
      <c r="A133" s="55" t="s">
        <v>530</v>
      </c>
      <c r="B133" s="57" t="s">
        <v>531</v>
      </c>
    </row>
    <row r="134" spans="1:2" x14ac:dyDescent="0.35">
      <c r="A134" s="55" t="s">
        <v>532</v>
      </c>
      <c r="B134" s="57" t="s">
        <v>533</v>
      </c>
    </row>
    <row r="135" spans="1:2" x14ac:dyDescent="0.35">
      <c r="A135" s="55" t="s">
        <v>534</v>
      </c>
      <c r="B135" s="57" t="s">
        <v>535</v>
      </c>
    </row>
    <row r="136" spans="1:2" x14ac:dyDescent="0.35">
      <c r="A136" s="55" t="s">
        <v>536</v>
      </c>
      <c r="B136" s="57" t="s">
        <v>537</v>
      </c>
    </row>
    <row r="137" spans="1:2" x14ac:dyDescent="0.35">
      <c r="A137" s="55" t="s">
        <v>538</v>
      </c>
      <c r="B137" s="57" t="s">
        <v>539</v>
      </c>
    </row>
    <row r="138" spans="1:2" x14ac:dyDescent="0.35">
      <c r="A138" s="55" t="s">
        <v>540</v>
      </c>
      <c r="B138" s="57" t="s">
        <v>541</v>
      </c>
    </row>
    <row r="139" spans="1:2" x14ac:dyDescent="0.35">
      <c r="A139" s="55" t="s">
        <v>542</v>
      </c>
      <c r="B139" s="57" t="s">
        <v>543</v>
      </c>
    </row>
    <row r="140" spans="1:2" x14ac:dyDescent="0.35">
      <c r="A140" s="55" t="s">
        <v>544</v>
      </c>
      <c r="B140" s="57" t="s">
        <v>545</v>
      </c>
    </row>
    <row r="141" spans="1:2" x14ac:dyDescent="0.35">
      <c r="A141" s="55" t="s">
        <v>546</v>
      </c>
      <c r="B141" s="57" t="s">
        <v>547</v>
      </c>
    </row>
    <row r="142" spans="1:2" x14ac:dyDescent="0.35">
      <c r="A142" s="55" t="s">
        <v>548</v>
      </c>
      <c r="B142" s="57" t="s">
        <v>549</v>
      </c>
    </row>
    <row r="143" spans="1:2" x14ac:dyDescent="0.35">
      <c r="A143" s="55" t="s">
        <v>550</v>
      </c>
      <c r="B143" s="57" t="s">
        <v>551</v>
      </c>
    </row>
    <row r="144" spans="1:2" x14ac:dyDescent="0.35">
      <c r="A144" s="55" t="s">
        <v>552</v>
      </c>
      <c r="B144" s="57" t="s">
        <v>553</v>
      </c>
    </row>
    <row r="145" spans="1:2" x14ac:dyDescent="0.35">
      <c r="A145" s="55" t="s">
        <v>554</v>
      </c>
      <c r="B145" s="57" t="s">
        <v>555</v>
      </c>
    </row>
    <row r="146" spans="1:2" x14ac:dyDescent="0.35">
      <c r="A146" s="55" t="s">
        <v>556</v>
      </c>
      <c r="B146" s="57" t="s">
        <v>557</v>
      </c>
    </row>
    <row r="147" spans="1:2" x14ac:dyDescent="0.35">
      <c r="A147" s="55" t="s">
        <v>558</v>
      </c>
      <c r="B147" s="57" t="s">
        <v>559</v>
      </c>
    </row>
    <row r="148" spans="1:2" x14ac:dyDescent="0.35">
      <c r="A148" s="55" t="s">
        <v>560</v>
      </c>
      <c r="B148" s="57" t="s">
        <v>561</v>
      </c>
    </row>
    <row r="149" spans="1:2" x14ac:dyDescent="0.35">
      <c r="A149" s="55" t="s">
        <v>562</v>
      </c>
      <c r="B149" s="57" t="s">
        <v>563</v>
      </c>
    </row>
    <row r="150" spans="1:2" x14ac:dyDescent="0.35">
      <c r="A150" s="55" t="s">
        <v>564</v>
      </c>
      <c r="B150" s="57" t="s">
        <v>565</v>
      </c>
    </row>
    <row r="151" spans="1:2" x14ac:dyDescent="0.35">
      <c r="A151" s="55" t="s">
        <v>566</v>
      </c>
      <c r="B151" s="57" t="s">
        <v>567</v>
      </c>
    </row>
    <row r="152" spans="1:2" x14ac:dyDescent="0.35">
      <c r="A152" s="55" t="s">
        <v>568</v>
      </c>
      <c r="B152" s="57" t="s">
        <v>569</v>
      </c>
    </row>
    <row r="153" spans="1:2" x14ac:dyDescent="0.35">
      <c r="A153" s="55" t="s">
        <v>570</v>
      </c>
      <c r="B153" s="57" t="s">
        <v>571</v>
      </c>
    </row>
    <row r="154" spans="1:2" x14ac:dyDescent="0.35">
      <c r="A154" s="55" t="s">
        <v>572</v>
      </c>
      <c r="B154" s="57" t="s">
        <v>573</v>
      </c>
    </row>
    <row r="155" spans="1:2" x14ac:dyDescent="0.35">
      <c r="A155" s="55" t="s">
        <v>574</v>
      </c>
      <c r="B155" s="57" t="s">
        <v>575</v>
      </c>
    </row>
    <row r="156" spans="1:2" x14ac:dyDescent="0.35">
      <c r="A156" s="55" t="s">
        <v>576</v>
      </c>
      <c r="B156" s="57" t="s">
        <v>577</v>
      </c>
    </row>
    <row r="157" spans="1:2" x14ac:dyDescent="0.35">
      <c r="A157" s="55" t="s">
        <v>578</v>
      </c>
      <c r="B157" s="57" t="s">
        <v>579</v>
      </c>
    </row>
    <row r="158" spans="1:2" x14ac:dyDescent="0.35">
      <c r="A158" s="55" t="s">
        <v>580</v>
      </c>
      <c r="B158" s="57" t="s">
        <v>581</v>
      </c>
    </row>
    <row r="159" spans="1:2" x14ac:dyDescent="0.35">
      <c r="A159" s="55" t="s">
        <v>582</v>
      </c>
      <c r="B159" s="57" t="s">
        <v>583</v>
      </c>
    </row>
    <row r="160" spans="1:2" x14ac:dyDescent="0.35">
      <c r="A160" s="55" t="s">
        <v>584</v>
      </c>
      <c r="B160" s="57" t="s">
        <v>585</v>
      </c>
    </row>
    <row r="161" spans="1:2" x14ac:dyDescent="0.35">
      <c r="A161" s="55" t="s">
        <v>586</v>
      </c>
      <c r="B161" s="57" t="s">
        <v>587</v>
      </c>
    </row>
    <row r="162" spans="1:2" x14ac:dyDescent="0.35">
      <c r="A162" s="55" t="s">
        <v>588</v>
      </c>
      <c r="B162" s="57" t="s">
        <v>589</v>
      </c>
    </row>
    <row r="163" spans="1:2" x14ac:dyDescent="0.35">
      <c r="A163" s="55" t="s">
        <v>590</v>
      </c>
      <c r="B163" s="57" t="s">
        <v>591</v>
      </c>
    </row>
    <row r="164" spans="1:2" x14ac:dyDescent="0.35">
      <c r="A164" s="55" t="s">
        <v>592</v>
      </c>
      <c r="B164" s="57" t="s">
        <v>593</v>
      </c>
    </row>
    <row r="165" spans="1:2" x14ac:dyDescent="0.35">
      <c r="A165" s="55" t="s">
        <v>594</v>
      </c>
      <c r="B165" s="57" t="s">
        <v>595</v>
      </c>
    </row>
    <row r="166" spans="1:2" x14ac:dyDescent="0.35">
      <c r="A166" s="55" t="s">
        <v>596</v>
      </c>
      <c r="B166" s="57" t="s">
        <v>597</v>
      </c>
    </row>
    <row r="167" spans="1:2" x14ac:dyDescent="0.35">
      <c r="A167" s="55" t="s">
        <v>598</v>
      </c>
      <c r="B167" s="57" t="s">
        <v>599</v>
      </c>
    </row>
    <row r="168" spans="1:2" x14ac:dyDescent="0.35">
      <c r="A168" s="55" t="s">
        <v>600</v>
      </c>
      <c r="B168" s="57" t="s">
        <v>601</v>
      </c>
    </row>
    <row r="169" spans="1:2" x14ac:dyDescent="0.35">
      <c r="A169" s="55" t="s">
        <v>602</v>
      </c>
      <c r="B169" s="57" t="s">
        <v>603</v>
      </c>
    </row>
    <row r="170" spans="1:2" x14ac:dyDescent="0.35">
      <c r="A170" s="55" t="s">
        <v>604</v>
      </c>
      <c r="B170" s="57" t="s">
        <v>605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G10" sqref="G10"/>
    </sheetView>
  </sheetViews>
  <sheetFormatPr defaultColWidth="8.90625" defaultRowHeight="14.5" x14ac:dyDescent="0.35"/>
  <cols>
    <col min="2" max="2" width="61.90625" customWidth="1"/>
    <col min="4" max="4" width="17.90625" customWidth="1"/>
  </cols>
  <sheetData>
    <row r="1" spans="2:4" ht="15" thickBot="1" x14ac:dyDescent="0.4"/>
    <row r="2" spans="2:4" x14ac:dyDescent="0.35">
      <c r="B2" s="423" t="s">
        <v>606</v>
      </c>
      <c r="C2" s="424"/>
      <c r="D2" s="425"/>
    </row>
    <row r="3" spans="2:4" ht="15" thickBot="1" x14ac:dyDescent="0.4">
      <c r="B3" s="426"/>
      <c r="C3" s="427"/>
      <c r="D3" s="428"/>
    </row>
    <row r="4" spans="2:4" ht="15" thickBot="1" x14ac:dyDescent="0.4"/>
    <row r="5" spans="2:4" x14ac:dyDescent="0.35">
      <c r="B5" s="414" t="s">
        <v>607</v>
      </c>
      <c r="C5" s="415"/>
      <c r="D5" s="416"/>
    </row>
    <row r="6" spans="2:4" ht="15" thickBot="1" x14ac:dyDescent="0.4">
      <c r="B6" s="417"/>
      <c r="C6" s="418"/>
      <c r="D6" s="419"/>
    </row>
    <row r="7" spans="2:4" x14ac:dyDescent="0.35">
      <c r="B7" s="58" t="s">
        <v>608</v>
      </c>
      <c r="C7" s="412" t="e">
        <f ca="1">SUM('1) Budget Table'!D15:O15,'1) Budget Table'!D26:O26,'1) Budget Table'!D36:O36,'1) Budget Table'!D46:O46)</f>
        <v>#NAME?</v>
      </c>
      <c r="D7" s="413"/>
    </row>
    <row r="8" spans="2:4" x14ac:dyDescent="0.35">
      <c r="B8" s="58" t="s">
        <v>609</v>
      </c>
      <c r="C8" s="410" t="e">
        <f ca="1">SUM(D10:D14)</f>
        <v>#NAME?</v>
      </c>
      <c r="D8" s="411"/>
    </row>
    <row r="9" spans="2:4" x14ac:dyDescent="0.35">
      <c r="B9" s="59" t="s">
        <v>610</v>
      </c>
      <c r="C9" s="60" t="s">
        <v>611</v>
      </c>
      <c r="D9" s="61" t="s">
        <v>612</v>
      </c>
    </row>
    <row r="10" spans="2:4" ht="35.25" customHeight="1" x14ac:dyDescent="0.35">
      <c r="B10" s="72"/>
      <c r="C10" s="63"/>
      <c r="D10" s="64" t="e">
        <f ca="1">$C$7*C10</f>
        <v>#NAME?</v>
      </c>
    </row>
    <row r="11" spans="2:4" ht="35.25" customHeight="1" x14ac:dyDescent="0.35">
      <c r="B11" s="72"/>
      <c r="C11" s="63"/>
      <c r="D11" s="64" t="e">
        <f ca="1">C7*C11</f>
        <v>#NAME?</v>
      </c>
    </row>
    <row r="12" spans="2:4" ht="35.25" customHeight="1" x14ac:dyDescent="0.35">
      <c r="B12" s="73"/>
      <c r="C12" s="63"/>
      <c r="D12" s="64" t="e">
        <f ca="1">C7*C12</f>
        <v>#NAME?</v>
      </c>
    </row>
    <row r="13" spans="2:4" ht="35.25" customHeight="1" x14ac:dyDescent="0.35">
      <c r="B13" s="73"/>
      <c r="C13" s="63"/>
      <c r="D13" s="64" t="e">
        <f ca="1">C7*C13</f>
        <v>#NAME?</v>
      </c>
    </row>
    <row r="14" spans="2:4" ht="35.25" customHeight="1" thickBot="1" x14ac:dyDescent="0.4">
      <c r="B14" s="74"/>
      <c r="C14" s="63"/>
      <c r="D14" s="68" t="e">
        <f ca="1">C7*C14</f>
        <v>#NAME?</v>
      </c>
    </row>
    <row r="15" spans="2:4" ht="15" thickBot="1" x14ac:dyDescent="0.4"/>
    <row r="16" spans="2:4" x14ac:dyDescent="0.35">
      <c r="B16" s="414" t="s">
        <v>613</v>
      </c>
      <c r="C16" s="415"/>
      <c r="D16" s="416"/>
    </row>
    <row r="17" spans="2:4" ht="15" thickBot="1" x14ac:dyDescent="0.4">
      <c r="B17" s="420"/>
      <c r="C17" s="421"/>
      <c r="D17" s="422"/>
    </row>
    <row r="18" spans="2:4" x14ac:dyDescent="0.35">
      <c r="B18" s="58" t="s">
        <v>608</v>
      </c>
      <c r="C18" s="412">
        <f>SUM('1) Budget Table'!D58:O58,'1) Budget Table'!D68:O68,'1) Budget Table'!D78:O78,'1) Budget Table'!D88:O88)</f>
        <v>2236452</v>
      </c>
      <c r="D18" s="413"/>
    </row>
    <row r="19" spans="2:4" x14ac:dyDescent="0.35">
      <c r="B19" s="58" t="s">
        <v>609</v>
      </c>
      <c r="C19" s="410">
        <f>SUM(D21:D25)</f>
        <v>0</v>
      </c>
      <c r="D19" s="411"/>
    </row>
    <row r="20" spans="2:4" x14ac:dyDescent="0.35">
      <c r="B20" s="59" t="s">
        <v>610</v>
      </c>
      <c r="C20" s="60" t="s">
        <v>611</v>
      </c>
      <c r="D20" s="61" t="s">
        <v>612</v>
      </c>
    </row>
    <row r="21" spans="2:4" ht="35.25" customHeight="1" x14ac:dyDescent="0.35">
      <c r="B21" s="62"/>
      <c r="C21" s="63"/>
      <c r="D21" s="64">
        <f>$C$18*C21</f>
        <v>0</v>
      </c>
    </row>
    <row r="22" spans="2:4" ht="35.25" customHeight="1" x14ac:dyDescent="0.35">
      <c r="B22" s="65"/>
      <c r="C22" s="63"/>
      <c r="D22" s="64">
        <f>$C$18*C22</f>
        <v>0</v>
      </c>
    </row>
    <row r="23" spans="2:4" ht="35.25" customHeight="1" x14ac:dyDescent="0.35">
      <c r="B23" s="66"/>
      <c r="C23" s="63"/>
      <c r="D23" s="64">
        <f>$C$18*C23</f>
        <v>0</v>
      </c>
    </row>
    <row r="24" spans="2:4" ht="35.25" customHeight="1" x14ac:dyDescent="0.35">
      <c r="B24" s="66"/>
      <c r="C24" s="63"/>
      <c r="D24" s="64">
        <f>$C$18*C24</f>
        <v>0</v>
      </c>
    </row>
    <row r="25" spans="2:4" ht="35.25" customHeight="1" thickBot="1" x14ac:dyDescent="0.4">
      <c r="B25" s="67"/>
      <c r="C25" s="63"/>
      <c r="D25" s="64">
        <f>$C$18*C25</f>
        <v>0</v>
      </c>
    </row>
    <row r="26" spans="2:4" ht="15" thickBot="1" x14ac:dyDescent="0.4"/>
    <row r="27" spans="2:4" x14ac:dyDescent="0.35">
      <c r="B27" s="414" t="s">
        <v>614</v>
      </c>
      <c r="C27" s="415"/>
      <c r="D27" s="416"/>
    </row>
    <row r="28" spans="2:4" ht="15" thickBot="1" x14ac:dyDescent="0.4">
      <c r="B28" s="417"/>
      <c r="C28" s="418"/>
      <c r="D28" s="419"/>
    </row>
    <row r="29" spans="2:4" x14ac:dyDescent="0.35">
      <c r="B29" s="58" t="s">
        <v>608</v>
      </c>
      <c r="C29" s="412">
        <f>SUM('1) Budget Table'!D100:O100,'1) Budget Table'!D110:O110,'1) Budget Table'!D120:O120,'1) Budget Table'!D130:O130)</f>
        <v>0</v>
      </c>
      <c r="D29" s="413"/>
    </row>
    <row r="30" spans="2:4" x14ac:dyDescent="0.35">
      <c r="B30" s="58" t="s">
        <v>609</v>
      </c>
      <c r="C30" s="410">
        <f>SUM(D32:D36)</f>
        <v>0</v>
      </c>
      <c r="D30" s="411"/>
    </row>
    <row r="31" spans="2:4" x14ac:dyDescent="0.35">
      <c r="B31" s="59" t="s">
        <v>610</v>
      </c>
      <c r="C31" s="60" t="s">
        <v>611</v>
      </c>
      <c r="D31" s="61" t="s">
        <v>612</v>
      </c>
    </row>
    <row r="32" spans="2:4" ht="35.25" customHeight="1" x14ac:dyDescent="0.35">
      <c r="B32" s="62"/>
      <c r="C32" s="63"/>
      <c r="D32" s="64">
        <f>$C$29*C32</f>
        <v>0</v>
      </c>
    </row>
    <row r="33" spans="2:4" ht="35.25" customHeight="1" x14ac:dyDescent="0.35">
      <c r="B33" s="65"/>
      <c r="C33" s="63"/>
      <c r="D33" s="64">
        <f>$C$29*C33</f>
        <v>0</v>
      </c>
    </row>
    <row r="34" spans="2:4" ht="35.25" customHeight="1" x14ac:dyDescent="0.35">
      <c r="B34" s="66"/>
      <c r="C34" s="63"/>
      <c r="D34" s="64">
        <f>$C$29*C34</f>
        <v>0</v>
      </c>
    </row>
    <row r="35" spans="2:4" ht="35.25" customHeight="1" x14ac:dyDescent="0.35">
      <c r="B35" s="66"/>
      <c r="C35" s="63"/>
      <c r="D35" s="64">
        <f>$C$29*C35</f>
        <v>0</v>
      </c>
    </row>
    <row r="36" spans="2:4" ht="35.25" customHeight="1" thickBot="1" x14ac:dyDescent="0.4">
      <c r="B36" s="67"/>
      <c r="C36" s="63"/>
      <c r="D36" s="64">
        <f>$C$29*C36</f>
        <v>0</v>
      </c>
    </row>
    <row r="37" spans="2:4" ht="15" thickBot="1" x14ac:dyDescent="0.4"/>
    <row r="38" spans="2:4" x14ac:dyDescent="0.35">
      <c r="B38" s="414" t="s">
        <v>615</v>
      </c>
      <c r="C38" s="415"/>
      <c r="D38" s="416"/>
    </row>
    <row r="39" spans="2:4" ht="15" thickBot="1" x14ac:dyDescent="0.4">
      <c r="B39" s="417"/>
      <c r="C39" s="418"/>
      <c r="D39" s="419"/>
    </row>
    <row r="40" spans="2:4" x14ac:dyDescent="0.35">
      <c r="B40" s="58" t="s">
        <v>608</v>
      </c>
      <c r="C40" s="412">
        <f>SUM('1) Budget Table'!D142:O142,'1) Budget Table'!D152:O152,'1) Budget Table'!D162:O162,'1) Budget Table'!D172:O172)</f>
        <v>0</v>
      </c>
      <c r="D40" s="413"/>
    </row>
    <row r="41" spans="2:4" x14ac:dyDescent="0.35">
      <c r="B41" s="58" t="s">
        <v>609</v>
      </c>
      <c r="C41" s="410">
        <f>SUM(D43:D47)</f>
        <v>0</v>
      </c>
      <c r="D41" s="411"/>
    </row>
    <row r="42" spans="2:4" x14ac:dyDescent="0.35">
      <c r="B42" s="59" t="s">
        <v>610</v>
      </c>
      <c r="C42" s="60" t="s">
        <v>611</v>
      </c>
      <c r="D42" s="61" t="s">
        <v>612</v>
      </c>
    </row>
    <row r="43" spans="2:4" ht="35.25" customHeight="1" x14ac:dyDescent="0.35">
      <c r="B43" s="62"/>
      <c r="C43" s="63"/>
      <c r="D43" s="64">
        <f>$C$40*C43</f>
        <v>0</v>
      </c>
    </row>
    <row r="44" spans="2:4" ht="35.25" customHeight="1" x14ac:dyDescent="0.35">
      <c r="B44" s="65"/>
      <c r="C44" s="63"/>
      <c r="D44" s="64">
        <f>$C$40*C44</f>
        <v>0</v>
      </c>
    </row>
    <row r="45" spans="2:4" ht="35.25" customHeight="1" x14ac:dyDescent="0.35">
      <c r="B45" s="66"/>
      <c r="C45" s="63"/>
      <c r="D45" s="64">
        <f>$C$40*C45</f>
        <v>0</v>
      </c>
    </row>
    <row r="46" spans="2:4" ht="35.25" customHeight="1" x14ac:dyDescent="0.35">
      <c r="B46" s="66"/>
      <c r="C46" s="63"/>
      <c r="D46" s="64">
        <f>$C$40*C46</f>
        <v>0</v>
      </c>
    </row>
    <row r="47" spans="2:4" ht="35.25" customHeight="1" thickBot="1" x14ac:dyDescent="0.4">
      <c r="B47" s="67"/>
      <c r="C47" s="63"/>
      <c r="D47" s="68">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atupele.mataula@undp.org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MPTF_00006_00965</ProjectId>
    <FundCode xmlns="f9695bc1-6109-4dcd-a27a-f8a0370b00e2">MPTF_00006</FundCode>
    <Comments xmlns="f9695bc1-6109-4dcd-a27a-f8a0370b00e2" xsi:nil="true"/>
    <Active xmlns="f9695bc1-6109-4dcd-a27a-f8a0370b00e2">Yes</Active>
    <DocumentDate xmlns="b1528a4b-5ccb-40f7-a09e-43427183cd95">2025-02-01T08:00:00+00:00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EFC4A91-30BC-4453-A553-6AC53F84E1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1) Budget Table</vt:lpstr>
      <vt:lpstr>2) By Category</vt:lpstr>
      <vt:lpstr>3) Explanatory Notes</vt:lpstr>
      <vt:lpstr>5) -For MPTF Use-</vt:lpstr>
      <vt:lpstr>Dropdowns</vt:lpstr>
      <vt:lpstr>Sheet2</vt:lpstr>
      <vt:lpstr>4) -For PBSO Use-</vt:lpstr>
      <vt:lpstr>'1) Budget Table'!Print_Area</vt:lpstr>
      <vt:lpstr>'2) By Category'!Print_Area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Malawi Costed Extension.xlsx</dc:title>
  <dc:subject/>
  <dc:creator>Nanise Saune-Qaloewai</dc:creator>
  <cp:keywords/>
  <dc:description/>
  <cp:lastModifiedBy>Atupele Mataula</cp:lastModifiedBy>
  <cp:revision/>
  <dcterms:created xsi:type="dcterms:W3CDTF">2017-11-15T21:17:43Z</dcterms:created>
  <dcterms:modified xsi:type="dcterms:W3CDTF">2025-06-26T19:10:12Z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