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omint-my.sharepoint.com/personal/aka2_iom_int/Documents/Desktop/projets/projet PBF protection 0108/demande de troisieme tranche/New folder/last version/"/>
    </mc:Choice>
  </mc:AlternateContent>
  <xr:revisionPtr revIDLastSave="4" documentId="8_{707E662B-0D91-4256-8CA4-E73A51A7758A}" xr6:coauthVersionLast="47" xr6:coauthVersionMax="47" xr10:uidLastSave="{A474A678-3866-46CB-A8EC-47A13745B4C8}"/>
  <bookViews>
    <workbookView xWindow="-38520" yWindow="-2040" windowWidth="38640" windowHeight="21120" xr2:uid="{3A2D2F85-E91D-4268-AB52-BE0A609DAE8D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2" i="2" s="1"/>
  <c r="D9" i="2"/>
  <c r="I177" i="1"/>
  <c r="I176" i="1"/>
  <c r="I175" i="1"/>
  <c r="I61" i="1"/>
  <c r="I60" i="1"/>
  <c r="I53" i="1"/>
  <c r="I52" i="1"/>
  <c r="I51" i="1"/>
  <c r="I50" i="1"/>
  <c r="I29" i="1"/>
  <c r="I28" i="1"/>
  <c r="I20" i="1"/>
  <c r="I11" i="1"/>
  <c r="I10" i="1"/>
  <c r="I8" i="1"/>
  <c r="G94" i="1" l="1"/>
  <c r="D204" i="1" l="1"/>
  <c r="H199" i="1"/>
  <c r="F195" i="1"/>
  <c r="E195" i="1"/>
  <c r="D195" i="1"/>
  <c r="F188" i="1"/>
  <c r="E188" i="1"/>
  <c r="D188" i="1"/>
  <c r="F179" i="1"/>
  <c r="E179" i="1"/>
  <c r="D179" i="1"/>
  <c r="G178" i="1"/>
  <c r="G177" i="1"/>
  <c r="G176" i="1"/>
  <c r="I179" i="1"/>
  <c r="G175" i="1"/>
  <c r="I172" i="1"/>
  <c r="F172" i="1"/>
  <c r="E172" i="1"/>
  <c r="D172" i="1"/>
  <c r="G171" i="1"/>
  <c r="G170" i="1"/>
  <c r="G169" i="1"/>
  <c r="G168" i="1"/>
  <c r="G167" i="1"/>
  <c r="G166" i="1"/>
  <c r="G165" i="1"/>
  <c r="G164" i="1"/>
  <c r="I162" i="1"/>
  <c r="F162" i="1"/>
  <c r="E162" i="1"/>
  <c r="D162" i="1"/>
  <c r="G161" i="1"/>
  <c r="G160" i="1"/>
  <c r="G159" i="1"/>
  <c r="G158" i="1"/>
  <c r="G157" i="1"/>
  <c r="G156" i="1"/>
  <c r="G155" i="1"/>
  <c r="G154" i="1"/>
  <c r="I152" i="1"/>
  <c r="F152" i="1"/>
  <c r="E152" i="1"/>
  <c r="D152" i="1"/>
  <c r="G151" i="1"/>
  <c r="G150" i="1"/>
  <c r="G149" i="1"/>
  <c r="G148" i="1"/>
  <c r="G147" i="1"/>
  <c r="G146" i="1"/>
  <c r="G145" i="1"/>
  <c r="G152" i="1" s="1"/>
  <c r="G144" i="1"/>
  <c r="I142" i="1"/>
  <c r="F142" i="1"/>
  <c r="E142" i="1"/>
  <c r="D142" i="1"/>
  <c r="G141" i="1"/>
  <c r="G140" i="1"/>
  <c r="G139" i="1"/>
  <c r="G138" i="1"/>
  <c r="G137" i="1"/>
  <c r="G136" i="1"/>
  <c r="G135" i="1"/>
  <c r="G134" i="1"/>
  <c r="I130" i="1"/>
  <c r="F130" i="1"/>
  <c r="E130" i="1"/>
  <c r="D130" i="1"/>
  <c r="G129" i="1"/>
  <c r="G128" i="1"/>
  <c r="G127" i="1"/>
  <c r="G126" i="1"/>
  <c r="G125" i="1"/>
  <c r="G124" i="1"/>
  <c r="G123" i="1"/>
  <c r="G122" i="1"/>
  <c r="I120" i="1"/>
  <c r="F120" i="1"/>
  <c r="E120" i="1"/>
  <c r="D120" i="1"/>
  <c r="G119" i="1"/>
  <c r="G118" i="1"/>
  <c r="G117" i="1"/>
  <c r="G116" i="1"/>
  <c r="G115" i="1"/>
  <c r="G114" i="1"/>
  <c r="G113" i="1"/>
  <c r="G112" i="1"/>
  <c r="I110" i="1"/>
  <c r="F110" i="1"/>
  <c r="E110" i="1"/>
  <c r="D110" i="1"/>
  <c r="G109" i="1"/>
  <c r="G108" i="1"/>
  <c r="G107" i="1"/>
  <c r="G106" i="1"/>
  <c r="G105" i="1"/>
  <c r="G104" i="1"/>
  <c r="G103" i="1"/>
  <c r="G102" i="1"/>
  <c r="I100" i="1"/>
  <c r="F100" i="1"/>
  <c r="E100" i="1"/>
  <c r="D100" i="1"/>
  <c r="G99" i="1"/>
  <c r="G98" i="1"/>
  <c r="G97" i="1"/>
  <c r="G96" i="1"/>
  <c r="G95" i="1"/>
  <c r="G93" i="1"/>
  <c r="G92" i="1"/>
  <c r="I88" i="1"/>
  <c r="F88" i="1"/>
  <c r="E88" i="1"/>
  <c r="D88" i="1"/>
  <c r="G87" i="1"/>
  <c r="G86" i="1"/>
  <c r="G85" i="1"/>
  <c r="G84" i="1"/>
  <c r="G83" i="1"/>
  <c r="G82" i="1"/>
  <c r="G81" i="1"/>
  <c r="G80" i="1"/>
  <c r="I78" i="1"/>
  <c r="F78" i="1"/>
  <c r="E78" i="1"/>
  <c r="D78" i="1"/>
  <c r="G77" i="1"/>
  <c r="G76" i="1"/>
  <c r="G75" i="1"/>
  <c r="G74" i="1"/>
  <c r="G73" i="1"/>
  <c r="G72" i="1"/>
  <c r="G71" i="1"/>
  <c r="G70" i="1"/>
  <c r="H78" i="1" s="1"/>
  <c r="F68" i="1"/>
  <c r="E68" i="1"/>
  <c r="D68" i="1"/>
  <c r="G67" i="1"/>
  <c r="G66" i="1"/>
  <c r="G65" i="1"/>
  <c r="G64" i="1"/>
  <c r="G63" i="1"/>
  <c r="G62" i="1"/>
  <c r="G61" i="1"/>
  <c r="I68" i="1"/>
  <c r="G60" i="1"/>
  <c r="H68" i="1" s="1"/>
  <c r="F58" i="1"/>
  <c r="E58" i="1"/>
  <c r="D58" i="1"/>
  <c r="G57" i="1"/>
  <c r="G56" i="1"/>
  <c r="G55" i="1"/>
  <c r="G54" i="1"/>
  <c r="G53" i="1"/>
  <c r="G52" i="1"/>
  <c r="G51" i="1"/>
  <c r="I58" i="1"/>
  <c r="G50" i="1"/>
  <c r="I46" i="1"/>
  <c r="F46" i="1"/>
  <c r="E46" i="1"/>
  <c r="D46" i="1"/>
  <c r="G45" i="1"/>
  <c r="G44" i="1"/>
  <c r="G43" i="1"/>
  <c r="G42" i="1"/>
  <c r="G41" i="1"/>
  <c r="G40" i="1"/>
  <c r="G39" i="1"/>
  <c r="G38" i="1"/>
  <c r="G46" i="1" s="1"/>
  <c r="F36" i="1"/>
  <c r="E36" i="1"/>
  <c r="D36" i="1"/>
  <c r="G35" i="1"/>
  <c r="G34" i="1"/>
  <c r="G33" i="1"/>
  <c r="G32" i="1"/>
  <c r="G31" i="1"/>
  <c r="G30" i="1"/>
  <c r="G29" i="1"/>
  <c r="I36" i="1"/>
  <c r="G28" i="1"/>
  <c r="I26" i="1"/>
  <c r="F26" i="1"/>
  <c r="E26" i="1"/>
  <c r="D26" i="1"/>
  <c r="G25" i="1"/>
  <c r="G24" i="1"/>
  <c r="G23" i="1"/>
  <c r="G22" i="1"/>
  <c r="G21" i="1"/>
  <c r="G20" i="1"/>
  <c r="G19" i="1"/>
  <c r="G18" i="1"/>
  <c r="F16" i="1"/>
  <c r="E16" i="1"/>
  <c r="D16" i="1"/>
  <c r="G15" i="1"/>
  <c r="G14" i="1"/>
  <c r="G13" i="1"/>
  <c r="I12" i="1"/>
  <c r="I16" i="1" s="1"/>
  <c r="G12" i="1"/>
  <c r="G11" i="1"/>
  <c r="G10" i="1"/>
  <c r="G9" i="1"/>
  <c r="G8" i="1"/>
  <c r="G88" i="1" l="1"/>
  <c r="G142" i="1"/>
  <c r="H172" i="1"/>
  <c r="H130" i="1"/>
  <c r="I201" i="1"/>
  <c r="H162" i="1"/>
  <c r="H179" i="1"/>
  <c r="F189" i="1"/>
  <c r="F190" i="1" s="1"/>
  <c r="F191" i="1" s="1"/>
  <c r="D189" i="1"/>
  <c r="H110" i="1"/>
  <c r="G130" i="1"/>
  <c r="H88" i="1"/>
  <c r="H100" i="1"/>
  <c r="D201" i="1" s="1"/>
  <c r="H16" i="1"/>
  <c r="H36" i="1"/>
  <c r="H58" i="1"/>
  <c r="G100" i="1"/>
  <c r="H152" i="1"/>
  <c r="H26" i="1"/>
  <c r="G36" i="1"/>
  <c r="H120" i="1"/>
  <c r="H46" i="1"/>
  <c r="H142" i="1"/>
  <c r="G162" i="1"/>
  <c r="E189" i="1"/>
  <c r="E190" i="1" s="1"/>
  <c r="E191" i="1" s="1"/>
  <c r="G68" i="1"/>
  <c r="G78" i="1"/>
  <c r="G16" i="1"/>
  <c r="G110" i="1"/>
  <c r="G172" i="1"/>
  <c r="G58" i="1"/>
  <c r="G179" i="1"/>
  <c r="G26" i="1"/>
  <c r="G120" i="1"/>
  <c r="G189" i="1" l="1"/>
  <c r="I202" i="1"/>
  <c r="D190" i="1"/>
  <c r="D191" i="1" s="1"/>
  <c r="D197" i="1" s="1"/>
  <c r="G197" i="1" s="1"/>
  <c r="F197" i="1"/>
  <c r="F198" i="1"/>
  <c r="F196" i="1"/>
  <c r="D198" i="1"/>
  <c r="E197" i="1"/>
  <c r="E196" i="1"/>
  <c r="E198" i="1"/>
  <c r="G190" i="1"/>
  <c r="G191" i="1" s="1"/>
  <c r="D196" i="1" l="1"/>
  <c r="D199" i="1" s="1"/>
  <c r="G198" i="1"/>
  <c r="F199" i="1"/>
  <c r="D205" i="1"/>
  <c r="D202" i="1"/>
  <c r="G196" i="1"/>
  <c r="E199" i="1"/>
  <c r="G199" i="1" l="1"/>
</calcChain>
</file>

<file path=xl/sharedStrings.xml><?xml version="1.0" encoding="utf-8"?>
<sst xmlns="http://schemas.openxmlformats.org/spreadsheetml/2006/main" count="249" uniqueCount="226">
  <si>
    <t>Annexe D - Budget du projet PBF PBF0108</t>
  </si>
  <si>
    <t>Tableau 1 - Budget du projet PBF par résultat, produit et activité</t>
  </si>
  <si>
    <t>Nombre de resultat/ produit</t>
  </si>
  <si>
    <t>Formulation du resultat/ produit/activite</t>
  </si>
  <si>
    <t>Organisation recipiendiaire 1 (budget en USD) 
OIM</t>
  </si>
  <si>
    <t>Organisation recipiendiaire 2 (budget en USD) 
UNHCR</t>
  </si>
  <si>
    <t>Organisation recipiendiaire 3 (budget en USD)</t>
  </si>
  <si>
    <t>Total</t>
  </si>
  <si>
    <t xml:space="preserve">Pourcentage du budget pour chaque produit ou activite reserve pour action directe sur égalité des sexes et autonomisation des femmes (GEWE) (cas echeant) </t>
  </si>
  <si>
    <t>Niveau de depense/ engagement actuel 
(a remplir au moment des rapports de projet)</t>
  </si>
  <si>
    <r>
      <t>Justification du montant à GEWE</t>
    </r>
    <r>
      <rPr>
        <sz val="12"/>
        <color theme="1"/>
        <rFont val="Aptos Narrow"/>
        <family val="2"/>
        <scheme val="minor"/>
      </rPr>
      <t xml:space="preserve"> (par exemple, la formation comprend une session sur l'égalité des sexes, des efforts spécifiques déployés pour assurer une représentation égale des femmes et des hommes, etc.)</t>
    </r>
  </si>
  <si>
    <r>
      <t>Notes quelconque le cas echeant</t>
    </r>
    <r>
      <rPr>
        <sz val="12"/>
        <color theme="1"/>
        <rFont val="Aptos Narrow"/>
        <family val="2"/>
        <scheme val="minor"/>
      </rPr>
      <t xml:space="preserve"> (e.g sur types des entrants ou justification du budget)</t>
    </r>
  </si>
  <si>
    <t xml:space="preserve">RESULTAT 1: </t>
  </si>
  <si>
    <t xml:space="preserve">L’accès aux droits fondamentaux et à la documentation légale des retournés (ex-réfugiés et déplacés) sont renforcés </t>
  </si>
  <si>
    <t>Produit 1.1:</t>
  </si>
  <si>
    <t xml:space="preserve">Les communautés ont accès aux services administratifs de délivrance de documents d’identité </t>
  </si>
  <si>
    <t>Activite 1.1.1:</t>
  </si>
  <si>
    <t xml:space="preserve">Identification et enregistrement des rapatries, retournes et PDI n’ayant pas de documents d’identité ou actes de naissances </t>
  </si>
  <si>
    <t>30% de femmes membres des comités d'identification; formations sur itw et prise en charge des femmes seules, chef de famille, vulnérable</t>
  </si>
  <si>
    <t>Activite 1.1.2:</t>
  </si>
  <si>
    <t>Organisation d’audiences foraines pour la délivrance de papiers d’identité</t>
  </si>
  <si>
    <t>Au moins 30% de femmes dans les comités; objectif d'au moins 40% de délivrance de papiers pour les femmes</t>
  </si>
  <si>
    <t>Activite 1.1.3:</t>
  </si>
  <si>
    <t xml:space="preserve">Sensibilisation des rapatriés sur l’importance des documents civils pour la prévention des risques d’apatridie </t>
  </si>
  <si>
    <t>Sessions de groupe spécifiques; objectif de 50% de femmes avec des papiers</t>
  </si>
  <si>
    <t>Activite 1.1.4</t>
  </si>
  <si>
    <t xml:space="preserve">Soutenir les personnes en grande vulnérabilité dans l’accès aux procédures de délivrance de documents d’identité (VoT, femmes chef de familles, personnes discriminées, etc.) </t>
  </si>
  <si>
    <t xml:space="preserve">Formation des assesseurs, autorités locales, CSO, organisations féminines; Sensibilisation et prise en charge des femmes (seules, cheffes de famille, vulnérables) et jeunes filles; </t>
  </si>
  <si>
    <t>Activite 1.1.5</t>
  </si>
  <si>
    <t xml:space="preserve">Appui en matériel (fournitures du bureau, documentation, registres, etc) et équipements aux Institutions Étatiques et Autorités Locales </t>
  </si>
  <si>
    <t>Formation des assesseurs, autorités locales, CSO, organisations féminines; Sensibilisation et formation sur une approche genre ; délivrance des documents d’identité civile (actes de naissance, carte nationale d’identité, jugement supplétif, etc)</t>
  </si>
  <si>
    <t>Activite 1.1.6</t>
  </si>
  <si>
    <t>Activite 1.1.7</t>
  </si>
  <si>
    <t>Activite 1.1.8</t>
  </si>
  <si>
    <t>Produit total</t>
  </si>
  <si>
    <t>Produit 1.2:</t>
  </si>
  <si>
    <t xml:space="preserve">Les communautés hôtes et retournés résolvent les conflits LTB de manière pacifique </t>
  </si>
  <si>
    <t>Activite 1.2.1</t>
  </si>
  <si>
    <t xml:space="preserve">Organisation de groupes de discussions et de dialogues communautaires entre retournés et communautés hôtes sur la thématique LTB </t>
  </si>
  <si>
    <t>tables rondes; focus groups; sensibilisations sur la nécessité de réduire la marginalisation des femmes sur la question des LTB</t>
  </si>
  <si>
    <t>Activite 1.2.2</t>
  </si>
  <si>
    <t>Évaluation communautaire des mécanismes coutumiers de résolutions des conflits LTB</t>
  </si>
  <si>
    <t>Appui et renforcement des adminisrations, autorités locales, leaders communautaires, OSC sur les questions foncières; mise en place des mécanismes/cadres de gestion à l'amiable des conflits</t>
  </si>
  <si>
    <t>Activite 1.2.3</t>
  </si>
  <si>
    <t xml:space="preserve">Mise en place et/ou renforcement des cliniques juridiques </t>
  </si>
  <si>
    <t>Appui aux victimes d'extorsion, expropriation arbitraire, discriminations basées sur le genre; soutien à la révision et validation des titres de propriété; appui à l'accès aux audiences foraines et sessions criminelles</t>
  </si>
  <si>
    <t>Activite 1.2.4</t>
  </si>
  <si>
    <t>Activite 1.2.5</t>
  </si>
  <si>
    <t>Activite 1.2.6</t>
  </si>
  <si>
    <t>Activite 1.2.7</t>
  </si>
  <si>
    <t>Activite 1.2.8</t>
  </si>
  <si>
    <t>Produit 1.3:</t>
  </si>
  <si>
    <t xml:space="preserve">Les communautés ont la capacite de mener des actions de lutte contre le discours de haine et l’incitation à la violence </t>
  </si>
  <si>
    <t>Activite 1.3.1</t>
  </si>
  <si>
    <t>Appui aux leaders communautaires, aux organisations féminines, aux autorités locales, artistes, journalistes et aux mécanismes de médiation communautaires</t>
  </si>
  <si>
    <t xml:space="preserve">Appui matériel et formations avec participation minimale de 40% de femme; Contenu des formations sensibles au genre; sensibilisation à la protection </t>
  </si>
  <si>
    <t>Activite 1.3.2</t>
  </si>
  <si>
    <t xml:space="preserve">Organisation d’activités symboliques de réconciliation et de rétablissement de la confiance /sensibilisation sur la paix et le vivre ensemble dans les zones de retour (matériel de sonorisation, visibilité, etc) </t>
  </si>
  <si>
    <t>Ciblage 40% d'intervenants et publics</t>
  </si>
  <si>
    <t>Activite 1.3.3</t>
  </si>
  <si>
    <t>Activite 1.3.4</t>
  </si>
  <si>
    <t>Activite 1.3.5</t>
  </si>
  <si>
    <t>Activite 1.3.6</t>
  </si>
  <si>
    <t>Activite 1.3.7</t>
  </si>
  <si>
    <t>Activite 1.3.8</t>
  </si>
  <si>
    <t>Produit 1.4:</t>
  </si>
  <si>
    <t>Activite 1.4.1</t>
  </si>
  <si>
    <t>Activite 1.4.2</t>
  </si>
  <si>
    <t>Activite 1.4.3</t>
  </si>
  <si>
    <t>Activite 1.4.4</t>
  </si>
  <si>
    <t>Activite 1.4.5</t>
  </si>
  <si>
    <t>Activite 1.4.6</t>
  </si>
  <si>
    <t>Activite 1.4.7</t>
  </si>
  <si>
    <t>Activite 1.4.8</t>
  </si>
  <si>
    <t xml:space="preserve">RESULTAT 2: </t>
  </si>
  <si>
    <t xml:space="preserve"> Les liens sociaux et économiques entre les communautés cibles, hôtes et retournées, sont renforcés</t>
  </si>
  <si>
    <t>Produit 2.1</t>
  </si>
  <si>
    <t xml:space="preserve">Les communautés ont accès à des moyens de subsistance </t>
  </si>
  <si>
    <t>Activite 2.1.1</t>
  </si>
  <si>
    <t>Etude de marché sur les opportunités économiques existantes pour les AGR dans les zones d'intervention</t>
  </si>
  <si>
    <t xml:space="preserve">Evaluation des opportunités sexo-spécifiques et des freins socio-culturels; </t>
  </si>
  <si>
    <t>Activite 2.1.2</t>
  </si>
  <si>
    <t>Mise en place d'AGR et de réseaux d'encadrement/tutorat avec la fourniture d’un package aux bénéficiaires</t>
  </si>
  <si>
    <t>50% de femmes bénéficiaires</t>
  </si>
  <si>
    <t>Activite 2.1.3</t>
  </si>
  <si>
    <t>Etude sur les facteurs des blocages de retours ds  populations cibles,  et stratégie nationale anti-discrimination HCDH</t>
  </si>
  <si>
    <t>Prise en compte de l'égalité des genres et leur impact dans les questions de l'analyse</t>
  </si>
  <si>
    <t>Activite 2.1.4</t>
  </si>
  <si>
    <t xml:space="preserve">Appui à la formation professionnelles des femmes et des jeunes </t>
  </si>
  <si>
    <t>Formation professionnelle 50-50</t>
  </si>
  <si>
    <t>Activite 2.1.5</t>
  </si>
  <si>
    <t>Activite 2.1.6</t>
  </si>
  <si>
    <t>Activite 2.1.7</t>
  </si>
  <si>
    <t>Activite 2.1.8</t>
  </si>
  <si>
    <t>Produit 2.2</t>
  </si>
  <si>
    <t xml:space="preserve">La cohésion sociale est renforcée grâce à une prise en charge du bien-être psychosocial des communautés </t>
  </si>
  <si>
    <t>Activite 2.2.1</t>
  </si>
  <si>
    <t>Prise en charge tenant compte des besoins spécifiques des femmes</t>
  </si>
  <si>
    <t>Activite' 2.2.2</t>
  </si>
  <si>
    <t>Activite 2.2.3</t>
  </si>
  <si>
    <t>Activite 2.2.4</t>
  </si>
  <si>
    <t>Activite 2.2.5</t>
  </si>
  <si>
    <t>Activite 2.2.6</t>
  </si>
  <si>
    <t>Activite 2.2.7</t>
  </si>
  <si>
    <t>Activite 2.2.8</t>
  </si>
  <si>
    <t>Produit 2.3</t>
  </si>
  <si>
    <t>Activite 2.3.1</t>
  </si>
  <si>
    <t>Activite 2.3.2</t>
  </si>
  <si>
    <t>Activite 2.3.3</t>
  </si>
  <si>
    <t>Activite 2.3.4</t>
  </si>
  <si>
    <t>Activite 2.3.5</t>
  </si>
  <si>
    <t>Activite 2.3.6</t>
  </si>
  <si>
    <t>Activite 2.3.7</t>
  </si>
  <si>
    <t>Activite 2.3.8</t>
  </si>
  <si>
    <t>Produit 2.4</t>
  </si>
  <si>
    <t>Activite 2.4.1</t>
  </si>
  <si>
    <t>Activite 2.4.2</t>
  </si>
  <si>
    <t>Activite 2.4.3</t>
  </si>
  <si>
    <t>Activite 2.4.4</t>
  </si>
  <si>
    <t>Activite 2.4.5</t>
  </si>
  <si>
    <t>Activite 2.4.6</t>
  </si>
  <si>
    <t>Activite 2.4.7</t>
  </si>
  <si>
    <t>Activite 2.4.8</t>
  </si>
  <si>
    <t xml:space="preserve">RESULTAT 3: </t>
  </si>
  <si>
    <t xml:space="preserve">Les dispositifs de justice transitionnelles en place en RCA contribuent à la prévention des messages de haines et à la lutte contre les discriminations et incitations à la violence </t>
  </si>
  <si>
    <t>Produit 3.1</t>
  </si>
  <si>
    <t xml:space="preserve">Le rôle et les attributions des mécanismes de justice transitionnelles sont connus </t>
  </si>
  <si>
    <t>Activite 3.1.1</t>
  </si>
  <si>
    <t>Appui à l’organisation de campagnes d’information sur la justice transitionnelle et ses mécanismes en RCA</t>
  </si>
  <si>
    <t xml:space="preserve"> Renforcement du programme des ambassadeurs de la justice avec 50% d'ambassadrices</t>
  </si>
  <si>
    <t>Activite 3.1.2</t>
  </si>
  <si>
    <t xml:space="preserve">Appui à la complémentarité institutionnelle entre la CPS, CPI et la CVJRR;  </t>
  </si>
  <si>
    <t>Activite 3.1.3</t>
  </si>
  <si>
    <t>Programme  d’informations et de partage d’expérience sur la CPI à l’intérieur du pays ( Ciné-vidéo justice)</t>
  </si>
  <si>
    <t>Ciblage spécifique des femmes, en particulier victimes</t>
  </si>
  <si>
    <t>Activite 3.1.4</t>
  </si>
  <si>
    <t>Musique pour la justice et la reconciliation: Production de musique vidéo en partenariat avec les associations de victimes et concert de sensibilisation</t>
  </si>
  <si>
    <t>Activite 3.1.5</t>
  </si>
  <si>
    <t>Activite 3.1.6</t>
  </si>
  <si>
    <t>Activite 3.1.7</t>
  </si>
  <si>
    <t>Activite 3.1.8</t>
  </si>
  <si>
    <t>Produit 3.2:</t>
  </si>
  <si>
    <t>Activite 3.2.1</t>
  </si>
  <si>
    <t>Activite 3.2.2</t>
  </si>
  <si>
    <t>Activite 3.2.3</t>
  </si>
  <si>
    <t>Activite 3.2.4</t>
  </si>
  <si>
    <t>Activite 3.2.5</t>
  </si>
  <si>
    <t>Activite 3.2.6</t>
  </si>
  <si>
    <t>Activite 3.2.7</t>
  </si>
  <si>
    <t>Activite 3.2.8</t>
  </si>
  <si>
    <t>Produit 3.3</t>
  </si>
  <si>
    <t>Activite 3.3.1</t>
  </si>
  <si>
    <t>Activite 3.3.2</t>
  </si>
  <si>
    <t>Activite 3.3.3</t>
  </si>
  <si>
    <t>Activite 3.3.4</t>
  </si>
  <si>
    <t>Activite 3.3.5</t>
  </si>
  <si>
    <t>Activite 3.3.6</t>
  </si>
  <si>
    <t>Activite 3.3.7</t>
  </si>
  <si>
    <t>Activite 3.3.8</t>
  </si>
  <si>
    <t>Produit 3.4</t>
  </si>
  <si>
    <t>Activite 3.4.1</t>
  </si>
  <si>
    <t>Activite 3.4.2</t>
  </si>
  <si>
    <t>Activite 3.4.3</t>
  </si>
  <si>
    <t>Activite 3.4.4</t>
  </si>
  <si>
    <t>Activite 3.4.5</t>
  </si>
  <si>
    <t>Activite 3.4.6</t>
  </si>
  <si>
    <t>Activite 3.4.7</t>
  </si>
  <si>
    <t>Activite 3.4.8</t>
  </si>
  <si>
    <t xml:space="preserve">RESULTAT 4: </t>
  </si>
  <si>
    <t>Produit 4.1</t>
  </si>
  <si>
    <t>Activite 4.1.1</t>
  </si>
  <si>
    <t>Activite 4.1.2</t>
  </si>
  <si>
    <t>Activite 4.1.3</t>
  </si>
  <si>
    <t>Activite 4.1.4</t>
  </si>
  <si>
    <t>Activite 4.1.5</t>
  </si>
  <si>
    <t>Activite 4.1.6</t>
  </si>
  <si>
    <t>Activite 4.1.7</t>
  </si>
  <si>
    <t>Activite 4.1.8</t>
  </si>
  <si>
    <t>Produit 4.2</t>
  </si>
  <si>
    <t>Activite 4.2.1</t>
  </si>
  <si>
    <t>Activite 4.2.2</t>
  </si>
  <si>
    <t>Activite 4.2.3</t>
  </si>
  <si>
    <t>Activite 4.2.4</t>
  </si>
  <si>
    <t>Activite 4.2.5</t>
  </si>
  <si>
    <t>Activite 4.2.6</t>
  </si>
  <si>
    <t>Activite 4.2.7</t>
  </si>
  <si>
    <t>Activite 4.2.8</t>
  </si>
  <si>
    <t>Produit 4.3</t>
  </si>
  <si>
    <t>Activite 4.3.1</t>
  </si>
  <si>
    <t>Activite 4.3.2</t>
  </si>
  <si>
    <t>Activite 4.3.3</t>
  </si>
  <si>
    <t>Activite 4.3.4</t>
  </si>
  <si>
    <t>Activite 4.3.5</t>
  </si>
  <si>
    <t>Activite 4.3.6</t>
  </si>
  <si>
    <t>Activite 4.3.7</t>
  </si>
  <si>
    <t>Activite 4.3.8</t>
  </si>
  <si>
    <t>Produit 4.4</t>
  </si>
  <si>
    <t>Activite 4.4.1</t>
  </si>
  <si>
    <t>Activite 4.4.2</t>
  </si>
  <si>
    <t>Activite 4.4.3</t>
  </si>
  <si>
    <t>Activite 4.4.4</t>
  </si>
  <si>
    <t>Activite 4.4.5</t>
  </si>
  <si>
    <t>Activite 4.4.6</t>
  </si>
  <si>
    <t>Activite 4.4.7</t>
  </si>
  <si>
    <t>Activite 4.4.8</t>
  </si>
  <si>
    <t>Cout de personnel du projet si pas inclus dans les activites si-dessus</t>
  </si>
  <si>
    <t>Couts operationnels si pas inclus dans les activites si-dessus</t>
  </si>
  <si>
    <t>Budget de suivi</t>
  </si>
  <si>
    <t>Budget pour l'évaluation finale indépendante</t>
  </si>
  <si>
    <t>Coûts supplémentaires total</t>
  </si>
  <si>
    <t>Totaux</t>
  </si>
  <si>
    <t>Sous-budget total du projet</t>
  </si>
  <si>
    <t>Coûts indirects (7%):</t>
  </si>
  <si>
    <t>Répartition des tranches basée sur la performance</t>
  </si>
  <si>
    <t>Tranche %</t>
  </si>
  <si>
    <t>Première tranche</t>
  </si>
  <si>
    <t>Deuxième tranche</t>
  </si>
  <si>
    <t>Troisième tranche (le cas échéant)</t>
  </si>
  <si>
    <r>
      <t xml:space="preserve">$ alloué à GEWE </t>
    </r>
    <r>
      <rPr>
        <sz val="10"/>
        <rFont val="Arial"/>
        <family val="2"/>
      </rPr>
      <t>(inclut coûts indirects)</t>
    </r>
  </si>
  <si>
    <t>Total des dépenses</t>
  </si>
  <si>
    <t>% alloué à GEWE</t>
  </si>
  <si>
    <t>Taux d'exécution</t>
  </si>
  <si>
    <r>
      <t xml:space="preserve">$ alloué à S&amp;E </t>
    </r>
    <r>
      <rPr>
        <sz val="10"/>
        <rFont val="Arial"/>
        <family val="2"/>
      </rPr>
      <t>(inclut coûts indirects)</t>
    </r>
  </si>
  <si>
    <t>% alloué à S&amp;E</t>
  </si>
  <si>
    <r>
      <t xml:space="preserve">Note: Le PBF n'accepte pas les projets avec moins de 5% pour le S&amp;E et moins 15% pour le GEWE. Ces chiffres apparaîtront </t>
    </r>
    <r>
      <rPr>
        <sz val="11"/>
        <color rgb="FFFF0000"/>
        <rFont val="Aptos Narrow"/>
        <family val="2"/>
        <scheme val="minor"/>
      </rPr>
      <t>en</t>
    </r>
    <r>
      <rPr>
        <sz val="10"/>
        <rFont val="Arial"/>
        <family val="2"/>
      </rPr>
      <t xml:space="preserve"> </t>
    </r>
    <r>
      <rPr>
        <sz val="11"/>
        <color rgb="FFFF0000"/>
        <rFont val="Aptos Narrow"/>
        <family val="2"/>
        <scheme val="minor"/>
      </rPr>
      <t>rouge</t>
    </r>
    <r>
      <rPr>
        <sz val="10"/>
        <rFont val="Arial"/>
        <family val="2"/>
      </rPr>
      <t xml:space="preserve"> si ce seuil minimum n'est pas atteint.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</si>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</sst>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B0F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1" applyAlignment="1">
      <alignment wrapText="1"/>
    </xf>
    <xf numFmtId="44" fontId="6" fillId="2" borderId="0" xfId="2" applyFont="1" applyFill="1" applyBorder="1" applyAlignment="1">
      <alignment horizontal="left" wrapText="1"/>
    </xf>
    <xf numFmtId="44" fontId="6" fillId="0" borderId="0" xfId="2" applyFont="1" applyFill="1" applyBorder="1" applyAlignment="1">
      <alignment horizontal="left" wrapText="1"/>
    </xf>
    <xf numFmtId="0" fontId="1" fillId="0" borderId="0" xfId="1" applyAlignment="1">
      <alignment horizontal="center" wrapText="1"/>
    </xf>
    <xf numFmtId="44" fontId="0" fillId="0" borderId="0" xfId="2" applyFont="1" applyFill="1" applyBorder="1" applyAlignment="1">
      <alignment wrapText="1"/>
    </xf>
    <xf numFmtId="0" fontId="1" fillId="2" borderId="0" xfId="1" applyFill="1" applyAlignment="1">
      <alignment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 wrapText="1"/>
    </xf>
    <xf numFmtId="44" fontId="7" fillId="0" borderId="0" xfId="2" applyFont="1" applyFill="1" applyBorder="1" applyAlignment="1" applyProtection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top" wrapText="1"/>
      <protection locked="0"/>
    </xf>
    <xf numFmtId="44" fontId="8" fillId="0" borderId="1" xfId="2" applyFont="1" applyBorder="1" applyAlignment="1" applyProtection="1">
      <alignment horizontal="center" vertical="center" wrapText="1"/>
      <protection locked="0"/>
    </xf>
    <xf numFmtId="44" fontId="8" fillId="3" borderId="1" xfId="2" applyFont="1" applyFill="1" applyBorder="1" applyAlignment="1" applyProtection="1">
      <alignment horizontal="center" vertical="center" wrapText="1"/>
    </xf>
    <xf numFmtId="9" fontId="8" fillId="0" borderId="1" xfId="3" applyFont="1" applyBorder="1" applyAlignment="1" applyProtection="1">
      <alignment horizontal="center" vertical="center" wrapText="1"/>
      <protection locked="0"/>
    </xf>
    <xf numFmtId="44" fontId="8" fillId="0" borderId="1" xfId="2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" applyNumberFormat="1" applyFont="1" applyBorder="1" applyAlignment="1" applyProtection="1">
      <alignment horizontal="left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44" fontId="8" fillId="2" borderId="1" xfId="2" applyFont="1" applyFill="1" applyBorder="1" applyAlignment="1" applyProtection="1">
      <alignment horizontal="center" vertical="center" wrapText="1"/>
      <protection locked="0"/>
    </xf>
    <xf numFmtId="9" fontId="8" fillId="2" borderId="1" xfId="3" applyFont="1" applyFill="1" applyBorder="1" applyAlignment="1" applyProtection="1">
      <alignment horizontal="center" vertical="center" wrapText="1"/>
      <protection locked="0"/>
    </xf>
    <xf numFmtId="49" fontId="8" fillId="2" borderId="1" xfId="2" applyNumberFormat="1" applyFont="1" applyFill="1" applyBorder="1" applyAlignment="1" applyProtection="1">
      <alignment horizontal="left" wrapText="1"/>
      <protection locked="0"/>
    </xf>
    <xf numFmtId="0" fontId="7" fillId="3" borderId="1" xfId="1" applyFont="1" applyFill="1" applyBorder="1" applyAlignment="1">
      <alignment vertical="center" wrapText="1"/>
    </xf>
    <xf numFmtId="44" fontId="7" fillId="3" borderId="1" xfId="2" applyFont="1" applyFill="1" applyBorder="1" applyAlignment="1" applyProtection="1">
      <alignment horizontal="center" vertical="center" wrapText="1"/>
    </xf>
    <xf numFmtId="44" fontId="7" fillId="0" borderId="1" xfId="2" applyFont="1" applyFill="1" applyBorder="1" applyAlignment="1" applyProtection="1">
      <alignment horizontal="center" vertical="center" wrapText="1"/>
    </xf>
    <xf numFmtId="44" fontId="7" fillId="0" borderId="0" xfId="2" applyFont="1" applyFill="1" applyBorder="1" applyAlignment="1" applyProtection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  <protection locked="0"/>
    </xf>
    <xf numFmtId="44" fontId="7" fillId="3" borderId="2" xfId="2" applyFont="1" applyFill="1" applyBorder="1" applyAlignment="1" applyProtection="1">
      <alignment horizontal="center" vertical="center" wrapText="1"/>
    </xf>
    <xf numFmtId="0" fontId="8" fillId="2" borderId="0" xfId="1" applyFont="1" applyFill="1" applyAlignment="1" applyProtection="1">
      <alignment vertical="center" wrapText="1"/>
      <protection locked="0"/>
    </xf>
    <xf numFmtId="0" fontId="8" fillId="2" borderId="0" xfId="1" applyFont="1" applyFill="1" applyAlignment="1" applyProtection="1">
      <alignment horizontal="left" vertical="top" wrapText="1"/>
      <protection locked="0"/>
    </xf>
    <xf numFmtId="44" fontId="8" fillId="2" borderId="0" xfId="2" applyFont="1" applyFill="1" applyBorder="1" applyAlignment="1" applyProtection="1">
      <alignment horizontal="center" vertical="center" wrapText="1"/>
      <protection locked="0"/>
    </xf>
    <xf numFmtId="44" fontId="8" fillId="0" borderId="0" xfId="2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44" fontId="8" fillId="2" borderId="0" xfId="2" applyFont="1" applyFill="1" applyBorder="1" applyAlignment="1" applyProtection="1">
      <alignment vertical="center" wrapText="1"/>
      <protection locked="0"/>
    </xf>
    <xf numFmtId="44" fontId="8" fillId="0" borderId="0" xfId="2" applyFont="1" applyFill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6" borderId="1" xfId="1" applyFont="1" applyFill="1" applyBorder="1" applyAlignment="1">
      <alignment vertical="center" wrapText="1"/>
    </xf>
    <xf numFmtId="0" fontId="8" fillId="2" borderId="3" xfId="1" applyFont="1" applyFill="1" applyBorder="1" applyAlignment="1" applyProtection="1">
      <alignment vertical="center" wrapText="1"/>
      <protection locked="0"/>
    </xf>
    <xf numFmtId="0" fontId="8" fillId="2" borderId="1" xfId="1" applyFont="1" applyFill="1" applyBorder="1" applyAlignment="1" applyProtection="1">
      <alignment vertical="center" wrapText="1"/>
      <protection locked="0"/>
    </xf>
    <xf numFmtId="44" fontId="8" fillId="0" borderId="1" xfId="2" applyFont="1" applyBorder="1" applyAlignment="1" applyProtection="1">
      <alignment vertical="center" wrapText="1"/>
      <protection locked="0"/>
    </xf>
    <xf numFmtId="44" fontId="8" fillId="3" borderId="1" xfId="2" applyFont="1" applyFill="1" applyBorder="1" applyAlignment="1" applyProtection="1">
      <alignment vertical="center" wrapText="1"/>
    </xf>
    <xf numFmtId="9" fontId="8" fillId="0" borderId="1" xfId="3" applyFont="1" applyBorder="1" applyAlignment="1" applyProtection="1">
      <alignment vertical="center" wrapText="1"/>
      <protection locked="0"/>
    </xf>
    <xf numFmtId="44" fontId="8" fillId="0" borderId="1" xfId="2" applyFont="1" applyFill="1" applyBorder="1" applyAlignment="1" applyProtection="1">
      <alignment vertical="center" wrapText="1"/>
      <protection locked="0"/>
    </xf>
    <xf numFmtId="4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vertical="center" wrapText="1"/>
      <protection locked="0"/>
    </xf>
    <xf numFmtId="0" fontId="7" fillId="3" borderId="5" xfId="1" applyFont="1" applyFill="1" applyBorder="1" applyAlignment="1">
      <alignment vertical="center" wrapText="1"/>
    </xf>
    <xf numFmtId="49" fontId="8" fillId="0" borderId="1" xfId="1" applyNumberFormat="1" applyFont="1" applyBorder="1" applyAlignment="1" applyProtection="1">
      <alignment horizontal="left" wrapText="1"/>
      <protection locked="0"/>
    </xf>
    <xf numFmtId="0" fontId="7" fillId="7" borderId="1" xfId="1" applyFont="1" applyFill="1" applyBorder="1" applyAlignment="1" applyProtection="1">
      <alignment vertical="center" wrapText="1"/>
      <protection locked="0"/>
    </xf>
    <xf numFmtId="44" fontId="7" fillId="7" borderId="1" xfId="2" applyFont="1" applyFill="1" applyBorder="1" applyAlignment="1" applyProtection="1">
      <alignment vertical="center" wrapText="1"/>
    </xf>
    <xf numFmtId="0" fontId="7" fillId="2" borderId="0" xfId="1" applyFont="1" applyFill="1" applyAlignment="1" applyProtection="1">
      <alignment vertical="center" wrapText="1"/>
      <protection locked="0"/>
    </xf>
    <xf numFmtId="44" fontId="7" fillId="2" borderId="0" xfId="2" applyFont="1" applyFill="1" applyBorder="1" applyAlignment="1" applyProtection="1">
      <alignment vertical="center" wrapText="1"/>
      <protection locked="0"/>
    </xf>
    <xf numFmtId="44" fontId="7" fillId="0" borderId="0" xfId="2" applyFont="1" applyFill="1" applyBorder="1" applyAlignment="1" applyProtection="1">
      <alignment vertical="center" wrapText="1"/>
      <protection locked="0"/>
    </xf>
    <xf numFmtId="0" fontId="8" fillId="3" borderId="9" xfId="1" applyFont="1" applyFill="1" applyBorder="1" applyAlignment="1">
      <alignment horizontal="center" vertical="center" wrapText="1"/>
    </xf>
    <xf numFmtId="44" fontId="7" fillId="3" borderId="1" xfId="2" applyFont="1" applyFill="1" applyBorder="1" applyAlignment="1" applyProtection="1">
      <alignment horizontal="center" vertical="center" wrapText="1"/>
      <protection locked="0"/>
    </xf>
    <xf numFmtId="44" fontId="7" fillId="3" borderId="10" xfId="2" applyFont="1" applyFill="1" applyBorder="1" applyAlignment="1" applyProtection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44" fontId="8" fillId="3" borderId="1" xfId="1" applyNumberFormat="1" applyFont="1" applyFill="1" applyBorder="1" applyAlignment="1">
      <alignment vertical="center" wrapText="1"/>
    </xf>
    <xf numFmtId="44" fontId="8" fillId="3" borderId="12" xfId="1" applyNumberFormat="1" applyFont="1" applyFill="1" applyBorder="1" applyAlignment="1">
      <alignment vertical="center" wrapText="1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7" fillId="3" borderId="13" xfId="1" applyFont="1" applyFill="1" applyBorder="1" applyAlignment="1">
      <alignment vertical="center" wrapText="1"/>
    </xf>
    <xf numFmtId="44" fontId="7" fillId="3" borderId="14" xfId="2" applyFont="1" applyFill="1" applyBorder="1" applyAlignment="1" applyProtection="1">
      <alignment vertical="center" wrapText="1"/>
    </xf>
    <xf numFmtId="44" fontId="7" fillId="3" borderId="15" xfId="2" applyFont="1" applyFill="1" applyBorder="1" applyAlignment="1" applyProtection="1">
      <alignment vertical="center" wrapText="1"/>
    </xf>
    <xf numFmtId="44" fontId="0" fillId="0" borderId="0" xfId="2" applyFont="1" applyBorder="1" applyAlignment="1">
      <alignment wrapText="1"/>
    </xf>
    <xf numFmtId="44" fontId="7" fillId="2" borderId="0" xfId="1" applyNumberFormat="1" applyFont="1" applyFill="1" applyAlignment="1">
      <alignment vertical="center" wrapText="1"/>
    </xf>
    <xf numFmtId="44" fontId="7" fillId="2" borderId="0" xfId="2" applyFont="1" applyFill="1" applyBorder="1" applyAlignment="1">
      <alignment vertical="center" wrapText="1"/>
    </xf>
    <xf numFmtId="44" fontId="7" fillId="0" borderId="0" xfId="2" applyFont="1" applyFill="1" applyBorder="1" applyAlignment="1">
      <alignment vertical="center" wrapText="1"/>
    </xf>
    <xf numFmtId="44" fontId="7" fillId="2" borderId="0" xfId="2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44" fontId="3" fillId="3" borderId="1" xfId="2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vertical="center" wrapText="1"/>
    </xf>
    <xf numFmtId="44" fontId="7" fillId="3" borderId="1" xfId="2" applyFont="1" applyFill="1" applyBorder="1" applyAlignment="1" applyProtection="1">
      <alignment vertical="center" wrapText="1"/>
    </xf>
    <xf numFmtId="44" fontId="7" fillId="3" borderId="20" xfId="2" applyFont="1" applyFill="1" applyBorder="1" applyAlignment="1" applyProtection="1">
      <alignment vertical="center" wrapText="1"/>
    </xf>
    <xf numFmtId="9" fontId="7" fillId="2" borderId="12" xfId="3" applyFont="1" applyFill="1" applyBorder="1" applyAlignment="1" applyProtection="1">
      <alignment vertical="center" wrapText="1"/>
      <protection locked="0"/>
    </xf>
    <xf numFmtId="0" fontId="7" fillId="3" borderId="9" xfId="1" applyFont="1" applyFill="1" applyBorder="1" applyAlignment="1">
      <alignment vertical="center" wrapText="1"/>
    </xf>
    <xf numFmtId="44" fontId="7" fillId="3" borderId="21" xfId="2" applyFont="1" applyFill="1" applyBorder="1" applyAlignment="1" applyProtection="1">
      <alignment vertical="center" wrapText="1"/>
    </xf>
    <xf numFmtId="9" fontId="7" fillId="2" borderId="10" xfId="3" applyFont="1" applyFill="1" applyBorder="1" applyAlignment="1" applyProtection="1">
      <alignment vertical="center" wrapText="1"/>
      <protection locked="0"/>
    </xf>
    <xf numFmtId="9" fontId="7" fillId="2" borderId="10" xfId="3" applyFont="1" applyFill="1" applyBorder="1" applyAlignment="1" applyProtection="1">
      <alignment horizontal="right" vertical="center" wrapText="1"/>
      <protection locked="0"/>
    </xf>
    <xf numFmtId="44" fontId="7" fillId="2" borderId="0" xfId="2" applyFont="1" applyFill="1" applyBorder="1" applyAlignment="1" applyProtection="1">
      <alignment horizontal="right" vertical="center" wrapText="1"/>
      <protection locked="0"/>
    </xf>
    <xf numFmtId="44" fontId="7" fillId="0" borderId="0" xfId="2" applyFont="1" applyFill="1" applyBorder="1" applyAlignment="1" applyProtection="1">
      <alignment horizontal="right" vertical="center" wrapText="1"/>
      <protection locked="0"/>
    </xf>
    <xf numFmtId="9" fontId="7" fillId="3" borderId="15" xfId="3" applyFont="1" applyFill="1" applyBorder="1" applyAlignment="1" applyProtection="1">
      <alignment vertical="center" wrapText="1"/>
    </xf>
    <xf numFmtId="44" fontId="7" fillId="2" borderId="0" xfId="2" applyFont="1" applyFill="1" applyBorder="1" applyAlignment="1" applyProtection="1">
      <alignment vertical="center" wrapText="1"/>
    </xf>
    <xf numFmtId="0" fontId="7" fillId="0" borderId="0" xfId="1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0" fontId="3" fillId="3" borderId="16" xfId="1" applyFont="1" applyFill="1" applyBorder="1" applyAlignment="1">
      <alignment horizontal="left" vertical="center" wrapText="1"/>
    </xf>
    <xf numFmtId="44" fontId="7" fillId="3" borderId="19" xfId="1" applyNumberFormat="1" applyFont="1" applyFill="1" applyBorder="1" applyAlignment="1">
      <alignment vertical="center" wrapText="1"/>
    </xf>
    <xf numFmtId="44" fontId="7" fillId="3" borderId="16" xfId="1" applyNumberFormat="1" applyFont="1" applyFill="1" applyBorder="1" applyAlignment="1">
      <alignment vertical="center" wrapText="1"/>
    </xf>
    <xf numFmtId="44" fontId="0" fillId="3" borderId="19" xfId="2" applyFont="1" applyFill="1" applyBorder="1" applyAlignment="1">
      <alignment vertical="center" wrapText="1"/>
    </xf>
    <xf numFmtId="44" fontId="0" fillId="0" borderId="0" xfId="2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left" vertical="center" wrapText="1"/>
    </xf>
    <xf numFmtId="10" fontId="7" fillId="3" borderId="12" xfId="3" applyNumberFormat="1" applyFont="1" applyFill="1" applyBorder="1" applyAlignment="1" applyProtection="1">
      <alignment wrapText="1"/>
    </xf>
    <xf numFmtId="9" fontId="7" fillId="2" borderId="0" xfId="3" applyFont="1" applyFill="1" applyBorder="1" applyAlignment="1">
      <alignment wrapText="1"/>
    </xf>
    <xf numFmtId="0" fontId="1" fillId="3" borderId="13" xfId="1" applyFill="1" applyBorder="1" applyAlignment="1">
      <alignment wrapText="1"/>
    </xf>
    <xf numFmtId="9" fontId="0" fillId="3" borderId="15" xfId="3" applyFont="1" applyFill="1" applyBorder="1" applyAlignment="1">
      <alignment wrapText="1"/>
    </xf>
    <xf numFmtId="9" fontId="0" fillId="0" borderId="0" xfId="3" applyFont="1" applyFill="1" applyBorder="1" applyAlignment="1">
      <alignment wrapText="1"/>
    </xf>
    <xf numFmtId="0" fontId="3" fillId="2" borderId="0" xfId="1" applyFont="1" applyFill="1" applyAlignment="1">
      <alignment horizontal="center" vertical="center" wrapText="1"/>
    </xf>
    <xf numFmtId="44" fontId="7" fillId="3" borderId="12" xfId="3" applyNumberFormat="1" applyFont="1" applyFill="1" applyBorder="1" applyAlignment="1" applyProtection="1">
      <alignment wrapText="1"/>
    </xf>
    <xf numFmtId="44" fontId="7" fillId="2" borderId="0" xfId="3" applyNumberFormat="1" applyFont="1" applyFill="1" applyBorder="1" applyAlignment="1">
      <alignment wrapText="1"/>
    </xf>
    <xf numFmtId="0" fontId="1" fillId="2" borderId="0" xfId="1" applyFill="1" applyAlignment="1">
      <alignment horizontal="center" vertical="center" wrapText="1"/>
    </xf>
    <xf numFmtId="44" fontId="9" fillId="0" borderId="1" xfId="2" applyFont="1" applyFill="1" applyBorder="1" applyAlignment="1" applyProtection="1">
      <alignment horizontal="center" vertical="center" wrapText="1"/>
      <protection locked="0"/>
    </xf>
    <xf numFmtId="44" fontId="9" fillId="2" borderId="1" xfId="2" applyFont="1" applyFill="1" applyBorder="1" applyAlignment="1" applyProtection="1">
      <alignment horizontal="center" vertical="center" wrapText="1"/>
      <protection locked="0"/>
    </xf>
    <xf numFmtId="43" fontId="1" fillId="0" borderId="0" xfId="4" applyAlignment="1">
      <alignment wrapText="1"/>
    </xf>
    <xf numFmtId="43" fontId="0" fillId="0" borderId="0" xfId="4" applyFont="1"/>
    <xf numFmtId="0" fontId="8" fillId="0" borderId="0" xfId="1" applyFont="1" applyAlignment="1">
      <alignment wrapText="1"/>
    </xf>
    <xf numFmtId="43" fontId="7" fillId="0" borderId="0" xfId="4" applyFont="1" applyAlignment="1">
      <alignment wrapText="1"/>
    </xf>
    <xf numFmtId="43" fontId="8" fillId="0" borderId="0" xfId="4" applyFont="1" applyAlignment="1">
      <alignment wrapText="1"/>
    </xf>
    <xf numFmtId="43" fontId="8" fillId="0" borderId="0" xfId="4" applyFont="1" applyBorder="1" applyAlignment="1">
      <alignment wrapText="1"/>
    </xf>
    <xf numFmtId="43" fontId="7" fillId="0" borderId="0" xfId="4" applyFont="1" applyFill="1" applyBorder="1" applyAlignment="1">
      <alignment wrapText="1"/>
    </xf>
    <xf numFmtId="49" fontId="9" fillId="0" borderId="1" xfId="2" applyNumberFormat="1" applyFont="1" applyBorder="1" applyAlignment="1" applyProtection="1">
      <alignment vertical="center" wrapText="1"/>
      <protection locked="0"/>
    </xf>
    <xf numFmtId="43" fontId="1" fillId="0" borderId="0" xfId="1" applyNumberFormat="1" applyAlignment="1">
      <alignment wrapText="1"/>
    </xf>
    <xf numFmtId="43" fontId="1" fillId="0" borderId="0" xfId="4" applyFill="1" applyAlignment="1">
      <alignment vertical="center" wrapText="1"/>
    </xf>
    <xf numFmtId="43" fontId="1" fillId="0" borderId="0" xfId="4" applyFill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0" fontId="1" fillId="8" borderId="15" xfId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44" fontId="8" fillId="2" borderId="1" xfId="2" applyFont="1" applyFill="1" applyBorder="1" applyAlignment="1" applyProtection="1">
      <alignment horizontal="left" vertical="top" wrapText="1"/>
      <protection locked="0"/>
    </xf>
    <xf numFmtId="0" fontId="7" fillId="7" borderId="6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44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44" fontId="7" fillId="2" borderId="1" xfId="2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44" fontId="8" fillId="2" borderId="1" xfId="2" applyFont="1" applyFill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49" fontId="7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1" applyNumberFormat="1" applyFont="1" applyFill="1" applyBorder="1" applyAlignment="1" applyProtection="1">
      <alignment horizontal="left" vertical="center" wrapText="1"/>
      <protection locked="0"/>
    </xf>
  </cellXfs>
  <cellStyles count="5">
    <cellStyle name="Comma" xfId="4" builtinId="3"/>
    <cellStyle name="Currency 2" xfId="2" xr:uid="{435EC442-0591-4522-8551-3525F6A0BA3C}"/>
    <cellStyle name="Normal" xfId="0" builtinId="0"/>
    <cellStyle name="Normal 3" xfId="1" xr:uid="{6DC50335-C524-48BC-9238-53CF9DCD643F}"/>
    <cellStyle name="Percent 2" xfId="3" xr:uid="{ADB6DA2F-7109-4118-9460-B8D4F2F30E8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0B60-BAC8-49EF-BBF0-852A32570CAD}">
  <dimension ref="A2:M271"/>
  <sheetViews>
    <sheetView tabSelected="1" zoomScale="71" zoomScaleNormal="110" workbookViewId="0">
      <pane ySplit="5" topLeftCell="A19" activePane="bottomLeft" state="frozen"/>
      <selection pane="bottomLeft" activeCell="M5" sqref="M5"/>
    </sheetView>
  </sheetViews>
  <sheetFormatPr defaultColWidth="9.1796875" defaultRowHeight="14.5" x14ac:dyDescent="0.35"/>
  <cols>
    <col min="1" max="1" width="20.54296875" style="1" customWidth="1"/>
    <col min="2" max="2" width="30.54296875" style="1" customWidth="1"/>
    <col min="3" max="3" width="32.453125" style="1" customWidth="1"/>
    <col min="4" max="4" width="23.1796875" style="1" customWidth="1"/>
    <col min="5" max="5" width="23.7265625" style="1" customWidth="1"/>
    <col min="6" max="6" width="13.54296875" style="1" customWidth="1"/>
    <col min="7" max="7" width="15.54296875" style="1" customWidth="1"/>
    <col min="8" max="8" width="22.453125" style="1" customWidth="1"/>
    <col min="9" max="9" width="22.453125" style="69" customWidth="1"/>
    <col min="10" max="10" width="29.54296875" style="5" customWidth="1"/>
    <col min="11" max="11" width="30.453125" style="1" customWidth="1"/>
    <col min="12" max="12" width="17.54296875" style="1" customWidth="1"/>
    <col min="13" max="13" width="26.453125" style="1" customWidth="1"/>
    <col min="14" max="14" width="22.453125" style="1" customWidth="1"/>
    <col min="15" max="15" width="29.54296875" style="1" customWidth="1"/>
    <col min="16" max="16" width="23.453125" style="1" customWidth="1"/>
    <col min="17" max="17" width="18.453125" style="1" customWidth="1"/>
    <col min="18" max="18" width="17.453125" style="1" customWidth="1"/>
    <col min="19" max="19" width="25.1796875" style="1" customWidth="1"/>
    <col min="20" max="16384" width="9.1796875" style="1"/>
  </cols>
  <sheetData>
    <row r="2" spans="1:13" ht="29.25" customHeight="1" x14ac:dyDescent="0.4">
      <c r="B2" s="140" t="s">
        <v>0</v>
      </c>
      <c r="C2" s="140"/>
      <c r="D2" s="140"/>
      <c r="E2" s="140"/>
      <c r="F2" s="112"/>
      <c r="G2" s="112"/>
      <c r="H2" s="113"/>
      <c r="I2" s="114"/>
      <c r="J2" s="115"/>
      <c r="K2" s="113"/>
      <c r="L2" s="113"/>
      <c r="M2" s="111"/>
    </row>
    <row r="3" spans="1:13" ht="24" customHeight="1" x14ac:dyDescent="0.6">
      <c r="B3" s="141" t="s">
        <v>1</v>
      </c>
      <c r="C3" s="141"/>
      <c r="D3" s="141"/>
      <c r="E3" s="141"/>
      <c r="F3" s="141"/>
      <c r="G3" s="141"/>
      <c r="H3" s="141"/>
      <c r="I3" s="2"/>
      <c r="J3" s="3"/>
      <c r="K3" s="111"/>
      <c r="L3" s="111"/>
      <c r="M3" s="111"/>
    </row>
    <row r="4" spans="1:13" ht="6.75" customHeight="1" x14ac:dyDescent="0.35">
      <c r="D4" s="4"/>
      <c r="E4" s="4"/>
      <c r="F4" s="4"/>
      <c r="G4" s="4"/>
      <c r="I4" s="5"/>
      <c r="K4" s="6"/>
    </row>
    <row r="5" spans="1:13" ht="148.5" customHeight="1" x14ac:dyDescent="0.3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7" t="s">
        <v>7</v>
      </c>
      <c r="H5" s="7" t="s">
        <v>8</v>
      </c>
      <c r="I5" s="7" t="s">
        <v>9</v>
      </c>
      <c r="J5" s="9" t="s">
        <v>10</v>
      </c>
      <c r="K5" s="7" t="s">
        <v>11</v>
      </c>
      <c r="M5" s="109"/>
    </row>
    <row r="6" spans="1:13" ht="39.75" customHeight="1" x14ac:dyDescent="0.35">
      <c r="B6" s="10" t="s">
        <v>12</v>
      </c>
      <c r="C6" s="142" t="s">
        <v>13</v>
      </c>
      <c r="D6" s="142"/>
      <c r="E6" s="142"/>
      <c r="F6" s="142"/>
      <c r="G6" s="142"/>
      <c r="H6" s="142"/>
      <c r="I6" s="137"/>
      <c r="J6" s="137"/>
      <c r="K6" s="142"/>
    </row>
    <row r="7" spans="1:13" ht="42.75" customHeight="1" x14ac:dyDescent="0.35">
      <c r="B7" s="10" t="s">
        <v>14</v>
      </c>
      <c r="C7" s="143" t="s">
        <v>15</v>
      </c>
      <c r="D7" s="143"/>
      <c r="E7" s="143"/>
      <c r="F7" s="143"/>
      <c r="G7" s="143"/>
      <c r="H7" s="143"/>
      <c r="I7" s="139"/>
      <c r="J7" s="139"/>
      <c r="K7" s="143"/>
    </row>
    <row r="8" spans="1:13" ht="80" x14ac:dyDescent="0.35">
      <c r="B8" s="12" t="s">
        <v>16</v>
      </c>
      <c r="C8" s="13" t="s">
        <v>17</v>
      </c>
      <c r="D8" s="14">
        <v>22000</v>
      </c>
      <c r="E8" s="14">
        <v>5000</v>
      </c>
      <c r="F8" s="14"/>
      <c r="G8" s="15">
        <f>SUM(D8:F8)</f>
        <v>27000</v>
      </c>
      <c r="H8" s="16">
        <v>0.3</v>
      </c>
      <c r="I8" s="107">
        <f>5000+21406.71</f>
        <v>26406.71</v>
      </c>
      <c r="J8" s="17" t="s">
        <v>18</v>
      </c>
      <c r="K8" s="18"/>
    </row>
    <row r="9" spans="1:13" ht="62.5" customHeight="1" x14ac:dyDescent="0.35">
      <c r="B9" s="12" t="s">
        <v>19</v>
      </c>
      <c r="C9" s="13" t="s">
        <v>20</v>
      </c>
      <c r="D9" s="14">
        <v>20000</v>
      </c>
      <c r="E9" s="14">
        <v>0</v>
      </c>
      <c r="F9" s="14"/>
      <c r="G9" s="15">
        <f t="shared" ref="G9:G15" si="0">SUM(D9:F9)</f>
        <v>20000</v>
      </c>
      <c r="H9" s="16">
        <v>0.5</v>
      </c>
      <c r="I9" s="107">
        <v>23000</v>
      </c>
      <c r="J9" s="17" t="s">
        <v>21</v>
      </c>
      <c r="K9" s="18"/>
    </row>
    <row r="10" spans="1:13" ht="64" x14ac:dyDescent="0.35">
      <c r="B10" s="12" t="s">
        <v>22</v>
      </c>
      <c r="C10" s="13" t="s">
        <v>23</v>
      </c>
      <c r="D10" s="14">
        <v>30000</v>
      </c>
      <c r="E10" s="14">
        <v>85000</v>
      </c>
      <c r="F10" s="14"/>
      <c r="G10" s="15">
        <f t="shared" si="0"/>
        <v>115000</v>
      </c>
      <c r="H10" s="16">
        <v>0.5</v>
      </c>
      <c r="I10" s="107">
        <f>85000+29393.26+16877.14</f>
        <v>131270.39999999999</v>
      </c>
      <c r="J10" s="17" t="s">
        <v>24</v>
      </c>
      <c r="K10" s="19"/>
    </row>
    <row r="11" spans="1:13" ht="112" x14ac:dyDescent="0.35">
      <c r="B11" s="12" t="s">
        <v>25</v>
      </c>
      <c r="C11" s="13" t="s">
        <v>26</v>
      </c>
      <c r="D11" s="14">
        <v>10000</v>
      </c>
      <c r="E11" s="14">
        <v>22000</v>
      </c>
      <c r="F11" s="14"/>
      <c r="G11" s="15">
        <f t="shared" si="0"/>
        <v>32000</v>
      </c>
      <c r="H11" s="16">
        <v>0.5</v>
      </c>
      <c r="I11" s="107">
        <f>22000+25251</f>
        <v>47251</v>
      </c>
      <c r="J11" s="17" t="s">
        <v>27</v>
      </c>
      <c r="K11" s="18"/>
    </row>
    <row r="12" spans="1:13" ht="144" x14ac:dyDescent="0.35">
      <c r="B12" s="12" t="s">
        <v>28</v>
      </c>
      <c r="C12" s="13" t="s">
        <v>29</v>
      </c>
      <c r="D12" s="14">
        <v>20000</v>
      </c>
      <c r="E12" s="14">
        <v>35000</v>
      </c>
      <c r="F12" s="14"/>
      <c r="G12" s="15">
        <f t="shared" si="0"/>
        <v>55000</v>
      </c>
      <c r="H12" s="16">
        <v>0.4</v>
      </c>
      <c r="I12" s="107">
        <f>35000+18946.07</f>
        <v>53946.07</v>
      </c>
      <c r="J12" s="17" t="s">
        <v>30</v>
      </c>
      <c r="K12" s="18"/>
    </row>
    <row r="13" spans="1:13" ht="16" x14ac:dyDescent="0.4">
      <c r="B13" s="12" t="s">
        <v>31</v>
      </c>
      <c r="C13" s="13"/>
      <c r="D13" s="14"/>
      <c r="E13" s="14"/>
      <c r="F13" s="14"/>
      <c r="G13" s="15">
        <f t="shared" si="0"/>
        <v>0</v>
      </c>
      <c r="H13" s="16"/>
      <c r="I13" s="14">
        <v>0</v>
      </c>
      <c r="J13" s="17"/>
      <c r="K13" s="20"/>
    </row>
    <row r="14" spans="1:13" ht="16" hidden="1" x14ac:dyDescent="0.4">
      <c r="B14" s="12" t="s">
        <v>32</v>
      </c>
      <c r="C14" s="21"/>
      <c r="D14" s="22"/>
      <c r="E14" s="22"/>
      <c r="F14" s="22"/>
      <c r="G14" s="15">
        <f t="shared" si="0"/>
        <v>0</v>
      </c>
      <c r="H14" s="23"/>
      <c r="I14" s="22"/>
      <c r="J14" s="17"/>
      <c r="K14" s="24"/>
    </row>
    <row r="15" spans="1:13" ht="16" hidden="1" x14ac:dyDescent="0.4">
      <c r="A15" s="6"/>
      <c r="B15" s="12" t="s">
        <v>33</v>
      </c>
      <c r="C15" s="21"/>
      <c r="D15" s="22"/>
      <c r="E15" s="22"/>
      <c r="F15" s="22"/>
      <c r="G15" s="15">
        <f t="shared" si="0"/>
        <v>0</v>
      </c>
      <c r="H15" s="23"/>
      <c r="I15" s="22"/>
      <c r="J15" s="17"/>
      <c r="K15" s="24"/>
    </row>
    <row r="16" spans="1:13" ht="16" x14ac:dyDescent="0.4">
      <c r="A16" s="6"/>
      <c r="C16" s="25" t="s">
        <v>34</v>
      </c>
      <c r="D16" s="26">
        <f>SUM(D8:D15)</f>
        <v>102000</v>
      </c>
      <c r="E16" s="26">
        <f>SUM(E8:E15)</f>
        <v>147000</v>
      </c>
      <c r="F16" s="26">
        <f>SUM(F8:F15)</f>
        <v>0</v>
      </c>
      <c r="G16" s="26">
        <f>SUM(G8:G15)</f>
        <v>249000</v>
      </c>
      <c r="H16" s="26">
        <f>(H8*G8)+(H9*G9)+(H10*G10)+(H11*G11)+(H12*G12)+(H13*G13)+(H14*G14)+(H15*G15)</f>
        <v>113600</v>
      </c>
      <c r="I16" s="26">
        <f>SUM(I8:I15)</f>
        <v>281874.18</v>
      </c>
      <c r="J16" s="27"/>
      <c r="K16" s="24"/>
    </row>
    <row r="17" spans="1:13" ht="51" customHeight="1" x14ac:dyDescent="0.35">
      <c r="A17" s="6"/>
      <c r="B17" s="10" t="s">
        <v>35</v>
      </c>
      <c r="C17" s="138" t="s">
        <v>36</v>
      </c>
      <c r="D17" s="138"/>
      <c r="E17" s="138"/>
      <c r="F17" s="138"/>
      <c r="G17" s="138"/>
      <c r="H17" s="138"/>
      <c r="I17" s="139"/>
      <c r="J17" s="139"/>
      <c r="K17" s="138"/>
      <c r="M17" s="117"/>
    </row>
    <row r="18" spans="1:13" ht="80" x14ac:dyDescent="0.35">
      <c r="A18" s="6"/>
      <c r="B18" s="12" t="s">
        <v>37</v>
      </c>
      <c r="C18" s="13" t="s">
        <v>38</v>
      </c>
      <c r="D18" s="14"/>
      <c r="E18" s="14">
        <v>60000</v>
      </c>
      <c r="F18" s="14"/>
      <c r="G18" s="15">
        <f>SUM(D18:F18)</f>
        <v>60000</v>
      </c>
      <c r="H18" s="16">
        <v>0.4</v>
      </c>
      <c r="I18" s="108">
        <v>65074.67</v>
      </c>
      <c r="J18" s="17" t="s">
        <v>39</v>
      </c>
      <c r="K18" s="29"/>
      <c r="L18" s="118"/>
      <c r="M18" s="109"/>
    </row>
    <row r="19" spans="1:13" ht="128" x14ac:dyDescent="0.35">
      <c r="A19" s="6"/>
      <c r="B19" s="12" t="s">
        <v>40</v>
      </c>
      <c r="C19" s="13" t="s">
        <v>41</v>
      </c>
      <c r="D19" s="14">
        <v>50000</v>
      </c>
      <c r="E19" s="14">
        <v>100000</v>
      </c>
      <c r="F19" s="14"/>
      <c r="G19" s="15">
        <f t="shared" ref="G19:G25" si="1">SUM(D19:F19)</f>
        <v>150000</v>
      </c>
      <c r="H19" s="16">
        <v>0.3</v>
      </c>
      <c r="I19" s="107">
        <v>172500</v>
      </c>
      <c r="J19" s="17" t="s">
        <v>42</v>
      </c>
      <c r="K19" s="116"/>
      <c r="L19" s="119"/>
    </row>
    <row r="20" spans="1:13" ht="112" x14ac:dyDescent="0.35">
      <c r="A20" s="6"/>
      <c r="B20" s="12" t="s">
        <v>43</v>
      </c>
      <c r="C20" s="13" t="s">
        <v>44</v>
      </c>
      <c r="D20" s="14">
        <v>60000</v>
      </c>
      <c r="E20" s="14">
        <v>0</v>
      </c>
      <c r="F20" s="14"/>
      <c r="G20" s="15">
        <f t="shared" si="1"/>
        <v>60000</v>
      </c>
      <c r="H20" s="16">
        <v>0.5</v>
      </c>
      <c r="I20" s="107">
        <f>0+9725</f>
        <v>9725</v>
      </c>
      <c r="J20" s="17" t="s">
        <v>45</v>
      </c>
      <c r="K20" s="18"/>
    </row>
    <row r="21" spans="1:13" ht="16" hidden="1" x14ac:dyDescent="0.4">
      <c r="A21" s="6"/>
      <c r="B21" s="12" t="s">
        <v>46</v>
      </c>
      <c r="C21" s="13"/>
      <c r="D21" s="14"/>
      <c r="E21" s="14"/>
      <c r="F21" s="14"/>
      <c r="G21" s="15">
        <f t="shared" si="1"/>
        <v>0</v>
      </c>
      <c r="H21" s="16"/>
      <c r="I21" s="14"/>
      <c r="J21" s="17"/>
      <c r="K21" s="20"/>
    </row>
    <row r="22" spans="1:13" ht="16" hidden="1" x14ac:dyDescent="0.4">
      <c r="A22" s="6"/>
      <c r="B22" s="12" t="s">
        <v>47</v>
      </c>
      <c r="C22" s="13"/>
      <c r="D22" s="14"/>
      <c r="E22" s="14"/>
      <c r="F22" s="14"/>
      <c r="G22" s="15">
        <f t="shared" si="1"/>
        <v>0</v>
      </c>
      <c r="H22" s="16"/>
      <c r="I22" s="14"/>
      <c r="J22" s="17"/>
      <c r="K22" s="20"/>
    </row>
    <row r="23" spans="1:13" ht="16" hidden="1" x14ac:dyDescent="0.4">
      <c r="A23" s="6"/>
      <c r="B23" s="12" t="s">
        <v>48</v>
      </c>
      <c r="C23" s="13"/>
      <c r="D23" s="14"/>
      <c r="E23" s="14"/>
      <c r="F23" s="14"/>
      <c r="G23" s="15">
        <f t="shared" si="1"/>
        <v>0</v>
      </c>
      <c r="H23" s="16"/>
      <c r="I23" s="14"/>
      <c r="J23" s="17"/>
      <c r="K23" s="20"/>
    </row>
    <row r="24" spans="1:13" ht="16" hidden="1" x14ac:dyDescent="0.4">
      <c r="A24" s="6"/>
      <c r="B24" s="12" t="s">
        <v>49</v>
      </c>
      <c r="C24" s="21"/>
      <c r="D24" s="22"/>
      <c r="E24" s="22"/>
      <c r="F24" s="22"/>
      <c r="G24" s="15">
        <f t="shared" si="1"/>
        <v>0</v>
      </c>
      <c r="H24" s="23"/>
      <c r="I24" s="22"/>
      <c r="J24" s="17"/>
      <c r="K24" s="24"/>
    </row>
    <row r="25" spans="1:13" ht="16" hidden="1" x14ac:dyDescent="0.4">
      <c r="A25" s="6"/>
      <c r="B25" s="12" t="s">
        <v>50</v>
      </c>
      <c r="C25" s="21"/>
      <c r="D25" s="22"/>
      <c r="E25" s="22"/>
      <c r="F25" s="22"/>
      <c r="G25" s="15">
        <f t="shared" si="1"/>
        <v>0</v>
      </c>
      <c r="H25" s="23"/>
      <c r="I25" s="22"/>
      <c r="J25" s="17"/>
      <c r="K25" s="24"/>
    </row>
    <row r="26" spans="1:13" ht="16" x14ac:dyDescent="0.4">
      <c r="A26" s="6"/>
      <c r="C26" s="25" t="s">
        <v>34</v>
      </c>
      <c r="D26" s="30">
        <f>SUM(D18:D25)</f>
        <v>110000</v>
      </c>
      <c r="E26" s="30">
        <f>SUM(E18:E25)</f>
        <v>160000</v>
      </c>
      <c r="F26" s="30">
        <f>SUM(F18:F25)</f>
        <v>0</v>
      </c>
      <c r="G26" s="30">
        <f>SUM(G18:G25)</f>
        <v>270000</v>
      </c>
      <c r="H26" s="26">
        <f>(H18*G18)+(H19*G19)+(H20*G20)+(H21*G21)+(H22*G22)+(H23*G23)+(H24*G24)+(H25*G25)</f>
        <v>99000</v>
      </c>
      <c r="I26" s="26">
        <f>SUM(I18:I25)</f>
        <v>247299.66999999998</v>
      </c>
      <c r="J26" s="27"/>
      <c r="K26" s="24"/>
    </row>
    <row r="27" spans="1:13" ht="51" customHeight="1" x14ac:dyDescent="0.35">
      <c r="A27" s="6"/>
      <c r="B27" s="10" t="s">
        <v>51</v>
      </c>
      <c r="C27" s="138" t="s">
        <v>52</v>
      </c>
      <c r="D27" s="138"/>
      <c r="E27" s="138"/>
      <c r="F27" s="138"/>
      <c r="G27" s="138"/>
      <c r="H27" s="138"/>
      <c r="I27" s="139"/>
      <c r="J27" s="139"/>
      <c r="K27" s="138"/>
    </row>
    <row r="28" spans="1:13" ht="99.75" customHeight="1" x14ac:dyDescent="0.35">
      <c r="A28" s="6"/>
      <c r="B28" s="12" t="s">
        <v>53</v>
      </c>
      <c r="C28" s="13" t="s">
        <v>54</v>
      </c>
      <c r="D28" s="14">
        <v>40000</v>
      </c>
      <c r="E28" s="14">
        <v>30000</v>
      </c>
      <c r="F28" s="14"/>
      <c r="G28" s="15">
        <f>SUM(D28:F28)</f>
        <v>70000</v>
      </c>
      <c r="H28" s="16">
        <v>0.4</v>
      </c>
      <c r="I28" s="107">
        <f>30000+13793+7727.29</f>
        <v>51520.29</v>
      </c>
      <c r="J28" s="17" t="s">
        <v>55</v>
      </c>
      <c r="K28" s="18"/>
    </row>
    <row r="29" spans="1:13" ht="112" x14ac:dyDescent="0.35">
      <c r="A29" s="6"/>
      <c r="B29" s="12" t="s">
        <v>56</v>
      </c>
      <c r="C29" s="13" t="s">
        <v>57</v>
      </c>
      <c r="D29" s="14">
        <v>20000</v>
      </c>
      <c r="E29" s="14">
        <v>0</v>
      </c>
      <c r="F29" s="14"/>
      <c r="G29" s="15">
        <f t="shared" ref="G29:G35" si="2">SUM(D29:F29)</f>
        <v>20000</v>
      </c>
      <c r="H29" s="16">
        <v>0.4</v>
      </c>
      <c r="I29" s="107">
        <f>0+9137.19</f>
        <v>9137.19</v>
      </c>
      <c r="J29" s="17" t="s">
        <v>58</v>
      </c>
      <c r="K29" s="18"/>
    </row>
    <row r="30" spans="1:13" ht="16" hidden="1" x14ac:dyDescent="0.4">
      <c r="A30" s="6"/>
      <c r="B30" s="12" t="s">
        <v>59</v>
      </c>
      <c r="C30" s="13"/>
      <c r="D30" s="14"/>
      <c r="E30" s="14"/>
      <c r="F30" s="14"/>
      <c r="G30" s="15">
        <f t="shared" si="2"/>
        <v>0</v>
      </c>
      <c r="H30" s="16"/>
      <c r="I30" s="14"/>
      <c r="J30" s="17"/>
      <c r="K30" s="20"/>
    </row>
    <row r="31" spans="1:13" ht="16" hidden="1" x14ac:dyDescent="0.4">
      <c r="A31" s="6"/>
      <c r="B31" s="12" t="s">
        <v>60</v>
      </c>
      <c r="C31" s="13"/>
      <c r="D31" s="14"/>
      <c r="E31" s="14"/>
      <c r="F31" s="14"/>
      <c r="G31" s="15">
        <f t="shared" si="2"/>
        <v>0</v>
      </c>
      <c r="H31" s="16"/>
      <c r="I31" s="14"/>
      <c r="J31" s="17"/>
      <c r="K31" s="20"/>
    </row>
    <row r="32" spans="1:13" s="6" customFormat="1" ht="16" hidden="1" x14ac:dyDescent="0.4">
      <c r="B32" s="12" t="s">
        <v>61</v>
      </c>
      <c r="C32" s="13"/>
      <c r="D32" s="14"/>
      <c r="E32" s="14"/>
      <c r="F32" s="14"/>
      <c r="G32" s="15">
        <f t="shared" si="2"/>
        <v>0</v>
      </c>
      <c r="H32" s="16"/>
      <c r="I32" s="14"/>
      <c r="J32" s="17"/>
      <c r="K32" s="20"/>
    </row>
    <row r="33" spans="1:11" s="6" customFormat="1" ht="16" hidden="1" x14ac:dyDescent="0.4">
      <c r="B33" s="12" t="s">
        <v>62</v>
      </c>
      <c r="C33" s="13"/>
      <c r="D33" s="14"/>
      <c r="E33" s="14"/>
      <c r="F33" s="14"/>
      <c r="G33" s="15">
        <f t="shared" si="2"/>
        <v>0</v>
      </c>
      <c r="H33" s="16"/>
      <c r="I33" s="14"/>
      <c r="J33" s="17"/>
      <c r="K33" s="20"/>
    </row>
    <row r="34" spans="1:11" s="6" customFormat="1" ht="16" hidden="1" x14ac:dyDescent="0.4">
      <c r="A34" s="1"/>
      <c r="B34" s="12" t="s">
        <v>63</v>
      </c>
      <c r="C34" s="21"/>
      <c r="D34" s="22"/>
      <c r="E34" s="22"/>
      <c r="F34" s="22"/>
      <c r="G34" s="15">
        <f t="shared" si="2"/>
        <v>0</v>
      </c>
      <c r="H34" s="23"/>
      <c r="I34" s="22"/>
      <c r="J34" s="17"/>
      <c r="K34" s="24"/>
    </row>
    <row r="35" spans="1:11" ht="16" hidden="1" x14ac:dyDescent="0.4">
      <c r="B35" s="12" t="s">
        <v>64</v>
      </c>
      <c r="C35" s="21"/>
      <c r="D35" s="22"/>
      <c r="E35" s="22"/>
      <c r="F35" s="22"/>
      <c r="G35" s="15">
        <f t="shared" si="2"/>
        <v>0</v>
      </c>
      <c r="H35" s="23"/>
      <c r="I35" s="22"/>
      <c r="J35" s="17"/>
      <c r="K35" s="24"/>
    </row>
    <row r="36" spans="1:11" ht="16" x14ac:dyDescent="0.4">
      <c r="C36" s="25" t="s">
        <v>34</v>
      </c>
      <c r="D36" s="30">
        <f>SUM(D28:D35)</f>
        <v>60000</v>
      </c>
      <c r="E36" s="30">
        <f>SUM(E28:E35)</f>
        <v>30000</v>
      </c>
      <c r="F36" s="30">
        <f>SUM(F28:F35)</f>
        <v>0</v>
      </c>
      <c r="G36" s="30">
        <f>SUM(G28:G35)</f>
        <v>90000</v>
      </c>
      <c r="H36" s="26">
        <f>(H28*G28)+(H29*G29)+(H30*G30)+(H31*G31)+(H32*G32)+(H33*G33)+(H34*G34)+(H35*G35)</f>
        <v>36000</v>
      </c>
      <c r="I36" s="26">
        <f>SUM(I28:I35)</f>
        <v>60657.48</v>
      </c>
      <c r="J36" s="27"/>
      <c r="K36" s="24"/>
    </row>
    <row r="37" spans="1:11" ht="51" hidden="1" customHeight="1" x14ac:dyDescent="0.35">
      <c r="B37" s="10" t="s">
        <v>65</v>
      </c>
      <c r="C37" s="125"/>
      <c r="D37" s="125"/>
      <c r="E37" s="125"/>
      <c r="F37" s="125"/>
      <c r="G37" s="125"/>
      <c r="H37" s="125"/>
      <c r="I37" s="126"/>
      <c r="J37" s="126"/>
      <c r="K37" s="125"/>
    </row>
    <row r="38" spans="1:11" ht="16" hidden="1" x14ac:dyDescent="0.4">
      <c r="B38" s="12" t="s">
        <v>66</v>
      </c>
      <c r="C38" s="13"/>
      <c r="D38" s="14"/>
      <c r="E38" s="14"/>
      <c r="F38" s="14"/>
      <c r="G38" s="15">
        <f>SUM(D38:F38)</f>
        <v>0</v>
      </c>
      <c r="H38" s="16"/>
      <c r="I38" s="14"/>
      <c r="J38" s="17"/>
      <c r="K38" s="20"/>
    </row>
    <row r="39" spans="1:11" ht="16" hidden="1" x14ac:dyDescent="0.4">
      <c r="B39" s="12" t="s">
        <v>67</v>
      </c>
      <c r="C39" s="13"/>
      <c r="D39" s="14"/>
      <c r="E39" s="14"/>
      <c r="F39" s="14"/>
      <c r="G39" s="15">
        <f t="shared" ref="G39:G45" si="3">SUM(D39:F39)</f>
        <v>0</v>
      </c>
      <c r="H39" s="16"/>
      <c r="I39" s="14"/>
      <c r="J39" s="17"/>
      <c r="K39" s="20"/>
    </row>
    <row r="40" spans="1:11" ht="16" hidden="1" x14ac:dyDescent="0.4">
      <c r="B40" s="12" t="s">
        <v>68</v>
      </c>
      <c r="C40" s="13"/>
      <c r="D40" s="14"/>
      <c r="E40" s="14"/>
      <c r="F40" s="14"/>
      <c r="G40" s="15">
        <f t="shared" si="3"/>
        <v>0</v>
      </c>
      <c r="H40" s="16"/>
      <c r="I40" s="14"/>
      <c r="J40" s="17"/>
      <c r="K40" s="20"/>
    </row>
    <row r="41" spans="1:11" ht="16" hidden="1" x14ac:dyDescent="0.4">
      <c r="B41" s="12" t="s">
        <v>69</v>
      </c>
      <c r="C41" s="13"/>
      <c r="D41" s="14"/>
      <c r="E41" s="14"/>
      <c r="F41" s="14"/>
      <c r="G41" s="15">
        <f t="shared" si="3"/>
        <v>0</v>
      </c>
      <c r="H41" s="16"/>
      <c r="I41" s="14"/>
      <c r="J41" s="17"/>
      <c r="K41" s="20"/>
    </row>
    <row r="42" spans="1:11" ht="16" hidden="1" x14ac:dyDescent="0.4">
      <c r="B42" s="12" t="s">
        <v>70</v>
      </c>
      <c r="C42" s="13"/>
      <c r="D42" s="14"/>
      <c r="E42" s="14"/>
      <c r="F42" s="14"/>
      <c r="G42" s="15">
        <f t="shared" si="3"/>
        <v>0</v>
      </c>
      <c r="H42" s="16"/>
      <c r="I42" s="14"/>
      <c r="J42" s="17"/>
      <c r="K42" s="20"/>
    </row>
    <row r="43" spans="1:11" ht="16" hidden="1" x14ac:dyDescent="0.4">
      <c r="A43" s="6"/>
      <c r="B43" s="12" t="s">
        <v>71</v>
      </c>
      <c r="C43" s="13"/>
      <c r="D43" s="14"/>
      <c r="E43" s="14"/>
      <c r="F43" s="14"/>
      <c r="G43" s="15">
        <f t="shared" si="3"/>
        <v>0</v>
      </c>
      <c r="H43" s="16"/>
      <c r="I43" s="14"/>
      <c r="J43" s="17"/>
      <c r="K43" s="20"/>
    </row>
    <row r="44" spans="1:11" s="6" customFormat="1" ht="16" hidden="1" x14ac:dyDescent="0.4">
      <c r="A44" s="1"/>
      <c r="B44" s="12" t="s">
        <v>72</v>
      </c>
      <c r="C44" s="21"/>
      <c r="D44" s="22"/>
      <c r="E44" s="22"/>
      <c r="F44" s="22"/>
      <c r="G44" s="15">
        <f t="shared" si="3"/>
        <v>0</v>
      </c>
      <c r="H44" s="23"/>
      <c r="I44" s="22"/>
      <c r="J44" s="17"/>
      <c r="K44" s="24"/>
    </row>
    <row r="45" spans="1:11" ht="16" hidden="1" x14ac:dyDescent="0.4">
      <c r="B45" s="12" t="s">
        <v>73</v>
      </c>
      <c r="C45" s="21"/>
      <c r="D45" s="22"/>
      <c r="E45" s="22"/>
      <c r="F45" s="22"/>
      <c r="G45" s="15">
        <f t="shared" si="3"/>
        <v>0</v>
      </c>
      <c r="H45" s="23"/>
      <c r="I45" s="22"/>
      <c r="J45" s="17"/>
      <c r="K45" s="24"/>
    </row>
    <row r="46" spans="1:11" ht="16" hidden="1" x14ac:dyDescent="0.4">
      <c r="C46" s="25" t="s">
        <v>34</v>
      </c>
      <c r="D46" s="26">
        <f>SUM(D38:D45)</f>
        <v>0</v>
      </c>
      <c r="E46" s="26">
        <f>SUM(E38:E45)</f>
        <v>0</v>
      </c>
      <c r="F46" s="26">
        <f>SUM(F38:F45)</f>
        <v>0</v>
      </c>
      <c r="G46" s="26">
        <f>SUM(G38:G45)</f>
        <v>0</v>
      </c>
      <c r="H46" s="26">
        <f>(H38*G38)+(H39*G39)+(H40*G40)+(H41*G41)+(H42*G42)+(H43*G43)+(H44*G44)+(H45*G45)</f>
        <v>0</v>
      </c>
      <c r="I46" s="26">
        <f>SUM(I38:I45)</f>
        <v>0</v>
      </c>
      <c r="J46" s="27"/>
      <c r="K46" s="24"/>
    </row>
    <row r="47" spans="1:11" ht="16" hidden="1" x14ac:dyDescent="0.35">
      <c r="B47" s="31"/>
      <c r="C47" s="32"/>
      <c r="D47" s="33"/>
      <c r="E47" s="33"/>
      <c r="F47" s="33"/>
      <c r="G47" s="33"/>
      <c r="H47" s="33"/>
      <c r="I47" s="33"/>
      <c r="J47" s="34"/>
      <c r="K47" s="33"/>
    </row>
    <row r="48" spans="1:11" ht="51" customHeight="1" x14ac:dyDescent="0.35">
      <c r="B48" s="35" t="s">
        <v>74</v>
      </c>
      <c r="C48" s="136" t="s">
        <v>75</v>
      </c>
      <c r="D48" s="136"/>
      <c r="E48" s="136"/>
      <c r="F48" s="136"/>
      <c r="G48" s="136"/>
      <c r="H48" s="136"/>
      <c r="I48" s="137"/>
      <c r="J48" s="137"/>
      <c r="K48" s="136"/>
    </row>
    <row r="49" spans="1:11" ht="51" customHeight="1" x14ac:dyDescent="0.35">
      <c r="B49" s="36" t="s">
        <v>76</v>
      </c>
      <c r="C49" s="138" t="s">
        <v>77</v>
      </c>
      <c r="D49" s="138"/>
      <c r="E49" s="138"/>
      <c r="F49" s="138"/>
      <c r="G49" s="138"/>
      <c r="H49" s="138"/>
      <c r="I49" s="139"/>
      <c r="J49" s="139"/>
      <c r="K49" s="138"/>
    </row>
    <row r="50" spans="1:11" ht="64" x14ac:dyDescent="0.35">
      <c r="B50" s="12" t="s">
        <v>78</v>
      </c>
      <c r="C50" s="13" t="s">
        <v>79</v>
      </c>
      <c r="D50" s="14">
        <v>15000</v>
      </c>
      <c r="E50" s="14">
        <v>10000</v>
      </c>
      <c r="F50" s="14"/>
      <c r="G50" s="15">
        <f>SUM(D50:F50)</f>
        <v>25000</v>
      </c>
      <c r="H50" s="16">
        <v>0.3</v>
      </c>
      <c r="I50" s="107">
        <f>10000+14055.22+11162.13</f>
        <v>35217.35</v>
      </c>
      <c r="J50" s="17" t="s">
        <v>80</v>
      </c>
      <c r="K50" s="19"/>
    </row>
    <row r="51" spans="1:11" ht="64" x14ac:dyDescent="0.35">
      <c r="B51" s="12" t="s">
        <v>81</v>
      </c>
      <c r="C51" s="13" t="s">
        <v>82</v>
      </c>
      <c r="D51" s="14">
        <v>272800</v>
      </c>
      <c r="E51" s="14">
        <v>440000</v>
      </c>
      <c r="F51" s="14"/>
      <c r="G51" s="15">
        <f t="shared" ref="G51:G57" si="4">SUM(D51:F51)</f>
        <v>712800</v>
      </c>
      <c r="H51" s="16">
        <v>0.5</v>
      </c>
      <c r="I51" s="107">
        <f>380000+441630.61</f>
        <v>821630.61</v>
      </c>
      <c r="J51" s="14" t="s">
        <v>83</v>
      </c>
      <c r="K51" s="18"/>
    </row>
    <row r="52" spans="1:11" ht="84" customHeight="1" x14ac:dyDescent="0.35">
      <c r="B52" s="12" t="s">
        <v>84</v>
      </c>
      <c r="C52" s="13" t="s">
        <v>85</v>
      </c>
      <c r="D52" s="14">
        <v>150000</v>
      </c>
      <c r="E52" s="14">
        <v>10000</v>
      </c>
      <c r="F52" s="14"/>
      <c r="G52" s="15">
        <f t="shared" si="4"/>
        <v>160000</v>
      </c>
      <c r="H52" s="16">
        <v>0.3</v>
      </c>
      <c r="I52" s="107">
        <f>10000+5172+5262.56</f>
        <v>20434.560000000001</v>
      </c>
      <c r="J52" s="14" t="s">
        <v>86</v>
      </c>
      <c r="K52" s="18"/>
    </row>
    <row r="53" spans="1:11" ht="48" x14ac:dyDescent="0.35">
      <c r="B53" s="12" t="s">
        <v>87</v>
      </c>
      <c r="C53" s="13" t="s">
        <v>88</v>
      </c>
      <c r="D53" s="14">
        <v>117500</v>
      </c>
      <c r="E53" s="14">
        <v>90000</v>
      </c>
      <c r="F53" s="14"/>
      <c r="G53" s="15">
        <f t="shared" si="4"/>
        <v>207500</v>
      </c>
      <c r="H53" s="16">
        <v>0.5</v>
      </c>
      <c r="I53" s="107">
        <f>90000+101048.6+22326.8</f>
        <v>213375.4</v>
      </c>
      <c r="J53" s="14" t="s">
        <v>89</v>
      </c>
      <c r="K53" s="18"/>
    </row>
    <row r="54" spans="1:11" ht="16" hidden="1" x14ac:dyDescent="0.4">
      <c r="B54" s="12" t="s">
        <v>90</v>
      </c>
      <c r="C54" s="13"/>
      <c r="D54" s="14"/>
      <c r="E54" s="14"/>
      <c r="F54" s="14"/>
      <c r="G54" s="15">
        <f t="shared" si="4"/>
        <v>0</v>
      </c>
      <c r="H54" s="16"/>
      <c r="I54" s="14"/>
      <c r="J54" s="17"/>
      <c r="K54" s="20"/>
    </row>
    <row r="55" spans="1:11" ht="16" hidden="1" x14ac:dyDescent="0.4">
      <c r="B55" s="12" t="s">
        <v>91</v>
      </c>
      <c r="C55" s="13"/>
      <c r="D55" s="14"/>
      <c r="E55" s="14"/>
      <c r="F55" s="14"/>
      <c r="G55" s="15">
        <f t="shared" si="4"/>
        <v>0</v>
      </c>
      <c r="H55" s="16"/>
      <c r="I55" s="14"/>
      <c r="J55" s="17"/>
      <c r="K55" s="20"/>
    </row>
    <row r="56" spans="1:11" ht="16" hidden="1" x14ac:dyDescent="0.4">
      <c r="A56" s="6"/>
      <c r="B56" s="12" t="s">
        <v>92</v>
      </c>
      <c r="C56" s="21"/>
      <c r="D56" s="22"/>
      <c r="E56" s="22"/>
      <c r="F56" s="22"/>
      <c r="G56" s="15">
        <f t="shared" si="4"/>
        <v>0</v>
      </c>
      <c r="H56" s="23"/>
      <c r="I56" s="22"/>
      <c r="J56" s="17"/>
      <c r="K56" s="24"/>
    </row>
    <row r="57" spans="1:11" s="6" customFormat="1" ht="16" hidden="1" x14ac:dyDescent="0.4">
      <c r="B57" s="12" t="s">
        <v>93</v>
      </c>
      <c r="C57" s="21"/>
      <c r="D57" s="22"/>
      <c r="E57" s="22"/>
      <c r="F57" s="22"/>
      <c r="G57" s="15">
        <f t="shared" si="4"/>
        <v>0</v>
      </c>
      <c r="H57" s="23"/>
      <c r="I57" s="22"/>
      <c r="J57" s="17"/>
      <c r="K57" s="24"/>
    </row>
    <row r="58" spans="1:11" s="6" customFormat="1" ht="16" x14ac:dyDescent="0.4">
      <c r="A58" s="1"/>
      <c r="B58" s="1"/>
      <c r="C58" s="25" t="s">
        <v>34</v>
      </c>
      <c r="D58" s="26">
        <f>SUM(D50:D57)</f>
        <v>555300</v>
      </c>
      <c r="E58" s="26">
        <f>SUM(E50:E57)</f>
        <v>550000</v>
      </c>
      <c r="F58" s="26">
        <f>SUM(F50:F57)</f>
        <v>0</v>
      </c>
      <c r="G58" s="30">
        <f>SUM(G50:G57)</f>
        <v>1105300</v>
      </c>
      <c r="H58" s="26">
        <f>(H50*G50)+(H51*G51)+(H52*G52)+(H53*G53)+(H54*G54)+(H55*G55)+(H56*G56)+(H57*G57)</f>
        <v>515650</v>
      </c>
      <c r="I58" s="26">
        <f>SUM(I50:I57)</f>
        <v>1090657.92</v>
      </c>
      <c r="J58" s="27"/>
      <c r="K58" s="24"/>
    </row>
    <row r="59" spans="1:11" ht="51" customHeight="1" x14ac:dyDescent="0.35">
      <c r="B59" s="10" t="s">
        <v>94</v>
      </c>
      <c r="C59" s="125" t="s">
        <v>95</v>
      </c>
      <c r="D59" s="125"/>
      <c r="E59" s="125"/>
      <c r="F59" s="125"/>
      <c r="G59" s="125"/>
      <c r="H59" s="125"/>
      <c r="I59" s="126"/>
      <c r="J59" s="126"/>
      <c r="K59" s="125"/>
    </row>
    <row r="60" spans="1:11" ht="64" x14ac:dyDescent="0.35">
      <c r="B60" s="12" t="s">
        <v>96</v>
      </c>
      <c r="C60" s="13" t="s">
        <v>95</v>
      </c>
      <c r="D60" s="14">
        <v>10000</v>
      </c>
      <c r="E60" s="14">
        <v>30000</v>
      </c>
      <c r="F60" s="14"/>
      <c r="G60" s="15">
        <f>SUM(D60:F60)</f>
        <v>40000</v>
      </c>
      <c r="H60" s="16">
        <v>0.3</v>
      </c>
      <c r="I60" s="107">
        <f>30000+9596.75</f>
        <v>39596.75</v>
      </c>
      <c r="J60" s="14" t="s">
        <v>97</v>
      </c>
      <c r="K60" s="19"/>
    </row>
    <row r="61" spans="1:11" ht="64" x14ac:dyDescent="0.35">
      <c r="B61" s="12" t="s">
        <v>98</v>
      </c>
      <c r="C61" s="13" t="s">
        <v>95</v>
      </c>
      <c r="D61" s="14">
        <v>40000</v>
      </c>
      <c r="E61" s="14">
        <v>0</v>
      </c>
      <c r="F61" s="14"/>
      <c r="G61" s="15">
        <f t="shared" ref="G61:G67" si="5">SUM(D61:F61)</f>
        <v>40000</v>
      </c>
      <c r="H61" s="16">
        <v>0.5</v>
      </c>
      <c r="I61" s="108">
        <f>0+19449.07+10715.64</f>
        <v>30164.71</v>
      </c>
      <c r="J61" s="14" t="s">
        <v>97</v>
      </c>
      <c r="K61" s="18"/>
    </row>
    <row r="62" spans="1:11" ht="16" hidden="1" x14ac:dyDescent="0.4">
      <c r="B62" s="12" t="s">
        <v>99</v>
      </c>
      <c r="C62" s="13"/>
      <c r="D62" s="14"/>
      <c r="E62" s="14"/>
      <c r="F62" s="14"/>
      <c r="G62" s="15">
        <f t="shared" si="5"/>
        <v>0</v>
      </c>
      <c r="H62" s="16"/>
      <c r="I62" s="14"/>
      <c r="J62" s="17"/>
      <c r="K62" s="20"/>
    </row>
    <row r="63" spans="1:11" ht="16" hidden="1" x14ac:dyDescent="0.4">
      <c r="B63" s="12" t="s">
        <v>100</v>
      </c>
      <c r="C63" s="13"/>
      <c r="D63" s="14"/>
      <c r="E63" s="14"/>
      <c r="F63" s="14"/>
      <c r="G63" s="15">
        <f t="shared" si="5"/>
        <v>0</v>
      </c>
      <c r="H63" s="16"/>
      <c r="I63" s="14"/>
      <c r="J63" s="17"/>
      <c r="K63" s="20"/>
    </row>
    <row r="64" spans="1:11" ht="16" hidden="1" x14ac:dyDescent="0.4">
      <c r="B64" s="12" t="s">
        <v>101</v>
      </c>
      <c r="C64" s="13"/>
      <c r="D64" s="14"/>
      <c r="E64" s="14"/>
      <c r="F64" s="14"/>
      <c r="G64" s="15">
        <f t="shared" si="5"/>
        <v>0</v>
      </c>
      <c r="H64" s="16"/>
      <c r="I64" s="14"/>
      <c r="J64" s="17"/>
      <c r="K64" s="20"/>
    </row>
    <row r="65" spans="1:11" ht="16" hidden="1" x14ac:dyDescent="0.4">
      <c r="B65" s="12" t="s">
        <v>102</v>
      </c>
      <c r="C65" s="13"/>
      <c r="D65" s="14"/>
      <c r="E65" s="14"/>
      <c r="F65" s="14"/>
      <c r="G65" s="15">
        <f t="shared" si="5"/>
        <v>0</v>
      </c>
      <c r="H65" s="16"/>
      <c r="I65" s="14"/>
      <c r="J65" s="17"/>
      <c r="K65" s="20"/>
    </row>
    <row r="66" spans="1:11" ht="16" hidden="1" x14ac:dyDescent="0.4">
      <c r="B66" s="12" t="s">
        <v>103</v>
      </c>
      <c r="C66" s="21"/>
      <c r="D66" s="22"/>
      <c r="E66" s="22"/>
      <c r="F66" s="22"/>
      <c r="G66" s="15">
        <f t="shared" si="5"/>
        <v>0</v>
      </c>
      <c r="H66" s="23"/>
      <c r="I66" s="22"/>
      <c r="J66" s="17"/>
      <c r="K66" s="24"/>
    </row>
    <row r="67" spans="1:11" ht="16" hidden="1" x14ac:dyDescent="0.4">
      <c r="B67" s="12" t="s">
        <v>104</v>
      </c>
      <c r="C67" s="21"/>
      <c r="D67" s="22"/>
      <c r="E67" s="22"/>
      <c r="F67" s="22"/>
      <c r="G67" s="15">
        <f t="shared" si="5"/>
        <v>0</v>
      </c>
      <c r="H67" s="23"/>
      <c r="I67" s="22"/>
      <c r="J67" s="17"/>
      <c r="K67" s="24"/>
    </row>
    <row r="68" spans="1:11" ht="16" x14ac:dyDescent="0.4">
      <c r="C68" s="25" t="s">
        <v>34</v>
      </c>
      <c r="D68" s="26">
        <f>SUM(D60:D67)</f>
        <v>50000</v>
      </c>
      <c r="E68" s="26">
        <f>SUM(E60:E67)</f>
        <v>30000</v>
      </c>
      <c r="F68" s="26">
        <f>SUM(F60:F67)</f>
        <v>0</v>
      </c>
      <c r="G68" s="26">
        <f>SUM(G60:G67)</f>
        <v>80000</v>
      </c>
      <c r="H68" s="26">
        <f>(H60*G60)+(H61*G61)+(H62*G62)+(H63*G63)+(H64*G64)+(H65*G65)+(H66*G66)+(H67*G67)</f>
        <v>32000</v>
      </c>
      <c r="I68" s="26">
        <f>SUM(I60:I67)</f>
        <v>69761.459999999992</v>
      </c>
      <c r="J68" s="27"/>
      <c r="K68" s="24"/>
    </row>
    <row r="69" spans="1:11" ht="51" hidden="1" customHeight="1" x14ac:dyDescent="0.35">
      <c r="B69" s="10" t="s">
        <v>105</v>
      </c>
      <c r="C69" s="125"/>
      <c r="D69" s="125"/>
      <c r="E69" s="125"/>
      <c r="F69" s="125"/>
      <c r="G69" s="125"/>
      <c r="H69" s="125"/>
      <c r="I69" s="126"/>
      <c r="J69" s="126"/>
      <c r="K69" s="125"/>
    </row>
    <row r="70" spans="1:11" ht="16" hidden="1" x14ac:dyDescent="0.4">
      <c r="B70" s="12" t="s">
        <v>106</v>
      </c>
      <c r="C70" s="13"/>
      <c r="D70" s="14"/>
      <c r="E70" s="14"/>
      <c r="F70" s="14"/>
      <c r="G70" s="15">
        <f>SUM(D70:F70)</f>
        <v>0</v>
      </c>
      <c r="H70" s="16"/>
      <c r="I70" s="14"/>
      <c r="J70" s="17"/>
      <c r="K70" s="20"/>
    </row>
    <row r="71" spans="1:11" ht="16" hidden="1" x14ac:dyDescent="0.4">
      <c r="B71" s="12" t="s">
        <v>107</v>
      </c>
      <c r="C71" s="13"/>
      <c r="D71" s="14"/>
      <c r="E71" s="14"/>
      <c r="F71" s="14"/>
      <c r="G71" s="15">
        <f t="shared" ref="G71:G77" si="6">SUM(D71:F71)</f>
        <v>0</v>
      </c>
      <c r="H71" s="16"/>
      <c r="I71" s="14"/>
      <c r="J71" s="17"/>
      <c r="K71" s="20"/>
    </row>
    <row r="72" spans="1:11" ht="16" hidden="1" x14ac:dyDescent="0.4">
      <c r="B72" s="12" t="s">
        <v>108</v>
      </c>
      <c r="C72" s="13"/>
      <c r="D72" s="14"/>
      <c r="E72" s="14"/>
      <c r="F72" s="14"/>
      <c r="G72" s="15">
        <f t="shared" si="6"/>
        <v>0</v>
      </c>
      <c r="H72" s="16"/>
      <c r="I72" s="14"/>
      <c r="J72" s="17"/>
      <c r="K72" s="20"/>
    </row>
    <row r="73" spans="1:11" ht="16" hidden="1" x14ac:dyDescent="0.4">
      <c r="A73" s="6"/>
      <c r="B73" s="12" t="s">
        <v>109</v>
      </c>
      <c r="C73" s="13"/>
      <c r="D73" s="14"/>
      <c r="E73" s="14"/>
      <c r="F73" s="14"/>
      <c r="G73" s="15">
        <f t="shared" si="6"/>
        <v>0</v>
      </c>
      <c r="H73" s="16"/>
      <c r="I73" s="14"/>
      <c r="J73" s="17"/>
      <c r="K73" s="20"/>
    </row>
    <row r="74" spans="1:11" s="6" customFormat="1" ht="16" hidden="1" x14ac:dyDescent="0.4">
      <c r="A74" s="1"/>
      <c r="B74" s="12" t="s">
        <v>110</v>
      </c>
      <c r="C74" s="13"/>
      <c r="D74" s="14"/>
      <c r="E74" s="14"/>
      <c r="F74" s="14"/>
      <c r="G74" s="15">
        <f t="shared" si="6"/>
        <v>0</v>
      </c>
      <c r="H74" s="16"/>
      <c r="I74" s="14"/>
      <c r="J74" s="17"/>
      <c r="K74" s="20"/>
    </row>
    <row r="75" spans="1:11" ht="16" hidden="1" x14ac:dyDescent="0.4">
      <c r="B75" s="12" t="s">
        <v>111</v>
      </c>
      <c r="C75" s="13"/>
      <c r="D75" s="14"/>
      <c r="E75" s="14"/>
      <c r="F75" s="14"/>
      <c r="G75" s="15">
        <f t="shared" si="6"/>
        <v>0</v>
      </c>
      <c r="H75" s="16"/>
      <c r="I75" s="14"/>
      <c r="J75" s="17"/>
      <c r="K75" s="20"/>
    </row>
    <row r="76" spans="1:11" ht="16" hidden="1" x14ac:dyDescent="0.4">
      <c r="B76" s="12" t="s">
        <v>112</v>
      </c>
      <c r="C76" s="21"/>
      <c r="D76" s="22"/>
      <c r="E76" s="22"/>
      <c r="F76" s="22"/>
      <c r="G76" s="15">
        <f t="shared" si="6"/>
        <v>0</v>
      </c>
      <c r="H76" s="23"/>
      <c r="I76" s="22"/>
      <c r="J76" s="17"/>
      <c r="K76" s="24"/>
    </row>
    <row r="77" spans="1:11" ht="16" hidden="1" x14ac:dyDescent="0.4">
      <c r="B77" s="12" t="s">
        <v>113</v>
      </c>
      <c r="C77" s="21"/>
      <c r="D77" s="22"/>
      <c r="E77" s="22"/>
      <c r="F77" s="22"/>
      <c r="G77" s="15">
        <f t="shared" si="6"/>
        <v>0</v>
      </c>
      <c r="H77" s="23"/>
      <c r="I77" s="22"/>
      <c r="J77" s="17"/>
      <c r="K77" s="24"/>
    </row>
    <row r="78" spans="1:11" ht="16" hidden="1" x14ac:dyDescent="0.4">
      <c r="C78" s="25" t="s">
        <v>34</v>
      </c>
      <c r="D78" s="30">
        <f>SUM(D70:D77)</f>
        <v>0</v>
      </c>
      <c r="E78" s="30">
        <f>SUM(E70:E77)</f>
        <v>0</v>
      </c>
      <c r="F78" s="30">
        <f>SUM(F70:F77)</f>
        <v>0</v>
      </c>
      <c r="G78" s="30">
        <f>SUM(G70:G77)</f>
        <v>0</v>
      </c>
      <c r="H78" s="26">
        <f>(H70*G70)+(H71*G71)+(H72*G72)+(H73*G73)+(H74*G74)+(H75*G75)+(H76*G76)+(H77*G77)</f>
        <v>0</v>
      </c>
      <c r="I78" s="26">
        <f>SUM(I70:I77)</f>
        <v>0</v>
      </c>
      <c r="J78" s="27"/>
      <c r="K78" s="24"/>
    </row>
    <row r="79" spans="1:11" ht="51" hidden="1" customHeight="1" x14ac:dyDescent="0.35">
      <c r="B79" s="10" t="s">
        <v>114</v>
      </c>
      <c r="C79" s="125"/>
      <c r="D79" s="125"/>
      <c r="E79" s="125"/>
      <c r="F79" s="125"/>
      <c r="G79" s="125"/>
      <c r="H79" s="125"/>
      <c r="I79" s="126"/>
      <c r="J79" s="126"/>
      <c r="K79" s="125"/>
    </row>
    <row r="80" spans="1:11" ht="16" hidden="1" x14ac:dyDescent="0.4">
      <c r="B80" s="12" t="s">
        <v>115</v>
      </c>
      <c r="C80" s="13"/>
      <c r="D80" s="14"/>
      <c r="E80" s="14"/>
      <c r="F80" s="14"/>
      <c r="G80" s="15">
        <f>SUM(D80:F80)</f>
        <v>0</v>
      </c>
      <c r="H80" s="16"/>
      <c r="I80" s="14"/>
      <c r="J80" s="17"/>
      <c r="K80" s="20"/>
    </row>
    <row r="81" spans="2:11" ht="16" hidden="1" x14ac:dyDescent="0.4">
      <c r="B81" s="12" t="s">
        <v>116</v>
      </c>
      <c r="C81" s="13"/>
      <c r="D81" s="14"/>
      <c r="E81" s="14"/>
      <c r="F81" s="14"/>
      <c r="G81" s="15">
        <f t="shared" ref="G81:G87" si="7">SUM(D81:F81)</f>
        <v>0</v>
      </c>
      <c r="H81" s="16"/>
      <c r="I81" s="14"/>
      <c r="J81" s="17"/>
      <c r="K81" s="20"/>
    </row>
    <row r="82" spans="2:11" ht="16" hidden="1" x14ac:dyDescent="0.4">
      <c r="B82" s="12" t="s">
        <v>117</v>
      </c>
      <c r="C82" s="13"/>
      <c r="D82" s="14"/>
      <c r="E82" s="14"/>
      <c r="F82" s="14"/>
      <c r="G82" s="15">
        <f t="shared" si="7"/>
        <v>0</v>
      </c>
      <c r="H82" s="16"/>
      <c r="I82" s="14"/>
      <c r="J82" s="17"/>
      <c r="K82" s="20"/>
    </row>
    <row r="83" spans="2:11" ht="16" hidden="1" x14ac:dyDescent="0.4">
      <c r="B83" s="12" t="s">
        <v>118</v>
      </c>
      <c r="C83" s="13"/>
      <c r="D83" s="14"/>
      <c r="E83" s="14"/>
      <c r="F83" s="14"/>
      <c r="G83" s="15">
        <f t="shared" si="7"/>
        <v>0</v>
      </c>
      <c r="H83" s="16"/>
      <c r="I83" s="14"/>
      <c r="J83" s="17"/>
      <c r="K83" s="20"/>
    </row>
    <row r="84" spans="2:11" ht="16" hidden="1" x14ac:dyDescent="0.4">
      <c r="B84" s="12" t="s">
        <v>119</v>
      </c>
      <c r="C84" s="13"/>
      <c r="D84" s="14"/>
      <c r="E84" s="14"/>
      <c r="F84" s="14"/>
      <c r="G84" s="15">
        <f t="shared" si="7"/>
        <v>0</v>
      </c>
      <c r="H84" s="16"/>
      <c r="I84" s="14"/>
      <c r="J84" s="17"/>
      <c r="K84" s="20"/>
    </row>
    <row r="85" spans="2:11" ht="16" hidden="1" x14ac:dyDescent="0.4">
      <c r="B85" s="12" t="s">
        <v>120</v>
      </c>
      <c r="C85" s="13"/>
      <c r="D85" s="14"/>
      <c r="E85" s="14"/>
      <c r="F85" s="14"/>
      <c r="G85" s="15">
        <f t="shared" si="7"/>
        <v>0</v>
      </c>
      <c r="H85" s="16"/>
      <c r="I85" s="14"/>
      <c r="J85" s="17"/>
      <c r="K85" s="20"/>
    </row>
    <row r="86" spans="2:11" ht="16" hidden="1" x14ac:dyDescent="0.4">
      <c r="B86" s="12" t="s">
        <v>121</v>
      </c>
      <c r="C86" s="21"/>
      <c r="D86" s="22"/>
      <c r="E86" s="22"/>
      <c r="F86" s="22"/>
      <c r="G86" s="15">
        <f t="shared" si="7"/>
        <v>0</v>
      </c>
      <c r="H86" s="23"/>
      <c r="I86" s="22"/>
      <c r="J86" s="17"/>
      <c r="K86" s="24"/>
    </row>
    <row r="87" spans="2:11" ht="16" hidden="1" x14ac:dyDescent="0.4">
      <c r="B87" s="12" t="s">
        <v>122</v>
      </c>
      <c r="C87" s="21"/>
      <c r="D87" s="22"/>
      <c r="E87" s="22"/>
      <c r="F87" s="22"/>
      <c r="G87" s="15">
        <f t="shared" si="7"/>
        <v>0</v>
      </c>
      <c r="H87" s="23"/>
      <c r="I87" s="22"/>
      <c r="J87" s="17"/>
      <c r="K87" s="24"/>
    </row>
    <row r="88" spans="2:11" ht="16" hidden="1" x14ac:dyDescent="0.4">
      <c r="C88" s="25" t="s">
        <v>34</v>
      </c>
      <c r="D88" s="26">
        <f>SUM(D80:D87)</f>
        <v>0</v>
      </c>
      <c r="E88" s="26">
        <f>SUM(E80:E87)</f>
        <v>0</v>
      </c>
      <c r="F88" s="26">
        <f>SUM(F80:F87)</f>
        <v>0</v>
      </c>
      <c r="G88" s="26">
        <f>SUM(G80:G87)</f>
        <v>0</v>
      </c>
      <c r="H88" s="26">
        <f>(H80*G80)+(H81*G81)+(H82*G82)+(H83*G83)+(H84*G84)+(H85*G85)+(H86*G86)+(H87*G87)</f>
        <v>0</v>
      </c>
      <c r="I88" s="26">
        <f>SUM(I80:I87)</f>
        <v>0</v>
      </c>
      <c r="J88" s="27"/>
      <c r="K88" s="24"/>
    </row>
    <row r="89" spans="2:11" ht="15.75" customHeight="1" x14ac:dyDescent="0.35">
      <c r="B89" s="37"/>
      <c r="C89" s="31"/>
      <c r="D89" s="38"/>
      <c r="E89" s="38"/>
      <c r="F89" s="38"/>
      <c r="G89" s="38"/>
      <c r="H89" s="38"/>
      <c r="I89" s="38"/>
      <c r="J89" s="39"/>
      <c r="K89" s="31"/>
    </row>
    <row r="90" spans="2:11" ht="51" customHeight="1" x14ac:dyDescent="0.35">
      <c r="B90" s="25" t="s">
        <v>123</v>
      </c>
      <c r="C90" s="134" t="s">
        <v>124</v>
      </c>
      <c r="D90" s="134"/>
      <c r="E90" s="134"/>
      <c r="F90" s="134"/>
      <c r="G90" s="134"/>
      <c r="H90" s="134"/>
      <c r="I90" s="135"/>
      <c r="J90" s="135"/>
      <c r="K90" s="134"/>
    </row>
    <row r="91" spans="2:11" ht="51" customHeight="1" x14ac:dyDescent="0.35">
      <c r="B91" s="10" t="s">
        <v>125</v>
      </c>
      <c r="C91" s="125" t="s">
        <v>126</v>
      </c>
      <c r="D91" s="125"/>
      <c r="E91" s="125"/>
      <c r="F91" s="125"/>
      <c r="G91" s="125"/>
      <c r="H91" s="125"/>
      <c r="I91" s="126"/>
      <c r="J91" s="126"/>
      <c r="K91" s="125"/>
    </row>
    <row r="92" spans="2:11" ht="64" x14ac:dyDescent="0.35">
      <c r="B92" s="12" t="s">
        <v>127</v>
      </c>
      <c r="C92" s="13" t="s">
        <v>128</v>
      </c>
      <c r="D92" s="14">
        <v>160109</v>
      </c>
      <c r="E92" s="14">
        <v>0</v>
      </c>
      <c r="F92" s="14"/>
      <c r="G92" s="15">
        <f>SUM(D92:F92)</f>
        <v>160109</v>
      </c>
      <c r="H92" s="16">
        <v>0.5</v>
      </c>
      <c r="I92" s="107">
        <v>56848</v>
      </c>
      <c r="J92" s="17" t="s">
        <v>129</v>
      </c>
      <c r="K92" s="18"/>
    </row>
    <row r="93" spans="2:11" ht="48" x14ac:dyDescent="0.4">
      <c r="B93" s="12" t="s">
        <v>130</v>
      </c>
      <c r="C93" s="13" t="s">
        <v>131</v>
      </c>
      <c r="D93" s="14">
        <v>39039</v>
      </c>
      <c r="E93" s="14">
        <v>0</v>
      </c>
      <c r="F93" s="14"/>
      <c r="G93" s="15">
        <f t="shared" ref="G93:G99" si="8">SUM(D93:F93)</f>
        <v>39039</v>
      </c>
      <c r="H93" s="16">
        <v>0.15</v>
      </c>
      <c r="I93" s="107">
        <v>44894</v>
      </c>
      <c r="J93" s="17"/>
      <c r="K93" s="20"/>
    </row>
    <row r="94" spans="2:11" ht="64" x14ac:dyDescent="0.4">
      <c r="B94" s="12" t="s">
        <v>132</v>
      </c>
      <c r="C94" s="13" t="s">
        <v>133</v>
      </c>
      <c r="D94" s="14">
        <v>46191</v>
      </c>
      <c r="E94" s="14">
        <v>0</v>
      </c>
      <c r="F94" s="14"/>
      <c r="G94" s="15">
        <f>SUM(D94:F94)</f>
        <v>46191</v>
      </c>
      <c r="H94" s="16">
        <v>0.3</v>
      </c>
      <c r="I94" s="107">
        <v>27711</v>
      </c>
      <c r="J94" s="17" t="s">
        <v>134</v>
      </c>
      <c r="K94" s="20"/>
    </row>
    <row r="95" spans="2:11" ht="80" x14ac:dyDescent="0.4">
      <c r="B95" s="12" t="s">
        <v>135</v>
      </c>
      <c r="C95" s="13" t="s">
        <v>136</v>
      </c>
      <c r="D95" s="14">
        <v>19396</v>
      </c>
      <c r="E95" s="14">
        <v>0</v>
      </c>
      <c r="F95" s="14"/>
      <c r="G95" s="15">
        <f t="shared" si="8"/>
        <v>19396</v>
      </c>
      <c r="H95" s="16">
        <v>0.3</v>
      </c>
      <c r="I95" s="14"/>
      <c r="J95" s="17" t="s">
        <v>134</v>
      </c>
      <c r="K95" s="20"/>
    </row>
    <row r="96" spans="2:11" ht="16" hidden="1" x14ac:dyDescent="0.4">
      <c r="B96" s="12" t="s">
        <v>137</v>
      </c>
      <c r="C96" s="13"/>
      <c r="D96" s="14"/>
      <c r="E96" s="14"/>
      <c r="F96" s="14"/>
      <c r="G96" s="15">
        <f t="shared" si="8"/>
        <v>0</v>
      </c>
      <c r="H96" s="16"/>
      <c r="I96" s="14"/>
      <c r="J96" s="17"/>
      <c r="K96" s="20"/>
    </row>
    <row r="97" spans="2:11" ht="16" hidden="1" x14ac:dyDescent="0.4">
      <c r="B97" s="12" t="s">
        <v>138</v>
      </c>
      <c r="C97" s="13"/>
      <c r="D97" s="14"/>
      <c r="E97" s="14"/>
      <c r="F97" s="14"/>
      <c r="G97" s="15">
        <f t="shared" si="8"/>
        <v>0</v>
      </c>
      <c r="H97" s="16"/>
      <c r="I97" s="14"/>
      <c r="J97" s="17"/>
      <c r="K97" s="20"/>
    </row>
    <row r="98" spans="2:11" ht="16" hidden="1" x14ac:dyDescent="0.4">
      <c r="B98" s="12" t="s">
        <v>139</v>
      </c>
      <c r="C98" s="21"/>
      <c r="D98" s="22"/>
      <c r="E98" s="22"/>
      <c r="F98" s="22"/>
      <c r="G98" s="15">
        <f t="shared" si="8"/>
        <v>0</v>
      </c>
      <c r="H98" s="23"/>
      <c r="I98" s="22"/>
      <c r="J98" s="17"/>
      <c r="K98" s="24"/>
    </row>
    <row r="99" spans="2:11" ht="16" hidden="1" x14ac:dyDescent="0.4">
      <c r="B99" s="12" t="s">
        <v>140</v>
      </c>
      <c r="C99" s="21"/>
      <c r="D99" s="22"/>
      <c r="E99" s="22"/>
      <c r="F99" s="22"/>
      <c r="G99" s="15">
        <f t="shared" si="8"/>
        <v>0</v>
      </c>
      <c r="H99" s="23"/>
      <c r="I99" s="22"/>
      <c r="J99" s="17"/>
      <c r="K99" s="24"/>
    </row>
    <row r="100" spans="2:11" ht="16" x14ac:dyDescent="0.4">
      <c r="C100" s="25" t="s">
        <v>34</v>
      </c>
      <c r="D100" s="26">
        <f>SUM(D92:D99)</f>
        <v>264735</v>
      </c>
      <c r="E100" s="26">
        <f>SUM(E92:E99)</f>
        <v>0</v>
      </c>
      <c r="F100" s="26">
        <f>SUM(F92:F99)</f>
        <v>0</v>
      </c>
      <c r="G100" s="30">
        <f>SUM(G92:G99)</f>
        <v>264735</v>
      </c>
      <c r="H100" s="26">
        <f>(H92*G92)+(H93*G93)+(H94*G94)+(H95*G95)+(H96*G96)+(H97*G97)+(H98*G98)+(H99*G99)</f>
        <v>105586.45000000001</v>
      </c>
      <c r="I100" s="26">
        <f>SUM(I92:I99)</f>
        <v>129453</v>
      </c>
      <c r="J100" s="27"/>
      <c r="K100" s="24"/>
    </row>
    <row r="101" spans="2:11" ht="51" hidden="1" customHeight="1" x14ac:dyDescent="0.35">
      <c r="B101" s="10" t="s">
        <v>141</v>
      </c>
      <c r="C101" s="125"/>
      <c r="D101" s="125"/>
      <c r="E101" s="125"/>
      <c r="F101" s="125"/>
      <c r="G101" s="125"/>
      <c r="H101" s="125"/>
      <c r="I101" s="126"/>
      <c r="J101" s="126"/>
      <c r="K101" s="125"/>
    </row>
    <row r="102" spans="2:11" ht="16" hidden="1" x14ac:dyDescent="0.4">
      <c r="B102" s="12" t="s">
        <v>142</v>
      </c>
      <c r="C102" s="13"/>
      <c r="D102" s="14"/>
      <c r="E102" s="14"/>
      <c r="F102" s="14"/>
      <c r="G102" s="15">
        <f>SUM(D102:F102)</f>
        <v>0</v>
      </c>
      <c r="H102" s="16"/>
      <c r="I102" s="14"/>
      <c r="J102" s="17"/>
      <c r="K102" s="20"/>
    </row>
    <row r="103" spans="2:11" ht="16" hidden="1" x14ac:dyDescent="0.4">
      <c r="B103" s="12" t="s">
        <v>143</v>
      </c>
      <c r="C103" s="13"/>
      <c r="D103" s="14"/>
      <c r="E103" s="14"/>
      <c r="F103" s="14"/>
      <c r="G103" s="15">
        <f t="shared" ref="G103:G109" si="9">SUM(D103:F103)</f>
        <v>0</v>
      </c>
      <c r="H103" s="16"/>
      <c r="I103" s="14"/>
      <c r="J103" s="17"/>
      <c r="K103" s="20"/>
    </row>
    <row r="104" spans="2:11" ht="16" hidden="1" x14ac:dyDescent="0.4">
      <c r="B104" s="12" t="s">
        <v>144</v>
      </c>
      <c r="C104" s="13"/>
      <c r="D104" s="14"/>
      <c r="E104" s="14"/>
      <c r="F104" s="14"/>
      <c r="G104" s="15">
        <f t="shared" si="9"/>
        <v>0</v>
      </c>
      <c r="H104" s="16"/>
      <c r="I104" s="14"/>
      <c r="J104" s="17"/>
      <c r="K104" s="20"/>
    </row>
    <row r="105" spans="2:11" ht="16" hidden="1" x14ac:dyDescent="0.4">
      <c r="B105" s="12" t="s">
        <v>145</v>
      </c>
      <c r="C105" s="13"/>
      <c r="D105" s="14"/>
      <c r="E105" s="14"/>
      <c r="F105" s="14"/>
      <c r="G105" s="15">
        <f t="shared" si="9"/>
        <v>0</v>
      </c>
      <c r="H105" s="16"/>
      <c r="I105" s="14"/>
      <c r="J105" s="17"/>
      <c r="K105" s="20"/>
    </row>
    <row r="106" spans="2:11" ht="16" hidden="1" x14ac:dyDescent="0.4">
      <c r="B106" s="12" t="s">
        <v>146</v>
      </c>
      <c r="C106" s="13"/>
      <c r="D106" s="14"/>
      <c r="E106" s="14"/>
      <c r="F106" s="14"/>
      <c r="G106" s="15">
        <f t="shared" si="9"/>
        <v>0</v>
      </c>
      <c r="H106" s="16"/>
      <c r="I106" s="14"/>
      <c r="J106" s="17"/>
      <c r="K106" s="20"/>
    </row>
    <row r="107" spans="2:11" ht="16" hidden="1" x14ac:dyDescent="0.4">
      <c r="B107" s="12" t="s">
        <v>147</v>
      </c>
      <c r="C107" s="13"/>
      <c r="D107" s="14"/>
      <c r="E107" s="14"/>
      <c r="F107" s="14"/>
      <c r="G107" s="15">
        <f t="shared" si="9"/>
        <v>0</v>
      </c>
      <c r="H107" s="16"/>
      <c r="I107" s="14"/>
      <c r="J107" s="17"/>
      <c r="K107" s="20"/>
    </row>
    <row r="108" spans="2:11" ht="16" hidden="1" x14ac:dyDescent="0.4">
      <c r="B108" s="12" t="s">
        <v>148</v>
      </c>
      <c r="C108" s="21"/>
      <c r="D108" s="22"/>
      <c r="E108" s="22"/>
      <c r="F108" s="22"/>
      <c r="G108" s="15">
        <f t="shared" si="9"/>
        <v>0</v>
      </c>
      <c r="H108" s="23"/>
      <c r="I108" s="22"/>
      <c r="J108" s="17"/>
      <c r="K108" s="24"/>
    </row>
    <row r="109" spans="2:11" ht="16" hidden="1" x14ac:dyDescent="0.4">
      <c r="B109" s="12" t="s">
        <v>149</v>
      </c>
      <c r="C109" s="21"/>
      <c r="D109" s="22"/>
      <c r="E109" s="22"/>
      <c r="F109" s="22"/>
      <c r="G109" s="15">
        <f t="shared" si="9"/>
        <v>0</v>
      </c>
      <c r="H109" s="23"/>
      <c r="I109" s="22"/>
      <c r="J109" s="17"/>
      <c r="K109" s="24"/>
    </row>
    <row r="110" spans="2:11" ht="16" hidden="1" x14ac:dyDescent="0.4">
      <c r="C110" s="25" t="s">
        <v>34</v>
      </c>
      <c r="D110" s="30">
        <f>SUM(D102:D109)</f>
        <v>0</v>
      </c>
      <c r="E110" s="30">
        <f>SUM(E102:E109)</f>
        <v>0</v>
      </c>
      <c r="F110" s="30">
        <f>SUM(F102:F109)</f>
        <v>0</v>
      </c>
      <c r="G110" s="30">
        <f>SUM(G102:G109)</f>
        <v>0</v>
      </c>
      <c r="H110" s="26">
        <f>(H102*G102)+(H103*G103)+(H104*G104)+(H105*G105)+(H106*G106)+(H107*G107)+(H108*G108)+(H109*G109)</f>
        <v>0</v>
      </c>
      <c r="I110" s="26">
        <f>SUM(I102:I109)</f>
        <v>0</v>
      </c>
      <c r="J110" s="27"/>
      <c r="K110" s="24"/>
    </row>
    <row r="111" spans="2:11" ht="51" hidden="1" customHeight="1" x14ac:dyDescent="0.35">
      <c r="B111" s="41" t="s">
        <v>150</v>
      </c>
      <c r="C111" s="125"/>
      <c r="D111" s="125"/>
      <c r="E111" s="125"/>
      <c r="F111" s="125"/>
      <c r="G111" s="125"/>
      <c r="H111" s="125"/>
      <c r="I111" s="126"/>
      <c r="J111" s="126"/>
      <c r="K111" s="125"/>
    </row>
    <row r="112" spans="2:11" ht="16" hidden="1" x14ac:dyDescent="0.4">
      <c r="B112" s="12" t="s">
        <v>151</v>
      </c>
      <c r="C112" s="13"/>
      <c r="D112" s="14"/>
      <c r="E112" s="14"/>
      <c r="F112" s="14"/>
      <c r="G112" s="15">
        <f>SUM(D112:F112)</f>
        <v>0</v>
      </c>
      <c r="H112" s="16"/>
      <c r="I112" s="14"/>
      <c r="J112" s="17"/>
      <c r="K112" s="20"/>
    </row>
    <row r="113" spans="2:11" ht="16" hidden="1" x14ac:dyDescent="0.4">
      <c r="B113" s="12" t="s">
        <v>152</v>
      </c>
      <c r="C113" s="13"/>
      <c r="D113" s="14"/>
      <c r="E113" s="14"/>
      <c r="F113" s="14"/>
      <c r="G113" s="15">
        <f t="shared" ref="G113:G119" si="10">SUM(D113:F113)</f>
        <v>0</v>
      </c>
      <c r="H113" s="16"/>
      <c r="I113" s="14"/>
      <c r="J113" s="17"/>
      <c r="K113" s="20"/>
    </row>
    <row r="114" spans="2:11" ht="16" hidden="1" x14ac:dyDescent="0.4">
      <c r="B114" s="12" t="s">
        <v>153</v>
      </c>
      <c r="C114" s="13"/>
      <c r="D114" s="14"/>
      <c r="E114" s="14"/>
      <c r="F114" s="14"/>
      <c r="G114" s="15">
        <f t="shared" si="10"/>
        <v>0</v>
      </c>
      <c r="H114" s="16"/>
      <c r="I114" s="14"/>
      <c r="J114" s="17"/>
      <c r="K114" s="20"/>
    </row>
    <row r="115" spans="2:11" ht="16" hidden="1" x14ac:dyDescent="0.4">
      <c r="B115" s="12" t="s">
        <v>154</v>
      </c>
      <c r="C115" s="13"/>
      <c r="D115" s="14"/>
      <c r="E115" s="14"/>
      <c r="F115" s="14"/>
      <c r="G115" s="15">
        <f t="shared" si="10"/>
        <v>0</v>
      </c>
      <c r="H115" s="16"/>
      <c r="I115" s="14"/>
      <c r="J115" s="17"/>
      <c r="K115" s="20"/>
    </row>
    <row r="116" spans="2:11" ht="16" hidden="1" x14ac:dyDescent="0.4">
      <c r="B116" s="12" t="s">
        <v>155</v>
      </c>
      <c r="C116" s="13"/>
      <c r="D116" s="14"/>
      <c r="E116" s="14"/>
      <c r="F116" s="14"/>
      <c r="G116" s="15">
        <f t="shared" si="10"/>
        <v>0</v>
      </c>
      <c r="H116" s="16"/>
      <c r="I116" s="14"/>
      <c r="J116" s="17"/>
      <c r="K116" s="20"/>
    </row>
    <row r="117" spans="2:11" ht="16" hidden="1" x14ac:dyDescent="0.4">
      <c r="B117" s="12" t="s">
        <v>156</v>
      </c>
      <c r="C117" s="13"/>
      <c r="D117" s="14"/>
      <c r="E117" s="14"/>
      <c r="F117" s="14"/>
      <c r="G117" s="15">
        <f t="shared" si="10"/>
        <v>0</v>
      </c>
      <c r="H117" s="16"/>
      <c r="I117" s="14"/>
      <c r="J117" s="17"/>
      <c r="K117" s="20"/>
    </row>
    <row r="118" spans="2:11" ht="16" hidden="1" x14ac:dyDescent="0.4">
      <c r="B118" s="12" t="s">
        <v>157</v>
      </c>
      <c r="C118" s="21"/>
      <c r="D118" s="22"/>
      <c r="E118" s="22"/>
      <c r="F118" s="22"/>
      <c r="G118" s="15">
        <f t="shared" si="10"/>
        <v>0</v>
      </c>
      <c r="H118" s="23"/>
      <c r="I118" s="22"/>
      <c r="J118" s="17"/>
      <c r="K118" s="24"/>
    </row>
    <row r="119" spans="2:11" ht="16" hidden="1" x14ac:dyDescent="0.4">
      <c r="B119" s="12" t="s">
        <v>158</v>
      </c>
      <c r="C119" s="21"/>
      <c r="D119" s="22"/>
      <c r="E119" s="22"/>
      <c r="F119" s="22"/>
      <c r="G119" s="15">
        <f t="shared" si="10"/>
        <v>0</v>
      </c>
      <c r="H119" s="23"/>
      <c r="I119" s="22"/>
      <c r="J119" s="17"/>
      <c r="K119" s="24"/>
    </row>
    <row r="120" spans="2:11" ht="16" hidden="1" x14ac:dyDescent="0.4">
      <c r="C120" s="25" t="s">
        <v>34</v>
      </c>
      <c r="D120" s="30">
        <f>SUM(D112:D119)</f>
        <v>0</v>
      </c>
      <c r="E120" s="30">
        <f>SUM(E112:E119)</f>
        <v>0</v>
      </c>
      <c r="F120" s="30">
        <f>SUM(F112:F119)</f>
        <v>0</v>
      </c>
      <c r="G120" s="30">
        <f>SUM(G112:G119)</f>
        <v>0</v>
      </c>
      <c r="H120" s="26">
        <f>(H112*G112)+(H113*G113)+(H114*G114)+(H115*G115)+(H116*G116)+(H117*G117)+(H118*G118)+(H119*G119)</f>
        <v>0</v>
      </c>
      <c r="I120" s="26">
        <f>SUM(I112:I119)</f>
        <v>0</v>
      </c>
      <c r="J120" s="27"/>
      <c r="K120" s="24"/>
    </row>
    <row r="121" spans="2:11" ht="51" hidden="1" customHeight="1" x14ac:dyDescent="0.35">
      <c r="B121" s="41" t="s">
        <v>159</v>
      </c>
      <c r="C121" s="125"/>
      <c r="D121" s="125"/>
      <c r="E121" s="125"/>
      <c r="F121" s="125"/>
      <c r="G121" s="125"/>
      <c r="H121" s="125"/>
      <c r="I121" s="126"/>
      <c r="J121" s="126"/>
      <c r="K121" s="125"/>
    </row>
    <row r="122" spans="2:11" ht="16" hidden="1" x14ac:dyDescent="0.4">
      <c r="B122" s="12" t="s">
        <v>160</v>
      </c>
      <c r="C122" s="13"/>
      <c r="D122" s="14"/>
      <c r="E122" s="14"/>
      <c r="F122" s="14"/>
      <c r="G122" s="15">
        <f>SUM(D122:F122)</f>
        <v>0</v>
      </c>
      <c r="H122" s="16"/>
      <c r="I122" s="14"/>
      <c r="J122" s="17"/>
      <c r="K122" s="20"/>
    </row>
    <row r="123" spans="2:11" ht="16" hidden="1" x14ac:dyDescent="0.4">
      <c r="B123" s="12" t="s">
        <v>161</v>
      </c>
      <c r="C123" s="13"/>
      <c r="D123" s="14"/>
      <c r="E123" s="14"/>
      <c r="F123" s="14"/>
      <c r="G123" s="15">
        <f t="shared" ref="G123:G129" si="11">SUM(D123:F123)</f>
        <v>0</v>
      </c>
      <c r="H123" s="16"/>
      <c r="I123" s="14"/>
      <c r="J123" s="17"/>
      <c r="K123" s="20"/>
    </row>
    <row r="124" spans="2:11" ht="16" hidden="1" x14ac:dyDescent="0.4">
      <c r="B124" s="12" t="s">
        <v>162</v>
      </c>
      <c r="C124" s="13"/>
      <c r="D124" s="14"/>
      <c r="E124" s="14"/>
      <c r="F124" s="14"/>
      <c r="G124" s="15">
        <f t="shared" si="11"/>
        <v>0</v>
      </c>
      <c r="H124" s="16"/>
      <c r="I124" s="14"/>
      <c r="J124" s="17"/>
      <c r="K124" s="20"/>
    </row>
    <row r="125" spans="2:11" ht="16" hidden="1" x14ac:dyDescent="0.4">
      <c r="B125" s="12" t="s">
        <v>163</v>
      </c>
      <c r="C125" s="13"/>
      <c r="D125" s="14"/>
      <c r="E125" s="14"/>
      <c r="F125" s="14"/>
      <c r="G125" s="15">
        <f t="shared" si="11"/>
        <v>0</v>
      </c>
      <c r="H125" s="16"/>
      <c r="I125" s="14"/>
      <c r="J125" s="17"/>
      <c r="K125" s="20"/>
    </row>
    <row r="126" spans="2:11" ht="16" hidden="1" x14ac:dyDescent="0.4">
      <c r="B126" s="12" t="s">
        <v>164</v>
      </c>
      <c r="C126" s="13"/>
      <c r="D126" s="14"/>
      <c r="E126" s="14"/>
      <c r="F126" s="14"/>
      <c r="G126" s="15">
        <f t="shared" si="11"/>
        <v>0</v>
      </c>
      <c r="H126" s="16"/>
      <c r="I126" s="14"/>
      <c r="J126" s="17"/>
      <c r="K126" s="20"/>
    </row>
    <row r="127" spans="2:11" ht="16" hidden="1" x14ac:dyDescent="0.4">
      <c r="B127" s="12" t="s">
        <v>165</v>
      </c>
      <c r="C127" s="13"/>
      <c r="D127" s="14"/>
      <c r="E127" s="14"/>
      <c r="F127" s="14"/>
      <c r="G127" s="15">
        <f t="shared" si="11"/>
        <v>0</v>
      </c>
      <c r="H127" s="16"/>
      <c r="I127" s="14"/>
      <c r="J127" s="17"/>
      <c r="K127" s="20"/>
    </row>
    <row r="128" spans="2:11" ht="16" hidden="1" x14ac:dyDescent="0.4">
      <c r="B128" s="12" t="s">
        <v>166</v>
      </c>
      <c r="C128" s="21"/>
      <c r="D128" s="22"/>
      <c r="E128" s="22"/>
      <c r="F128" s="22"/>
      <c r="G128" s="15">
        <f t="shared" si="11"/>
        <v>0</v>
      </c>
      <c r="H128" s="23"/>
      <c r="I128" s="22"/>
      <c r="J128" s="17"/>
      <c r="K128" s="24"/>
    </row>
    <row r="129" spans="2:11" ht="16" hidden="1" x14ac:dyDescent="0.4">
      <c r="B129" s="12" t="s">
        <v>167</v>
      </c>
      <c r="C129" s="21"/>
      <c r="D129" s="22"/>
      <c r="E129" s="22"/>
      <c r="F129" s="22"/>
      <c r="G129" s="15">
        <f t="shared" si="11"/>
        <v>0</v>
      </c>
      <c r="H129" s="23"/>
      <c r="I129" s="22"/>
      <c r="J129" s="17"/>
      <c r="K129" s="24"/>
    </row>
    <row r="130" spans="2:11" ht="16" hidden="1" x14ac:dyDescent="0.4">
      <c r="C130" s="25" t="s">
        <v>34</v>
      </c>
      <c r="D130" s="26">
        <f>SUM(D122:D129)</f>
        <v>0</v>
      </c>
      <c r="E130" s="26">
        <f>SUM(E122:E129)</f>
        <v>0</v>
      </c>
      <c r="F130" s="26">
        <f>SUM(F122:F129)</f>
        <v>0</v>
      </c>
      <c r="G130" s="26">
        <f>SUM(G122:G129)</f>
        <v>0</v>
      </c>
      <c r="H130" s="26">
        <f>(H122*G122)+(H123*G123)+(H124*G124)+(H125*G125)+(H126*G126)+(H127*G127)+(H128*G128)+(H129*G129)</f>
        <v>0</v>
      </c>
      <c r="I130" s="26">
        <f>SUM(I122:I129)</f>
        <v>0</v>
      </c>
      <c r="J130" s="27"/>
      <c r="K130" s="24"/>
    </row>
    <row r="131" spans="2:11" ht="15.75" hidden="1" customHeight="1" x14ac:dyDescent="0.35">
      <c r="B131" s="37"/>
      <c r="C131" s="31"/>
      <c r="D131" s="38"/>
      <c r="E131" s="38"/>
      <c r="F131" s="38"/>
      <c r="G131" s="38"/>
      <c r="H131" s="38"/>
      <c r="I131" s="38"/>
      <c r="J131" s="39"/>
      <c r="K131" s="42"/>
    </row>
    <row r="132" spans="2:11" ht="51" hidden="1" customHeight="1" x14ac:dyDescent="0.35">
      <c r="B132" s="25" t="s">
        <v>168</v>
      </c>
      <c r="C132" s="134"/>
      <c r="D132" s="134"/>
      <c r="E132" s="134"/>
      <c r="F132" s="134"/>
      <c r="G132" s="134"/>
      <c r="H132" s="134"/>
      <c r="I132" s="135"/>
      <c r="J132" s="135"/>
      <c r="K132" s="134"/>
    </row>
    <row r="133" spans="2:11" ht="51" hidden="1" customHeight="1" x14ac:dyDescent="0.35">
      <c r="B133" s="10" t="s">
        <v>169</v>
      </c>
      <c r="C133" s="125"/>
      <c r="D133" s="125"/>
      <c r="E133" s="125"/>
      <c r="F133" s="125"/>
      <c r="G133" s="125"/>
      <c r="H133" s="125"/>
      <c r="I133" s="126"/>
      <c r="J133" s="126"/>
      <c r="K133" s="125"/>
    </row>
    <row r="134" spans="2:11" ht="16" hidden="1" x14ac:dyDescent="0.4">
      <c r="B134" s="12" t="s">
        <v>170</v>
      </c>
      <c r="C134" s="13"/>
      <c r="D134" s="14"/>
      <c r="E134" s="14"/>
      <c r="F134" s="14"/>
      <c r="G134" s="15">
        <f>SUM(D134:F134)</f>
        <v>0</v>
      </c>
      <c r="H134" s="16"/>
      <c r="I134" s="14"/>
      <c r="J134" s="17"/>
      <c r="K134" s="20"/>
    </row>
    <row r="135" spans="2:11" ht="16" hidden="1" x14ac:dyDescent="0.4">
      <c r="B135" s="12" t="s">
        <v>171</v>
      </c>
      <c r="C135" s="13"/>
      <c r="D135" s="14"/>
      <c r="E135" s="14"/>
      <c r="F135" s="14"/>
      <c r="G135" s="15">
        <f t="shared" ref="G135:G141" si="12">SUM(D135:F135)</f>
        <v>0</v>
      </c>
      <c r="H135" s="16"/>
      <c r="I135" s="14"/>
      <c r="J135" s="17"/>
      <c r="K135" s="20"/>
    </row>
    <row r="136" spans="2:11" ht="16" hidden="1" x14ac:dyDescent="0.4">
      <c r="B136" s="12" t="s">
        <v>172</v>
      </c>
      <c r="C136" s="13"/>
      <c r="D136" s="14"/>
      <c r="E136" s="14"/>
      <c r="F136" s="14"/>
      <c r="G136" s="15">
        <f t="shared" si="12"/>
        <v>0</v>
      </c>
      <c r="H136" s="16"/>
      <c r="I136" s="14"/>
      <c r="J136" s="17"/>
      <c r="K136" s="20"/>
    </row>
    <row r="137" spans="2:11" ht="16" hidden="1" x14ac:dyDescent="0.4">
      <c r="B137" s="12" t="s">
        <v>173</v>
      </c>
      <c r="C137" s="13"/>
      <c r="D137" s="14"/>
      <c r="E137" s="14"/>
      <c r="F137" s="14"/>
      <c r="G137" s="15">
        <f t="shared" si="12"/>
        <v>0</v>
      </c>
      <c r="H137" s="16"/>
      <c r="I137" s="14"/>
      <c r="J137" s="17"/>
      <c r="K137" s="20"/>
    </row>
    <row r="138" spans="2:11" ht="16" hidden="1" x14ac:dyDescent="0.4">
      <c r="B138" s="12" t="s">
        <v>174</v>
      </c>
      <c r="C138" s="13"/>
      <c r="D138" s="14"/>
      <c r="E138" s="14"/>
      <c r="F138" s="14"/>
      <c r="G138" s="15">
        <f t="shared" si="12"/>
        <v>0</v>
      </c>
      <c r="H138" s="16"/>
      <c r="I138" s="14"/>
      <c r="J138" s="17"/>
      <c r="K138" s="20"/>
    </row>
    <row r="139" spans="2:11" ht="16" hidden="1" x14ac:dyDescent="0.4">
      <c r="B139" s="12" t="s">
        <v>175</v>
      </c>
      <c r="C139" s="13"/>
      <c r="D139" s="14"/>
      <c r="E139" s="14"/>
      <c r="F139" s="14"/>
      <c r="G139" s="15">
        <f t="shared" si="12"/>
        <v>0</v>
      </c>
      <c r="H139" s="16"/>
      <c r="I139" s="14"/>
      <c r="J139" s="17"/>
      <c r="K139" s="20"/>
    </row>
    <row r="140" spans="2:11" ht="16" hidden="1" x14ac:dyDescent="0.4">
      <c r="B140" s="12" t="s">
        <v>176</v>
      </c>
      <c r="C140" s="21"/>
      <c r="D140" s="22"/>
      <c r="E140" s="22"/>
      <c r="F140" s="22"/>
      <c r="G140" s="15">
        <f t="shared" si="12"/>
        <v>0</v>
      </c>
      <c r="H140" s="23"/>
      <c r="I140" s="22"/>
      <c r="J140" s="17"/>
      <c r="K140" s="24"/>
    </row>
    <row r="141" spans="2:11" ht="16" hidden="1" x14ac:dyDescent="0.4">
      <c r="B141" s="12" t="s">
        <v>177</v>
      </c>
      <c r="C141" s="21"/>
      <c r="D141" s="22"/>
      <c r="E141" s="22"/>
      <c r="F141" s="22"/>
      <c r="G141" s="15">
        <f t="shared" si="12"/>
        <v>0</v>
      </c>
      <c r="H141" s="23"/>
      <c r="I141" s="22"/>
      <c r="J141" s="17"/>
      <c r="K141" s="24"/>
    </row>
    <row r="142" spans="2:11" ht="16" hidden="1" x14ac:dyDescent="0.4">
      <c r="C142" s="25" t="s">
        <v>34</v>
      </c>
      <c r="D142" s="26">
        <f>SUM(D134:D141)</f>
        <v>0</v>
      </c>
      <c r="E142" s="26">
        <f>SUM(E134:E141)</f>
        <v>0</v>
      </c>
      <c r="F142" s="26">
        <f>SUM(F134:F141)</f>
        <v>0</v>
      </c>
      <c r="G142" s="30">
        <f>SUM(G134:G141)</f>
        <v>0</v>
      </c>
      <c r="H142" s="26">
        <f>(H134*G134)+(H135*G135)+(H136*G136)+(H137*G137)+(H138*G138)+(H139*G139)+(H140*G140)+(H141*G141)</f>
        <v>0</v>
      </c>
      <c r="I142" s="26">
        <f>SUM(I134:I141)</f>
        <v>0</v>
      </c>
      <c r="J142" s="27"/>
      <c r="K142" s="24"/>
    </row>
    <row r="143" spans="2:11" ht="51" hidden="1" customHeight="1" x14ac:dyDescent="0.35">
      <c r="B143" s="10" t="s">
        <v>178</v>
      </c>
      <c r="C143" s="125"/>
      <c r="D143" s="125"/>
      <c r="E143" s="125"/>
      <c r="F143" s="125"/>
      <c r="G143" s="125"/>
      <c r="H143" s="125"/>
      <c r="I143" s="126"/>
      <c r="J143" s="126"/>
      <c r="K143" s="125"/>
    </row>
    <row r="144" spans="2:11" ht="16" hidden="1" x14ac:dyDescent="0.4">
      <c r="B144" s="12" t="s">
        <v>179</v>
      </c>
      <c r="C144" s="13"/>
      <c r="D144" s="14"/>
      <c r="E144" s="14"/>
      <c r="F144" s="14"/>
      <c r="G144" s="15">
        <f>SUM(D144:F144)</f>
        <v>0</v>
      </c>
      <c r="H144" s="16"/>
      <c r="I144" s="14"/>
      <c r="J144" s="17"/>
      <c r="K144" s="20"/>
    </row>
    <row r="145" spans="2:11" ht="16" hidden="1" x14ac:dyDescent="0.4">
      <c r="B145" s="12" t="s">
        <v>180</v>
      </c>
      <c r="C145" s="13"/>
      <c r="D145" s="14"/>
      <c r="E145" s="14"/>
      <c r="F145" s="14"/>
      <c r="G145" s="15">
        <f t="shared" ref="G145:G151" si="13">SUM(D145:F145)</f>
        <v>0</v>
      </c>
      <c r="H145" s="16"/>
      <c r="I145" s="14"/>
      <c r="J145" s="17"/>
      <c r="K145" s="20"/>
    </row>
    <row r="146" spans="2:11" ht="16" hidden="1" x14ac:dyDescent="0.4">
      <c r="B146" s="12" t="s">
        <v>181</v>
      </c>
      <c r="C146" s="13"/>
      <c r="D146" s="14"/>
      <c r="E146" s="14"/>
      <c r="F146" s="14"/>
      <c r="G146" s="15">
        <f t="shared" si="13"/>
        <v>0</v>
      </c>
      <c r="H146" s="16"/>
      <c r="I146" s="14"/>
      <c r="J146" s="17"/>
      <c r="K146" s="20"/>
    </row>
    <row r="147" spans="2:11" ht="16" hidden="1" x14ac:dyDescent="0.4">
      <c r="B147" s="12" t="s">
        <v>182</v>
      </c>
      <c r="C147" s="13"/>
      <c r="D147" s="14"/>
      <c r="E147" s="14"/>
      <c r="F147" s="14"/>
      <c r="G147" s="15">
        <f t="shared" si="13"/>
        <v>0</v>
      </c>
      <c r="H147" s="16"/>
      <c r="I147" s="14"/>
      <c r="J147" s="17"/>
      <c r="K147" s="20"/>
    </row>
    <row r="148" spans="2:11" ht="16" hidden="1" x14ac:dyDescent="0.4">
      <c r="B148" s="12" t="s">
        <v>183</v>
      </c>
      <c r="C148" s="13"/>
      <c r="D148" s="14"/>
      <c r="E148" s="14"/>
      <c r="F148" s="14"/>
      <c r="G148" s="15">
        <f t="shared" si="13"/>
        <v>0</v>
      </c>
      <c r="H148" s="16"/>
      <c r="I148" s="14"/>
      <c r="J148" s="17"/>
      <c r="K148" s="20"/>
    </row>
    <row r="149" spans="2:11" ht="16" hidden="1" x14ac:dyDescent="0.4">
      <c r="B149" s="12" t="s">
        <v>184</v>
      </c>
      <c r="C149" s="13"/>
      <c r="D149" s="14"/>
      <c r="E149" s="14"/>
      <c r="F149" s="14"/>
      <c r="G149" s="15">
        <f t="shared" si="13"/>
        <v>0</v>
      </c>
      <c r="H149" s="16"/>
      <c r="I149" s="14"/>
      <c r="J149" s="17"/>
      <c r="K149" s="20"/>
    </row>
    <row r="150" spans="2:11" ht="16" hidden="1" x14ac:dyDescent="0.4">
      <c r="B150" s="12" t="s">
        <v>185</v>
      </c>
      <c r="C150" s="21"/>
      <c r="D150" s="22"/>
      <c r="E150" s="22"/>
      <c r="F150" s="22"/>
      <c r="G150" s="15">
        <f t="shared" si="13"/>
        <v>0</v>
      </c>
      <c r="H150" s="23"/>
      <c r="I150" s="22"/>
      <c r="J150" s="17"/>
      <c r="K150" s="24"/>
    </row>
    <row r="151" spans="2:11" ht="16" hidden="1" x14ac:dyDescent="0.4">
      <c r="B151" s="12" t="s">
        <v>186</v>
      </c>
      <c r="C151" s="21"/>
      <c r="D151" s="22"/>
      <c r="E151" s="22"/>
      <c r="F151" s="22"/>
      <c r="G151" s="15">
        <f t="shared" si="13"/>
        <v>0</v>
      </c>
      <c r="H151" s="23"/>
      <c r="I151" s="22"/>
      <c r="J151" s="17"/>
      <c r="K151" s="24"/>
    </row>
    <row r="152" spans="2:11" ht="16" hidden="1" x14ac:dyDescent="0.4">
      <c r="C152" s="25" t="s">
        <v>34</v>
      </c>
      <c r="D152" s="30">
        <f>SUM(D144:D151)</f>
        <v>0</v>
      </c>
      <c r="E152" s="30">
        <f>SUM(E144:E151)</f>
        <v>0</v>
      </c>
      <c r="F152" s="30">
        <f>SUM(F144:F151)</f>
        <v>0</v>
      </c>
      <c r="G152" s="30">
        <f>SUM(G144:G151)</f>
        <v>0</v>
      </c>
      <c r="H152" s="26">
        <f>(H144*G144)+(H145*G145)+(H146*G146)+(H147*G147)+(H148*G148)+(H149*G149)+(H150*G150)+(H151*G151)</f>
        <v>0</v>
      </c>
      <c r="I152" s="26">
        <f>SUM(I144:I151)</f>
        <v>0</v>
      </c>
      <c r="J152" s="27"/>
      <c r="K152" s="24"/>
    </row>
    <row r="153" spans="2:11" ht="51" hidden="1" customHeight="1" x14ac:dyDescent="0.35">
      <c r="B153" s="10" t="s">
        <v>187</v>
      </c>
      <c r="C153" s="125"/>
      <c r="D153" s="125"/>
      <c r="E153" s="125"/>
      <c r="F153" s="125"/>
      <c r="G153" s="125"/>
      <c r="H153" s="125"/>
      <c r="I153" s="126"/>
      <c r="J153" s="126"/>
      <c r="K153" s="125"/>
    </row>
    <row r="154" spans="2:11" ht="16" hidden="1" x14ac:dyDescent="0.4">
      <c r="B154" s="12" t="s">
        <v>188</v>
      </c>
      <c r="C154" s="13"/>
      <c r="D154" s="14"/>
      <c r="E154" s="14"/>
      <c r="F154" s="14"/>
      <c r="G154" s="15">
        <f>SUM(D154:F154)</f>
        <v>0</v>
      </c>
      <c r="H154" s="16"/>
      <c r="I154" s="14"/>
      <c r="J154" s="17"/>
      <c r="K154" s="20"/>
    </row>
    <row r="155" spans="2:11" ht="16" hidden="1" x14ac:dyDescent="0.4">
      <c r="B155" s="12" t="s">
        <v>189</v>
      </c>
      <c r="C155" s="13"/>
      <c r="D155" s="14"/>
      <c r="E155" s="14"/>
      <c r="F155" s="14"/>
      <c r="G155" s="15">
        <f t="shared" ref="G155:G161" si="14">SUM(D155:F155)</f>
        <v>0</v>
      </c>
      <c r="H155" s="16"/>
      <c r="I155" s="14"/>
      <c r="J155" s="17"/>
      <c r="K155" s="20"/>
    </row>
    <row r="156" spans="2:11" ht="16" hidden="1" x14ac:dyDescent="0.4">
      <c r="B156" s="12" t="s">
        <v>190</v>
      </c>
      <c r="C156" s="13"/>
      <c r="D156" s="14"/>
      <c r="E156" s="14"/>
      <c r="F156" s="14"/>
      <c r="G156" s="15">
        <f t="shared" si="14"/>
        <v>0</v>
      </c>
      <c r="H156" s="16"/>
      <c r="I156" s="14"/>
      <c r="J156" s="17"/>
      <c r="K156" s="20"/>
    </row>
    <row r="157" spans="2:11" ht="16" hidden="1" x14ac:dyDescent="0.4">
      <c r="B157" s="12" t="s">
        <v>191</v>
      </c>
      <c r="C157" s="13"/>
      <c r="D157" s="14"/>
      <c r="E157" s="14"/>
      <c r="F157" s="14"/>
      <c r="G157" s="15">
        <f t="shared" si="14"/>
        <v>0</v>
      </c>
      <c r="H157" s="16"/>
      <c r="I157" s="14"/>
      <c r="J157" s="17"/>
      <c r="K157" s="20"/>
    </row>
    <row r="158" spans="2:11" ht="16" hidden="1" x14ac:dyDescent="0.4">
      <c r="B158" s="12" t="s">
        <v>192</v>
      </c>
      <c r="C158" s="13"/>
      <c r="D158" s="14"/>
      <c r="E158" s="14"/>
      <c r="F158" s="14"/>
      <c r="G158" s="15">
        <f t="shared" si="14"/>
        <v>0</v>
      </c>
      <c r="H158" s="16"/>
      <c r="I158" s="14"/>
      <c r="J158" s="17"/>
      <c r="K158" s="20"/>
    </row>
    <row r="159" spans="2:11" ht="16" hidden="1" x14ac:dyDescent="0.4">
      <c r="B159" s="12" t="s">
        <v>193</v>
      </c>
      <c r="C159" s="13"/>
      <c r="D159" s="14"/>
      <c r="E159" s="14"/>
      <c r="F159" s="14"/>
      <c r="G159" s="15">
        <f t="shared" si="14"/>
        <v>0</v>
      </c>
      <c r="H159" s="16"/>
      <c r="I159" s="14"/>
      <c r="J159" s="17"/>
      <c r="K159" s="20"/>
    </row>
    <row r="160" spans="2:11" ht="16" hidden="1" x14ac:dyDescent="0.4">
      <c r="B160" s="12" t="s">
        <v>194</v>
      </c>
      <c r="C160" s="21"/>
      <c r="D160" s="22"/>
      <c r="E160" s="22"/>
      <c r="F160" s="22"/>
      <c r="G160" s="15">
        <f t="shared" si="14"/>
        <v>0</v>
      </c>
      <c r="H160" s="23"/>
      <c r="I160" s="22"/>
      <c r="J160" s="17"/>
      <c r="K160" s="24"/>
    </row>
    <row r="161" spans="2:11" ht="16" hidden="1" x14ac:dyDescent="0.4">
      <c r="B161" s="12" t="s">
        <v>195</v>
      </c>
      <c r="C161" s="21"/>
      <c r="D161" s="22"/>
      <c r="E161" s="22"/>
      <c r="F161" s="22"/>
      <c r="G161" s="15">
        <f t="shared" si="14"/>
        <v>0</v>
      </c>
      <c r="H161" s="23"/>
      <c r="I161" s="22"/>
      <c r="J161" s="17"/>
      <c r="K161" s="24"/>
    </row>
    <row r="162" spans="2:11" ht="16" hidden="1" x14ac:dyDescent="0.4">
      <c r="C162" s="25" t="s">
        <v>34</v>
      </c>
      <c r="D162" s="30">
        <f>SUM(D154:D161)</f>
        <v>0</v>
      </c>
      <c r="E162" s="30">
        <f>SUM(E154:E161)</f>
        <v>0</v>
      </c>
      <c r="F162" s="30">
        <f>SUM(F154:F161)</f>
        <v>0</v>
      </c>
      <c r="G162" s="30">
        <f>SUM(G154:G161)</f>
        <v>0</v>
      </c>
      <c r="H162" s="26">
        <f>(H154*G154)+(H155*G155)+(H156*G156)+(H157*G157)+(H158*G158)+(H159*G159)+(H160*G160)+(H161*G161)</f>
        <v>0</v>
      </c>
      <c r="I162" s="26">
        <f>SUM(I154:I161)</f>
        <v>0</v>
      </c>
      <c r="J162" s="27"/>
      <c r="K162" s="24"/>
    </row>
    <row r="163" spans="2:11" ht="51" hidden="1" customHeight="1" x14ac:dyDescent="0.35">
      <c r="B163" s="10" t="s">
        <v>196</v>
      </c>
      <c r="C163" s="125"/>
      <c r="D163" s="125"/>
      <c r="E163" s="125"/>
      <c r="F163" s="125"/>
      <c r="G163" s="125"/>
      <c r="H163" s="125"/>
      <c r="I163" s="126"/>
      <c r="J163" s="126"/>
      <c r="K163" s="125"/>
    </row>
    <row r="164" spans="2:11" ht="16" hidden="1" x14ac:dyDescent="0.4">
      <c r="B164" s="12" t="s">
        <v>197</v>
      </c>
      <c r="C164" s="13"/>
      <c r="D164" s="14"/>
      <c r="E164" s="14"/>
      <c r="F164" s="14"/>
      <c r="G164" s="15">
        <f>SUM(D164:F164)</f>
        <v>0</v>
      </c>
      <c r="H164" s="16"/>
      <c r="I164" s="14"/>
      <c r="J164" s="17"/>
      <c r="K164" s="20"/>
    </row>
    <row r="165" spans="2:11" ht="16" hidden="1" x14ac:dyDescent="0.4">
      <c r="B165" s="12" t="s">
        <v>198</v>
      </c>
      <c r="C165" s="13"/>
      <c r="D165" s="14"/>
      <c r="E165" s="14"/>
      <c r="F165" s="14"/>
      <c r="G165" s="15">
        <f t="shared" ref="G165:G171" si="15">SUM(D165:F165)</f>
        <v>0</v>
      </c>
      <c r="H165" s="16"/>
      <c r="I165" s="14"/>
      <c r="J165" s="17"/>
      <c r="K165" s="20"/>
    </row>
    <row r="166" spans="2:11" ht="16" hidden="1" x14ac:dyDescent="0.4">
      <c r="B166" s="12" t="s">
        <v>199</v>
      </c>
      <c r="C166" s="13"/>
      <c r="D166" s="14"/>
      <c r="E166" s="14"/>
      <c r="F166" s="14"/>
      <c r="G166" s="15">
        <f t="shared" si="15"/>
        <v>0</v>
      </c>
      <c r="H166" s="16"/>
      <c r="I166" s="14"/>
      <c r="J166" s="17"/>
      <c r="K166" s="20"/>
    </row>
    <row r="167" spans="2:11" ht="16" hidden="1" x14ac:dyDescent="0.4">
      <c r="B167" s="12" t="s">
        <v>200</v>
      </c>
      <c r="C167" s="13"/>
      <c r="D167" s="14"/>
      <c r="E167" s="14"/>
      <c r="F167" s="14"/>
      <c r="G167" s="15">
        <f t="shared" si="15"/>
        <v>0</v>
      </c>
      <c r="H167" s="16"/>
      <c r="I167" s="14"/>
      <c r="J167" s="17"/>
      <c r="K167" s="20"/>
    </row>
    <row r="168" spans="2:11" ht="16" hidden="1" x14ac:dyDescent="0.4">
      <c r="B168" s="12" t="s">
        <v>201</v>
      </c>
      <c r="C168" s="13"/>
      <c r="D168" s="14"/>
      <c r="E168" s="14"/>
      <c r="F168" s="14"/>
      <c r="G168" s="15">
        <f>SUM(D168:F168)</f>
        <v>0</v>
      </c>
      <c r="H168" s="16"/>
      <c r="I168" s="14"/>
      <c r="J168" s="17"/>
      <c r="K168" s="20"/>
    </row>
    <row r="169" spans="2:11" ht="16" hidden="1" x14ac:dyDescent="0.4">
      <c r="B169" s="12" t="s">
        <v>202</v>
      </c>
      <c r="C169" s="13"/>
      <c r="D169" s="14"/>
      <c r="E169" s="14"/>
      <c r="F169" s="14"/>
      <c r="G169" s="15">
        <f t="shared" si="15"/>
        <v>0</v>
      </c>
      <c r="H169" s="16"/>
      <c r="I169" s="14"/>
      <c r="J169" s="17"/>
      <c r="K169" s="20"/>
    </row>
    <row r="170" spans="2:11" ht="16" hidden="1" x14ac:dyDescent="0.4">
      <c r="B170" s="12" t="s">
        <v>203</v>
      </c>
      <c r="C170" s="21"/>
      <c r="D170" s="22"/>
      <c r="E170" s="22"/>
      <c r="F170" s="22"/>
      <c r="G170" s="15">
        <f t="shared" si="15"/>
        <v>0</v>
      </c>
      <c r="H170" s="23"/>
      <c r="I170" s="22"/>
      <c r="J170" s="17"/>
      <c r="K170" s="24"/>
    </row>
    <row r="171" spans="2:11" ht="16" hidden="1" x14ac:dyDescent="0.4">
      <c r="B171" s="12" t="s">
        <v>204</v>
      </c>
      <c r="C171" s="21"/>
      <c r="D171" s="22"/>
      <c r="E171" s="22"/>
      <c r="F171" s="22"/>
      <c r="G171" s="15">
        <f t="shared" si="15"/>
        <v>0</v>
      </c>
      <c r="H171" s="23"/>
      <c r="I171" s="22"/>
      <c r="J171" s="17"/>
      <c r="K171" s="24"/>
    </row>
    <row r="172" spans="2:11" ht="16" hidden="1" x14ac:dyDescent="0.4">
      <c r="C172" s="25" t="s">
        <v>34</v>
      </c>
      <c r="D172" s="26">
        <f>SUM(D164:D171)</f>
        <v>0</v>
      </c>
      <c r="E172" s="26">
        <f>SUM(E164:E171)</f>
        <v>0</v>
      </c>
      <c r="F172" s="26">
        <f>SUM(F164:F171)</f>
        <v>0</v>
      </c>
      <c r="G172" s="26">
        <f>SUM(G164:G171)</f>
        <v>0</v>
      </c>
      <c r="H172" s="26">
        <f>(H164*G164)+(H165*G165)+(H166*G166)+(H167*G167)+(H168*G168)+(H169*G169)+(H170*G170)+(H171*G171)</f>
        <v>0</v>
      </c>
      <c r="I172" s="26">
        <f>SUM(I164:I171)</f>
        <v>0</v>
      </c>
      <c r="J172" s="27"/>
      <c r="K172" s="24"/>
    </row>
    <row r="173" spans="2:11" ht="15.75" customHeight="1" x14ac:dyDescent="0.35">
      <c r="B173" s="37"/>
      <c r="C173" s="31"/>
      <c r="D173" s="38"/>
      <c r="E173" s="38"/>
      <c r="F173" s="38"/>
      <c r="G173" s="38"/>
      <c r="H173" s="38"/>
      <c r="I173" s="38"/>
      <c r="J173" s="39"/>
      <c r="K173" s="31"/>
    </row>
    <row r="174" spans="2:11" ht="15.75" customHeight="1" x14ac:dyDescent="0.35">
      <c r="B174" s="37"/>
      <c r="C174" s="31"/>
      <c r="D174" s="38"/>
      <c r="E174" s="38"/>
      <c r="F174" s="38"/>
      <c r="G174" s="38"/>
      <c r="H174" s="38"/>
      <c r="I174" s="38"/>
      <c r="J174" s="39"/>
      <c r="K174" s="31"/>
    </row>
    <row r="175" spans="2:11" ht="63.75" customHeight="1" x14ac:dyDescent="0.35">
      <c r="B175" s="25" t="s">
        <v>205</v>
      </c>
      <c r="C175" s="43"/>
      <c r="D175" s="44">
        <v>378180</v>
      </c>
      <c r="E175" s="44">
        <v>50000</v>
      </c>
      <c r="F175" s="44"/>
      <c r="G175" s="45">
        <f>SUM(D175:F175)</f>
        <v>428180</v>
      </c>
      <c r="H175" s="46"/>
      <c r="I175" s="107">
        <f>41680+398180</f>
        <v>439860</v>
      </c>
      <c r="J175" s="47"/>
      <c r="K175" s="19"/>
    </row>
    <row r="176" spans="2:11" ht="69.75" customHeight="1" x14ac:dyDescent="0.35">
      <c r="B176" s="25" t="s">
        <v>206</v>
      </c>
      <c r="C176" s="43"/>
      <c r="D176" s="44">
        <v>118200</v>
      </c>
      <c r="E176" s="44">
        <v>40000</v>
      </c>
      <c r="F176" s="44"/>
      <c r="G176" s="45">
        <f>SUM(D176:F176)</f>
        <v>158200</v>
      </c>
      <c r="H176" s="46"/>
      <c r="I176" s="107">
        <f>33332+15086+125000</f>
        <v>173418</v>
      </c>
      <c r="J176" s="47"/>
      <c r="K176" s="48"/>
    </row>
    <row r="177" spans="2:11" ht="57" customHeight="1" x14ac:dyDescent="0.35">
      <c r="B177" s="25" t="s">
        <v>207</v>
      </c>
      <c r="C177" s="49"/>
      <c r="D177" s="44">
        <v>32500</v>
      </c>
      <c r="E177" s="44">
        <v>20000</v>
      </c>
      <c r="F177" s="44"/>
      <c r="G177" s="45">
        <f>SUM(D177:F177)</f>
        <v>52500</v>
      </c>
      <c r="H177" s="46"/>
      <c r="I177" s="107">
        <f>18500+20700</f>
        <v>39200</v>
      </c>
      <c r="J177" s="47"/>
      <c r="K177" s="18"/>
    </row>
    <row r="178" spans="2:11" ht="65.25" customHeight="1" x14ac:dyDescent="0.4">
      <c r="B178" s="50" t="s">
        <v>208</v>
      </c>
      <c r="C178" s="43"/>
      <c r="D178" s="44">
        <v>56000</v>
      </c>
      <c r="E178" s="44">
        <v>40000</v>
      </c>
      <c r="F178" s="44"/>
      <c r="G178" s="45">
        <f>SUM(D178:F178)</f>
        <v>96000</v>
      </c>
      <c r="H178" s="46"/>
      <c r="I178" s="44"/>
      <c r="J178" s="47"/>
      <c r="K178" s="51"/>
    </row>
    <row r="179" spans="2:11" ht="38.25" customHeight="1" x14ac:dyDescent="0.35">
      <c r="B179" s="37"/>
      <c r="C179" s="52" t="s">
        <v>209</v>
      </c>
      <c r="D179" s="53">
        <f>SUM(D175:D178)</f>
        <v>584880</v>
      </c>
      <c r="E179" s="53">
        <f>SUM(E175:E178)</f>
        <v>150000</v>
      </c>
      <c r="F179" s="53">
        <f>SUM(F175:F178)</f>
        <v>0</v>
      </c>
      <c r="G179" s="53">
        <f>SUM(G175:G178)</f>
        <v>734880</v>
      </c>
      <c r="H179" s="26">
        <f>(H175*G175)+(H176*G176)+(H177*G177)+(H178*G178)</f>
        <v>0</v>
      </c>
      <c r="I179" s="26">
        <f>SUM(I175:I178)</f>
        <v>652478</v>
      </c>
      <c r="J179" s="27"/>
      <c r="K179" s="43"/>
    </row>
    <row r="180" spans="2:11" ht="15.75" customHeight="1" x14ac:dyDescent="0.35">
      <c r="B180" s="37"/>
      <c r="C180" s="31"/>
      <c r="D180" s="38"/>
      <c r="E180" s="38"/>
      <c r="F180" s="38"/>
      <c r="G180" s="38"/>
      <c r="H180" s="38"/>
      <c r="I180" s="38"/>
      <c r="J180" s="39"/>
      <c r="K180" s="31"/>
    </row>
    <row r="181" spans="2:11" ht="15.75" customHeight="1" x14ac:dyDescent="0.35">
      <c r="B181" s="37"/>
      <c r="C181" s="31"/>
      <c r="D181" s="38"/>
      <c r="E181" s="38"/>
      <c r="F181" s="38"/>
      <c r="G181" s="38"/>
      <c r="H181" s="38"/>
      <c r="I181" s="38"/>
      <c r="J181" s="39"/>
      <c r="K181" s="31"/>
    </row>
    <row r="182" spans="2:11" ht="15.75" customHeight="1" x14ac:dyDescent="0.35">
      <c r="B182" s="37"/>
      <c r="C182" s="31"/>
      <c r="D182" s="38"/>
      <c r="E182" s="38"/>
      <c r="F182" s="38"/>
      <c r="G182" s="38"/>
      <c r="H182" s="38"/>
      <c r="I182" s="38"/>
      <c r="J182" s="39"/>
      <c r="K182" s="31"/>
    </row>
    <row r="183" spans="2:11" ht="15.75" customHeight="1" x14ac:dyDescent="0.35">
      <c r="B183" s="37"/>
      <c r="C183" s="31"/>
      <c r="D183" s="38"/>
      <c r="E183" s="38"/>
      <c r="F183" s="38"/>
      <c r="G183" s="38"/>
      <c r="H183" s="38"/>
      <c r="I183" s="38"/>
      <c r="J183" s="39"/>
      <c r="K183" s="31"/>
    </row>
    <row r="184" spans="2:11" ht="15.75" customHeight="1" x14ac:dyDescent="0.35">
      <c r="B184" s="37"/>
      <c r="C184" s="31"/>
      <c r="D184" s="38"/>
      <c r="E184" s="38"/>
      <c r="F184" s="38"/>
      <c r="G184" s="38"/>
      <c r="H184" s="38"/>
      <c r="I184" s="38"/>
      <c r="J184" s="39"/>
      <c r="K184" s="31"/>
    </row>
    <row r="185" spans="2:11" ht="15.75" customHeight="1" x14ac:dyDescent="0.35">
      <c r="B185" s="37"/>
      <c r="C185" s="31"/>
      <c r="D185" s="38"/>
      <c r="E185" s="38"/>
      <c r="F185" s="38"/>
      <c r="G185" s="38"/>
      <c r="H185" s="38"/>
      <c r="I185" s="38"/>
      <c r="J185" s="39"/>
      <c r="K185" s="31"/>
    </row>
    <row r="186" spans="2:11" ht="15.75" customHeight="1" thickBot="1" x14ac:dyDescent="0.4">
      <c r="B186" s="37"/>
      <c r="C186" s="31"/>
      <c r="D186" s="38"/>
      <c r="E186" s="38"/>
      <c r="F186" s="38"/>
      <c r="G186" s="38"/>
      <c r="H186" s="38"/>
      <c r="I186" s="38"/>
      <c r="J186" s="39"/>
      <c r="K186" s="31"/>
    </row>
    <row r="187" spans="2:11" ht="16" x14ac:dyDescent="0.35">
      <c r="B187" s="37"/>
      <c r="C187" s="127" t="s">
        <v>210</v>
      </c>
      <c r="D187" s="128"/>
      <c r="E187" s="128"/>
      <c r="F187" s="128"/>
      <c r="G187" s="129"/>
      <c r="H187" s="54"/>
      <c r="I187" s="55"/>
      <c r="J187" s="56"/>
      <c r="K187" s="54"/>
    </row>
    <row r="188" spans="2:11" ht="54.75" customHeight="1" x14ac:dyDescent="0.35">
      <c r="B188" s="37"/>
      <c r="C188" s="57"/>
      <c r="D188" s="58" t="str">
        <f>D5</f>
        <v>Organisation recipiendiaire 1 (budget en USD) 
OIM</v>
      </c>
      <c r="E188" s="58" t="str">
        <f t="shared" ref="E188:F188" si="16">E5</f>
        <v>Organisation recipiendiaire 2 (budget en USD) 
UNHCR</v>
      </c>
      <c r="F188" s="58" t="str">
        <f t="shared" si="16"/>
        <v>Organisation recipiendiaire 3 (budget en USD)</v>
      </c>
      <c r="G188" s="59" t="s">
        <v>7</v>
      </c>
      <c r="H188" s="31"/>
      <c r="I188" s="38"/>
      <c r="J188" s="39"/>
      <c r="K188" s="54"/>
    </row>
    <row r="189" spans="2:11" ht="41.25" customHeight="1" x14ac:dyDescent="0.35">
      <c r="B189" s="60"/>
      <c r="C189" s="61" t="s">
        <v>211</v>
      </c>
      <c r="D189" s="62">
        <f>SUM(D16,D26,D36,D46,D58,D68,D78,D88,D100,D110,D120,D130,D142,D152,D162,D172,D175,D176,D177,D178)</f>
        <v>1726915</v>
      </c>
      <c r="E189" s="62">
        <f>SUM(E16,E26,E36,E46,E58,E68,E78,E88,E100,E110,E120,E130,E142,E152,E162,E172,E175,E176,E177,E178)</f>
        <v>1067000</v>
      </c>
      <c r="F189" s="62">
        <f>SUM(F16,F26,F36,F46,F58,F68,F78,F88,F100,F110,F120,F130,F142,F152,F162,F172,F175,F176,F177,F178)</f>
        <v>0</v>
      </c>
      <c r="G189" s="63">
        <f>SUM(D189:F189)</f>
        <v>2793915</v>
      </c>
      <c r="H189" s="31"/>
      <c r="I189" s="38"/>
      <c r="J189" s="39"/>
      <c r="K189" s="60"/>
    </row>
    <row r="190" spans="2:11" ht="51.75" customHeight="1" x14ac:dyDescent="0.35">
      <c r="B190" s="64"/>
      <c r="C190" s="61" t="s">
        <v>212</v>
      </c>
      <c r="D190" s="62">
        <f>D189*0.07</f>
        <v>120884.05000000002</v>
      </c>
      <c r="E190" s="62">
        <f>E189*0.07</f>
        <v>74690</v>
      </c>
      <c r="F190" s="62">
        <f>F189*0.07</f>
        <v>0</v>
      </c>
      <c r="G190" s="63">
        <f>G189*0.07</f>
        <v>195574.05000000002</v>
      </c>
      <c r="H190" s="64"/>
      <c r="I190" s="39"/>
      <c r="J190" s="39"/>
      <c r="K190" s="65"/>
    </row>
    <row r="191" spans="2:11" ht="51.75" customHeight="1" thickBot="1" x14ac:dyDescent="0.4">
      <c r="B191" s="64"/>
      <c r="C191" s="66" t="s">
        <v>7</v>
      </c>
      <c r="D191" s="67">
        <f>SUM(D189:D190)</f>
        <v>1847799.05</v>
      </c>
      <c r="E191" s="67">
        <f>SUM(E189:E190)</f>
        <v>1141690</v>
      </c>
      <c r="F191" s="67">
        <f>SUM(F189:F190)</f>
        <v>0</v>
      </c>
      <c r="G191" s="68">
        <f>SUM(G189:G190)</f>
        <v>2989489.05</v>
      </c>
      <c r="H191" s="64"/>
      <c r="I191" s="39"/>
      <c r="J191" s="39"/>
      <c r="K191" s="65"/>
    </row>
    <row r="192" spans="2:11" ht="42" customHeight="1" x14ac:dyDescent="0.35">
      <c r="B192" s="64"/>
      <c r="K192" s="40"/>
    </row>
    <row r="193" spans="2:11" s="6" customFormat="1" ht="29.25" customHeight="1" thickBot="1" x14ac:dyDescent="0.4">
      <c r="B193" s="31"/>
      <c r="C193" s="37"/>
      <c r="D193" s="70"/>
      <c r="E193" s="70"/>
      <c r="F193" s="70"/>
      <c r="G193" s="70"/>
      <c r="H193" s="70"/>
      <c r="I193" s="71"/>
      <c r="J193" s="72"/>
      <c r="K193" s="54"/>
    </row>
    <row r="194" spans="2:11" ht="23.25" customHeight="1" x14ac:dyDescent="0.35">
      <c r="B194" s="65"/>
      <c r="C194" s="130" t="s">
        <v>213</v>
      </c>
      <c r="D194" s="131"/>
      <c r="E194" s="132"/>
      <c r="F194" s="132"/>
      <c r="G194" s="132"/>
      <c r="H194" s="133"/>
      <c r="I194" s="73"/>
      <c r="J194" s="28"/>
      <c r="K194" s="65"/>
    </row>
    <row r="195" spans="2:11" ht="51.75" customHeight="1" x14ac:dyDescent="0.35">
      <c r="B195" s="65"/>
      <c r="C195" s="74"/>
      <c r="D195" s="75" t="str">
        <f>D5</f>
        <v>Organisation recipiendiaire 1 (budget en USD) 
OIM</v>
      </c>
      <c r="E195" s="75" t="str">
        <f t="shared" ref="E195:F195" si="17">E5</f>
        <v>Organisation recipiendiaire 2 (budget en USD) 
UNHCR</v>
      </c>
      <c r="F195" s="75" t="str">
        <f t="shared" si="17"/>
        <v>Organisation recipiendiaire 3 (budget en USD)</v>
      </c>
      <c r="G195" s="76" t="s">
        <v>7</v>
      </c>
      <c r="H195" s="77" t="s">
        <v>214</v>
      </c>
      <c r="I195" s="73"/>
      <c r="J195" s="28"/>
      <c r="K195" s="65"/>
    </row>
    <row r="196" spans="2:11" ht="55.5" customHeight="1" x14ac:dyDescent="0.35">
      <c r="B196" s="65"/>
      <c r="C196" s="78" t="s">
        <v>215</v>
      </c>
      <c r="D196" s="79">
        <f>$D$191*H196</f>
        <v>646729.66749999998</v>
      </c>
      <c r="E196" s="80">
        <f>$E$191*H196</f>
        <v>399591.5</v>
      </c>
      <c r="F196" s="80">
        <f>$F$191*H196</f>
        <v>0</v>
      </c>
      <c r="G196" s="80">
        <f>SUM(D196:F196)</f>
        <v>1046321.1675</v>
      </c>
      <c r="H196" s="81">
        <v>0.35</v>
      </c>
      <c r="I196" s="55"/>
      <c r="J196" s="56"/>
      <c r="K196" s="65"/>
    </row>
    <row r="197" spans="2:11" ht="57.75" customHeight="1" x14ac:dyDescent="0.35">
      <c r="B197" s="120"/>
      <c r="C197" s="82" t="s">
        <v>216</v>
      </c>
      <c r="D197" s="79">
        <f>$D$191*H197</f>
        <v>646729.66749999998</v>
      </c>
      <c r="E197" s="80">
        <f>$E$191*H197</f>
        <v>399591.5</v>
      </c>
      <c r="F197" s="80">
        <f>$F$191*H197</f>
        <v>0</v>
      </c>
      <c r="G197" s="83">
        <f>SUM(D197:F197)</f>
        <v>1046321.1675</v>
      </c>
      <c r="H197" s="84">
        <v>0.35</v>
      </c>
      <c r="I197" s="55"/>
      <c r="J197" s="56"/>
    </row>
    <row r="198" spans="2:11" ht="57.75" customHeight="1" x14ac:dyDescent="0.35">
      <c r="B198" s="120"/>
      <c r="C198" s="82" t="s">
        <v>217</v>
      </c>
      <c r="D198" s="79">
        <f>$D$191*H198</f>
        <v>554339.71499999997</v>
      </c>
      <c r="E198" s="80">
        <f>$E$191*H198</f>
        <v>342507</v>
      </c>
      <c r="F198" s="80">
        <f>$F$191*H198</f>
        <v>0</v>
      </c>
      <c r="G198" s="83">
        <f>SUM(D198:F198)</f>
        <v>896846.71499999997</v>
      </c>
      <c r="H198" s="85">
        <v>0.3</v>
      </c>
      <c r="I198" s="86"/>
      <c r="J198" s="87"/>
    </row>
    <row r="199" spans="2:11" ht="38.25" customHeight="1" thickBot="1" x14ac:dyDescent="0.4">
      <c r="B199" s="120"/>
      <c r="C199" s="66" t="s">
        <v>7</v>
      </c>
      <c r="D199" s="67">
        <f>SUM(D196:D198)</f>
        <v>1847799.0499999998</v>
      </c>
      <c r="E199" s="67">
        <f>SUM(E196:E198)</f>
        <v>1141690</v>
      </c>
      <c r="F199" s="67">
        <f>SUM(F196:F198)</f>
        <v>0</v>
      </c>
      <c r="G199" s="67">
        <f>SUM(G196:G198)</f>
        <v>2989489.05</v>
      </c>
      <c r="H199" s="88">
        <f>SUM(H196:H198)</f>
        <v>1</v>
      </c>
      <c r="I199" s="89"/>
      <c r="J199" s="11"/>
      <c r="K199" s="109"/>
    </row>
    <row r="200" spans="2:11" ht="21.75" customHeight="1" thickBot="1" x14ac:dyDescent="0.4">
      <c r="B200" s="120"/>
      <c r="C200" s="90"/>
      <c r="D200" s="91"/>
      <c r="E200" s="91"/>
      <c r="F200" s="91"/>
      <c r="G200" s="91"/>
      <c r="H200" s="91"/>
      <c r="I200" s="72"/>
      <c r="J200" s="72"/>
      <c r="K200" s="109"/>
    </row>
    <row r="201" spans="2:11" ht="49.5" customHeight="1" x14ac:dyDescent="0.35">
      <c r="B201" s="120"/>
      <c r="C201" s="92" t="s">
        <v>218</v>
      </c>
      <c r="D201" s="93">
        <f>SUM(H16,H26,H36,H46,H58,H68,H78,H88,H100,H110,H120,H130,H142,H152,H162,H172,H179)*1.07</f>
        <v>964965.00150000001</v>
      </c>
      <c r="E201" s="70"/>
      <c r="F201" s="70"/>
      <c r="G201" s="70"/>
      <c r="H201" s="94" t="s">
        <v>219</v>
      </c>
      <c r="I201" s="95">
        <f>SUM(I179,I172,I162,I152,I142,I130,I120,I110,I100,I88,I78,I68,I58,I46,I36,I26,I16)</f>
        <v>2532181.71</v>
      </c>
      <c r="J201" s="96"/>
      <c r="K201" s="109"/>
    </row>
    <row r="202" spans="2:11" ht="28.5" customHeight="1" thickBot="1" x14ac:dyDescent="0.45">
      <c r="B202" s="120"/>
      <c r="C202" s="97" t="s">
        <v>220</v>
      </c>
      <c r="D202" s="98">
        <f>D201/G191</f>
        <v>0.3227859294216181</v>
      </c>
      <c r="E202" s="99"/>
      <c r="F202" s="99"/>
      <c r="G202" s="99"/>
      <c r="H202" s="100" t="s">
        <v>221</v>
      </c>
      <c r="I202" s="101">
        <f>I201/G189</f>
        <v>0.90632023880468804</v>
      </c>
      <c r="J202" s="102"/>
      <c r="K202" s="109"/>
    </row>
    <row r="203" spans="2:11" ht="28.5" customHeight="1" x14ac:dyDescent="0.35">
      <c r="B203" s="120"/>
      <c r="C203" s="121"/>
      <c r="D203" s="122"/>
      <c r="E203" s="103"/>
      <c r="F203" s="103"/>
      <c r="G203" s="103"/>
      <c r="K203" s="109"/>
    </row>
    <row r="204" spans="2:11" ht="28.5" customHeight="1" x14ac:dyDescent="0.4">
      <c r="B204" s="120"/>
      <c r="C204" s="97" t="s">
        <v>222</v>
      </c>
      <c r="D204" s="104">
        <f>SUM(D177:F178)*1.07</f>
        <v>158895</v>
      </c>
      <c r="E204" s="105"/>
      <c r="F204" s="105"/>
      <c r="G204" s="105"/>
    </row>
    <row r="205" spans="2:11" ht="23.25" customHeight="1" x14ac:dyDescent="0.4">
      <c r="B205" s="120"/>
      <c r="C205" s="97" t="s">
        <v>223</v>
      </c>
      <c r="D205" s="98">
        <f>D204/G191</f>
        <v>5.3151223283457089E-2</v>
      </c>
      <c r="E205" s="105"/>
      <c r="F205" s="105"/>
      <c r="G205" s="105"/>
    </row>
    <row r="206" spans="2:11" ht="66.75" customHeight="1" thickBot="1" x14ac:dyDescent="0.4">
      <c r="B206" s="120"/>
      <c r="C206" s="123" t="s">
        <v>224</v>
      </c>
      <c r="D206" s="124"/>
      <c r="E206" s="106"/>
      <c r="F206" s="106"/>
      <c r="G206" s="106"/>
      <c r="I206" s="5"/>
    </row>
    <row r="207" spans="2:11" ht="55.5" customHeight="1" x14ac:dyDescent="0.35">
      <c r="B207" s="120"/>
    </row>
    <row r="208" spans="2:11" ht="42.75" customHeight="1" x14ac:dyDescent="0.35">
      <c r="B208" s="120"/>
    </row>
    <row r="209" spans="2:2" ht="21.75" customHeight="1" x14ac:dyDescent="0.35">
      <c r="B209" s="120"/>
    </row>
    <row r="210" spans="2:2" ht="21.75" customHeight="1" x14ac:dyDescent="0.35">
      <c r="B210" s="120"/>
    </row>
    <row r="211" spans="2:2" ht="23.25" customHeight="1" x14ac:dyDescent="0.35">
      <c r="B211" s="120"/>
    </row>
    <row r="212" spans="2:2" ht="23.25" customHeight="1" x14ac:dyDescent="0.35"/>
    <row r="213" spans="2:2" ht="21.75" customHeight="1" x14ac:dyDescent="0.35"/>
    <row r="214" spans="2:2" ht="16.5" customHeight="1" x14ac:dyDescent="0.35"/>
    <row r="215" spans="2:2" ht="29.25" customHeight="1" x14ac:dyDescent="0.35"/>
    <row r="216" spans="2:2" ht="24.75" customHeight="1" x14ac:dyDescent="0.35"/>
    <row r="217" spans="2:2" ht="33" customHeight="1" x14ac:dyDescent="0.35"/>
    <row r="219" spans="2:2" ht="15" customHeight="1" x14ac:dyDescent="0.35"/>
    <row r="220" spans="2:2" ht="25.5" customHeight="1" x14ac:dyDescent="0.35"/>
    <row r="271" spans="1:1" x14ac:dyDescent="0.35">
      <c r="A271" s="1" t="s">
        <v>225</v>
      </c>
    </row>
  </sheetData>
  <mergeCells count="27">
    <mergeCell ref="C27:K27"/>
    <mergeCell ref="B2:E2"/>
    <mergeCell ref="B3:H3"/>
    <mergeCell ref="C6:K6"/>
    <mergeCell ref="C7:K7"/>
    <mergeCell ref="C17:K17"/>
    <mergeCell ref="C132:K132"/>
    <mergeCell ref="C37:K37"/>
    <mergeCell ref="C48:K48"/>
    <mergeCell ref="C49:K49"/>
    <mergeCell ref="C59:K59"/>
    <mergeCell ref="C69:K69"/>
    <mergeCell ref="C79:K79"/>
    <mergeCell ref="C90:K90"/>
    <mergeCell ref="C91:K91"/>
    <mergeCell ref="C101:K101"/>
    <mergeCell ref="C111:K111"/>
    <mergeCell ref="C121:K121"/>
    <mergeCell ref="B197:B211"/>
    <mergeCell ref="C203:D203"/>
    <mergeCell ref="C206:D206"/>
    <mergeCell ref="C133:K133"/>
    <mergeCell ref="C143:K143"/>
    <mergeCell ref="C153:K153"/>
    <mergeCell ref="C163:K163"/>
    <mergeCell ref="C187:G187"/>
    <mergeCell ref="C194:H194"/>
  </mergeCells>
  <conditionalFormatting sqref="D202">
    <cfRule type="cellIs" dxfId="2" priority="3" operator="lessThan">
      <formula>0.15</formula>
    </cfRule>
  </conditionalFormatting>
  <conditionalFormatting sqref="D205">
    <cfRule type="cellIs" dxfId="1" priority="2" operator="lessThan">
      <formula>0.05</formula>
    </cfRule>
  </conditionalFormatting>
  <conditionalFormatting sqref="H199:J199">
    <cfRule type="cellIs" dxfId="0" priority="1" operator="greaterThan">
      <formula>1</formula>
    </cfRule>
  </conditionalFormatting>
  <dataValidations count="6">
    <dataValidation allowBlank="1" showInputMessage="1" showErrorMessage="1" prompt="% Towards Gender Equality and Women's Empowerment Must be Higher than 15%_x000a_" sqref="F202:G202" xr:uid="{867C56AA-AE7E-4F16-BCF3-6CEA924A3D82}"/>
    <dataValidation allowBlank="1" showInputMessage="1" showErrorMessage="1" prompt="M&amp;E Budget Cannot be Less than 5%_x000a_" sqref="E205:G205" xr:uid="{71507318-E59A-47AD-BF0A-DB3D818ADEDE}"/>
    <dataValidation allowBlank="1" showInputMessage="1" showErrorMessage="1" prompt="Insert *text* description of Outcome here" sqref="C6:K6 C48:K48 C90:K90 C132:K132" xr:uid="{CCE8C7DD-96E6-4AD5-8EDE-1E9FC346F711}"/>
    <dataValidation allowBlank="1" showInputMessage="1" showErrorMessage="1" prompt="Insert *text* description of Output here" sqref="C7 C17 C27 C37 C49 C59 C69 C79 C91 C101 C111 C121 C133 C143 C153 C163" xr:uid="{991F8B5B-5D8A-4D0A-B254-E6DC12B15F19}"/>
    <dataValidation allowBlank="1" showInputMessage="1" showErrorMessage="1" prompt="Insert *text* description of Activity here" sqref="C8 C18 C28 C38 C50 C60 C70 C80 C92 C102 C112 C122 C134 C144 C154 C164" xr:uid="{4302905A-CC08-4668-A1B1-90FBD11571D9}"/>
    <dataValidation allowBlank="1" showErrorMessage="1" prompt="% Towards Gender Equality and Women's Empowerment Must be Higher than 15%_x000a_" sqref="D204:G204 D202" xr:uid="{C40E5B44-B664-4107-9B4C-D3292313487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4387-84EC-4ECF-AF0E-6CDDB4CD73FC}">
  <dimension ref="B5:H17"/>
  <sheetViews>
    <sheetView workbookViewId="0">
      <selection activeCell="D12" sqref="D12"/>
    </sheetView>
  </sheetViews>
  <sheetFormatPr defaultRowHeight="14.5" x14ac:dyDescent="0.35"/>
  <cols>
    <col min="4" max="4" width="11.1796875" bestFit="1" customWidth="1"/>
    <col min="5" max="5" width="12.7265625" customWidth="1"/>
  </cols>
  <sheetData>
    <row r="5" spans="2:8" x14ac:dyDescent="0.35">
      <c r="B5" s="110"/>
      <c r="C5" s="110"/>
      <c r="D5" s="110">
        <v>150000</v>
      </c>
      <c r="E5" s="110"/>
      <c r="F5" s="110"/>
      <c r="G5" s="110"/>
      <c r="H5" s="110"/>
    </row>
    <row r="6" spans="2:8" x14ac:dyDescent="0.35">
      <c r="B6" s="110"/>
      <c r="C6" s="110"/>
      <c r="D6" s="110"/>
      <c r="E6" s="110"/>
      <c r="F6" s="110"/>
      <c r="G6" s="110"/>
      <c r="H6" s="110"/>
    </row>
    <row r="7" spans="2:8" x14ac:dyDescent="0.35">
      <c r="B7" s="110"/>
      <c r="C7" s="110"/>
      <c r="D7" s="110">
        <v>183553</v>
      </c>
      <c r="E7" s="110"/>
      <c r="F7" s="110"/>
      <c r="G7" s="110"/>
      <c r="H7" s="110"/>
    </row>
    <row r="8" spans="2:8" x14ac:dyDescent="0.35">
      <c r="B8" s="110"/>
      <c r="C8" s="110"/>
      <c r="D8" s="110"/>
      <c r="E8" s="110"/>
      <c r="F8" s="110"/>
      <c r="G8" s="110"/>
      <c r="H8" s="110"/>
    </row>
    <row r="9" spans="2:8" x14ac:dyDescent="0.35">
      <c r="B9" s="110"/>
      <c r="C9" s="110"/>
      <c r="D9" s="110">
        <f>D7/D5</f>
        <v>1.2236866666666666</v>
      </c>
      <c r="E9" s="110"/>
      <c r="F9" s="110"/>
      <c r="G9" s="110"/>
      <c r="H9" s="110"/>
    </row>
    <row r="10" spans="2:8" x14ac:dyDescent="0.35">
      <c r="B10" s="110"/>
      <c r="C10" s="110"/>
      <c r="D10" s="110"/>
      <c r="E10" s="110"/>
      <c r="F10" s="110"/>
      <c r="G10" s="110"/>
      <c r="H10" s="110"/>
    </row>
    <row r="11" spans="2:8" x14ac:dyDescent="0.35">
      <c r="B11" s="110"/>
      <c r="C11" s="110"/>
      <c r="D11" s="110">
        <f>D5*112%</f>
        <v>168000.00000000003</v>
      </c>
      <c r="E11" s="110"/>
      <c r="F11" s="110"/>
      <c r="G11" s="110"/>
      <c r="H11" s="110"/>
    </row>
    <row r="12" spans="2:8" x14ac:dyDescent="0.35">
      <c r="B12" s="110"/>
      <c r="C12" s="110"/>
      <c r="D12" s="110">
        <f>D7-D11</f>
        <v>15552.999999999971</v>
      </c>
      <c r="E12" s="110"/>
      <c r="F12" s="110"/>
      <c r="G12" s="110"/>
      <c r="H12" s="110"/>
    </row>
    <row r="13" spans="2:8" x14ac:dyDescent="0.35">
      <c r="B13" s="110"/>
      <c r="C13" s="110"/>
      <c r="D13" s="110"/>
      <c r="E13" s="110"/>
      <c r="F13" s="110"/>
      <c r="G13" s="110"/>
      <c r="H13" s="110"/>
    </row>
    <row r="14" spans="2:8" x14ac:dyDescent="0.35">
      <c r="B14" s="110"/>
      <c r="C14" s="110"/>
      <c r="D14" s="110"/>
      <c r="E14" s="110"/>
      <c r="F14" s="110"/>
      <c r="G14" s="110"/>
      <c r="H14" s="110"/>
    </row>
    <row r="15" spans="2:8" x14ac:dyDescent="0.35">
      <c r="B15" s="110"/>
      <c r="C15" s="110"/>
      <c r="D15" s="110"/>
      <c r="E15" s="110"/>
      <c r="F15" s="110"/>
      <c r="G15" s="110"/>
      <c r="H15" s="110"/>
    </row>
    <row r="16" spans="2:8" x14ac:dyDescent="0.35">
      <c r="B16" s="110"/>
      <c r="C16" s="110"/>
      <c r="D16" s="110"/>
      <c r="E16" s="110"/>
      <c r="F16" s="110"/>
      <c r="G16" s="110"/>
      <c r="H16" s="110"/>
    </row>
    <row r="17" spans="2:8" x14ac:dyDescent="0.35">
      <c r="B17" s="110"/>
      <c r="C17" s="110"/>
      <c r="D17" s="110"/>
      <c r="E17" s="110"/>
      <c r="F17" s="110"/>
      <c r="G17" s="110"/>
      <c r="H17" s="1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E1B0FB969FA4DB37D3562DA9CC146" ma:contentTypeVersion="33" ma:contentTypeDescription="Create a new document." ma:contentTypeScope="" ma:versionID="094566ff0a6725628361b3b8b473a3bb">
  <xsd:schema xmlns:xsd="http://www.w3.org/2001/XMLSchema" xmlns:xs="http://www.w3.org/2001/XMLSchema" xmlns:p="http://schemas.microsoft.com/office/2006/metadata/properties" xmlns:ns2="f9695bc1-6109-4dcd-a27a-f8a0370b00e2" xmlns:ns3="b1528a4b-5ccb-40f7-a09e-43427183cd95" xmlns:ns4="cb759e4c-f0d7-4feb-bda3-ed2800574e06" targetNamespace="http://schemas.microsoft.com/office/2006/metadata/properties" ma:root="true" ma:fieldsID="21cdf6ef0a3aac3a882a19086ae963a7" ns2:_="" ns3:_="" ns4:_="">
    <xsd:import namespace="f9695bc1-6109-4dcd-a27a-f8a0370b00e2"/>
    <xsd:import namespace="b1528a4b-5ccb-40f7-a09e-43427183cd95"/>
    <xsd:import namespace="cb759e4c-f0d7-4feb-bda3-ed2800574e06"/>
    <xsd:element name="properties">
      <xsd:complexType>
        <xsd:sequence>
          <xsd:element name="documentManagement">
            <xsd:complexType>
              <xsd:all>
                <xsd:element ref="ns2:FundId" minOccurs="0"/>
                <xsd:element ref="ns2:FundCode" minOccurs="0"/>
                <xsd:element ref="ns2:ProjectId" minOccurs="0"/>
                <xsd:element ref="ns2:ProjectType" minOccurs="0"/>
                <xsd:element ref="ns2:DocumentType" minOccurs="0"/>
                <xsd:element ref="ns2:Comments" minOccurs="0"/>
                <xsd:element ref="ns2:Active" minOccurs="0"/>
                <xsd:element ref="ns3:NarrativeCode" minOccurs="0"/>
                <xsd:element ref="ns3:DocumentOrigin" minOccurs="0"/>
                <xsd:element ref="ns3:UploadedB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DocumentDate" minOccurs="0"/>
                <xsd:element ref="ns3:DrupalDocId" minOccurs="0"/>
                <xsd:element ref="ns3:Classification" minOccurs="0"/>
                <xsd:element ref="ns3:Featured" minOccurs="0"/>
                <xsd:element ref="ns3:lcf76f155ced4ddcb4097134ff3c332f" minOccurs="0"/>
                <xsd:element ref="ns4:TaxCatchAll" minOccurs="0"/>
                <xsd:element ref="ns3:FormTypeCode" minOccurs="0"/>
                <xsd:element ref="ns3:FormCode" minOccurs="0"/>
                <xsd:element ref="ns3:DocModified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95bc1-6109-4dcd-a27a-f8a0370b00e2" elementFormDefault="qualified">
    <xsd:import namespace="http://schemas.microsoft.com/office/2006/documentManagement/types"/>
    <xsd:import namespace="http://schemas.microsoft.com/office/infopath/2007/PartnerControls"/>
    <xsd:element name="FundId" ma:index="8" nillable="true" ma:displayName="FundId" ma:indexed="true" ma:internalName="FundId">
      <xsd:simpleType>
        <xsd:restriction base="dms:Number"/>
      </xsd:simpleType>
    </xsd:element>
    <xsd:element name="FundCode" ma:index="9" nillable="true" ma:displayName="FundCode" ma:description="Fund code" ma:indexed="true" ma:internalName="FundCode">
      <xsd:simpleType>
        <xsd:restriction base="dms:Text">
          <xsd:maxLength value="255"/>
        </xsd:restriction>
      </xsd:simpleType>
    </xsd:element>
    <xsd:element name="ProjectId" ma:index="10" nillable="true" ma:displayName="ProjectId" ma:description="Project number" ma:indexed="true" ma:internalName="ProjectId">
      <xsd:simpleType>
        <xsd:restriction base="dms:Text">
          <xsd:maxLength value="255"/>
        </xsd:restriction>
      </xsd:simpleType>
    </xsd:element>
    <xsd:element name="ProjectType" ma:index="11" nillable="true" ma:displayName="ProjectType" ma:description="Project type" ma:internalName="ProjectType">
      <xsd:simpleType>
        <xsd:restriction base="dms:Text">
          <xsd:maxLength value="255"/>
        </xsd:restriction>
      </xsd:simpleType>
    </xsd:element>
    <xsd:element name="DocumentType" ma:index="12" nillable="true" ma:displayName="DocumentType" ma:description="Document type" ma:indexed="true" ma:internalName="DocumentType">
      <xsd:simpleType>
        <xsd:restriction base="dms:Text">
          <xsd:maxLength value="255"/>
        </xsd:restriction>
      </xsd:simpleType>
    </xsd:element>
    <xsd:element name="Comments" ma:index="13" nillable="true" ma:displayName="Comments" ma:description="Comments" ma:internalName="Comments">
      <xsd:simpleType>
        <xsd:restriction base="dms:Note">
          <xsd:maxLength value="255"/>
        </xsd:restriction>
      </xsd:simpleType>
    </xsd:element>
    <xsd:element name="Active" ma:index="14" nillable="true" ma:displayName="Active" ma:default="Yes" ma:description="Active" ma:format="Dropdown" ma:indexed="true" ma:internalName="Activ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28a4b-5ccb-40f7-a09e-43427183cd95" elementFormDefault="qualified">
    <xsd:import namespace="http://schemas.microsoft.com/office/2006/documentManagement/types"/>
    <xsd:import namespace="http://schemas.microsoft.com/office/infopath/2007/PartnerControls"/>
    <xsd:element name="NarrativeCode" ma:index="15" nillable="true" ma:displayName="NarrativeCode" ma:description="Narrative Code" ma:indexed="true" ma:internalName="NarrativeCode">
      <xsd:simpleType>
        <xsd:restriction base="dms:Text">
          <xsd:maxLength value="255"/>
        </xsd:restriction>
      </xsd:simpleType>
    </xsd:element>
    <xsd:element name="DocumentOrigin" ma:index="16" nillable="true" ma:displayName="DocumentOrigin" ma:internalName="DocumentOrigin">
      <xsd:simpleType>
        <xsd:restriction base="dms:Text">
          <xsd:maxLength value="255"/>
        </xsd:restriction>
      </xsd:simpleType>
    </xsd:element>
    <xsd:element name="UploadedBy" ma:index="17" nillable="true" ma:displayName="UploadedBy" ma:internalName="UploadedBy">
      <xsd:simpleType>
        <xsd:restriction base="dms:Text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7" nillable="true" ma:displayName="Status" ma:default="Draft" ma:description="Document Status" ma:format="Dropdown" ma:indexed="true" ma:internalName="Status">
      <xsd:simpleType>
        <xsd:restriction base="dms:Choice">
          <xsd:enumeration value="Draft"/>
          <xsd:enumeration value="Archived"/>
          <xsd:enumeration value="Deleted"/>
          <xsd:enumeration value="Finalized"/>
          <xsd:enumeration value="Finalized - Signature Redacted"/>
          <xsd:enumeration value="Published"/>
        </xsd:restriction>
      </xsd:simpleType>
    </xsd:element>
    <xsd:element name="DocumentDate" ma:index="28" nillable="true" ma:displayName="DocumentDate" ma:description="Document Date" ma:format="DateOnly" ma:internalName="DocumentDate">
      <xsd:simpleType>
        <xsd:restriction base="dms:DateTime"/>
      </xsd:simpleType>
    </xsd:element>
    <xsd:element name="DrupalDocId" ma:index="29" nillable="true" ma:displayName="DrupalDocId" ma:description="Drupal Document Id" ma:internalName="DrupalDocId">
      <xsd:simpleType>
        <xsd:restriction base="dms:Text">
          <xsd:maxLength value="255"/>
        </xsd:restriction>
      </xsd:simpleType>
    </xsd:element>
    <xsd:element name="Classification" ma:index="30" nillable="true" ma:displayName="Classification" ma:default="Internal" ma:description="Document Classification" ma:format="Dropdown" ma:indexed="true" ma:internalName="Classification">
      <xsd:simpleType>
        <xsd:restriction base="dms:Choice">
          <xsd:enumeration value="External"/>
          <xsd:enumeration value="Internal"/>
          <xsd:enumeration value="Confidential"/>
          <xsd:enumeration value="Very Confidential"/>
        </xsd:restriction>
      </xsd:simpleType>
    </xsd:element>
    <xsd:element name="Featured" ma:index="31" nillable="true" ma:displayName="Featured" ma:default="0" ma:description="Document Featured" ma:format="Dropdown" ma:internalName="Featured">
      <xsd:simpleType>
        <xsd:restriction base="dms:Choice">
          <xsd:enumeration value="0"/>
          <xsd:enumeration value="1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rmTypeCode" ma:index="35" nillable="true" ma:displayName="FormTypeCode" ma:description="Project form type code" ma:format="Dropdown" ma:indexed="true" ma:internalName="FormTypeCode">
      <xsd:simpleType>
        <xsd:restriction base="dms:Text">
          <xsd:maxLength value="255"/>
        </xsd:restriction>
      </xsd:simpleType>
    </xsd:element>
    <xsd:element name="FormCode" ma:index="36" nillable="true" ma:displayName="FormCode" ma:description="Project form code" ma:format="Dropdown" ma:indexed="true" ma:internalName="FormCode">
      <xsd:simpleType>
        <xsd:restriction base="dms:Text">
          <xsd:maxLength value="255"/>
        </xsd:restriction>
      </xsd:simpleType>
    </xsd:element>
    <xsd:element name="DocModified" ma:index="37" nillable="true" ma:displayName="DocModified" ma:default="No" ma:description="Document Modified" ma:format="Dropdown" ma:internalName="DocModified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59e4c-f0d7-4feb-bda3-ed2800574e06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51d52f8b-6d40-4d16-91df-4b14ea0a2b7b}" ma:internalName="TaxCatchAll" ma:showField="CatchAllData" ma:web="cb759e4c-f0d7-4feb-bda3-ed2800574e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759e4c-f0d7-4feb-bda3-ed2800574e06" xsi:nil="true"/>
    <lcf76f155ced4ddcb4097134ff3c332f xmlns="b1528a4b-5ccb-40f7-a09e-43427183cd95">
      <Terms xmlns="http://schemas.microsoft.com/office/infopath/2007/PartnerControls"/>
    </lcf76f155ced4ddcb4097134ff3c332f>
    <DocumentType xmlns="f9695bc1-6109-4dcd-a27a-f8a0370b00e2">Annual Report</DocumentType>
    <UploadedBy xmlns="b1528a4b-5ccb-40f7-a09e-43427183cd95">anatole.ndoma@undp.org</UploadedBy>
    <Classification xmlns="b1528a4b-5ccb-40f7-a09e-43427183cd95">External</Classification>
    <FormCode xmlns="b1528a4b-5ccb-40f7-a09e-43427183cd95" xsi:nil="true"/>
    <FundId xmlns="f9695bc1-6109-4dcd-a27a-f8a0370b00e2">6</FundId>
    <ProjectType xmlns="f9695bc1-6109-4dcd-a27a-f8a0370b00e2">PROJECT</ProjectType>
    <DocModified xmlns="b1528a4b-5ccb-40f7-a09e-43427183cd95">No</DocModified>
    <NarrativeCode xmlns="b1528a4b-5ccb-40f7-a09e-43427183cd95" xsi:nil="true"/>
    <DocumentOrigin xmlns="b1528a4b-5ccb-40f7-a09e-43427183cd95">Project</DocumentOrigin>
    <DrupalDocId xmlns="b1528a4b-5ccb-40f7-a09e-43427183cd95" xsi:nil="true"/>
    <Status xmlns="b1528a4b-5ccb-40f7-a09e-43427183cd95">Finalized - Signature Redacted</Status>
    <ProjectId xmlns="f9695bc1-6109-4dcd-a27a-f8a0370b00e2">MPTF_00006_01049</ProjectId>
    <FundCode xmlns="f9695bc1-6109-4dcd-a27a-f8a0370b00e2">MPTF_00006</FundCode>
    <Comments xmlns="f9695bc1-6109-4dcd-a27a-f8a0370b00e2">Finance annuel report2025</Comments>
    <Active xmlns="f9695bc1-6109-4dcd-a27a-f8a0370b00e2">Yes</Active>
    <DocumentDate xmlns="b1528a4b-5ccb-40f7-a09e-43427183cd95">2025-11-19T08:00:00+00:00</DocumentDate>
    <Featured xmlns="b1528a4b-5ccb-40f7-a09e-43427183cd95">1</Featured>
    <FormTypeCode xmlns="b1528a4b-5ccb-40f7-a09e-43427183cd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5376E-A371-4779-8608-86F221C66346}"/>
</file>

<file path=customXml/itemProps2.xml><?xml version="1.0" encoding="utf-8"?>
<ds:datastoreItem xmlns:ds="http://schemas.openxmlformats.org/officeDocument/2006/customXml" ds:itemID="{FA451A29-B7CB-4CCC-93AE-1C926F448BBF}">
  <ds:schemaRefs>
    <ds:schemaRef ds:uri="http://schemas.microsoft.com/office/2006/metadata/properties"/>
    <ds:schemaRef ds:uri="http://schemas.microsoft.com/office/infopath/2007/PartnerControls"/>
    <ds:schemaRef ds:uri="4a635383-2f95-4fab-8961-774f195aff21"/>
    <ds:schemaRef ds:uri="30bc5925-0212-4db7-a02a-b9a363b93940"/>
  </ds:schemaRefs>
</ds:datastoreItem>
</file>

<file path=customXml/itemProps3.xml><?xml version="1.0" encoding="utf-8"?>
<ds:datastoreItem xmlns:ds="http://schemas.openxmlformats.org/officeDocument/2006/customXml" ds:itemID="{3F985A9C-F0D2-4D90-98EB-12FE7D27A97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b15e2b-c6d2-488b-8aea-978109a77633}" enabled="1" method="Privilege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D PB0108 FINANCIAL REPORT Draft_05.09.2025-MK-RV12.09.2025.xlsx</dc:title>
  <dc:subject/>
  <dc:creator>KUTUMBAKANA Jean Nahesi</dc:creator>
  <cp:keywords/>
  <dc:description/>
  <cp:lastModifiedBy>KA Aissata</cp:lastModifiedBy>
  <cp:revision/>
  <dcterms:created xsi:type="dcterms:W3CDTF">2025-05-07T15:10:12Z</dcterms:created>
  <dcterms:modified xsi:type="dcterms:W3CDTF">2025-09-12T10:11:22Z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0x010100A20E1B0FB969FA4DB37D3562DA9CC146</vt:lpwstr>
  </property>
  <property fmtid="{D5CDD505-2E9C-101B-9397-08002B2CF9AE}" pid="3" name="MediaServiceImageTags">
    <vt:lpwstr/>
  </property>
</Properties>
</file>