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nitednations-my.sharepoint.com/personal/freya_byfield_un_org/Documents/_MPTF-PBF Joint Secretariat_shared/PBF/Project reports/2025 November/Final/"/>
    </mc:Choice>
  </mc:AlternateContent>
  <xr:revisionPtr revIDLastSave="16" documentId="8_{6CDB1054-6F44-4811-B5DD-10A19F4EB195}" xr6:coauthVersionLast="47" xr6:coauthVersionMax="47" xr10:uidLastSave="{BD21C1D3-56E8-4309-8C77-D91DC93C72DE}"/>
  <bookViews>
    <workbookView xWindow="-108" yWindow="-108" windowWidth="23256" windowHeight="13896" activeTab="1" xr2:uid="{00000000-000D-0000-FFFF-FFFF00000000}"/>
  </bookViews>
  <sheets>
    <sheet name="Instructions" sheetId="1" r:id="rId1"/>
    <sheet name="1) Budget Table" sheetId="2" r:id="rId2"/>
    <sheet name="2) By Category" sheetId="3" r:id="rId3"/>
    <sheet name="3) Explanatory Notes" sheetId="4" r:id="rId4"/>
    <sheet name="4) -For PBSO Use-" sheetId="5" r:id="rId5"/>
    <sheet name="5) -For MPTF Use-" sheetId="6" r:id="rId6"/>
    <sheet name="Dropdowns" sheetId="7" r:id="rId7"/>
    <sheet name="Sheet2"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8" i="2" l="1"/>
  <c r="I197" i="2"/>
  <c r="G193" i="2"/>
  <c r="G192" i="2"/>
  <c r="G191" i="2"/>
  <c r="I103" i="2" l="1"/>
  <c r="H103" i="2"/>
  <c r="G103" i="2"/>
  <c r="F103" i="2"/>
  <c r="J113" i="2" l="1"/>
  <c r="J25" i="2" l="1"/>
  <c r="J7" i="2"/>
  <c r="J185" i="2"/>
  <c r="J180" i="2"/>
  <c r="J181" i="2"/>
  <c r="J182" i="2"/>
  <c r="J183" i="2"/>
  <c r="J184" i="2"/>
  <c r="J178" i="2"/>
  <c r="J106" i="2"/>
  <c r="J107" i="2"/>
  <c r="J108" i="2"/>
  <c r="J109" i="2"/>
  <c r="J105" i="2"/>
  <c r="J66" i="2"/>
  <c r="J67" i="2"/>
  <c r="J68" i="2"/>
  <c r="J54" i="2"/>
  <c r="J55" i="2"/>
  <c r="J58" i="2"/>
  <c r="J59" i="2"/>
  <c r="J30" i="2"/>
  <c r="J31" i="2"/>
  <c r="J32" i="2"/>
  <c r="J18" i="2"/>
  <c r="J23" i="2"/>
  <c r="J27" i="2" s="1"/>
  <c r="I27" i="2" s="1"/>
  <c r="J26" i="2"/>
  <c r="J17" i="2"/>
  <c r="J8" i="2"/>
  <c r="J15" i="2" s="1"/>
  <c r="J9" i="2"/>
  <c r="J10" i="2"/>
  <c r="J11" i="2"/>
  <c r="I110" i="2"/>
  <c r="I111" i="2"/>
  <c r="I112" i="2"/>
  <c r="I14" i="2"/>
  <c r="J175" i="2"/>
  <c r="J165" i="2"/>
  <c r="J155" i="2"/>
  <c r="J145" i="2"/>
  <c r="J133" i="2"/>
  <c r="J123" i="2"/>
  <c r="J91" i="2"/>
  <c r="J81" i="2"/>
  <c r="J47" i="2"/>
  <c r="J1" i="2"/>
  <c r="F24" i="6"/>
  <c r="F23" i="6"/>
  <c r="F22" i="6"/>
  <c r="D20" i="6"/>
  <c r="C20" i="6"/>
  <c r="D14" i="6"/>
  <c r="C12" i="6"/>
  <c r="C10" i="6"/>
  <c r="D9" i="6"/>
  <c r="E9" i="6" s="1"/>
  <c r="C9" i="6"/>
  <c r="D6" i="6"/>
  <c r="C6" i="6"/>
  <c r="E205" i="3"/>
  <c r="D205" i="3"/>
  <c r="C14" i="6" s="1"/>
  <c r="E14" i="6" s="1"/>
  <c r="E204" i="3"/>
  <c r="D13" i="6" s="1"/>
  <c r="D204" i="3"/>
  <c r="C13" i="6" s="1"/>
  <c r="E13" i="6" s="1"/>
  <c r="D203" i="3"/>
  <c r="D202" i="3"/>
  <c r="C11" i="6" s="1"/>
  <c r="D201" i="3"/>
  <c r="F200" i="3"/>
  <c r="E200" i="3"/>
  <c r="D200" i="3"/>
  <c r="E197" i="3"/>
  <c r="D197" i="3"/>
  <c r="F193" i="3"/>
  <c r="F192" i="3"/>
  <c r="E191" i="3"/>
  <c r="E203" i="3" s="1"/>
  <c r="E190" i="3"/>
  <c r="F190" i="3" s="1"/>
  <c r="E189" i="3"/>
  <c r="E201" i="3" s="1"/>
  <c r="F188" i="3"/>
  <c r="E187" i="3"/>
  <c r="E199" i="3" s="1"/>
  <c r="D187" i="3"/>
  <c r="D194" i="3" s="1"/>
  <c r="E183" i="3"/>
  <c r="D183" i="3"/>
  <c r="F183" i="3" s="1"/>
  <c r="F182" i="3"/>
  <c r="F181" i="3"/>
  <c r="F180" i="3"/>
  <c r="F179" i="3"/>
  <c r="F178" i="3"/>
  <c r="F177" i="3"/>
  <c r="F176" i="3"/>
  <c r="E172" i="3"/>
  <c r="F172" i="3" s="1"/>
  <c r="D172" i="3"/>
  <c r="F171" i="3"/>
  <c r="F170" i="3"/>
  <c r="F169" i="3"/>
  <c r="F168" i="3"/>
  <c r="F167" i="3"/>
  <c r="F166" i="3"/>
  <c r="F165" i="3"/>
  <c r="E161" i="3"/>
  <c r="F161" i="3" s="1"/>
  <c r="D161" i="3"/>
  <c r="F160" i="3"/>
  <c r="F159" i="3"/>
  <c r="F158" i="3"/>
  <c r="F157" i="3"/>
  <c r="F156" i="3"/>
  <c r="F155" i="3"/>
  <c r="F154" i="3"/>
  <c r="E150" i="3"/>
  <c r="D150" i="3"/>
  <c r="F150" i="3" s="1"/>
  <c r="F149" i="3"/>
  <c r="F148" i="3"/>
  <c r="F147" i="3"/>
  <c r="F146" i="3"/>
  <c r="F145" i="3"/>
  <c r="F144" i="3"/>
  <c r="F143" i="3"/>
  <c r="F138" i="3"/>
  <c r="E138" i="3"/>
  <c r="D138" i="3"/>
  <c r="F137" i="3"/>
  <c r="F136" i="3"/>
  <c r="F135" i="3"/>
  <c r="F134" i="3"/>
  <c r="F133" i="3"/>
  <c r="F132" i="3"/>
  <c r="F131" i="3"/>
  <c r="E127" i="3"/>
  <c r="D127" i="3"/>
  <c r="F127" i="3" s="1"/>
  <c r="F126" i="3"/>
  <c r="F125" i="3"/>
  <c r="F124" i="3"/>
  <c r="F123" i="3"/>
  <c r="F122" i="3"/>
  <c r="F121" i="3"/>
  <c r="F120" i="3"/>
  <c r="F116" i="3"/>
  <c r="E116" i="3"/>
  <c r="D116" i="3"/>
  <c r="F115" i="3"/>
  <c r="F114" i="3"/>
  <c r="F113" i="3"/>
  <c r="F112" i="3"/>
  <c r="F111" i="3"/>
  <c r="F110" i="3"/>
  <c r="F109" i="3"/>
  <c r="F105" i="3"/>
  <c r="E105" i="3"/>
  <c r="D105" i="3"/>
  <c r="F104" i="3"/>
  <c r="F103" i="3"/>
  <c r="F102" i="3"/>
  <c r="F101" i="3"/>
  <c r="F100" i="3"/>
  <c r="F99" i="3"/>
  <c r="F98" i="3"/>
  <c r="E93" i="3"/>
  <c r="D93" i="3"/>
  <c r="F93" i="3" s="1"/>
  <c r="F92" i="3"/>
  <c r="F91" i="3"/>
  <c r="F90" i="3"/>
  <c r="F89" i="3"/>
  <c r="F88" i="3"/>
  <c r="F87" i="3"/>
  <c r="F86" i="3"/>
  <c r="E82" i="3"/>
  <c r="F82" i="3" s="1"/>
  <c r="D82" i="3"/>
  <c r="F81" i="3"/>
  <c r="F80" i="3"/>
  <c r="F79" i="3"/>
  <c r="F78" i="3"/>
  <c r="F77" i="3"/>
  <c r="F76" i="3"/>
  <c r="F75" i="3"/>
  <c r="E71" i="3"/>
  <c r="F71" i="3" s="1"/>
  <c r="D71" i="3"/>
  <c r="F70" i="3"/>
  <c r="F69" i="3"/>
  <c r="F68" i="3"/>
  <c r="F67" i="3"/>
  <c r="F66" i="3"/>
  <c r="F65" i="3"/>
  <c r="F64" i="3"/>
  <c r="E60" i="3"/>
  <c r="D60" i="3"/>
  <c r="F60" i="3" s="1"/>
  <c r="F59" i="3"/>
  <c r="F58" i="3"/>
  <c r="F57" i="3"/>
  <c r="F56" i="3"/>
  <c r="F55" i="3"/>
  <c r="F54" i="3"/>
  <c r="G53" i="3"/>
  <c r="H53" i="3" s="1"/>
  <c r="F53" i="3"/>
  <c r="F48" i="3"/>
  <c r="E48" i="3"/>
  <c r="D48" i="3"/>
  <c r="F47" i="3"/>
  <c r="F46" i="3"/>
  <c r="F45" i="3"/>
  <c r="F44" i="3"/>
  <c r="F43" i="3"/>
  <c r="F42" i="3"/>
  <c r="F41" i="3"/>
  <c r="F37" i="3"/>
  <c r="E37" i="3"/>
  <c r="D37" i="3"/>
  <c r="F36" i="3"/>
  <c r="F35" i="3"/>
  <c r="F34" i="3"/>
  <c r="F33" i="3"/>
  <c r="F32" i="3"/>
  <c r="F31" i="3"/>
  <c r="F30" i="3"/>
  <c r="E26" i="3"/>
  <c r="D26" i="3"/>
  <c r="F26" i="3" s="1"/>
  <c r="F25" i="3"/>
  <c r="F24" i="3"/>
  <c r="F23" i="3"/>
  <c r="F22" i="3"/>
  <c r="F21" i="3"/>
  <c r="F20" i="3"/>
  <c r="F19" i="3"/>
  <c r="E15" i="3"/>
  <c r="F15" i="3" s="1"/>
  <c r="D15" i="3"/>
  <c r="F14" i="3"/>
  <c r="F13" i="3"/>
  <c r="F12" i="3"/>
  <c r="F11" i="3"/>
  <c r="F10" i="3"/>
  <c r="F9" i="3"/>
  <c r="F8" i="3"/>
  <c r="E4" i="3"/>
  <c r="D4" i="3"/>
  <c r="D215" i="2"/>
  <c r="G210" i="2"/>
  <c r="E205" i="2"/>
  <c r="D205" i="2"/>
  <c r="E197" i="2"/>
  <c r="D197" i="2"/>
  <c r="E185" i="2"/>
  <c r="E186" i="3" s="1"/>
  <c r="D185" i="2"/>
  <c r="D186" i="3" s="1"/>
  <c r="F184" i="2"/>
  <c r="F182" i="2"/>
  <c r="F181" i="2"/>
  <c r="F180" i="2"/>
  <c r="H185" i="2"/>
  <c r="F179" i="2"/>
  <c r="F178" i="2"/>
  <c r="H175" i="2"/>
  <c r="E175" i="2"/>
  <c r="E175" i="3" s="1"/>
  <c r="D175" i="2"/>
  <c r="D175" i="3" s="1"/>
  <c r="F175" i="3" s="1"/>
  <c r="F174" i="2"/>
  <c r="F173" i="2"/>
  <c r="F172" i="2"/>
  <c r="F171" i="2"/>
  <c r="F170" i="2"/>
  <c r="F169" i="2"/>
  <c r="F168" i="2"/>
  <c r="F167" i="2"/>
  <c r="H165" i="2"/>
  <c r="E165" i="2"/>
  <c r="E164" i="3" s="1"/>
  <c r="D165" i="2"/>
  <c r="D164" i="3" s="1"/>
  <c r="F164" i="2"/>
  <c r="F163" i="2"/>
  <c r="F162" i="2"/>
  <c r="F161" i="2"/>
  <c r="F160" i="2"/>
  <c r="F159" i="2"/>
  <c r="F158" i="2"/>
  <c r="F157" i="2"/>
  <c r="H155" i="2"/>
  <c r="E155" i="2"/>
  <c r="E153" i="3" s="1"/>
  <c r="D155" i="2"/>
  <c r="D153" i="3" s="1"/>
  <c r="F154" i="2"/>
  <c r="F153" i="2"/>
  <c r="F152" i="2"/>
  <c r="F151" i="2"/>
  <c r="F150" i="2"/>
  <c r="F149" i="2"/>
  <c r="F148" i="2"/>
  <c r="F147" i="2"/>
  <c r="H145" i="2"/>
  <c r="E145" i="2"/>
  <c r="E142" i="3" s="1"/>
  <c r="D145" i="2"/>
  <c r="D142" i="3" s="1"/>
  <c r="F144" i="2"/>
  <c r="F143" i="2"/>
  <c r="F142" i="2"/>
  <c r="F141" i="2"/>
  <c r="F140" i="2"/>
  <c r="F139" i="2"/>
  <c r="F138" i="2"/>
  <c r="F137" i="2"/>
  <c r="H133" i="2"/>
  <c r="E133" i="2"/>
  <c r="E130" i="3" s="1"/>
  <c r="D133" i="2"/>
  <c r="D130" i="3" s="1"/>
  <c r="F132" i="2"/>
  <c r="F131" i="2"/>
  <c r="F130" i="2"/>
  <c r="F129" i="2"/>
  <c r="F128" i="2"/>
  <c r="F127" i="2"/>
  <c r="F126" i="2"/>
  <c r="F125" i="2"/>
  <c r="H123" i="2"/>
  <c r="E123" i="2"/>
  <c r="E119" i="3" s="1"/>
  <c r="D123" i="2"/>
  <c r="D119" i="3" s="1"/>
  <c r="F122" i="2"/>
  <c r="F121" i="2"/>
  <c r="F120" i="2"/>
  <c r="F119" i="2"/>
  <c r="F118" i="2"/>
  <c r="F117" i="2"/>
  <c r="F116" i="2"/>
  <c r="F115" i="2"/>
  <c r="E113" i="2"/>
  <c r="E108" i="3" s="1"/>
  <c r="D113" i="2"/>
  <c r="D108" i="3" s="1"/>
  <c r="F112" i="2"/>
  <c r="F111" i="2"/>
  <c r="F110" i="2"/>
  <c r="H109" i="2"/>
  <c r="F109" i="2"/>
  <c r="F108" i="2"/>
  <c r="H107" i="2"/>
  <c r="F107" i="2"/>
  <c r="F106" i="2"/>
  <c r="F105" i="2"/>
  <c r="E103" i="2"/>
  <c r="E97" i="3" s="1"/>
  <c r="D103" i="2"/>
  <c r="F102" i="2"/>
  <c r="F101" i="2"/>
  <c r="F100" i="2"/>
  <c r="F99" i="2"/>
  <c r="F98" i="2"/>
  <c r="F97" i="2"/>
  <c r="F96" i="2"/>
  <c r="F95" i="2"/>
  <c r="H91" i="2"/>
  <c r="E91" i="2"/>
  <c r="E85" i="3" s="1"/>
  <c r="D91" i="2"/>
  <c r="D85" i="3" s="1"/>
  <c r="F90" i="2"/>
  <c r="F89" i="2"/>
  <c r="F88" i="2"/>
  <c r="F87" i="2"/>
  <c r="H81" i="2"/>
  <c r="E81" i="2"/>
  <c r="E74" i="3" s="1"/>
  <c r="D81" i="2"/>
  <c r="D74" i="3" s="1"/>
  <c r="F80" i="2"/>
  <c r="F79" i="2"/>
  <c r="H71" i="2"/>
  <c r="E71" i="2"/>
  <c r="E63" i="3" s="1"/>
  <c r="D71" i="2"/>
  <c r="D63" i="3" s="1"/>
  <c r="F63" i="3" s="1"/>
  <c r="F70" i="2"/>
  <c r="F69" i="2"/>
  <c r="F68" i="2"/>
  <c r="F67" i="2"/>
  <c r="F66" i="2"/>
  <c r="F65" i="2"/>
  <c r="F64" i="2"/>
  <c r="F63" i="2"/>
  <c r="F62" i="2"/>
  <c r="H60" i="2"/>
  <c r="E60" i="2"/>
  <c r="E52" i="3" s="1"/>
  <c r="D60" i="2"/>
  <c r="D52" i="3" s="1"/>
  <c r="F59" i="2"/>
  <c r="F58" i="2"/>
  <c r="F57" i="2"/>
  <c r="F56" i="2"/>
  <c r="F55" i="2"/>
  <c r="F54" i="2"/>
  <c r="F53" i="2"/>
  <c r="F52" i="2"/>
  <c r="F51" i="2"/>
  <c r="H47" i="2"/>
  <c r="E47" i="2"/>
  <c r="E40" i="3" s="1"/>
  <c r="D47" i="2"/>
  <c r="D40" i="3" s="1"/>
  <c r="F40" i="3" s="1"/>
  <c r="F46" i="2"/>
  <c r="F45" i="2"/>
  <c r="F44" i="2"/>
  <c r="F43" i="2"/>
  <c r="F42" i="2"/>
  <c r="F41" i="2"/>
  <c r="F40" i="2"/>
  <c r="F39" i="2"/>
  <c r="H37" i="2"/>
  <c r="E37" i="2"/>
  <c r="E29" i="3" s="1"/>
  <c r="D37" i="2"/>
  <c r="D29" i="3" s="1"/>
  <c r="F36" i="2"/>
  <c r="F35" i="2"/>
  <c r="F34" i="2"/>
  <c r="F33" i="2"/>
  <c r="F32" i="2"/>
  <c r="F31" i="2"/>
  <c r="F30" i="2"/>
  <c r="F29" i="2"/>
  <c r="H27" i="2"/>
  <c r="E27" i="2"/>
  <c r="E18" i="3" s="1"/>
  <c r="D27" i="2"/>
  <c r="D18" i="3" s="1"/>
  <c r="F18" i="3" s="1"/>
  <c r="F26" i="2"/>
  <c r="F25" i="2"/>
  <c r="F24" i="2"/>
  <c r="F23" i="2"/>
  <c r="F22" i="2"/>
  <c r="F21" i="2"/>
  <c r="F20" i="2"/>
  <c r="F19" i="2"/>
  <c r="F18" i="2"/>
  <c r="F17" i="2"/>
  <c r="H15" i="2"/>
  <c r="E15" i="2"/>
  <c r="E7" i="3" s="1"/>
  <c r="D15" i="2"/>
  <c r="D191" i="2" s="1"/>
  <c r="F14" i="2"/>
  <c r="F13" i="2"/>
  <c r="F12" i="2"/>
  <c r="F11" i="2"/>
  <c r="F10" i="2"/>
  <c r="F9" i="2"/>
  <c r="F8" i="2"/>
  <c r="F7" i="2"/>
  <c r="H1" i="2"/>
  <c r="J71" i="2" l="1"/>
  <c r="I71" i="2" s="1"/>
  <c r="J60" i="2"/>
  <c r="I60" i="2" s="1"/>
  <c r="J37" i="2"/>
  <c r="I37" i="2" s="1"/>
  <c r="I113" i="2"/>
  <c r="H191" i="2"/>
  <c r="H193" i="2" s="1"/>
  <c r="E191" i="2"/>
  <c r="D199" i="3"/>
  <c r="D206" i="3" s="1"/>
  <c r="F71" i="2"/>
  <c r="F119" i="3"/>
  <c r="F164" i="3"/>
  <c r="G81" i="2"/>
  <c r="F52" i="3"/>
  <c r="F189" i="3"/>
  <c r="G37" i="2"/>
  <c r="G91" i="2"/>
  <c r="G47" i="2"/>
  <c r="F130" i="3"/>
  <c r="F155" i="2"/>
  <c r="E202" i="3"/>
  <c r="D11" i="6" s="1"/>
  <c r="E11" i="6" s="1"/>
  <c r="D10" i="6"/>
  <c r="E10" i="6" s="1"/>
  <c r="F201" i="3"/>
  <c r="G71" i="2"/>
  <c r="G113" i="2"/>
  <c r="G60" i="2"/>
  <c r="F85" i="3"/>
  <c r="G133" i="2"/>
  <c r="G165" i="2"/>
  <c r="F60" i="2"/>
  <c r="F145" i="2"/>
  <c r="F191" i="3"/>
  <c r="F27" i="2"/>
  <c r="C7" i="5"/>
  <c r="D13" i="5" s="1"/>
  <c r="F37" i="2"/>
  <c r="H113" i="2"/>
  <c r="G185" i="2"/>
  <c r="F15" i="2"/>
  <c r="F191" i="2" s="1"/>
  <c r="F91" i="2"/>
  <c r="C29" i="5"/>
  <c r="D36" i="5" s="1"/>
  <c r="F175" i="2"/>
  <c r="F123" i="2"/>
  <c r="F186" i="3"/>
  <c r="G27" i="2"/>
  <c r="G155" i="2"/>
  <c r="D12" i="6"/>
  <c r="E12" i="6" s="1"/>
  <c r="F203" i="3"/>
  <c r="D14" i="5"/>
  <c r="F29" i="3"/>
  <c r="F108" i="3"/>
  <c r="F142" i="3"/>
  <c r="F74" i="3"/>
  <c r="D8" i="6"/>
  <c r="F153" i="3"/>
  <c r="D207" i="3"/>
  <c r="D208" i="3" s="1"/>
  <c r="G175" i="2"/>
  <c r="D199" i="2"/>
  <c r="D7" i="3"/>
  <c r="F7" i="3" s="1"/>
  <c r="F199" i="3"/>
  <c r="G15" i="2"/>
  <c r="F47" i="2"/>
  <c r="F113" i="2"/>
  <c r="G145" i="2"/>
  <c r="E199" i="2"/>
  <c r="C40" i="5"/>
  <c r="G123" i="2"/>
  <c r="F187" i="3"/>
  <c r="F204" i="3"/>
  <c r="F165" i="2"/>
  <c r="D97" i="3"/>
  <c r="F97" i="3" s="1"/>
  <c r="E194" i="3"/>
  <c r="F194" i="3" s="1"/>
  <c r="F205" i="3"/>
  <c r="C8" i="6"/>
  <c r="F133" i="2"/>
  <c r="F185" i="2"/>
  <c r="C18" i="5"/>
  <c r="F81" i="2"/>
  <c r="F202" i="3" l="1"/>
  <c r="D11" i="5"/>
  <c r="D35" i="5"/>
  <c r="D32" i="5"/>
  <c r="D34" i="5"/>
  <c r="C30" i="5" s="1"/>
  <c r="D33" i="5"/>
  <c r="D15" i="6"/>
  <c r="D16" i="6" s="1"/>
  <c r="D17" i="6" s="1"/>
  <c r="E206" i="3"/>
  <c r="D10" i="5"/>
  <c r="D12" i="5"/>
  <c r="D212" i="2"/>
  <c r="D21" i="5"/>
  <c r="D23" i="5"/>
  <c r="D22" i="5"/>
  <c r="D25" i="5"/>
  <c r="D24" i="5"/>
  <c r="E8" i="6"/>
  <c r="C15" i="6"/>
  <c r="D46" i="5"/>
  <c r="D45" i="5"/>
  <c r="D44" i="5"/>
  <c r="D43" i="5"/>
  <c r="D47" i="5"/>
  <c r="D200" i="2"/>
  <c r="F199" i="2"/>
  <c r="E200" i="2"/>
  <c r="E201" i="2" l="1"/>
  <c r="E207" i="2" s="1"/>
  <c r="E192" i="2"/>
  <c r="E193" i="2" s="1"/>
  <c r="D201" i="2"/>
  <c r="D209" i="2" s="1"/>
  <c r="D192" i="2"/>
  <c r="D193" i="2" s="1"/>
  <c r="C8" i="5"/>
  <c r="E207" i="3"/>
  <c r="E208" i="3" s="1"/>
  <c r="F206" i="3"/>
  <c r="F207" i="3" s="1"/>
  <c r="F208" i="3" s="1"/>
  <c r="C41" i="5"/>
  <c r="C19" i="5"/>
  <c r="D207" i="2"/>
  <c r="F200" i="2"/>
  <c r="C16" i="6"/>
  <c r="C17" i="6" s="1"/>
  <c r="E15" i="6"/>
  <c r="D208" i="2" l="1"/>
  <c r="E209" i="2"/>
  <c r="D24" i="6" s="1"/>
  <c r="E208" i="2"/>
  <c r="D23" i="6" s="1"/>
  <c r="F201" i="2"/>
  <c r="F192" i="2"/>
  <c r="F193" i="2" s="1"/>
  <c r="D216" i="2"/>
  <c r="D213" i="2"/>
  <c r="F209" i="2"/>
  <c r="E24" i="6" s="1"/>
  <c r="C24" i="6"/>
  <c r="E210" i="2"/>
  <c r="D25" i="6" s="1"/>
  <c r="D22" i="6"/>
  <c r="E16" i="6"/>
  <c r="E17" i="6" s="1"/>
  <c r="F207" i="2"/>
  <c r="D210" i="2"/>
  <c r="C25" i="6" s="1"/>
  <c r="C22" i="6"/>
  <c r="C23" i="6"/>
  <c r="F208" i="2"/>
  <c r="E23" i="6" s="1"/>
  <c r="F210" i="2" l="1"/>
  <c r="E25" i="6" s="1"/>
  <c r="E22" i="6"/>
  <c r="I185" i="2" l="1"/>
  <c r="I13" i="2"/>
  <c r="I15" i="2"/>
  <c r="I100" i="2"/>
  <c r="I101" i="2"/>
  <c r="I191" i="2" l="1"/>
  <c r="I193" i="2" s="1"/>
  <c r="J103" i="2" l="1"/>
  <c r="J191" i="2" s="1"/>
  <c r="J193" i="2" s="1"/>
</calcChain>
</file>

<file path=xl/sharedStrings.xml><?xml version="1.0" encoding="utf-8"?>
<sst xmlns="http://schemas.openxmlformats.org/spreadsheetml/2006/main" count="959" uniqueCount="732">
  <si>
    <t>Annex D - PBF Project Budget</t>
  </si>
  <si>
    <r>
      <rPr>
        <b/>
        <u/>
        <sz val="18"/>
        <color indexed="8"/>
        <rFont val="Calibri"/>
        <family val="2"/>
      </rPr>
      <t>Instructions</t>
    </r>
    <r>
      <rPr>
        <b/>
        <sz val="28"/>
        <color indexed="8"/>
        <rFont val="Calibri"/>
        <family val="2"/>
      </rPr>
      <t xml:space="preserve">
</t>
    </r>
    <r>
      <rPr>
        <b/>
        <sz val="12"/>
        <color indexed="8"/>
        <rFont val="Calibri"/>
        <family val="2"/>
      </rPr>
      <t xml:space="preserve">1. Only fill in white cells. Grey cells are locked and/or contain spreadsheet formulas.
</t>
    </r>
    <r>
      <rPr>
        <b/>
        <sz val="12"/>
        <color indexed="8"/>
        <rFont val="Calibri"/>
        <family val="2"/>
      </rPr>
      <t xml:space="preserve">2. Complete both Sheet 1 and Sheet 2. 
</t>
    </r>
    <r>
      <rPr>
        <b/>
        <sz val="12"/>
        <color indexed="8"/>
        <rFont val="Calibri"/>
        <family val="2"/>
      </rPr>
      <t xml:space="preserve">   </t>
    </r>
    <r>
      <rPr>
        <sz val="12"/>
        <color indexed="8"/>
        <rFont val="Calibri"/>
        <family val="2"/>
      </rPr>
      <t xml:space="preserve">  a)</t>
    </r>
    <r>
      <rPr>
        <b/>
        <sz val="12"/>
        <color indexed="8"/>
        <rFont val="Calibri"/>
        <family val="2"/>
      </rPr>
      <t xml:space="preserve"> </t>
    </r>
    <r>
      <rPr>
        <sz val="12"/>
        <color indexed="8"/>
        <rFont val="Calibri"/>
        <family val="2"/>
      </rPr>
      <t xml:space="preserve">First, prepare a budget </t>
    </r>
    <r>
      <rPr>
        <b/>
        <sz val="12"/>
        <color indexed="8"/>
        <rFont val="Calibri"/>
        <family val="2"/>
      </rPr>
      <t>organized by activity/output/outcome in Sheet 1</t>
    </r>
    <r>
      <rPr>
        <sz val="12"/>
        <color indexed="8"/>
        <rFont val="Calibri"/>
        <family val="2"/>
      </rPr>
      <t xml:space="preserve">. (Activity amounts can be indicative estimates.)  </t>
    </r>
    <r>
      <rPr>
        <b/>
        <sz val="12"/>
        <color indexed="8"/>
        <rFont val="Calibri"/>
        <family val="2"/>
      </rPr>
      <t xml:space="preserve">
</t>
    </r>
    <r>
      <rPr>
        <b/>
        <sz val="12"/>
        <color indexed="8"/>
        <rFont val="Calibri"/>
        <family val="2"/>
      </rPr>
      <t xml:space="preserve">     </t>
    </r>
    <r>
      <rPr>
        <sz val="12"/>
        <color indexed="8"/>
        <rFont val="Calibri"/>
        <family val="2"/>
      </rPr>
      <t xml:space="preserve">b) Then, divide each output budget </t>
    </r>
    <r>
      <rPr>
        <b/>
        <sz val="12"/>
        <color indexed="8"/>
        <rFont val="Calibri"/>
        <family val="2"/>
      </rPr>
      <t>along UN Budget Categories in Sheet 2.</t>
    </r>
    <r>
      <rPr>
        <sz val="12"/>
        <color indexed="8"/>
        <rFont val="Calibri"/>
        <family val="2"/>
      </rPr>
      <t xml:space="preserve">
</t>
    </r>
    <r>
      <rPr>
        <sz val="12"/>
        <color indexed="8"/>
        <rFont val="Calibri"/>
        <family val="2"/>
      </rPr>
      <t>3.</t>
    </r>
    <r>
      <rPr>
        <b/>
        <sz val="12"/>
        <color indexed="8"/>
        <rFont val="Calibri"/>
        <family val="2"/>
      </rPr>
      <t xml:space="preserve"> Do not use Sheet 4 or 5</t>
    </r>
    <r>
      <rPr>
        <sz val="12"/>
        <color indexed="8"/>
        <rFont val="Calibri"/>
        <family val="2"/>
      </rPr>
      <t xml:space="preserve">, which are for MPTF and PBF use. 
</t>
    </r>
    <r>
      <rPr>
        <sz val="12"/>
        <color indexed="8"/>
        <rFont val="Calibri"/>
        <family val="2"/>
      </rPr>
      <t xml:space="preserve">4. Leave blank or hide any Organizations/Outcomes/Outputs/Activities that aren't needed. </t>
    </r>
    <r>
      <rPr>
        <b/>
        <sz val="12"/>
        <color indexed="8"/>
        <rFont val="Calibri"/>
        <family val="2"/>
      </rPr>
      <t>DO NOT delete cells.</t>
    </r>
    <r>
      <rPr>
        <sz val="12"/>
        <color indexed="8"/>
        <rFont val="Calibri"/>
        <family val="2"/>
      </rPr>
      <t xml:space="preserve">
</t>
    </r>
    <r>
      <rPr>
        <sz val="14"/>
        <color indexed="8"/>
        <rFont val="Calibri"/>
        <family val="2"/>
      </rPr>
      <t xml:space="preserve">
</t>
    </r>
    <r>
      <rPr>
        <i/>
        <sz val="14"/>
        <color indexed="8"/>
        <rFont val="Calibri"/>
        <family val="2"/>
      </rPr>
      <t>For Table 1</t>
    </r>
    <r>
      <rPr>
        <b/>
        <sz val="14"/>
        <color indexed="8"/>
        <rFont val="Calibri"/>
        <family val="2"/>
      </rPr>
      <t xml:space="preserve">
</t>
    </r>
    <r>
      <rPr>
        <sz val="12"/>
        <color indexed="8"/>
        <rFont val="Calibri"/>
        <family val="2"/>
      </rPr>
      <t>1. Be sure to</t>
    </r>
    <r>
      <rPr>
        <b/>
        <sz val="12"/>
        <color indexed="8"/>
        <rFont val="Calibri"/>
        <family val="2"/>
      </rPr>
      <t xml:space="preserve"> include % towards Gender Equality and Women's Empowerment, as well as a justification. 
</t>
    </r>
    <r>
      <rPr>
        <b/>
        <sz val="12"/>
        <color indexed="8"/>
        <rFont val="Calibri"/>
        <family val="2"/>
      </rPr>
      <t xml:space="preserve">2. Do not adjust tranche amounts </t>
    </r>
    <r>
      <rPr>
        <sz val="12"/>
        <color indexed="8"/>
        <rFont val="Calibri"/>
        <family val="2"/>
      </rPr>
      <t xml:space="preserve">without consulting PBSO.
</t>
    </r>
    <r>
      <rPr>
        <sz val="14"/>
        <color indexed="8"/>
        <rFont val="Calibri"/>
        <family val="2"/>
      </rPr>
      <t xml:space="preserve">
</t>
    </r>
    <r>
      <rPr>
        <i/>
        <sz val="14"/>
        <color indexed="8"/>
        <rFont val="Calibri"/>
        <family val="2"/>
      </rPr>
      <t>For Table 2</t>
    </r>
    <r>
      <rPr>
        <b/>
        <sz val="14"/>
        <color indexed="8"/>
        <rFont val="Calibri"/>
        <family val="2"/>
      </rPr>
      <t xml:space="preserve">
</t>
    </r>
    <r>
      <rPr>
        <b/>
        <sz val="12"/>
        <color indexed="8"/>
        <rFont val="Calibri"/>
        <family val="2"/>
      </rPr>
      <t xml:space="preserve">1. Divide each output budget total along the relevant UN budget categories.
</t>
    </r>
    <r>
      <rPr>
        <b/>
        <sz val="12"/>
        <color indexed="8"/>
        <rFont val="Calibri"/>
        <family val="2"/>
      </rPr>
      <t xml:space="preserve">2. </t>
    </r>
    <r>
      <rPr>
        <sz val="12"/>
        <color indexed="8"/>
        <rFont val="Calibri"/>
        <family val="2"/>
      </rPr>
      <t xml:space="preserve">For reference, output totals from the outcome/output/activity breakdown have been transferred from Table 1. </t>
    </r>
    <r>
      <rPr>
        <b/>
        <sz val="12"/>
        <color indexed="8"/>
        <rFont val="Calibri"/>
        <family val="2"/>
      </rPr>
      <t xml:space="preserve">The output totals should match, and will show as </t>
    </r>
    <r>
      <rPr>
        <b/>
        <sz val="12"/>
        <color indexed="13"/>
        <rFont val="Calibri"/>
        <family val="2"/>
      </rPr>
      <t>red</t>
    </r>
    <r>
      <rPr>
        <b/>
        <sz val="12"/>
        <color indexed="8"/>
        <rFont val="Calibri"/>
        <family val="2"/>
      </rPr>
      <t xml:space="preserve"> if not.</t>
    </r>
  </si>
  <si>
    <t>Annex D - PBF Project Budget  UNDP/UNICEF EAST SUDAN</t>
  </si>
  <si>
    <t>Table 1 - PBF project budget by outcome, output and activity</t>
  </si>
  <si>
    <r>
      <rPr>
        <b/>
        <sz val="12"/>
        <color indexed="8"/>
        <rFont val="Calibri"/>
        <family val="2"/>
      </rPr>
      <t>Outcome/ Output</t>
    </r>
    <r>
      <rPr>
        <sz val="12"/>
        <color indexed="8"/>
        <rFont val="Calibri"/>
        <family val="2"/>
      </rPr>
      <t xml:space="preserve"> number</t>
    </r>
  </si>
  <si>
    <r>
      <rPr>
        <b/>
        <sz val="12"/>
        <color indexed="8"/>
        <rFont val="Calibri"/>
        <family val="2"/>
      </rPr>
      <t>Description</t>
    </r>
    <r>
      <rPr>
        <sz val="12"/>
        <color indexed="8"/>
        <rFont val="Calibri"/>
        <family val="2"/>
      </rPr>
      <t xml:space="preserve"> (Text)</t>
    </r>
  </si>
  <si>
    <t>UNICEF</t>
  </si>
  <si>
    <t>UNDP</t>
  </si>
  <si>
    <t>Total</t>
  </si>
  <si>
    <r>
      <rPr>
        <b/>
        <sz val="11"/>
        <color indexed="8"/>
        <rFont val="Calibri"/>
        <family val="2"/>
      </rPr>
      <t>% of budget</t>
    </r>
    <r>
      <rPr>
        <sz val="11"/>
        <color indexed="8"/>
        <rFont val="Calibri"/>
        <family val="2"/>
      </rPr>
      <t xml:space="preserve"> per activity  allocated to </t>
    </r>
    <r>
      <rPr>
        <b/>
        <sz val="11"/>
        <color indexed="8"/>
        <rFont val="Calibri"/>
        <family val="2"/>
      </rPr>
      <t>Gender Equality and Women's Empowerment (GEWE)</t>
    </r>
    <r>
      <rPr>
        <sz val="11"/>
        <color indexed="8"/>
        <rFont val="Calibri"/>
        <family val="2"/>
      </rPr>
      <t xml:space="preserve"> (if any):</t>
    </r>
  </si>
  <si>
    <r>
      <rPr>
        <b/>
        <sz val="11"/>
        <color indexed="8"/>
        <rFont val="Calibri"/>
        <family val="2"/>
      </rPr>
      <t xml:space="preserve">GEWE justification </t>
    </r>
    <r>
      <rPr>
        <sz val="11"/>
        <color indexed="8"/>
        <rFont val="Calibri"/>
        <family val="2"/>
      </rPr>
      <t>(e.g. training includes session on gender equality, specific efforts made to ensure equal representation of women and men etc.)</t>
    </r>
  </si>
  <si>
    <r>
      <rPr>
        <sz val="11"/>
        <color indexed="8"/>
        <rFont val="Calibri"/>
        <family val="2"/>
      </rPr>
      <t xml:space="preserve">Any other </t>
    </r>
    <r>
      <rPr>
        <b/>
        <sz val="11"/>
        <color indexed="8"/>
        <rFont val="Calibri"/>
        <family val="2"/>
      </rPr>
      <t>remarks</t>
    </r>
    <r>
      <rPr>
        <sz val="11"/>
        <color indexed="8"/>
        <rFont val="Calibri"/>
        <family val="2"/>
      </rPr>
      <t xml:space="preserve"> (e.g. on types of inputs provided or budget justification, esp. for TA or travel costs)</t>
    </r>
  </si>
  <si>
    <t xml:space="preserve">OUTCOME 1: </t>
  </si>
  <si>
    <t>Outcome 1:  Capacity of community-based peace structures and institutions strengthened, and their vertical and horizontal linkages strengthened, including  with state-level peace structures;</t>
  </si>
  <si>
    <t>Output 1.1:</t>
  </si>
  <si>
    <t xml:space="preserve">Community-based Peace and Reconciliation Mechanisms in place  and functional; </t>
  </si>
  <si>
    <t>Activity 1.1.1:</t>
  </si>
  <si>
    <t>Update Conflict Analysis in collaboration with UNITAMS and PBF Secretariat (and adjust project where necessary) in collaboration with UNITAMS.</t>
  </si>
  <si>
    <t xml:space="preserve">The conflict analysis will be gender-sensitive and will identify impact of conflict on girls and women and the roles they could play in peacebuilding. This will lead to better targeting of project. </t>
  </si>
  <si>
    <t xml:space="preserve">Original budget: USD 20,000, new budget: USD 17,000. 15% was re-directed to outcome 3 activities due to the emergency response triggered by the armed conflict of the 15 April 2023. </t>
  </si>
  <si>
    <t>Activity 1.1.2:</t>
  </si>
  <si>
    <t>Support the establishment of informal youth and womens’ community based peace mechanisms and networks for effective strengthening of social cohesion and dialogue culture;</t>
  </si>
  <si>
    <t>At least 50 % of the established community based peace mechanisms will be women-led and these structures will receive capacity-building session on gender equality in order to enable them to focus on women and youth empowerment-related matters within their communities.</t>
  </si>
  <si>
    <t xml:space="preserve">Original budget: USD 50,000, new budget: USD 42,500. 15% was re-directed to outcome 3 activities due to the emergency response triggered by the armed conflict of the 15 April 2023. </t>
  </si>
  <si>
    <t>Activity 1.1.3:</t>
  </si>
  <si>
    <t>Map and assess the capacities of existing community-based conflict resolution structures and Mechanisms in the 2 states in collaboration with UNITAMS.</t>
  </si>
  <si>
    <t xml:space="preserve">Original budget: USD 15,000, new budget: USD 12,750. 15% was re-directed to outcome 3 activities due to the emergency response triggered by the armed conflict of the 15 April 2023. </t>
  </si>
  <si>
    <t>Activity 1.1.4</t>
  </si>
  <si>
    <t>Establish/reactivate  Community Based Conflcit Resolution Mechanisms (CBRMs) in collaboration with UNITAMS</t>
  </si>
  <si>
    <t>Furthermore,  50% of the members of the established/reactivated CBRMs will be women.</t>
  </si>
  <si>
    <t xml:space="preserve">Original budget: USD 32,000, new budget: USD 27,200. 15% was re-directed to outcome 3 activities due to the emergency response triggered by the armed conflict of the 15 April 2023. </t>
  </si>
  <si>
    <t>Activity 1.1.5</t>
  </si>
  <si>
    <t>Provide material and technical support to CBRMs for monitoring, mediation, resolution and  documentation of conflicts.</t>
  </si>
  <si>
    <t>All female members of the CBRMs will receive training session on conflict monitoring, mediation, resolution and documentation as well as access to tools (such as mobile devices and conflict monitoring ledger.</t>
  </si>
  <si>
    <t xml:space="preserve">Original budget: USD 46,000, new budget: USD 39,100. 15% was re-directed to outcome 3 activities due to the emergency response triggered by the armed conflict of the 15 April 2023. </t>
  </si>
  <si>
    <t>Activity 1.1.6</t>
  </si>
  <si>
    <t>Support CBRMs in organising local adhoc Peace Conferences and resolving reported cases including cross-communal cases;</t>
  </si>
  <si>
    <t xml:space="preserve">Original budget: USD 48,000, new budget: USD 40,800. 15% was re-directed to outcome 3 activities due to the emergency response triggered by the armed conflict of the 15 April 2023. </t>
  </si>
  <si>
    <t>Activity 1.1.7</t>
  </si>
  <si>
    <t>Activity 1.1.8</t>
  </si>
  <si>
    <t>Output Total</t>
  </si>
  <si>
    <t>Output 1.2:</t>
  </si>
  <si>
    <t>Local and State institutions have requisite capacities to support peace and conflict resolution</t>
  </si>
  <si>
    <t>Activity 1.2.1</t>
  </si>
  <si>
    <t xml:space="preserve">Develop and provide training on community engagement, design and management of inclusive/participatory processes for local authorities. </t>
  </si>
  <si>
    <t>Sessions will include gender equality and will ensure at least 50% of participants are female.</t>
  </si>
  <si>
    <t xml:space="preserve">Original budget: USD 35,000, new budget: USD 29,750. 15% was re-directed to outcome 3 activities due to the emergency response triggered by the armed conflict of the 15 April 2023. </t>
  </si>
  <si>
    <t>Activity 1.2.2</t>
  </si>
  <si>
    <t>Conduct institutional Capacity Assessment of Peace-related institutions and develop Capacity Development plan;</t>
  </si>
  <si>
    <t>Mapping will integrate a GAD-approach and include analysis of gender representation in existing CBRMS.</t>
  </si>
  <si>
    <t xml:space="preserve">Original budget: USD 30,000, new budget: USD 25,500. 15% was re-directed to outcome 3 activities due to the emergency response triggered by the armed conflict of the 15 April 2023. </t>
  </si>
  <si>
    <t>Activity 1.2.3</t>
  </si>
  <si>
    <t>Provide technical and material support to State Institutions including advisory support in line with Capacity Assessment findings;</t>
  </si>
  <si>
    <t xml:space="preserve">Original budget: USD 45,000, new budget: USD 38,250. 15% was re-directed to outcome 3 activities due to the emergency response triggered by the armed conflict of the 15 April 2023. </t>
  </si>
  <si>
    <t>Activity 1.2.4</t>
  </si>
  <si>
    <t>Organize 2 trainings on management of tribal, inter-communal and ethno-cultural conflict crimes for Rural courts, Police, Tribal leaders and CBRMs</t>
  </si>
  <si>
    <t>The trainings will elaborate on the gender dimensions of tribal, inter-communal and ethno-cultural conflicts. The project will aim to include as many female judges, prosecutors, police officers as possible and all female members of CBRM structures.</t>
  </si>
  <si>
    <t xml:space="preserve">Original budget: USD 24,000, new budget: USD 20,400. 15% was re-directed to outcome 3 activities due to the emergency response triggered by the armed conflict of the 15 April 2023. </t>
  </si>
  <si>
    <t>Activity 1.2.5</t>
  </si>
  <si>
    <t>Conduct 2 trainings on conflict-sensitive reporting, countering fake news, inflammatory and hate speech for media practitioners in the 2 States</t>
  </si>
  <si>
    <t>The trainings will include session on gender dimensions of conflict sensitivity in reporting and countering hate speech. At least 50% of participants will be women.</t>
  </si>
  <si>
    <t>Activity 1.2.6</t>
  </si>
  <si>
    <t>Conduct 2 Trainings on conflict Sensitivity programming and Conflict Transformation for Civil Society, Peace Centres including Implementing Partners</t>
  </si>
  <si>
    <t>The conflict sensitivity materials will be gender-sensitive and will include session on gender-responsive  programming in conflict affected areas. At least 50% of participants will be women. One of the trainers will be a female professional.</t>
  </si>
  <si>
    <t>Original budget: USD 24,000, new budget: USD 10,400. 15% was re-directed to outcome 3 activities and an additional 10,000 USD toward the baseline due to the emergency response triggered by the armed conflict of the 15 April 2023. The project team managed to mobilize internal resources and reduce the costs significantly.</t>
  </si>
  <si>
    <t>Activity 1.2.7</t>
  </si>
  <si>
    <t>Establish Peacebuilding Working Groups (PWG) in the 2 States involving the UNCT, UNITAMS, State Government, Locality Representatives, Peace Centres and Civil Society;</t>
  </si>
  <si>
    <t xml:space="preserve">The PBWG will assess gender sensitivity related capacity gaps and needs in the state to inform future programming and the concentration of capacity-building measures. The PBWG will ensure at least 50% of all representatives are female; and ensure this quota is maintained. </t>
  </si>
  <si>
    <t>Activity 1.2.8</t>
  </si>
  <si>
    <t>Organize 2 Training workshops on Co-existence and tolerance for Tribal leaders, Youth Ambassadors and Women networks</t>
  </si>
  <si>
    <t>Sessions will include gender equality and ensure equal representation of men and women, where possible. At least 40% of participants will be female.</t>
  </si>
  <si>
    <t>Activity 1.2.9</t>
  </si>
  <si>
    <t>Organize 6  Locality level Training Workshops for CBRMs on Conflict Resolution, Mediation, negotiation skills and incident monitoring and documentation.</t>
  </si>
  <si>
    <t>Sessions will include gender equality and ensure equal representation of men and women, wher epossible.</t>
  </si>
  <si>
    <t xml:space="preserve">Original budget: USD 31,789.50, new budget: USD 27,021.08. 15% was re-directed to outcome 3 activities due to the emergency response triggered by the armed conflict of the 15 April 2023. </t>
  </si>
  <si>
    <t>Activity 1.2.10</t>
  </si>
  <si>
    <t>Conduct 2 Regional and State Workshops on Strategies for countering fake news inflammatory and hate speech for political leaders, tribal leaders women and youth Networks in the  2 States;</t>
  </si>
  <si>
    <t xml:space="preserve">Sessions will include gender equality and and at least 40% of participants will be female who will play  meaningful role in countering </t>
  </si>
  <si>
    <t xml:space="preserve">Original budget: USD 20,000.46, new budget: USD 17,000.39. 15% was re-directed to outcome 3 activities due to the emergency response triggered by the armed conflict of the 15 April 2023. </t>
  </si>
  <si>
    <t>Output 1.3:</t>
  </si>
  <si>
    <t>Linkages between community-based peace structures and state level Peace and Rule of Law institutions established.</t>
  </si>
  <si>
    <t>Activity 1.3.1</t>
  </si>
  <si>
    <t>Support the establishment of new/strengthen existing associations/committees/networks at community-level and build their capacity in management of new and existing infrastructure and services</t>
  </si>
  <si>
    <t>30% of newly established or targeted existing associations/committees/networks will be women-led structures. All newly established structures will have at least 50% women participation. All targeted entities will receive training on gender equality.</t>
  </si>
  <si>
    <t>Activity 1.3.2</t>
  </si>
  <si>
    <t>Establish and Crisis Risk Dashboard (CRD) as conflict early warning platform with Peace Research Institute (PRI) of the University of Khartoum in collaboration with Regional Peace and development Centers to develop conflict/risk indicators, regularly gather, update and analyze conflict data</t>
  </si>
  <si>
    <t xml:space="preserve">Strengthen the CRD tool with gender-specific indicators and gender-related data collection and analysis for a better understanding on how women are impacted by conflict. Identify and train female researchers at the PRIs and PDCs in conflict data collection, analysis and reporting </t>
  </si>
  <si>
    <t xml:space="preserve">Original budget: USD 80,000, new budget: USD 68,000. 15% was re-directed to outcome 3 activities due to the emergency response triggered by the armed conflict of the 15 April 2023. </t>
  </si>
  <si>
    <t>Activity 1.3.3</t>
  </si>
  <si>
    <t>Establish system for communication among CBRMs and for referral of criminal cases and incidents from CBRMs to local and state police;</t>
  </si>
  <si>
    <t>Train CBRMs, local and state level police (especially male members) in the requirements of handling women cases during the referral process. Awareness raising campaign for women on their referral rights and procedures.</t>
  </si>
  <si>
    <t>Activity 1.3.4</t>
  </si>
  <si>
    <t>Provide Motorbikes and other equipment  to 7 Locality Police Stations to facilitate regular community monitoring and community patrolling;</t>
  </si>
  <si>
    <t xml:space="preserve">Community monitoring and patrolling aims to improve the safety and security of girls, women and vulnerable groups; </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</si>
  <si>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</si>
  <si>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</si>
  <si>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</si>
  <si>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</si>
  <si>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</si>
  <si>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</si>
  <si>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</si>
  <si>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</si>
  <si>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</si>
  <si>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</si>
  <si>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</si>
  <si>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</si>
  <si>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</si>
  <si>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</si>
  <si>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 xml:space="preserve">Outcome 2: Trust, confidence and reconciliation among conflicting tribes improved through effective dialogue, social justice and inclusive engagement of all tribes and groups, particularly women and youth in the Red Sea and Kassala State; </t>
  </si>
  <si>
    <t>Output 2.1</t>
  </si>
  <si>
    <t>Platforms and avenues for dialogue and inclusive engagement among different tribes and groups established and strengthened that reinforce a culture of peace and social cohesion;</t>
  </si>
  <si>
    <t>Activity 2.1.1</t>
  </si>
  <si>
    <t>Provide customized civic education training to youth and women groups in peacebuilding and social cohesion.</t>
  </si>
  <si>
    <t>This activity targets women and youth, specifically, to further empower them.</t>
  </si>
  <si>
    <t xml:space="preserve">Original budget: USD 60,000, new budget: USD 51,000. 15% was re-directed to outcome 3 activities due to the emergency response triggered by the armed conflict of the 15 April 2023. </t>
  </si>
  <si>
    <t>Activity 2.1.2</t>
  </si>
  <si>
    <t xml:space="preserve">Support (grants and in-kind) youth and womens’ networks to develop and implement localised peacebuilding and safe advocacy initiatives.  </t>
  </si>
  <si>
    <t>This activity targets women and youth, specifically, to adress their specific concerns and to further empower them economically.</t>
  </si>
  <si>
    <t xml:space="preserve">Original budget: USD 70,000, new budget: USD 59,500. 15% was re-directed to outcome 3 activities due to the emergency response triggered by the armed conflict of the 15 April 2023. </t>
  </si>
  <si>
    <t>Activity 2.1.3</t>
  </si>
  <si>
    <t>Organize a regional peace conference bringing together conflicting tribes, key peace actors especially women and youth, potential spoilers to facilitate peace agreements at the local, state and regional level, emphasizing on peace, inclusion and social harmony.</t>
  </si>
  <si>
    <t>Specific efforts made to ensure equal representation of women and men. All newly brokered peace agreements will have women signatories and special provisions for women in the agreement.</t>
  </si>
  <si>
    <t>Activity 2.1.4</t>
  </si>
  <si>
    <t xml:space="preserve">Organize 16 community dialogue Forums/Townhalls and confidence building forums </t>
  </si>
  <si>
    <t>30% of the forums and town halls will be women-led and all of them will ensure equal representation of men and women.</t>
  </si>
  <si>
    <t xml:space="preserve">Original budget: USD 42,000, new budget: USD 35,700. 15% was re-directed to outcome 3 activities due to the emergency response triggered by the armed conflict of the 15 April 2023. </t>
  </si>
  <si>
    <t>Activity 2.1.5</t>
  </si>
  <si>
    <t xml:space="preserve">Organize 6 cross-tribal sports activities including provision of sports kits to Youth groups and sports teams </t>
  </si>
  <si>
    <t xml:space="preserve">Sport kits will include kits for girls and young women and will ensure they are culturally acceptable. At least 20% of the kits will support female clubs in sports patronised by girls and women. </t>
  </si>
  <si>
    <t xml:space="preserve">Original budget: USD 40,356, new budget: USD 34,302.60. 15% was re-directed to outcome 3 activities due to the emergency response triggered by the armed conflict of the 15 April 2023. </t>
  </si>
  <si>
    <t>Activity 2.1.6</t>
  </si>
  <si>
    <t>Organize Cross-tribal cultural events including arts, drama and music with key peace messaging.</t>
  </si>
  <si>
    <t>At least 50% of the participants in cluding local singers and actors will be female.</t>
  </si>
  <si>
    <t>Activity 2.1.7</t>
  </si>
  <si>
    <r>
      <rPr>
        <sz val="12"/>
        <color indexed="8"/>
        <rFont val="Calibri"/>
        <family val="2"/>
      </rPr>
      <t>Launch Youth and Women awareness creation on countering hate speech and Peace culture through mass media and the social media platforms (</t>
    </r>
    <r>
      <rPr>
        <i/>
        <sz val="12"/>
        <color indexed="8"/>
        <rFont val="Calibri"/>
        <family val="2"/>
      </rPr>
      <t>Nitkalam Initiative</t>
    </r>
    <r>
      <rPr>
        <sz val="12"/>
        <color indexed="8"/>
        <rFont val="Calibri"/>
        <family val="2"/>
      </rPr>
      <t>).</t>
    </r>
  </si>
  <si>
    <t>Content of this campaign will be gender-sensitive and will address the concerns of girls and women. At least 50% of participants in the campaign will be female.</t>
  </si>
  <si>
    <t xml:space="preserve">Original budget: USD 22,000, new budget: USD 18,700. 15% was re-directed to outcome 3 activities due to the emergency response triggered by the armed conflict of the 15 April 2023. </t>
  </si>
  <si>
    <t>Activity 2.1.8</t>
  </si>
  <si>
    <t>Develop and Print Standard Messaging and develop Information, Education and Communication (IEC) materials on Peace, Reconciliation and countering Hate Speech</t>
  </si>
  <si>
    <t>Messaganing on all IEC materials will be gender sensisitive and at least 50% of receipients will be female.</t>
  </si>
  <si>
    <t>Activity 2.1.9</t>
  </si>
  <si>
    <t>Organise Cross-tribal Radio and TV talk shows and discussions involving Youth, Women Networks, Academics and Tribal leaders, emphasising peace culture, reconciliation and countering hate speech.</t>
  </si>
  <si>
    <t>Content of the talk shows and discussions will be gender-sensitive and will address specific issues of girsl women. At 50% of panelists will be women.</t>
  </si>
  <si>
    <t>Output 2.2</t>
  </si>
  <si>
    <t xml:space="preserve">Participation of women and youth groups in peacebuilding and decision making increased in Red Sea and Kassala states. </t>
  </si>
  <si>
    <t>Activity 2.2.1</t>
  </si>
  <si>
    <t>Select and Train 32 Gender Equality Champions in the two States</t>
  </si>
  <si>
    <t>These men will be champions for promoting gender equality and promoting the rights and representation of women in their communities.</t>
  </si>
  <si>
    <t xml:space="preserve">Original budget: USD 10,000, new budget: USD 8,500. 15% was re-directed to outcome 3 activities due to the emergency response triggered by the armed conflict of the 15 April 2023. </t>
  </si>
  <si>
    <t>Activity 2.2.2</t>
  </si>
  <si>
    <t>Organise 2 regional workshops for Youth and Women networks and Gender focused Civil Society Organisations on Advocay, negotiation and leadership skills</t>
  </si>
  <si>
    <t>Sessions will include gender equality and dialogues on women's rights and ensure equal representation of men and women, where possible. At least 60% of participants will be girsla and women.</t>
  </si>
  <si>
    <t>Activity 2.2.3</t>
  </si>
  <si>
    <t xml:space="preserve">Convene women and youth consultation workshops across community groups to co-develop social dialogue initiatives, including their scope, aims and guiding principles thereof. </t>
  </si>
  <si>
    <t>This activity is targeted at women and youth to improve their capacities and participation in community-peacebuilding decision making.</t>
  </si>
  <si>
    <t>Activity 2.2.4</t>
  </si>
  <si>
    <t xml:space="preserve">Provide training and materials support to existing and/or new inter and intra-community platforms to identify and raise awareness of the benefits of trust and inter-dependence (social cohesion) and to promote inclusive decision-making and dialogue. </t>
  </si>
  <si>
    <t>Sessions will include gender equality and dialogues on women's rights and ensure equal representation of men and women, where possible.</t>
  </si>
  <si>
    <t xml:space="preserve">Original budget: USD 40,000, new budget: USD 34,000. 15% was re-directed to outcome 3 activities due to the emergency response triggered by the armed conflict of the 15 April 2023. </t>
  </si>
  <si>
    <t>Activity 2.2.5</t>
  </si>
  <si>
    <t>Selection and train 150 Youth Peace Ambassadors as Trainers (TOT) in all 8 localities</t>
  </si>
  <si>
    <t>The scope of training will include gender equality and women empowerment. Specific efforts made to ensure equal representation of women and men;</t>
  </si>
  <si>
    <t xml:space="preserve">Original budget: USD 8,000, new budget: USD 6,800. 15% was re-directed to outcome 3 activities due to the emergency response triggered by the armed conflict of the 15 April 2023. </t>
  </si>
  <si>
    <t>Activity 2.2.6</t>
  </si>
  <si>
    <r>
      <rPr>
        <sz val="12"/>
        <color indexed="8"/>
        <rFont val="Calibri"/>
        <family val="2"/>
      </rPr>
      <t xml:space="preserve">Equip and deploy 150 </t>
    </r>
    <r>
      <rPr>
        <i/>
        <sz val="12"/>
        <color indexed="8"/>
        <rFont val="Calibri"/>
        <family val="2"/>
      </rPr>
      <t>Youth Peace ambassadors</t>
    </r>
    <r>
      <rPr>
        <sz val="12"/>
        <color indexed="8"/>
        <rFont val="Calibri"/>
        <family val="2"/>
      </rPr>
      <t xml:space="preserve"> in target communities who will act as agents of peace,</t>
    </r>
  </si>
  <si>
    <t>Specific efforts made to ensure equal representation of women and men.</t>
  </si>
  <si>
    <t xml:space="preserve">Original budget: USD 20,400, new budget: USD 17,000. 15% was re-directed to outcome 3 activities due to the emergency response triggered by the armed conflict of the 15 April 2023. </t>
  </si>
  <si>
    <t>Activity 2.2.7</t>
  </si>
  <si>
    <r>
      <rPr>
        <sz val="12"/>
        <color indexed="8"/>
        <rFont val="Calibri"/>
        <family val="2"/>
      </rPr>
      <t xml:space="preserve">Support </t>
    </r>
    <r>
      <rPr>
        <sz val="12"/>
        <color indexed="8"/>
        <rFont val="Calibri"/>
        <family val="2"/>
      </rPr>
      <t>Youth Peace ambassadors to  initiate and organize peace activities at the community level.</t>
    </r>
  </si>
  <si>
    <t>50% of the peace activities will be focused on gender equality and women empowerment. Specific efforts made to ensure equal representation of women and men.</t>
  </si>
  <si>
    <t>Activity 2.2.8</t>
  </si>
  <si>
    <t>Launch Cross-Tribal Youth Peace Innovation Challenge focusing on Co-existence and Social Cohesion in East Sudan</t>
  </si>
  <si>
    <t>Specific efforts made to ensure equal representation of women and men and that at least 30% of the themes of the challenges will address women inclusion</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</si>
  <si>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</si>
  <si>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</si>
  <si>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</si>
  <si>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</si>
  <si>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</si>
  <si>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</si>
  <si>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</si>
  <si>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</si>
  <si>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</si>
  <si>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</si>
  <si>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</si>
  <si>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</si>
  <si>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</si>
  <si>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</si>
  <si>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</si>
  <si>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</si>
  <si>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</si>
  <si>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</si>
  <si>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</si>
  <si>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 xml:space="preserve">Outcome 3: Cooperation and relations among conflicting tribes enhanced through cross-ethnic shared basic services, livelihoods assets and income generating opportunities that reduce competition over natural resource and enhances social interaction in the Kassala and Red Sea States. </t>
  </si>
  <si>
    <t>Output 3.1</t>
  </si>
  <si>
    <t xml:space="preserve">Peace-oriented water and sanitation services are delivered in a conflict-sensitive manner that reduce tensions and augment local peace. </t>
  </si>
  <si>
    <t>Activity 3.1.1</t>
  </si>
  <si>
    <t>Establishment of mini water yards  and user associations</t>
  </si>
  <si>
    <t>Siting of the Mini water yards wil take into consideration the specific needs of girls and women. Location of water yards will reduce distance women cover to access clean water and contribute to the welfare and protection of women.</t>
  </si>
  <si>
    <t xml:space="preserve">Original budget: USD 374,177.30, new budget: USD 423,677.30,000. Difference was re-directed from Outcome 1 and 2 activities due to the emergency response triggered by the armed conflict of the 15 April 2023. </t>
  </si>
  <si>
    <t>Activity 3.1.2</t>
  </si>
  <si>
    <t>Establishment of water yards and Water User Committees</t>
  </si>
  <si>
    <t>Siting of the water yards wil take into consideration the specific needs of girls and women. Location of water yards will reduce distance women cover to access clean water and contribute to reducing risk of abuse and sexual violence.</t>
  </si>
  <si>
    <t>Activity 3.1.3</t>
  </si>
  <si>
    <t>Rehabilitation of water yards  and Water User Committees</t>
  </si>
  <si>
    <t>Specific efforts made to ensure equal representation of women and men in the planning, management and utilisation of water, sanitation and hygiene services. At least 50% of user committees will be women</t>
  </si>
  <si>
    <t>Activity 3.1.4</t>
  </si>
  <si>
    <t>Rehabilitation of water treatment plants</t>
  </si>
  <si>
    <t>Ease of access to  water will reduce distance women cover to access clean water and contribute to the welbeing and protection of women.</t>
  </si>
  <si>
    <t>Activity 3.1.5</t>
  </si>
  <si>
    <t>Implementation of Community-Led Total Sanitation (CLTS)</t>
  </si>
  <si>
    <t>Specific efforts made to ensure equal representation of women and men in the planning, management and utilisation of sanitation and hygiene services.</t>
  </si>
  <si>
    <t>Activity 3.1.6</t>
  </si>
  <si>
    <t>Activity 3.1.7</t>
  </si>
  <si>
    <t>Activity 3.1.8</t>
  </si>
  <si>
    <t>Output 3.2:</t>
  </si>
  <si>
    <t xml:space="preserve">Collaborative livelihoods support provided that foster greater collaboration and solidarity among different tribes and groups. </t>
  </si>
  <si>
    <t>Activity 3.2.1</t>
  </si>
  <si>
    <t>Conduct livelihood and market assessments in 6 localities</t>
  </si>
  <si>
    <t>The assessment will be gender-sensitive and will address the specific challenges and capacities of women in the 6 localities. Report will depict gender dissagregated information to better target vulnerable women.</t>
  </si>
  <si>
    <t xml:space="preserve">Original budget: USD 12,000, new budget: USD 8,000. Amount was decreased due to cost efficient solutions for the delivery of activity. Remaining balance was redirected to other Output 3.2 activities due to the emergency response triggered by the armed conflict of the 15 April 2023. </t>
  </si>
  <si>
    <t>Activity 3.2.2</t>
  </si>
  <si>
    <t>Establish Voluntary, Accumulating Savings and  Loans Associations with cross tribal memberships;</t>
  </si>
  <si>
    <t>This activity will mainly target women and further enhance their economic empowerment.</t>
  </si>
  <si>
    <t>Original budget: USD 80,000, new budget: USD 60,000.</t>
  </si>
  <si>
    <t>Activity 3.2.3</t>
  </si>
  <si>
    <t xml:space="preserve">Provide Micro-grants for appropriate collaborative productive and income generating activities such as community gardens/greenhouses,  agriculture value chains, food processing, restaurants, small business, community bakery or handicrafts activities etc for cross-tribal Associations;  </t>
  </si>
  <si>
    <t xml:space="preserve">This activity will consider the specific interest and capacities of girls and women. At least 50% beneficiaries income generation activities will be  women. </t>
  </si>
  <si>
    <t>Original budget: USD 150,000, new budget: USD 254,671.89. Difference was re-directed from Outcome 1 and 2 activities due to the emergency response triggered by the armed conflict of the 15 April 2023. UNDP expanded its geographic cover to provide seed and agricultural tools distribution to Al Jazeera State: Um-Algura, Al-Managil and East Al Jazeera Localities, as well as to Gadaref State: West Galabat and Fashaga Localities. The same support was also extended to other localities under the target states including in Kassala State: Aroma, New Halfa and Girba Localities and in the Red Sea State: Gunub Oleib and Port Sudan. Please refer to note to file.</t>
  </si>
  <si>
    <t>Activity 3.2.4</t>
  </si>
  <si>
    <t>Conduct Vocational and Enterpreurnship training for  850 unemployed and marginalized cross-tribal youth including start-up kits;</t>
  </si>
  <si>
    <t>Vocational training will be tailored to the needs and capacities of girls of women. Training disciplines will include areas that easily be undertaken by females; and which are culturally acceptable. Training times will be tailored to the needs of women including lactating women.</t>
  </si>
  <si>
    <t>Activity 3.2.5</t>
  </si>
  <si>
    <t>Identify and establish/rehabilitate social and productive community assets  (grinding mills,  Livelihoods/Community Centres, Warehouse, Vertinerary Centres).</t>
  </si>
  <si>
    <t>Efforts will be made to ensure the interest and needs of women is considered in the construction and siting of infrastructure. At least 50% of direct beneficiaries of the assests will be female.</t>
  </si>
  <si>
    <t>Original budget: USD 250,000, new budget: USD 300,000. Difference was re-directed from Outcome 1 and 2 activities due to the emergency response triggered by the armed conflict of the 15 April 2023. UNDP expanded its geographic cover to provide seed and agricultural tools distribution to Al Jazeera State: Um-Algura, Al-Managil and East Al Jazeera Localities, as well as to Gadaref State: West Galabat and Fashaga Localities. The same support was also extended to other localities under the target states including in Kassala State: Aroma, New Halfa and Girba Localities and in the Red Sea State: Gunub Oleib and Port Sudan. Please refer to note to file.</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</si>
  <si>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</si>
  <si>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</si>
  <si>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</si>
  <si>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</si>
  <si>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</si>
  <si>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</si>
  <si>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</si>
  <si>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</si>
  <si>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</si>
  <si>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</si>
  <si>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</si>
  <si>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</si>
  <si>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</si>
  <si>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</si>
  <si>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</si>
  <si>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</si>
  <si>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</si>
  <si>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</si>
  <si>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</si>
  <si>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</si>
  <si>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</si>
  <si>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</si>
  <si>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</si>
  <si>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</si>
  <si>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</si>
  <si>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</si>
  <si>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</si>
  <si>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</si>
  <si>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</si>
  <si>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</si>
  <si>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</si>
  <si>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</si>
  <si>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</si>
  <si>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</si>
  <si>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</si>
  <si>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</si>
  <si>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</si>
  <si>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</si>
  <si>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</si>
  <si>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</si>
  <si>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</si>
  <si>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</si>
  <si>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</si>
  <si>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</si>
  <si>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</si>
  <si>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</si>
  <si>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</si>
  <si>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</si>
  <si>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</si>
  <si>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</si>
  <si>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</si>
  <si>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</si>
  <si>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</si>
  <si>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</si>
  <si>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</si>
  <si>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</si>
  <si>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</si>
  <si>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</si>
  <si>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Common Joint Project Management Cost</t>
  </si>
  <si>
    <t>Joint Project Coordinator  at P2</t>
  </si>
  <si>
    <t xml:space="preserve">This position will ensure that the project is implemented in a gender and conflict-sensitive manner;  and ensure the gender commitments of the project are maintained, implemented and reported. All reports will contain gender disagreated information. </t>
  </si>
  <si>
    <t>UNICEF Project Management  Cost</t>
  </si>
  <si>
    <t>Project Management Costs (UNDP and UNICEF Technical Implementation Staff)</t>
  </si>
  <si>
    <t>These positions will work directly with beneficiaries and ensure that selection of beneficiaries is gender-sensitive, that activities are tailored to the needs of girls and women and ensure reports contain gender-disagregated information.</t>
  </si>
  <si>
    <t>M&amp;E  Cost</t>
  </si>
  <si>
    <t>Baseline Survey</t>
  </si>
  <si>
    <t xml:space="preserve">Baseline survey provide information on the situation on ground and will capture gender disagregated information that enable the implementation. </t>
  </si>
  <si>
    <r>
      <rPr>
        <sz val="12"/>
        <color indexed="15"/>
        <rFont val="Calibri"/>
        <family val="2"/>
      </rPr>
      <t xml:space="preserve">Increased the baseline survey budget from USD 20,000 to USD 55,350 to accommodate the bid of the selected company to deliver the baseline. This modification was necessary due to the increased operational costs due to the impact of the armed conflict of 15th April 2023.
</t>
    </r>
  </si>
  <si>
    <t>Regular Joint Field Monitoring</t>
  </si>
  <si>
    <t>Specific efforts made to understand the medium to long-term effects of the project on both women and men.</t>
  </si>
  <si>
    <t>Visibility and Communication of Results</t>
  </si>
  <si>
    <t xml:space="preserve">Communication materials will be gender-sensitive and communicate impact on girls and women. </t>
  </si>
  <si>
    <t>Endline Survey</t>
  </si>
  <si>
    <t xml:space="preserve">Specific efforts will be made to understand the impact of Programme on both women and men. Gender-disagregated information. </t>
  </si>
  <si>
    <r>
      <rPr>
        <sz val="12"/>
        <color indexed="15"/>
        <rFont val="Calibri"/>
        <family val="2"/>
      </rPr>
      <t>Merged the endline data collection and the final external independent evaluation under one activity. Original budget of the baseline was 20,000 USD</t>
    </r>
  </si>
  <si>
    <t>Endline and Final External Independent Evaluation</t>
  </si>
  <si>
    <t xml:space="preserve">A Gender-sensitive approached will be used in aseesing the efficiency, effectiveness, sustainability and ownership of the project and its differing impact on different groups especially girls and women. </t>
  </si>
  <si>
    <r>
      <rPr>
        <sz val="12"/>
        <color indexed="15"/>
        <rFont val="Calibri"/>
        <family val="2"/>
      </rPr>
      <t xml:space="preserve">Merged the endline data collection and the final external independent evaluation under one activity and decrease the budget to USD 74,650 to accommodate the bid of the selected company to deliver the endline and final evaluation.
</t>
    </r>
  </si>
  <si>
    <t>Total Additional Costs</t>
  </si>
  <si>
    <t>Totals</t>
  </si>
  <si>
    <t>Sub-Total Project Budget</t>
  </si>
  <si>
    <t>Indirect support costs (7%):</t>
  </si>
  <si>
    <t>Performance-Based Tranche Breakdown</t>
  </si>
  <si>
    <t>Tranche %</t>
  </si>
  <si>
    <t>First Tranche:</t>
  </si>
  <si>
    <t>Second Tranche:</t>
  </si>
  <si>
    <t>Third Tranche</t>
  </si>
  <si>
    <t>Total:</t>
  </si>
  <si>
    <r>
      <rPr>
        <b/>
        <sz val="11"/>
        <color indexed="8"/>
        <rFont val="Calibri"/>
        <family val="2"/>
      </rPr>
      <t xml:space="preserve">$ Towards GEWE </t>
    </r>
    <r>
      <rPr>
        <sz val="11"/>
        <color indexed="8"/>
        <rFont val="Calibri"/>
        <family val="2"/>
      </rPr>
      <t>(includes indirect costs)</t>
    </r>
  </si>
  <si>
    <t>Total Expenditure</t>
  </si>
  <si>
    <t>% Towards GEWE</t>
  </si>
  <si>
    <t>Delivery Rate:</t>
  </si>
  <si>
    <r>
      <rPr>
        <b/>
        <sz val="11"/>
        <color indexed="8"/>
        <rFont val="Calibri"/>
        <family val="2"/>
      </rPr>
      <t xml:space="preserve">$ Towards M&amp;E </t>
    </r>
    <r>
      <rPr>
        <sz val="11"/>
        <color indexed="8"/>
        <rFont val="Calibri"/>
        <family val="2"/>
      </rPr>
      <t>(includes indirect costs)</t>
    </r>
  </si>
  <si>
    <t>% Towards M&amp;E</t>
  </si>
  <si>
    <r>
      <rPr>
        <sz val="11"/>
        <color indexed="8"/>
        <rFont val="Calibri"/>
        <family val="2"/>
      </rPr>
      <t xml:space="preserve">Note: PBF does not accept projects with less than </t>
    </r>
    <r>
      <rPr>
        <b/>
        <sz val="11"/>
        <color indexed="8"/>
        <rFont val="Calibri"/>
        <family val="2"/>
      </rPr>
      <t>5%</t>
    </r>
    <r>
      <rPr>
        <sz val="11"/>
        <color indexed="8"/>
        <rFont val="Calibri"/>
        <family val="2"/>
      </rPr>
      <t xml:space="preserve"> towards M&amp;E and less than </t>
    </r>
    <r>
      <rPr>
        <b/>
        <sz val="11"/>
        <color indexed="8"/>
        <rFont val="Calibri"/>
        <family val="2"/>
      </rPr>
      <t xml:space="preserve">15% </t>
    </r>
    <r>
      <rPr>
        <sz val="11"/>
        <color indexed="8"/>
        <rFont val="Calibri"/>
        <family val="2"/>
      </rPr>
      <t xml:space="preserve">towards GEWE. These figures will show as </t>
    </r>
    <r>
      <rPr>
        <sz val="11"/>
        <color indexed="13"/>
        <rFont val="Calibri"/>
        <family val="2"/>
      </rPr>
      <t xml:space="preserve">red </t>
    </r>
    <r>
      <rPr>
        <sz val="11"/>
        <color indexed="8"/>
        <rFont val="Calibri"/>
        <family val="2"/>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</si>
  <si>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</si>
  <si>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</si>
  <si>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</si>
  <si>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</si>
  <si>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</si>
  <si>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</si>
  <si>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</si>
  <si>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</si>
  <si>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</si>
  <si>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</si>
  <si>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</si>
  <si>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</si>
  <si>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</si>
  <si>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</si>
  <si>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</si>
  <si>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</si>
  <si>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OUTCOME 3</t>
  </si>
  <si>
    <t>Output 3.2</t>
  </si>
  <si>
    <t>OUTCOME 4</t>
  </si>
  <si>
    <t>Additional Costs</t>
  </si>
  <si>
    <t>Additional Cost Totals from Table 1</t>
  </si>
  <si>
    <t>1. Staff and other personnel (UNDP Cost include shared Project Coordinator at P2))</t>
  </si>
  <si>
    <t>4. Contractual services ( Baselines and Final Evaluation)</t>
  </si>
  <si>
    <t>5. Travel ( Regular Monitoring)</t>
  </si>
  <si>
    <t xml:space="preserve">Subtotal </t>
  </si>
  <si>
    <t>7% Indirect Costs</t>
  </si>
  <si>
    <t>TOTAL</t>
  </si>
  <si>
    <t>Annex 1: MPTFO Guidance on UN Cost Categories</t>
  </si>
  <si>
    <r>
      <rPr>
        <b/>
        <sz val="11"/>
        <color indexed="8"/>
        <rFont val="Calibri"/>
        <family val="2"/>
      </rPr>
      <t xml:space="preserve">1. Staff and other personnel costs: </t>
    </r>
    <r>
      <rPr>
        <sz val="11"/>
        <color indexed="8"/>
        <rFont val="Calibri"/>
        <family val="2"/>
      </rPr>
      <t>Includes all related staff and temporary staff costs including base salary, post adjustment and all staff entitlements.</t>
    </r>
  </si>
  <si>
    <r>
      <rPr>
        <b/>
        <sz val="11"/>
        <color indexed="8"/>
        <rFont val="Calibri"/>
        <family val="2"/>
      </rPr>
      <t>2. Supplies, Commodities, Materials:</t>
    </r>
    <r>
      <rPr>
        <sz val="11"/>
        <color indexed="8"/>
        <rFont val="Calibri"/>
        <family val="2"/>
      </rPr>
      <t xml:space="preserve"> Includes all direct and indirect costs (e.g. freight, transport, delivery, distribution) associated with procurement of supplies, commodities and materials. Office supplies should be reported as "General Operating".</t>
    </r>
  </si>
  <si>
    <r>
      <rPr>
        <b/>
        <sz val="11"/>
        <color indexed="8"/>
        <rFont val="Calibri"/>
        <family val="2"/>
      </rPr>
      <t xml:space="preserve">3. Equipment, Vehicles and Furniture including Depreciation: </t>
    </r>
    <r>
      <rPr>
        <sz val="11"/>
        <color indexed="8"/>
        <rFont val="Calibri"/>
        <family val="2"/>
      </rPr>
      <t>For those reporting assets on UNSAS or modified UNSAS basis (i.e. expense up front) this would relate to all costs to put asset into service. For those who do donor reports according to IPSAS this would equal depreciation for period.</t>
    </r>
  </si>
  <si>
    <r>
      <rPr>
        <b/>
        <sz val="11"/>
        <color indexed="8"/>
        <rFont val="Calibri"/>
        <family val="2"/>
      </rPr>
      <t>4. Contractual Services:</t>
    </r>
    <r>
      <rPr>
        <sz val="11"/>
        <color indexed="8"/>
        <rFont val="Calibri"/>
        <family val="2"/>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</si>
  <si>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indexed="8"/>
        <rFont val="Calibri"/>
        <family val="2"/>
      </rPr>
      <t>5. Travel:</t>
    </r>
    <r>
      <rPr>
        <sz val="11"/>
        <color indexed="8"/>
        <rFont val="Calibri"/>
        <family val="2"/>
      </rPr>
      <t xml:space="preserve"> Includes staff and non-staff travel paid for by the organization directly related to a project.</t>
    </r>
  </si>
  <si>
    <r>
      <rPr>
        <b/>
        <sz val="11"/>
        <color indexed="8"/>
        <rFont val="Calibri"/>
        <family val="2"/>
      </rPr>
      <t>6. Transfers and Grants to Counterparts:</t>
    </r>
    <r>
      <rPr>
        <sz val="11"/>
        <color indexed="8"/>
        <rFont val="Calibri"/>
        <family val="2"/>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</si>
  <si>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indexed="8"/>
        <rFont val="Calibri"/>
        <family val="2"/>
      </rPr>
      <t>7. General Operating and Other Direct Costs:</t>
    </r>
    <r>
      <rPr>
        <sz val="11"/>
        <color indexed="8"/>
        <rFont val="Calibri"/>
        <family val="2"/>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</si>
  <si>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</si>
  <si>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</si>
  <si>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</si>
  <si>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</si>
  <si>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</si>
  <si>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</si>
  <si>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</si>
  <si>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</si>
  <si>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</si>
  <si>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</si>
  <si>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</si>
  <si>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</si>
  <si>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</si>
  <si>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</si>
  <si>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</si>
  <si>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</si>
  <si>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</si>
  <si>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</si>
  <si>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</si>
  <si>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</si>
  <si>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</si>
  <si>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</si>
  <si>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</si>
  <si>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</si>
  <si>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</si>
  <si>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</si>
  <si>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</si>
  <si>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</si>
  <si>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</si>
  <si>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</si>
  <si>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</si>
  <si>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</si>
  <si>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</si>
  <si>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</si>
  <si>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</si>
  <si>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</si>
  <si>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</si>
  <si>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</si>
  <si>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</si>
  <si>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</si>
  <si>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</si>
  <si>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</si>
  <si>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</si>
  <si>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</si>
  <si>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</si>
  <si>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</si>
  <si>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</si>
  <si>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</si>
  <si>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</si>
  <si>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</si>
  <si>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</si>
  <si>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</si>
  <si>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</si>
  <si>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</si>
  <si>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</si>
  <si>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</si>
  <si>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</si>
  <si>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</si>
  <si>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</si>
  <si>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</si>
  <si>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</si>
  <si>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</si>
  <si>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</si>
  <si>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</si>
  <si>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</si>
  <si>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</si>
  <si>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</si>
  <si>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</si>
  <si>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</si>
  <si>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</si>
  <si>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</si>
  <si>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</si>
  <si>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</si>
  <si>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</si>
  <si>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</si>
  <si>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</si>
  <si>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</si>
  <si>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</si>
  <si>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</si>
  <si>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</si>
  <si>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</si>
  <si>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</si>
  <si>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</si>
  <si>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</si>
  <si>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</si>
  <si>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</si>
  <si>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</si>
  <si>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</si>
  <si>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</si>
  <si>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</si>
  <si>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</si>
  <si>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</si>
  <si>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</si>
  <si>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</si>
  <si>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</si>
  <si>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</si>
  <si>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</si>
  <si>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</si>
  <si>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</si>
  <si>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</si>
  <si>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</si>
  <si>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</si>
  <si>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</si>
  <si>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</si>
  <si>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</si>
  <si>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</si>
  <si>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</si>
  <si>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</si>
  <si>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</si>
  <si>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</si>
  <si>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</si>
  <si>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</si>
  <si>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</si>
  <si>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</si>
  <si>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</si>
  <si>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</si>
  <si>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</si>
  <si>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</si>
  <si>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</si>
  <si>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</si>
  <si>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</si>
  <si>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</si>
  <si>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</si>
  <si>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</si>
  <si>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</si>
  <si>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</si>
  <si>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</si>
  <si>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</si>
  <si>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</si>
  <si>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</si>
  <si>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</si>
  <si>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</si>
  <si>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</si>
  <si>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</si>
  <si>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</si>
  <si>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</si>
  <si>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</si>
  <si>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</si>
  <si>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</si>
  <si>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</si>
  <si>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</si>
  <si>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</si>
  <si>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</si>
  <si>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</si>
  <si>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</si>
  <si>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</si>
  <si>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</si>
  <si>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</si>
  <si>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</si>
  <si>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</si>
  <si>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</si>
  <si>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</si>
  <si>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</si>
  <si>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</si>
  <si>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</si>
  <si>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</si>
  <si>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</si>
  <si>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</si>
  <si>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</si>
  <si>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</si>
  <si>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</si>
  <si>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</si>
  <si>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</si>
  <si>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</si>
  <si>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</si>
  <si>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</si>
  <si>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</si>
  <si>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</si>
  <si>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</si>
  <si>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</si>
  <si>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</si>
  <si>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</si>
  <si>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</si>
  <si>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</si>
  <si>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</si>
  <si>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</si>
  <si>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</si>
  <si>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</si>
  <si>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</si>
  <si>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</si>
  <si>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</si>
  <si>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</si>
  <si>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</si>
  <si>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</si>
  <si>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</si>
  <si>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</si>
  <si>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</si>
  <si>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</si>
  <si>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</si>
  <si>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</si>
  <si>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</si>
  <si>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</si>
  <si>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</si>
  <si>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</si>
  <si>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</si>
  <si>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</si>
  <si>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</si>
  <si>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</si>
  <si>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</si>
  <si>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</si>
  <si>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</si>
  <si>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</si>
  <si>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</si>
  <si>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</si>
  <si>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</si>
  <si>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</si>
  <si>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</si>
  <si>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</si>
  <si>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</si>
  <si>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</si>
  <si>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</si>
  <si>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</si>
  <si>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</si>
  <si>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</si>
  <si>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</si>
  <si>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</si>
  <si>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</si>
  <si>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</si>
  <si>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</si>
  <si>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</si>
  <si>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</si>
  <si>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</si>
  <si>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</si>
  <si>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</si>
  <si>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</si>
  <si>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</si>
  <si>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</si>
  <si>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</si>
  <si>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</si>
  <si>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</si>
  <si>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</si>
  <si>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</si>
  <si>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</si>
  <si>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</si>
  <si>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</si>
  <si>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</si>
  <si>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</si>
  <si>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</si>
  <si>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</si>
  <si>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</si>
  <si>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</si>
  <si>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</si>
  <si>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</si>
  <si>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</si>
  <si>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</si>
  <si>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</si>
  <si>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</si>
  <si>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</si>
  <si>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</si>
  <si>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</si>
  <si>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</si>
  <si>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</si>
  <si>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</si>
  <si>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</si>
  <si>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</si>
  <si>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</si>
  <si>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</si>
  <si>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</si>
  <si>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</si>
  <si>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</si>
  <si>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</si>
  <si>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</si>
  <si>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</si>
  <si>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</si>
  <si>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</si>
  <si>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</si>
  <si>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</si>
  <si>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</si>
  <si>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</si>
  <si>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</si>
  <si>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</si>
  <si>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</si>
  <si>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</si>
  <si>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</si>
  <si>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</si>
  <si>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</si>
  <si>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</si>
  <si>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</si>
  <si>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</si>
  <si>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</si>
  <si>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</si>
  <si>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</si>
  <si>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</si>
  <si>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</si>
  <si>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</si>
  <si>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</si>
  <si>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</si>
  <si>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</si>
  <si>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</si>
  <si>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</si>
  <si>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</si>
  <si>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</si>
  <si>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</si>
  <si>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</si>
  <si>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</si>
  <si>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</si>
  <si>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</si>
  <si>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</si>
  <si>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</si>
  <si>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</si>
  <si>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</si>
  <si>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</si>
  <si>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</si>
  <si>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</si>
  <si>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</si>
  <si>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</si>
  <si>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</si>
  <si>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</si>
  <si>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</si>
  <si>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</si>
  <si>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</si>
  <si>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</si>
  <si>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</si>
  <si>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</si>
  <si>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</si>
  <si>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</si>
  <si>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</si>
  <si>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</si>
  <si>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</si>
  <si>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</si>
  <si>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</si>
  <si>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</si>
  <si>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</si>
  <si>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</si>
  <si>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</si>
  <si>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</si>
  <si>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</si>
  <si>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</si>
  <si>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</si>
  <si>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</si>
  <si>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</si>
  <si>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</si>
  <si>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</si>
  <si>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</si>
  <si>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</si>
  <si>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</si>
  <si>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</si>
  <si>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</si>
  <si>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</si>
  <si>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</si>
  <si>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</si>
  <si>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</si>
  <si>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</si>
  <si>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</si>
  <si>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</si>
  <si>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</si>
  <si>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</si>
  <si>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</si>
  <si>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</si>
  <si>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</si>
  <si>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</si>
  <si>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</si>
  <si>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</si>
  <si>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Total Direct Cost</t>
  </si>
  <si>
    <t>Indirect Cost</t>
  </si>
  <si>
    <t>Grand Total</t>
  </si>
  <si>
    <r>
      <t xml:space="preserve">Current level of </t>
    </r>
    <r>
      <rPr>
        <b/>
        <sz val="11"/>
        <color indexed="8"/>
        <rFont val="Calibri"/>
        <family val="2"/>
      </rPr>
      <t xml:space="preserve">expenditure/ commitment     </t>
    </r>
    <r>
      <rPr>
        <b/>
        <sz val="11"/>
        <color theme="8" tint="-0.499984740745262"/>
        <rFont val="Calibri"/>
        <family val="2"/>
      </rPr>
      <t>(First Report  Nov 2023)</t>
    </r>
  </si>
  <si>
    <r>
      <t xml:space="preserve">Original budget: USD 80,000, new budget: USD 68,000. 15% was re-directed to outcome 3 activities due to the emergency response triggered by the armed conflict of the 15 April 2023. </t>
    </r>
    <r>
      <rPr>
        <sz val="12"/>
        <color rgb="FF7030A0"/>
        <rFont val="Calibri"/>
        <family val="2"/>
      </rPr>
      <t>This activity is on hold due to sensitive political situation. To be discussed further with PBF.</t>
    </r>
  </si>
  <si>
    <r>
      <t xml:space="preserve">Original budget: USD 30,000, new budget: USD 25,500. 15% was re-directed to outcome 3 activities due to the emergency response triggered by the armed conflict of the 15 April 2023.  </t>
    </r>
    <r>
      <rPr>
        <sz val="12"/>
        <color rgb="FF7030A0"/>
        <rFont val="Calibri"/>
        <family val="2"/>
      </rPr>
      <t>Total amount committed in PO through Voluntas. UNICEF to transfer $12,750 to UNDP to cover their part.</t>
    </r>
  </si>
  <si>
    <t xml:space="preserve"> </t>
  </si>
  <si>
    <r>
      <t xml:space="preserve">Current level of </t>
    </r>
    <r>
      <rPr>
        <b/>
        <sz val="11"/>
        <color indexed="8"/>
        <rFont val="Calibri"/>
        <family val="2"/>
      </rPr>
      <t xml:space="preserve">expenditure/ commitment     </t>
    </r>
    <r>
      <rPr>
        <b/>
        <sz val="11"/>
        <color theme="8" tint="-0.499984740745262"/>
        <rFont val="Calibri"/>
        <family val="2"/>
      </rPr>
      <t>(Semi Annual report June 2025)</t>
    </r>
  </si>
  <si>
    <t>Please check with Mubarak</t>
  </si>
  <si>
    <r>
      <t xml:space="preserve">Current level of </t>
    </r>
    <r>
      <rPr>
        <b/>
        <sz val="11"/>
        <color indexed="8"/>
        <rFont val="Calibri"/>
        <family val="2"/>
      </rPr>
      <t xml:space="preserve">expenditure/ commitment </t>
    </r>
    <r>
      <rPr>
        <b/>
        <sz val="11"/>
        <color theme="8" tint="-0.499984740745262"/>
        <rFont val="Calibri"/>
        <family val="2"/>
      </rPr>
      <t xml:space="preserve">(Cummulative as of November 2025) </t>
    </r>
  </si>
  <si>
    <t>Materials &amp; Technical support provided to 8 institutions across the two States</t>
  </si>
  <si>
    <r>
      <t xml:space="preserve">Mapping and baseline survey implemented with integrated a GAD-approach and included analysis of capacity of women and impediments to their inclusion in peaceuilding and political proceeses. </t>
    </r>
    <r>
      <rPr>
        <sz val="12"/>
        <color rgb="FF7030A0"/>
        <rFont val="Calibri"/>
        <family val="2"/>
      </rPr>
      <t>PO committed through Voluntas.</t>
    </r>
  </si>
  <si>
    <t>30% of Peace Conferences dedicated to inter-community issues raised by women. The CBRMs organized women-led mediation sub-groups to address conflicts reported by women or concerning women.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</si>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</sst>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quot; &quot;[$$-409]* #,##0.00&quot; &quot;;&quot; &quot;[$$-409]* \(#,##0.00\);&quot; &quot;[$$-409]* &quot;-&quot;??&quot; &quot;"/>
    <numFmt numFmtId="166" formatCode="&quot; &quot;* #,##0&quot; &quot;;&quot; &quot;* \(#,##0\);&quot; &quot;* &quot;-&quot;??&quot; &quot;"/>
    <numFmt numFmtId="167" formatCode="&quot; &quot;* #,##0.00&quot; &quot;;&quot; &quot;* \(#,##0.00\);&quot; &quot;* &quot;-&quot;??&quot; &quot;"/>
    <numFmt numFmtId="168" formatCode="&quot; &quot;[$$-409]* #,##0&quot; &quot;;&quot; &quot;[$$-409]* \(#,##0\);&quot; &quot;[$$-409]* &quot;-&quot;??&quot; &quot;"/>
    <numFmt numFmtId="169" formatCode="_([$$-409]* #,##0.00_);_([$$-409]* \(#,##0.00\);_([$$-409]* &quot;-&quot;??_);_(@_)"/>
  </numFmts>
  <fonts count="44" x14ac:knownFonts="1">
    <font>
      <sz val="11"/>
      <color indexed="8"/>
      <name val="Calibri"/>
    </font>
    <font>
      <b/>
      <sz val="24"/>
      <color indexed="10"/>
      <name val="Calibri"/>
      <family val="2"/>
    </font>
    <font>
      <b/>
      <sz val="28"/>
      <color indexed="8"/>
      <name val="Calibri"/>
      <family val="2"/>
    </font>
    <font>
      <b/>
      <u/>
      <sz val="18"/>
      <color indexed="8"/>
      <name val="Calibri"/>
      <family val="2"/>
    </font>
    <font>
      <b/>
      <sz val="12"/>
      <color indexed="8"/>
      <name val="Calibri"/>
      <family val="2"/>
    </font>
    <font>
      <sz val="12"/>
      <color indexed="8"/>
      <name val="Calibri"/>
      <family val="2"/>
    </font>
    <font>
      <sz val="14"/>
      <color indexed="8"/>
      <name val="Calibri"/>
      <family val="2"/>
    </font>
    <font>
      <i/>
      <sz val="14"/>
      <color indexed="8"/>
      <name val="Calibri"/>
      <family val="2"/>
    </font>
    <font>
      <b/>
      <sz val="14"/>
      <color indexed="8"/>
      <name val="Calibri"/>
      <family val="2"/>
    </font>
    <font>
      <b/>
      <sz val="12"/>
      <color indexed="13"/>
      <name val="Calibri"/>
      <family val="2"/>
    </font>
    <font>
      <b/>
      <sz val="36"/>
      <color indexed="8"/>
      <name val="Calibri"/>
      <family val="2"/>
    </font>
    <font>
      <sz val="16"/>
      <color indexed="8"/>
      <name val="Calibri"/>
      <family val="2"/>
    </font>
    <font>
      <sz val="36"/>
      <color indexed="8"/>
      <name val="Calibri"/>
      <family val="2"/>
    </font>
    <font>
      <b/>
      <sz val="20"/>
      <color indexed="8"/>
      <name val="Calibri"/>
      <family val="2"/>
    </font>
    <font>
      <b/>
      <sz val="16"/>
      <color indexed="8"/>
      <name val="Calibri"/>
      <family val="2"/>
    </font>
    <font>
      <b/>
      <sz val="11"/>
      <color indexed="8"/>
      <name val="Calibri"/>
      <family val="2"/>
    </font>
    <font>
      <sz val="12"/>
      <color indexed="13"/>
      <name val="Calibri"/>
      <family val="2"/>
    </font>
    <font>
      <b/>
      <sz val="12"/>
      <color indexed="10"/>
      <name val="Calibri"/>
      <family val="2"/>
    </font>
    <font>
      <sz val="12"/>
      <color indexed="15"/>
      <name val="Calibri"/>
      <family val="2"/>
    </font>
    <font>
      <sz val="11"/>
      <color indexed="15"/>
      <name val="Calibri"/>
      <family val="2"/>
    </font>
    <font>
      <i/>
      <sz val="12"/>
      <color indexed="8"/>
      <name val="Calibri"/>
      <family val="2"/>
    </font>
    <font>
      <sz val="12"/>
      <color indexed="10"/>
      <name val="Calibri"/>
      <family val="2"/>
    </font>
    <font>
      <b/>
      <sz val="12"/>
      <color indexed="15"/>
      <name val="Calibri"/>
      <family val="2"/>
    </font>
    <font>
      <b/>
      <sz val="12"/>
      <color indexed="17"/>
      <name val="Calibri"/>
      <family val="2"/>
    </font>
    <font>
      <sz val="12"/>
      <color indexed="18"/>
      <name val="Calibri"/>
      <family val="2"/>
    </font>
    <font>
      <sz val="12"/>
      <color indexed="19"/>
      <name val="Calibri"/>
      <family val="2"/>
    </font>
    <font>
      <sz val="12"/>
      <color indexed="8"/>
      <name val="Times New Roman"/>
      <family val="1"/>
    </font>
    <font>
      <strike/>
      <sz val="11"/>
      <color indexed="15"/>
      <name val="Calibri"/>
      <family val="2"/>
    </font>
    <font>
      <b/>
      <strike/>
      <sz val="12"/>
      <color indexed="15"/>
      <name val="Calibri"/>
      <family val="2"/>
    </font>
    <font>
      <strike/>
      <sz val="12"/>
      <color indexed="15"/>
      <name val="Calibri"/>
      <family val="2"/>
    </font>
    <font>
      <strike/>
      <sz val="12"/>
      <color indexed="8"/>
      <name val="Calibri"/>
      <family val="2"/>
    </font>
    <font>
      <b/>
      <sz val="14"/>
      <color indexed="18"/>
      <name val="Calibri"/>
      <family val="2"/>
    </font>
    <font>
      <b/>
      <sz val="12"/>
      <color indexed="19"/>
      <name val="Calibri"/>
      <family val="2"/>
    </font>
    <font>
      <sz val="11"/>
      <color indexed="13"/>
      <name val="Calibri"/>
      <family val="2"/>
    </font>
    <font>
      <b/>
      <sz val="18"/>
      <color indexed="8"/>
      <name val="Calibri"/>
      <family val="2"/>
    </font>
    <font>
      <sz val="9"/>
      <color indexed="8"/>
      <name val="Calibri"/>
      <family val="2"/>
    </font>
    <font>
      <sz val="11"/>
      <color indexed="8"/>
      <name val="Calibri"/>
      <family val="2"/>
    </font>
    <font>
      <sz val="11"/>
      <color indexed="8"/>
      <name val="Calibri"/>
      <family val="2"/>
    </font>
    <font>
      <sz val="12"/>
      <color rgb="FFFF0000"/>
      <name val="Calibri"/>
      <family val="2"/>
    </font>
    <font>
      <b/>
      <sz val="12"/>
      <color rgb="FF1F4E79"/>
      <name val="Times New Roman"/>
      <family val="1"/>
    </font>
    <font>
      <b/>
      <sz val="11"/>
      <color theme="8" tint="-0.499984740745262"/>
      <name val="Calibri"/>
      <family val="2"/>
    </font>
    <font>
      <sz val="12"/>
      <color rgb="FF7030A0"/>
      <name val="Calibri"/>
      <family val="2"/>
    </font>
    <font>
      <sz val="12"/>
      <name val="Calibri"/>
      <family val="2"/>
    </font>
    <font>
      <b/>
      <sz val="12"/>
      <color rgb="FF0070C0"/>
      <name val="Calibri"/>
      <family val="2"/>
    </font>
  </fonts>
  <fills count="12">
    <fill>
      <patternFill patternType="none"/>
    </fill>
    <fill>
      <patternFill patternType="gray125"/>
    </fill>
    <fill>
      <patternFill patternType="solid">
        <fgColor indexed="11"/>
        <bgColor auto="1"/>
      </patternFill>
    </fill>
    <fill>
      <patternFill patternType="solid">
        <fgColor indexed="12"/>
        <bgColor auto="1"/>
      </patternFill>
    </fill>
    <fill>
      <patternFill patternType="solid">
        <fgColor indexed="14"/>
        <bgColor auto="1"/>
      </patternFill>
    </fill>
    <fill>
      <patternFill patternType="solid">
        <fgColor indexed="20"/>
        <bgColor auto="1"/>
      </patternFill>
    </fill>
    <fill>
      <patternFill patternType="solid">
        <fgColor indexed="25"/>
        <bgColor auto="1"/>
      </patternFill>
    </fill>
    <fill>
      <patternFill patternType="solid">
        <fgColor indexed="26"/>
        <bgColor auto="1"/>
      </patternFill>
    </fill>
    <fill>
      <patternFill patternType="solid">
        <fgColor indexed="27"/>
        <bgColor auto="1"/>
      </patternFill>
    </fill>
    <fill>
      <patternFill patternType="solid">
        <fgColor rgb="FFFFFF00"/>
        <bgColor indexed="64"/>
      </patternFill>
    </fill>
    <fill>
      <patternFill patternType="solid">
        <fgColor rgb="FF00FFFF"/>
        <bgColor indexed="64"/>
      </patternFill>
    </fill>
    <fill>
      <patternFill patternType="solid">
        <fgColor theme="0"/>
        <bgColor indexed="64"/>
      </patternFill>
    </fill>
  </fills>
  <borders count="76">
    <border>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top/>
      <bottom style="medium">
        <color indexed="8"/>
      </bottom>
      <diagonal/>
    </border>
    <border>
      <left/>
      <right/>
      <top/>
      <bottom/>
      <diagonal/>
    </border>
    <border>
      <left/>
      <right style="thin">
        <color indexed="9"/>
      </right>
      <top/>
      <bottom/>
      <diagonal/>
    </border>
    <border>
      <left style="thin">
        <color indexed="9"/>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right/>
      <top style="medium">
        <color indexed="8"/>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top/>
      <bottom style="thin">
        <color indexed="8"/>
      </bottom>
      <diagonal/>
    </border>
    <border>
      <left/>
      <right/>
      <top style="thin">
        <color indexed="8"/>
      </top>
      <bottom style="thin">
        <color indexed="8"/>
      </bottom>
      <diagonal/>
    </border>
    <border>
      <left style="thin">
        <color indexed="9"/>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9"/>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9"/>
      </right>
      <top/>
      <bottom style="thin">
        <color indexed="8"/>
      </bottom>
      <diagonal/>
    </border>
    <border>
      <left style="thin">
        <color indexed="8"/>
      </left>
      <right style="thin">
        <color indexed="9"/>
      </right>
      <top style="thin">
        <color indexed="8"/>
      </top>
      <bottom/>
      <diagonal/>
    </border>
    <border>
      <left/>
      <right/>
      <top style="thin">
        <color indexed="8"/>
      </top>
      <bottom/>
      <diagonal/>
    </border>
    <border>
      <left/>
      <right style="medium">
        <color indexed="8"/>
      </right>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style="medium">
        <color indexed="8"/>
      </top>
      <bottom style="thin">
        <color indexed="8"/>
      </bottom>
      <diagonal/>
    </border>
    <border>
      <left/>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style="thin">
        <color indexed="9"/>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9"/>
      </left>
      <right style="medium">
        <color indexed="8"/>
      </right>
      <top/>
      <bottom style="thin">
        <color indexed="9"/>
      </bottom>
      <diagonal/>
    </border>
    <border>
      <left style="medium">
        <color indexed="8"/>
      </left>
      <right style="medium">
        <color indexed="8"/>
      </right>
      <top/>
      <bottom style="medium">
        <color indexed="8"/>
      </bottom>
      <diagonal/>
    </border>
    <border>
      <left style="medium">
        <color indexed="8"/>
      </left>
      <right/>
      <top/>
      <bottom style="thin">
        <color indexed="9"/>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thin">
        <color indexed="9"/>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style="thin">
        <color indexed="8"/>
      </bottom>
      <diagonal/>
    </border>
    <border>
      <left style="medium">
        <color indexed="8"/>
      </left>
      <right style="thin">
        <color indexed="9"/>
      </right>
      <top/>
      <bottom style="thin">
        <color indexed="9"/>
      </bottom>
      <diagonal/>
    </border>
    <border>
      <left/>
      <right style="thin">
        <color indexed="9"/>
      </right>
      <top/>
      <bottom style="medium">
        <color indexed="8"/>
      </bottom>
      <diagonal/>
    </border>
    <border>
      <left style="thin">
        <color indexed="9"/>
      </left>
      <right style="thin">
        <color indexed="9"/>
      </right>
      <top style="thin">
        <color indexed="9"/>
      </top>
      <bottom style="thin">
        <color indexed="9"/>
      </bottom>
      <diagonal/>
    </border>
  </borders>
  <cellStyleXfs count="2">
    <xf numFmtId="0" fontId="0" fillId="0" borderId="0" applyNumberFormat="0" applyFill="0" applyBorder="0" applyProtection="0"/>
    <xf numFmtId="164" fontId="37" fillId="0" borderId="0" applyFont="0" applyFill="0" applyBorder="0" applyAlignment="0" applyProtection="0"/>
  </cellStyleXfs>
  <cellXfs count="453">
    <xf numFmtId="0" fontId="0" fillId="0" borderId="0" xfId="0"/>
    <xf numFmtId="0"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8" xfId="0" applyBorder="1"/>
    <xf numFmtId="49" fontId="2" fillId="3" borderId="9" xfId="0" applyNumberFormat="1" applyFont="1" applyFill="1" applyBorder="1" applyAlignment="1">
      <alignment vertical="top" wrapText="1"/>
    </xf>
    <xf numFmtId="0" fontId="0" fillId="0" borderId="10" xfId="0" applyBorder="1"/>
    <xf numFmtId="0" fontId="0" fillId="0" borderId="6" xfId="0" applyBorder="1"/>
    <xf numFmtId="0" fontId="0" fillId="0" borderId="7"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2" borderId="1" xfId="0" applyFill="1" applyBorder="1" applyAlignment="1">
      <alignment wrapText="1"/>
    </xf>
    <xf numFmtId="0" fontId="12" fillId="2" borderId="2" xfId="0" applyFont="1" applyFill="1" applyBorder="1" applyAlignment="1">
      <alignment wrapText="1"/>
    </xf>
    <xf numFmtId="0" fontId="0" fillId="2" borderId="3" xfId="0" applyFill="1" applyBorder="1" applyAlignment="1">
      <alignment wrapText="1"/>
    </xf>
    <xf numFmtId="0" fontId="0" fillId="2" borderId="4" xfId="0" applyFill="1" applyBorder="1" applyAlignment="1">
      <alignment wrapText="1"/>
    </xf>
    <xf numFmtId="165" fontId="4" fillId="2" borderId="6" xfId="0" applyNumberFormat="1" applyFont="1"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2" borderId="16" xfId="0" applyFill="1" applyBorder="1" applyAlignment="1">
      <alignment wrapText="1"/>
    </xf>
    <xf numFmtId="0" fontId="0" fillId="2" borderId="15" xfId="0" applyFill="1" applyBorder="1" applyAlignment="1">
      <alignment wrapText="1"/>
    </xf>
    <xf numFmtId="165" fontId="0" fillId="2" borderId="15" xfId="0" applyNumberFormat="1" applyFill="1" applyBorder="1" applyAlignment="1">
      <alignment wrapText="1"/>
    </xf>
    <xf numFmtId="0" fontId="0" fillId="2" borderId="17" xfId="0" applyFill="1" applyBorder="1" applyAlignment="1">
      <alignment wrapText="1"/>
    </xf>
    <xf numFmtId="49" fontId="4" fillId="4" borderId="18" xfId="0" applyNumberFormat="1" applyFont="1" applyFill="1" applyBorder="1" applyAlignment="1">
      <alignment horizontal="center" vertical="center" wrapText="1"/>
    </xf>
    <xf numFmtId="165" fontId="5" fillId="2" borderId="18" xfId="0" applyNumberFormat="1" applyFont="1" applyFill="1" applyBorder="1" applyAlignment="1">
      <alignment horizontal="center" vertical="center" wrapText="1"/>
    </xf>
    <xf numFmtId="0" fontId="0" fillId="2" borderId="22" xfId="0" applyFill="1" applyBorder="1" applyAlignment="1">
      <alignment wrapText="1"/>
    </xf>
    <xf numFmtId="165" fontId="5" fillId="4" borderId="18" xfId="0" applyNumberFormat="1" applyFont="1" applyFill="1" applyBorder="1" applyAlignment="1">
      <alignment vertical="center" wrapText="1"/>
    </xf>
    <xf numFmtId="165" fontId="4" fillId="2" borderId="6" xfId="0" applyNumberFormat="1" applyFont="1" applyFill="1" applyBorder="1" applyAlignment="1">
      <alignment vertical="center" wrapText="1"/>
    </xf>
    <xf numFmtId="49" fontId="4" fillId="4" borderId="38" xfId="0" applyNumberFormat="1" applyFont="1" applyFill="1" applyBorder="1" applyAlignment="1">
      <alignment vertical="center" wrapText="1"/>
    </xf>
    <xf numFmtId="0" fontId="0" fillId="2" borderId="11" xfId="0" applyFill="1" applyBorder="1" applyAlignment="1">
      <alignment wrapText="1"/>
    </xf>
    <xf numFmtId="165" fontId="0" fillId="2" borderId="11" xfId="0" applyNumberFormat="1" applyFill="1" applyBorder="1" applyAlignment="1">
      <alignment wrapText="1"/>
    </xf>
    <xf numFmtId="165" fontId="4" fillId="2" borderId="10" xfId="0" applyNumberFormat="1" applyFont="1" applyFill="1" applyBorder="1" applyAlignment="1">
      <alignment vertical="center" wrapText="1"/>
    </xf>
    <xf numFmtId="49" fontId="4" fillId="4" borderId="36" xfId="0" applyNumberFormat="1" applyFont="1" applyFill="1" applyBorder="1" applyAlignment="1">
      <alignment vertical="center" wrapText="1"/>
    </xf>
    <xf numFmtId="165" fontId="4" fillId="4" borderId="18" xfId="0" applyNumberFormat="1" applyFont="1" applyFill="1" applyBorder="1" applyAlignment="1">
      <alignment vertical="center" wrapText="1"/>
    </xf>
    <xf numFmtId="0" fontId="4" fillId="2" borderId="6" xfId="0" applyFont="1" applyFill="1" applyBorder="1" applyAlignment="1">
      <alignment horizontal="center" vertical="center" wrapText="1"/>
    </xf>
    <xf numFmtId="165" fontId="0" fillId="2" borderId="10" xfId="0" applyNumberFormat="1" applyFill="1" applyBorder="1" applyAlignment="1">
      <alignment vertical="center" wrapText="1"/>
    </xf>
    <xf numFmtId="49" fontId="0" fillId="4" borderId="38" xfId="0" applyNumberFormat="1" applyFill="1" applyBorder="1" applyAlignment="1">
      <alignment wrapText="1"/>
    </xf>
    <xf numFmtId="165" fontId="4" fillId="4" borderId="37" xfId="0" applyNumberFormat="1" applyFont="1" applyFill="1" applyBorder="1" applyAlignment="1">
      <alignment wrapText="1"/>
    </xf>
    <xf numFmtId="165" fontId="0" fillId="2" borderId="6" xfId="0" applyNumberFormat="1" applyFill="1" applyBorder="1" applyAlignment="1">
      <alignment wrapText="1"/>
    </xf>
    <xf numFmtId="0" fontId="0" fillId="2" borderId="12" xfId="0" applyFill="1" applyBorder="1" applyAlignment="1">
      <alignment wrapText="1"/>
    </xf>
    <xf numFmtId="0" fontId="0" fillId="2" borderId="13" xfId="0" applyFill="1" applyBorder="1" applyAlignment="1">
      <alignment wrapText="1"/>
    </xf>
    <xf numFmtId="0" fontId="0" fillId="2" borderId="14" xfId="0" applyFill="1" applyBorder="1" applyAlignment="1">
      <alignment wrapText="1"/>
    </xf>
    <xf numFmtId="0" fontId="0" fillId="2" borderId="2" xfId="0" applyFill="1" applyBorder="1" applyAlignment="1">
      <alignment wrapText="1"/>
    </xf>
    <xf numFmtId="165" fontId="34" fillId="2" borderId="2" xfId="0" applyNumberFormat="1" applyFont="1" applyFill="1" applyBorder="1" applyAlignment="1">
      <alignment wrapText="1"/>
    </xf>
    <xf numFmtId="165" fontId="4" fillId="2" borderId="2" xfId="0" applyNumberFormat="1" applyFont="1" applyFill="1" applyBorder="1" applyAlignment="1">
      <alignment vertical="center" wrapText="1"/>
    </xf>
    <xf numFmtId="0" fontId="0" fillId="2" borderId="2" xfId="0" applyFill="1" applyBorder="1" applyAlignment="1">
      <alignment vertical="center" wrapText="1"/>
    </xf>
    <xf numFmtId="0" fontId="0" fillId="2" borderId="6" xfId="0" applyFill="1" applyBorder="1" applyAlignment="1">
      <alignment vertical="center" wrapText="1"/>
    </xf>
    <xf numFmtId="0" fontId="4" fillId="2" borderId="25" xfId="0" applyFont="1" applyFill="1" applyBorder="1" applyAlignment="1">
      <alignment horizontal="left" wrapText="1"/>
    </xf>
    <xf numFmtId="0" fontId="4" fillId="2" borderId="16" xfId="0" applyFont="1" applyFill="1" applyBorder="1" applyAlignment="1">
      <alignment horizontal="left" wrapText="1"/>
    </xf>
    <xf numFmtId="0" fontId="4" fillId="2" borderId="46" xfId="0" applyFont="1" applyFill="1" applyBorder="1" applyAlignment="1">
      <alignment horizontal="left" wrapText="1"/>
    </xf>
    <xf numFmtId="0" fontId="0" fillId="2" borderId="47" xfId="0" applyFill="1" applyBorder="1" applyAlignment="1">
      <alignment wrapText="1"/>
    </xf>
    <xf numFmtId="0" fontId="0" fillId="2" borderId="48" xfId="0" applyFill="1" applyBorder="1" applyAlignment="1">
      <alignment wrapText="1"/>
    </xf>
    <xf numFmtId="49" fontId="4" fillId="4" borderId="39" xfId="0" applyNumberFormat="1" applyFont="1" applyFill="1" applyBorder="1" applyAlignment="1">
      <alignment horizontal="left" wrapText="1"/>
    </xf>
    <xf numFmtId="165" fontId="4" fillId="4" borderId="39" xfId="0" applyNumberFormat="1" applyFont="1" applyFill="1" applyBorder="1" applyAlignment="1">
      <alignment horizontal="center" wrapText="1"/>
    </xf>
    <xf numFmtId="165" fontId="4" fillId="4" borderId="39" xfId="0" applyNumberFormat="1" applyFont="1" applyFill="1" applyBorder="1" applyAlignment="1">
      <alignment wrapText="1"/>
    </xf>
    <xf numFmtId="49" fontId="0" fillId="4" borderId="49" xfId="0" applyNumberFormat="1" applyFill="1" applyBorder="1" applyAlignment="1">
      <alignment vertical="center" wrapText="1"/>
    </xf>
    <xf numFmtId="165" fontId="0" fillId="2" borderId="49" xfId="0" applyNumberFormat="1" applyFill="1" applyBorder="1" applyAlignment="1">
      <alignment wrapText="1"/>
    </xf>
    <xf numFmtId="165" fontId="5" fillId="2" borderId="49" xfId="0" applyNumberFormat="1" applyFont="1" applyFill="1" applyBorder="1" applyAlignment="1">
      <alignment horizontal="center" vertical="center" wrapText="1"/>
    </xf>
    <xf numFmtId="165" fontId="4" fillId="4" borderId="49" xfId="0" applyNumberFormat="1" applyFont="1" applyFill="1" applyBorder="1" applyAlignment="1">
      <alignment wrapText="1"/>
    </xf>
    <xf numFmtId="49" fontId="0" fillId="4" borderId="18" xfId="0" applyNumberFormat="1" applyFill="1" applyBorder="1" applyAlignment="1">
      <alignment vertical="center" wrapText="1"/>
    </xf>
    <xf numFmtId="165" fontId="0" fillId="2" borderId="18" xfId="0" applyNumberFormat="1" applyFill="1" applyBorder="1" applyAlignment="1">
      <alignment wrapText="1"/>
    </xf>
    <xf numFmtId="165" fontId="4" fillId="4" borderId="18" xfId="0" applyNumberFormat="1" applyFont="1" applyFill="1" applyBorder="1" applyAlignment="1">
      <alignment wrapText="1"/>
    </xf>
    <xf numFmtId="165" fontId="0" fillId="2" borderId="47" xfId="0" applyNumberFormat="1" applyFill="1" applyBorder="1" applyAlignment="1">
      <alignment wrapText="1"/>
    </xf>
    <xf numFmtId="49" fontId="4" fillId="5" borderId="18" xfId="0" applyNumberFormat="1" applyFont="1" applyFill="1" applyBorder="1" applyAlignment="1">
      <alignment wrapText="1"/>
    </xf>
    <xf numFmtId="165" fontId="4" fillId="5" borderId="18" xfId="0" applyNumberFormat="1" applyFont="1" applyFill="1" applyBorder="1" applyAlignment="1">
      <alignment wrapText="1"/>
    </xf>
    <xf numFmtId="165" fontId="4" fillId="4" borderId="20" xfId="0" applyNumberFormat="1" applyFont="1" applyFill="1" applyBorder="1" applyAlignment="1">
      <alignment wrapText="1"/>
    </xf>
    <xf numFmtId="165" fontId="4" fillId="2" borderId="20" xfId="0" applyNumberFormat="1" applyFont="1" applyFill="1" applyBorder="1" applyAlignment="1">
      <alignment wrapText="1"/>
    </xf>
    <xf numFmtId="165" fontId="4" fillId="2" borderId="16" xfId="0" applyNumberFormat="1" applyFont="1" applyFill="1" applyBorder="1" applyAlignment="1">
      <alignment wrapText="1"/>
    </xf>
    <xf numFmtId="165" fontId="4" fillId="2" borderId="21" xfId="0" applyNumberFormat="1" applyFont="1" applyFill="1" applyBorder="1" applyAlignment="1">
      <alignment wrapText="1"/>
    </xf>
    <xf numFmtId="0" fontId="4" fillId="2" borderId="20" xfId="0" applyFont="1" applyFill="1" applyBorder="1" applyAlignment="1">
      <alignment horizontal="left" wrapText="1"/>
    </xf>
    <xf numFmtId="0" fontId="4" fillId="2" borderId="21" xfId="0" applyFont="1" applyFill="1" applyBorder="1" applyAlignment="1">
      <alignment horizontal="left" wrapText="1"/>
    </xf>
    <xf numFmtId="0" fontId="0" fillId="2" borderId="6" xfId="0" applyNumberFormat="1" applyFill="1" applyBorder="1" applyAlignment="1">
      <alignment wrapText="1"/>
    </xf>
    <xf numFmtId="9" fontId="0" fillId="2" borderId="47" xfId="0" applyNumberFormat="1" applyFill="1" applyBorder="1" applyAlignment="1">
      <alignment wrapText="1"/>
    </xf>
    <xf numFmtId="0" fontId="0" fillId="2" borderId="50" xfId="0" applyFill="1" applyBorder="1" applyAlignment="1">
      <alignment wrapText="1"/>
    </xf>
    <xf numFmtId="0" fontId="0" fillId="2" borderId="26" xfId="0" applyFill="1" applyBorder="1" applyAlignment="1">
      <alignment wrapText="1"/>
    </xf>
    <xf numFmtId="0" fontId="0" fillId="2" borderId="10" xfId="0" applyFill="1" applyBorder="1" applyAlignment="1">
      <alignment wrapText="1"/>
    </xf>
    <xf numFmtId="0" fontId="4" fillId="4" borderId="53" xfId="0" applyFont="1" applyFill="1" applyBorder="1" applyAlignment="1">
      <alignment horizontal="center" wrapText="1"/>
    </xf>
    <xf numFmtId="0" fontId="4" fillId="4" borderId="33" xfId="0" applyFont="1" applyFill="1" applyBorder="1" applyAlignment="1">
      <alignment horizontal="center" wrapText="1"/>
    </xf>
    <xf numFmtId="165" fontId="0" fillId="4" borderId="18" xfId="0" applyNumberFormat="1" applyFill="1" applyBorder="1" applyAlignment="1">
      <alignment wrapText="1"/>
    </xf>
    <xf numFmtId="165" fontId="0" fillId="2" borderId="6" xfId="0" applyNumberFormat="1" applyFill="1" applyBorder="1" applyAlignment="1">
      <alignment vertical="center" wrapText="1"/>
    </xf>
    <xf numFmtId="49" fontId="4" fillId="6" borderId="36" xfId="0" applyNumberFormat="1" applyFont="1" applyFill="1" applyBorder="1" applyAlignment="1">
      <alignment wrapText="1"/>
    </xf>
    <xf numFmtId="165" fontId="4" fillId="6" borderId="18" xfId="0" applyNumberFormat="1" applyFont="1" applyFill="1" applyBorder="1" applyAlignment="1">
      <alignment wrapText="1"/>
    </xf>
    <xf numFmtId="165" fontId="4" fillId="6" borderId="37" xfId="0" applyNumberFormat="1" applyFont="1" applyFill="1" applyBorder="1" applyAlignment="1">
      <alignment wrapText="1"/>
    </xf>
    <xf numFmtId="165" fontId="0" fillId="4" borderId="39" xfId="0" applyNumberFormat="1" applyFill="1" applyBorder="1" applyAlignment="1">
      <alignment wrapText="1"/>
    </xf>
    <xf numFmtId="165" fontId="0" fillId="4" borderId="40" xfId="0" applyNumberFormat="1" applyFill="1" applyBorder="1" applyAlignment="1">
      <alignment wrapText="1"/>
    </xf>
    <xf numFmtId="49" fontId="4" fillId="7" borderId="56" xfId="0" applyNumberFormat="1" applyFont="1" applyFill="1" applyBorder="1" applyAlignment="1">
      <alignment wrapText="1"/>
    </xf>
    <xf numFmtId="165" fontId="4" fillId="7" borderId="57" xfId="0" applyNumberFormat="1" applyFont="1" applyFill="1" applyBorder="1" applyAlignment="1">
      <alignment wrapText="1"/>
    </xf>
    <xf numFmtId="165" fontId="4" fillId="7" borderId="58" xfId="0" applyNumberFormat="1" applyFont="1" applyFill="1" applyBorder="1" applyAlignment="1">
      <alignment wrapText="1"/>
    </xf>
    <xf numFmtId="165" fontId="5" fillId="2" borderId="6" xfId="0" applyNumberFormat="1" applyFont="1" applyFill="1" applyBorder="1" applyAlignment="1">
      <alignment horizontal="right" vertical="center" wrapText="1"/>
    </xf>
    <xf numFmtId="0" fontId="5" fillId="2" borderId="6" xfId="0" applyFont="1" applyFill="1" applyBorder="1" applyAlignment="1">
      <alignment horizontal="center" vertical="center" wrapText="1"/>
    </xf>
    <xf numFmtId="165" fontId="4" fillId="2" borderId="7" xfId="0" applyNumberFormat="1" applyFont="1" applyFill="1" applyBorder="1" applyAlignment="1">
      <alignment wrapText="1"/>
    </xf>
    <xf numFmtId="0" fontId="0" fillId="0" borderId="59" xfId="0" applyBorder="1"/>
    <xf numFmtId="49" fontId="15" fillId="8" borderId="9" xfId="0" applyNumberFormat="1" applyFont="1" applyFill="1" applyBorder="1"/>
    <xf numFmtId="0" fontId="0" fillId="8" borderId="60" xfId="0" applyFill="1" applyBorder="1"/>
    <xf numFmtId="49" fontId="0" fillId="8" borderId="61" xfId="0" applyNumberFormat="1" applyFill="1" applyBorder="1" applyAlignment="1">
      <alignment wrapText="1"/>
    </xf>
    <xf numFmtId="0" fontId="0" fillId="8" borderId="61" xfId="0" applyFill="1" applyBorder="1" applyAlignment="1">
      <alignment wrapText="1"/>
    </xf>
    <xf numFmtId="0" fontId="0" fillId="0" borderId="62" xfId="0" applyBorder="1"/>
    <xf numFmtId="49" fontId="0" fillId="8" borderId="63" xfId="0" applyNumberFormat="1" applyFill="1" applyBorder="1" applyAlignment="1">
      <alignment wrapText="1"/>
    </xf>
    <xf numFmtId="0" fontId="0" fillId="0" borderId="64" xfId="0" applyBorder="1"/>
    <xf numFmtId="0" fontId="0" fillId="0" borderId="67" xfId="0" applyBorder="1"/>
    <xf numFmtId="0" fontId="0" fillId="0" borderId="41" xfId="0" applyBorder="1"/>
    <xf numFmtId="49" fontId="15" fillId="4" borderId="42" xfId="0" applyNumberFormat="1" applyFont="1" applyFill="1" applyBorder="1"/>
    <xf numFmtId="49" fontId="15" fillId="4" borderId="36" xfId="0" applyNumberFormat="1" applyFont="1" applyFill="1" applyBorder="1"/>
    <xf numFmtId="49" fontId="15" fillId="4" borderId="18" xfId="0" applyNumberFormat="1" applyFont="1" applyFill="1" applyBorder="1"/>
    <xf numFmtId="49" fontId="15" fillId="4" borderId="37" xfId="0" applyNumberFormat="1" applyFont="1" applyFill="1" applyBorder="1"/>
    <xf numFmtId="0" fontId="0" fillId="4" borderId="36" xfId="0" applyFill="1" applyBorder="1" applyAlignment="1">
      <alignment vertical="top" wrapText="1"/>
    </xf>
    <xf numFmtId="0" fontId="0" fillId="4" borderId="18" xfId="0" applyFill="1" applyBorder="1" applyAlignment="1">
      <alignment vertical="center"/>
    </xf>
    <xf numFmtId="165" fontId="0" fillId="4" borderId="37" xfId="0" applyNumberFormat="1" applyFill="1" applyBorder="1" applyAlignment="1">
      <alignment vertical="center"/>
    </xf>
    <xf numFmtId="0" fontId="0" fillId="4" borderId="36" xfId="0" applyFill="1" applyBorder="1" applyAlignment="1">
      <alignment vertical="top"/>
    </xf>
    <xf numFmtId="0" fontId="0" fillId="4" borderId="38" xfId="0" applyFill="1" applyBorder="1" applyAlignment="1">
      <alignment vertical="top"/>
    </xf>
    <xf numFmtId="165" fontId="0" fillId="4" borderId="40" xfId="0" applyNumberFormat="1" applyFill="1" applyBorder="1" applyAlignment="1">
      <alignment vertical="center"/>
    </xf>
    <xf numFmtId="0" fontId="0" fillId="0" borderId="50" xfId="0" applyBorder="1"/>
    <xf numFmtId="0" fontId="0" fillId="4" borderId="36" xfId="0" applyFill="1" applyBorder="1" applyAlignment="1">
      <alignment vertical="center" wrapText="1"/>
    </xf>
    <xf numFmtId="0" fontId="0" fillId="4" borderId="36" xfId="0" applyFill="1" applyBorder="1" applyAlignment="1">
      <alignment wrapText="1"/>
    </xf>
    <xf numFmtId="0" fontId="0" fillId="4" borderId="36" xfId="0" applyFill="1" applyBorder="1"/>
    <xf numFmtId="0" fontId="0" fillId="4" borderId="38" xfId="0" applyFill="1" applyBorder="1"/>
    <xf numFmtId="0" fontId="0" fillId="0" borderId="73" xfId="0" applyBorder="1"/>
    <xf numFmtId="165" fontId="4" fillId="4" borderId="40" xfId="0" applyNumberFormat="1" applyFont="1" applyFill="1" applyBorder="1" applyAlignment="1">
      <alignment wrapText="1"/>
    </xf>
    <xf numFmtId="49" fontId="0" fillId="4" borderId="42" xfId="0" applyNumberFormat="1" applyFill="1" applyBorder="1" applyAlignment="1">
      <alignment wrapText="1"/>
    </xf>
    <xf numFmtId="165" fontId="4" fillId="4" borderId="43" xfId="0" applyNumberFormat="1" applyFont="1" applyFill="1" applyBorder="1" applyAlignment="1">
      <alignment wrapText="1"/>
    </xf>
    <xf numFmtId="49" fontId="0" fillId="4" borderId="36" xfId="0" applyNumberFormat="1" applyFill="1" applyBorder="1" applyAlignment="1">
      <alignment wrapText="1"/>
    </xf>
    <xf numFmtId="0" fontId="0" fillId="0" borderId="19" xfId="0" applyBorder="1"/>
    <xf numFmtId="49" fontId="4" fillId="4" borderId="38" xfId="0" applyNumberFormat="1" applyFont="1" applyFill="1" applyBorder="1" applyAlignment="1">
      <alignment wrapText="1"/>
    </xf>
    <xf numFmtId="0" fontId="0" fillId="0" borderId="74" xfId="0" applyBorder="1"/>
    <xf numFmtId="0" fontId="0" fillId="4" borderId="43" xfId="0" applyFill="1" applyBorder="1"/>
    <xf numFmtId="9" fontId="4" fillId="4" borderId="37" xfId="0" applyNumberFormat="1" applyFont="1" applyFill="1" applyBorder="1" applyAlignment="1">
      <alignment vertical="center" wrapText="1"/>
    </xf>
    <xf numFmtId="165" fontId="15" fillId="4" borderId="39" xfId="0" applyNumberFormat="1" applyFont="1" applyFill="1" applyBorder="1"/>
    <xf numFmtId="0" fontId="0" fillId="4" borderId="40" xfId="0" applyFill="1" applyBorder="1"/>
    <xf numFmtId="9" fontId="0" fillId="0" borderId="75" xfId="0" applyNumberFormat="1" applyBorder="1"/>
    <xf numFmtId="0" fontId="0" fillId="0" borderId="75" xfId="0" applyBorder="1"/>
    <xf numFmtId="49" fontId="35" fillId="0" borderId="75" xfId="0" applyNumberFormat="1" applyFont="1" applyBorder="1"/>
    <xf numFmtId="49" fontId="0" fillId="0" borderId="75" xfId="0" applyNumberFormat="1" applyBorder="1"/>
    <xf numFmtId="49" fontId="35" fillId="2" borderId="75" xfId="0" applyNumberFormat="1" applyFont="1" applyFill="1" applyBorder="1" applyAlignment="1">
      <alignment vertical="center"/>
    </xf>
    <xf numFmtId="49" fontId="0" fillId="0" borderId="75" xfId="0" applyNumberFormat="1" applyBorder="1" applyAlignment="1">
      <alignment horizontal="left"/>
    </xf>
    <xf numFmtId="49" fontId="0" fillId="2" borderId="75" xfId="0" applyNumberFormat="1" applyFill="1" applyBorder="1" applyAlignment="1">
      <alignment horizontal="left" wrapText="1"/>
    </xf>
    <xf numFmtId="165" fontId="11" fillId="0" borderId="2" xfId="0" applyNumberFormat="1" applyFont="1" applyFill="1" applyBorder="1" applyAlignment="1">
      <alignment wrapText="1"/>
    </xf>
    <xf numFmtId="165" fontId="13" fillId="0" borderId="6" xfId="0" applyNumberFormat="1" applyFont="1" applyFill="1" applyBorder="1" applyAlignment="1">
      <alignment horizontal="left" wrapText="1"/>
    </xf>
    <xf numFmtId="0" fontId="0" fillId="0" borderId="15" xfId="0" applyFill="1" applyBorder="1" applyAlignment="1">
      <alignment wrapText="1"/>
    </xf>
    <xf numFmtId="165" fontId="5" fillId="0" borderId="18" xfId="0" applyNumberFormat="1" applyFont="1" applyFill="1" applyBorder="1" applyAlignment="1">
      <alignment horizontal="center" vertical="center" wrapText="1"/>
    </xf>
    <xf numFmtId="165" fontId="4" fillId="0" borderId="18" xfId="0" applyNumberFormat="1" applyFont="1" applyFill="1" applyBorder="1" applyAlignment="1">
      <alignment horizontal="center" vertical="center" wrapText="1"/>
    </xf>
    <xf numFmtId="165" fontId="4" fillId="0" borderId="18" xfId="0" applyNumberFormat="1" applyFont="1" applyFill="1" applyBorder="1" applyAlignment="1">
      <alignment horizontal="left" vertical="center" wrapText="1"/>
    </xf>
    <xf numFmtId="165" fontId="5" fillId="0" borderId="16" xfId="0" applyNumberFormat="1" applyFont="1" applyFill="1" applyBorder="1" applyAlignment="1">
      <alignment vertical="center" wrapText="1"/>
    </xf>
    <xf numFmtId="0" fontId="0" fillId="0" borderId="6" xfId="0" applyFill="1" applyBorder="1" applyAlignment="1">
      <alignment wrapText="1"/>
    </xf>
    <xf numFmtId="0" fontId="0" fillId="0" borderId="0" xfId="0" applyNumberFormat="1" applyFill="1"/>
    <xf numFmtId="0" fontId="0" fillId="0" borderId="1" xfId="0" applyFill="1" applyBorder="1" applyAlignment="1">
      <alignment wrapText="1"/>
    </xf>
    <xf numFmtId="0" fontId="10" fillId="0" borderId="2" xfId="0" applyFont="1" applyFill="1" applyBorder="1" applyAlignment="1">
      <alignment wrapText="1"/>
    </xf>
    <xf numFmtId="165" fontId="6" fillId="0" borderId="2" xfId="0" applyNumberFormat="1" applyFont="1" applyFill="1" applyBorder="1" applyAlignment="1">
      <alignment wrapText="1"/>
    </xf>
    <xf numFmtId="165" fontId="12" fillId="0" borderId="2" xfId="0" applyNumberFormat="1" applyFont="1" applyFill="1" applyBorder="1" applyAlignment="1">
      <alignment wrapText="1"/>
    </xf>
    <xf numFmtId="0" fontId="12" fillId="0" borderId="2" xfId="0" applyFont="1" applyFill="1" applyBorder="1" applyAlignment="1">
      <alignment wrapText="1"/>
    </xf>
    <xf numFmtId="0" fontId="0" fillId="0" borderId="3" xfId="0" applyFill="1" applyBorder="1" applyAlignment="1">
      <alignment wrapText="1"/>
    </xf>
    <xf numFmtId="0" fontId="0" fillId="0" borderId="4" xfId="0" applyFill="1" applyBorder="1" applyAlignment="1">
      <alignment wrapText="1"/>
    </xf>
    <xf numFmtId="0" fontId="4" fillId="0" borderId="6" xfId="0" applyFont="1" applyFill="1" applyBorder="1" applyAlignment="1">
      <alignment wrapText="1"/>
    </xf>
    <xf numFmtId="165" fontId="4" fillId="0" borderId="6" xfId="0" applyNumberFormat="1" applyFont="1" applyFill="1" applyBorder="1" applyAlignment="1">
      <alignment wrapText="1"/>
    </xf>
    <xf numFmtId="165" fontId="14" fillId="0" borderId="6" xfId="0" applyNumberFormat="1" applyFont="1" applyFill="1" applyBorder="1" applyAlignment="1">
      <alignment horizontal="left" wrapText="1"/>
    </xf>
    <xf numFmtId="0" fontId="0" fillId="0" borderId="7" xfId="0" applyFill="1" applyBorder="1" applyAlignment="1">
      <alignment wrapText="1"/>
    </xf>
    <xf numFmtId="0" fontId="0" fillId="0" borderId="16" xfId="0" applyFill="1" applyBorder="1" applyAlignment="1">
      <alignment wrapText="1"/>
    </xf>
    <xf numFmtId="165" fontId="0" fillId="0" borderId="15" xfId="0" applyNumberFormat="1" applyFill="1" applyBorder="1" applyAlignment="1">
      <alignment wrapText="1"/>
    </xf>
    <xf numFmtId="0" fontId="0" fillId="0" borderId="17" xfId="0" applyFill="1" applyBorder="1" applyAlignment="1">
      <alignment wrapText="1"/>
    </xf>
    <xf numFmtId="49" fontId="5" fillId="0" borderId="18"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0" fillId="0" borderId="18" xfId="0" applyNumberFormat="1" applyFill="1" applyBorder="1" applyAlignment="1">
      <alignment horizontal="center" vertical="center" wrapText="1"/>
    </xf>
    <xf numFmtId="0" fontId="9" fillId="0" borderId="19" xfId="0" applyFont="1" applyFill="1" applyBorder="1" applyAlignment="1">
      <alignment horizontal="center" vertical="center" wrapText="1"/>
    </xf>
    <xf numFmtId="49" fontId="4" fillId="0" borderId="18" xfId="0" applyNumberFormat="1" applyFont="1" applyFill="1" applyBorder="1" applyAlignment="1">
      <alignment vertical="center" wrapText="1"/>
    </xf>
    <xf numFmtId="165" fontId="16" fillId="0" borderId="19" xfId="0" applyNumberFormat="1" applyFont="1" applyFill="1" applyBorder="1" applyAlignment="1">
      <alignment vertical="center" wrapText="1"/>
    </xf>
    <xf numFmtId="165" fontId="4" fillId="0" borderId="19" xfId="0" applyNumberFormat="1" applyFont="1" applyFill="1" applyBorder="1" applyAlignment="1">
      <alignment vertical="center" wrapText="1"/>
    </xf>
    <xf numFmtId="49" fontId="5" fillId="0" borderId="18" xfId="0" applyNumberFormat="1" applyFont="1" applyFill="1" applyBorder="1" applyAlignment="1">
      <alignment vertical="center" wrapText="1"/>
    </xf>
    <xf numFmtId="49" fontId="5" fillId="0" borderId="18" xfId="0" applyNumberFormat="1" applyFont="1" applyFill="1" applyBorder="1" applyAlignment="1">
      <alignment horizontal="left" vertical="top" wrapText="1"/>
    </xf>
    <xf numFmtId="49" fontId="5" fillId="0" borderId="18" xfId="0" applyNumberFormat="1" applyFont="1" applyFill="1" applyBorder="1" applyAlignment="1">
      <alignment horizontal="left" vertical="center" wrapText="1"/>
    </xf>
    <xf numFmtId="49" fontId="18" fillId="0" borderId="18" xfId="0" applyNumberFormat="1" applyFont="1" applyFill="1" applyBorder="1" applyAlignment="1">
      <alignment horizontal="left" vertical="top" wrapText="1"/>
    </xf>
    <xf numFmtId="165" fontId="5" fillId="0" borderId="19" xfId="0" applyNumberFormat="1" applyFont="1" applyFill="1" applyBorder="1" applyAlignment="1">
      <alignment horizontal="center" vertical="center" wrapText="1"/>
    </xf>
    <xf numFmtId="49" fontId="18" fillId="0" borderId="18" xfId="0" applyNumberFormat="1" applyFont="1" applyFill="1" applyBorder="1" applyAlignment="1">
      <alignment horizontal="left" wrapText="1"/>
    </xf>
    <xf numFmtId="49" fontId="5" fillId="0" borderId="18" xfId="0" applyNumberFormat="1" applyFont="1" applyFill="1" applyBorder="1" applyAlignment="1">
      <alignment horizontal="justify" vertical="center"/>
    </xf>
    <xf numFmtId="0" fontId="5" fillId="0" borderId="18" xfId="0" applyFont="1" applyFill="1" applyBorder="1" applyAlignment="1">
      <alignment horizontal="left" vertical="top" wrapText="1"/>
    </xf>
    <xf numFmtId="9" fontId="5" fillId="0" borderId="18" xfId="0" applyNumberFormat="1" applyFont="1" applyFill="1" applyBorder="1" applyAlignment="1">
      <alignment horizontal="center" vertical="center" wrapText="1"/>
    </xf>
    <xf numFmtId="49" fontId="5" fillId="0" borderId="18" xfId="0" applyNumberFormat="1" applyFont="1" applyFill="1" applyBorder="1" applyAlignment="1">
      <alignment horizontal="left" wrapText="1"/>
    </xf>
    <xf numFmtId="0" fontId="0" fillId="0" borderId="19" xfId="0" applyFill="1" applyBorder="1" applyAlignment="1">
      <alignment wrapText="1"/>
    </xf>
    <xf numFmtId="0" fontId="0" fillId="0" borderId="21" xfId="0" applyFill="1" applyBorder="1" applyAlignment="1">
      <alignment wrapText="1"/>
    </xf>
    <xf numFmtId="165" fontId="4" fillId="0" borderId="19" xfId="0" applyNumberFormat="1" applyFont="1" applyFill="1" applyBorder="1" applyAlignment="1">
      <alignment horizontal="center" vertical="center" wrapText="1"/>
    </xf>
    <xf numFmtId="0" fontId="0" fillId="0" borderId="22" xfId="0" applyFill="1" applyBorder="1" applyAlignment="1">
      <alignment wrapText="1"/>
    </xf>
    <xf numFmtId="165" fontId="5" fillId="0" borderId="7" xfId="0"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8" xfId="0" applyFont="1" applyFill="1" applyBorder="1" applyAlignment="1">
      <alignment horizontal="justify" vertical="center"/>
    </xf>
    <xf numFmtId="0" fontId="4" fillId="0" borderId="15" xfId="0" applyFont="1" applyFill="1" applyBorder="1" applyAlignment="1">
      <alignment vertical="center" wrapText="1"/>
    </xf>
    <xf numFmtId="0" fontId="5" fillId="0" borderId="16" xfId="0" applyFont="1" applyFill="1" applyBorder="1" applyAlignment="1">
      <alignment vertical="center" wrapText="1"/>
    </xf>
    <xf numFmtId="0" fontId="4" fillId="0" borderId="7" xfId="0" applyFont="1" applyFill="1" applyBorder="1" applyAlignment="1">
      <alignment vertical="center" wrapText="1"/>
    </xf>
    <xf numFmtId="165" fontId="4" fillId="0" borderId="23" xfId="0" applyNumberFormat="1" applyFont="1" applyFill="1" applyBorder="1" applyAlignment="1">
      <alignment vertical="center" wrapText="1"/>
    </xf>
    <xf numFmtId="165" fontId="5" fillId="0" borderId="18" xfId="0" applyNumberFormat="1" applyFont="1" applyFill="1" applyBorder="1" applyAlignment="1">
      <alignment wrapText="1"/>
    </xf>
    <xf numFmtId="165" fontId="5" fillId="0" borderId="24" xfId="0" applyNumberFormat="1" applyFont="1" applyFill="1" applyBorder="1" applyAlignment="1">
      <alignment horizontal="center" vertical="center" wrapText="1"/>
    </xf>
    <xf numFmtId="49" fontId="5" fillId="0" borderId="18" xfId="0" applyNumberFormat="1" applyFont="1" applyFill="1" applyBorder="1" applyAlignment="1">
      <alignment wrapText="1"/>
    </xf>
    <xf numFmtId="0" fontId="24" fillId="0" borderId="18" xfId="0" applyFont="1" applyFill="1" applyBorder="1" applyAlignment="1">
      <alignment wrapText="1"/>
    </xf>
    <xf numFmtId="165" fontId="5" fillId="0" borderId="18" xfId="0" applyNumberFormat="1" applyFont="1" applyFill="1" applyBorder="1" applyAlignment="1">
      <alignment horizontal="left" vertical="top" wrapText="1"/>
    </xf>
    <xf numFmtId="0" fontId="4" fillId="0" borderId="16" xfId="0" applyFont="1" applyFill="1" applyBorder="1" applyAlignment="1">
      <alignment vertical="center" wrapText="1"/>
    </xf>
    <xf numFmtId="0" fontId="19" fillId="0" borderId="17" xfId="0" applyFont="1" applyFill="1" applyBorder="1" applyAlignment="1">
      <alignment wrapText="1"/>
    </xf>
    <xf numFmtId="165" fontId="22" fillId="0" borderId="19" xfId="0" applyNumberFormat="1" applyFont="1" applyFill="1" applyBorder="1" applyAlignment="1">
      <alignment horizontal="center" vertical="center" wrapText="1"/>
    </xf>
    <xf numFmtId="0" fontId="27" fillId="0" borderId="17" xfId="0" applyFont="1" applyFill="1" applyBorder="1" applyAlignment="1">
      <alignment wrapText="1"/>
    </xf>
    <xf numFmtId="165" fontId="28" fillId="0" borderId="19" xfId="0" applyNumberFormat="1" applyFont="1" applyFill="1" applyBorder="1" applyAlignment="1">
      <alignment horizontal="center" vertical="center" wrapText="1"/>
    </xf>
    <xf numFmtId="0" fontId="4" fillId="0" borderId="19" xfId="0" applyFont="1" applyFill="1" applyBorder="1" applyAlignment="1">
      <alignment vertical="center" wrapText="1"/>
    </xf>
    <xf numFmtId="0" fontId="5" fillId="0" borderId="7" xfId="0" applyFont="1" applyFill="1" applyBorder="1" applyAlignment="1">
      <alignment vertical="center" wrapText="1"/>
    </xf>
    <xf numFmtId="0" fontId="0" fillId="0" borderId="12" xfId="0" applyFill="1" applyBorder="1" applyAlignment="1">
      <alignment wrapText="1"/>
    </xf>
    <xf numFmtId="0" fontId="0" fillId="0" borderId="14" xfId="0" applyFill="1" applyBorder="1" applyAlignment="1">
      <alignment wrapText="1"/>
    </xf>
    <xf numFmtId="165" fontId="5" fillId="9" borderId="18" xfId="0" applyNumberFormat="1" applyFont="1" applyFill="1" applyBorder="1" applyAlignment="1">
      <alignment horizontal="center" vertical="center" wrapText="1"/>
    </xf>
    <xf numFmtId="165" fontId="4" fillId="9" borderId="18" xfId="0" applyNumberFormat="1" applyFont="1" applyFill="1" applyBorder="1" applyAlignment="1">
      <alignment horizontal="center" vertical="center" wrapText="1"/>
    </xf>
    <xf numFmtId="165" fontId="5" fillId="9" borderId="16" xfId="0" applyNumberFormat="1" applyFont="1" applyFill="1" applyBorder="1" applyAlignment="1">
      <alignment vertical="center" wrapText="1"/>
    </xf>
    <xf numFmtId="0" fontId="0" fillId="9" borderId="0" xfId="0" applyNumberFormat="1" applyFill="1"/>
    <xf numFmtId="165" fontId="5" fillId="10" borderId="18" xfId="0" applyNumberFormat="1" applyFont="1" applyFill="1" applyBorder="1" applyAlignment="1">
      <alignment horizontal="center" vertical="center" wrapText="1"/>
    </xf>
    <xf numFmtId="165" fontId="4" fillId="10" borderId="18" xfId="0" applyNumberFormat="1" applyFont="1" applyFill="1" applyBorder="1" applyAlignment="1">
      <alignment horizontal="center" vertical="center" wrapText="1"/>
    </xf>
    <xf numFmtId="165" fontId="5" fillId="10" borderId="16" xfId="0" applyNumberFormat="1" applyFont="1" applyFill="1" applyBorder="1" applyAlignment="1">
      <alignment vertical="center" wrapText="1"/>
    </xf>
    <xf numFmtId="0" fontId="0" fillId="10" borderId="0" xfId="0" applyNumberFormat="1" applyFill="1"/>
    <xf numFmtId="49" fontId="5" fillId="11" borderId="18" xfId="0" applyNumberFormat="1" applyFont="1" applyFill="1" applyBorder="1" applyAlignment="1">
      <alignment vertical="center" wrapText="1"/>
    </xf>
    <xf numFmtId="165" fontId="18" fillId="11" borderId="18" xfId="0" applyNumberFormat="1" applyFont="1" applyFill="1" applyBorder="1" applyAlignment="1">
      <alignment horizontal="center" vertical="center" wrapText="1"/>
    </xf>
    <xf numFmtId="9" fontId="18" fillId="11" borderId="18" xfId="0" applyNumberFormat="1" applyFont="1" applyFill="1" applyBorder="1" applyAlignment="1">
      <alignment horizontal="center" vertical="center" wrapText="1"/>
    </xf>
    <xf numFmtId="165" fontId="5" fillId="11" borderId="18" xfId="0" applyNumberFormat="1" applyFont="1" applyFill="1" applyBorder="1" applyAlignment="1">
      <alignment horizontal="left" vertical="center" wrapText="1"/>
    </xf>
    <xf numFmtId="49" fontId="5" fillId="11" borderId="18" xfId="0" applyNumberFormat="1" applyFont="1" applyFill="1" applyBorder="1" applyAlignment="1">
      <alignment horizontal="left" vertical="center" wrapText="1"/>
    </xf>
    <xf numFmtId="49" fontId="18" fillId="11" borderId="18" xfId="0" applyNumberFormat="1" applyFont="1" applyFill="1" applyBorder="1" applyAlignment="1">
      <alignment horizontal="left" vertical="top" wrapText="1"/>
    </xf>
    <xf numFmtId="49" fontId="5" fillId="11" borderId="18" xfId="0" applyNumberFormat="1" applyFont="1" applyFill="1" applyBorder="1" applyAlignment="1">
      <alignment horizontal="justify" vertical="center"/>
    </xf>
    <xf numFmtId="49" fontId="18" fillId="11" borderId="18" xfId="0" applyNumberFormat="1" applyFont="1" applyFill="1" applyBorder="1" applyAlignment="1">
      <alignment horizontal="left" wrapText="1"/>
    </xf>
    <xf numFmtId="49" fontId="5" fillId="11" borderId="18" xfId="0" applyNumberFormat="1" applyFont="1" applyFill="1" applyBorder="1" applyAlignment="1">
      <alignment horizontal="left" vertical="top" wrapText="1"/>
    </xf>
    <xf numFmtId="49" fontId="5" fillId="11" borderId="18" xfId="0" applyNumberFormat="1" applyFont="1" applyFill="1" applyBorder="1" applyAlignment="1">
      <alignment horizontal="left" wrapText="1"/>
    </xf>
    <xf numFmtId="3" fontId="19" fillId="11" borderId="18" xfId="0" applyNumberFormat="1" applyFont="1" applyFill="1" applyBorder="1" applyAlignment="1">
      <alignment horizontal="center" vertical="center"/>
    </xf>
    <xf numFmtId="0" fontId="22" fillId="11" borderId="18" xfId="0" applyFont="1" applyFill="1" applyBorder="1" applyAlignment="1">
      <alignment horizontal="left" vertical="top" wrapText="1"/>
    </xf>
    <xf numFmtId="166" fontId="18" fillId="11" borderId="18" xfId="0" applyNumberFormat="1" applyFont="1" applyFill="1" applyBorder="1" applyAlignment="1">
      <alignment horizontal="right" vertical="center" wrapText="1"/>
    </xf>
    <xf numFmtId="165" fontId="5" fillId="11" borderId="18" xfId="0" applyNumberFormat="1" applyFont="1" applyFill="1" applyBorder="1" applyAlignment="1">
      <alignment horizontal="center" vertical="center" wrapText="1"/>
    </xf>
    <xf numFmtId="9" fontId="5" fillId="11" borderId="18" xfId="0" applyNumberFormat="1" applyFont="1" applyFill="1" applyBorder="1" applyAlignment="1">
      <alignment horizontal="center" vertical="center" wrapText="1"/>
    </xf>
    <xf numFmtId="165" fontId="42" fillId="11" borderId="18" xfId="0" applyNumberFormat="1" applyFont="1" applyFill="1" applyBorder="1" applyAlignment="1">
      <alignment horizontal="center" vertical="center" wrapText="1"/>
    </xf>
    <xf numFmtId="165" fontId="42" fillId="11" borderId="18" xfId="0" applyNumberFormat="1" applyFont="1" applyFill="1" applyBorder="1" applyAlignment="1">
      <alignment horizontal="left" vertical="center" wrapText="1"/>
    </xf>
    <xf numFmtId="165" fontId="4" fillId="11" borderId="18" xfId="0" applyNumberFormat="1" applyFont="1" applyFill="1" applyBorder="1" applyAlignment="1">
      <alignment horizontal="center" vertical="center" wrapText="1"/>
    </xf>
    <xf numFmtId="165" fontId="5" fillId="11" borderId="16" xfId="0" applyNumberFormat="1" applyFont="1" applyFill="1" applyBorder="1" applyAlignment="1">
      <alignment vertical="center" wrapText="1"/>
    </xf>
    <xf numFmtId="49" fontId="22" fillId="11" borderId="18" xfId="0" applyNumberFormat="1" applyFont="1" applyFill="1" applyBorder="1" applyAlignment="1">
      <alignment vertical="center" wrapText="1"/>
    </xf>
    <xf numFmtId="49" fontId="18" fillId="11" borderId="18" xfId="0" applyNumberFormat="1" applyFont="1" applyFill="1" applyBorder="1" applyAlignment="1">
      <alignment vertical="center" wrapText="1"/>
    </xf>
    <xf numFmtId="165" fontId="18" fillId="11" borderId="18" xfId="0" applyNumberFormat="1" applyFont="1" applyFill="1" applyBorder="1" applyAlignment="1">
      <alignment vertical="center" wrapText="1"/>
    </xf>
    <xf numFmtId="9" fontId="18" fillId="11" borderId="18" xfId="0" applyNumberFormat="1" applyFont="1" applyFill="1" applyBorder="1" applyAlignment="1">
      <alignment vertical="center" wrapText="1"/>
    </xf>
    <xf numFmtId="165" fontId="5" fillId="11" borderId="18" xfId="0" applyNumberFormat="1" applyFont="1" applyFill="1" applyBorder="1" applyAlignment="1">
      <alignment vertical="center" wrapText="1"/>
    </xf>
    <xf numFmtId="165" fontId="41" fillId="11" borderId="18" xfId="0" applyNumberFormat="1" applyFont="1" applyFill="1" applyBorder="1" applyAlignment="1">
      <alignment horizontal="left" vertical="center" wrapText="1"/>
    </xf>
    <xf numFmtId="49" fontId="4" fillId="11" borderId="18" xfId="0" applyNumberFormat="1" applyFont="1" applyFill="1" applyBorder="1" applyAlignment="1">
      <alignment vertical="center" wrapText="1"/>
    </xf>
    <xf numFmtId="165" fontId="4" fillId="11" borderId="18" xfId="0" applyNumberFormat="1" applyFont="1" applyFill="1" applyBorder="1" applyAlignment="1">
      <alignment vertical="center" wrapText="1"/>
    </xf>
    <xf numFmtId="165" fontId="4" fillId="11" borderId="18" xfId="0" applyNumberFormat="1" applyFont="1" applyFill="1" applyBorder="1" applyAlignment="1">
      <alignment horizontal="left" vertical="center" wrapText="1"/>
    </xf>
    <xf numFmtId="0" fontId="5" fillId="11" borderId="25" xfId="0" applyFont="1" applyFill="1" applyBorder="1" applyAlignment="1">
      <alignment vertical="center" wrapText="1"/>
    </xf>
    <xf numFmtId="165" fontId="5" fillId="11" borderId="25" xfId="0" applyNumberFormat="1" applyFont="1" applyFill="1" applyBorder="1" applyAlignment="1">
      <alignment vertical="center" wrapText="1"/>
    </xf>
    <xf numFmtId="0" fontId="5" fillId="11" borderId="6" xfId="0" applyFont="1" applyFill="1" applyBorder="1" applyAlignment="1">
      <alignment vertical="center" wrapText="1"/>
    </xf>
    <xf numFmtId="165" fontId="5" fillId="11" borderId="6" xfId="0" applyNumberFormat="1" applyFont="1" applyFill="1" applyBorder="1" applyAlignment="1">
      <alignment vertical="center" wrapText="1"/>
    </xf>
    <xf numFmtId="0" fontId="4" fillId="11" borderId="6" xfId="0" applyFont="1" applyFill="1" applyBorder="1" applyAlignment="1">
      <alignment vertical="center" wrapText="1"/>
    </xf>
    <xf numFmtId="165" fontId="4" fillId="11" borderId="6" xfId="0" applyNumberFormat="1" applyFont="1" applyFill="1" applyBorder="1" applyAlignment="1">
      <alignment vertical="center" wrapText="1"/>
    </xf>
    <xf numFmtId="165" fontId="38" fillId="11" borderId="6" xfId="0" applyNumberFormat="1" applyFont="1" applyFill="1" applyBorder="1" applyAlignment="1">
      <alignment vertical="center" wrapText="1"/>
    </xf>
    <xf numFmtId="0" fontId="5" fillId="11" borderId="5" xfId="0" applyFont="1" applyFill="1" applyBorder="1" applyAlignment="1">
      <alignment vertical="center" wrapText="1"/>
    </xf>
    <xf numFmtId="165" fontId="5" fillId="11" borderId="5" xfId="0" applyNumberFormat="1" applyFont="1" applyFill="1" applyBorder="1" applyAlignment="1">
      <alignment vertical="center" wrapText="1"/>
    </xf>
    <xf numFmtId="0" fontId="4" fillId="11" borderId="10" xfId="0" applyFont="1" applyFill="1" applyBorder="1" applyAlignment="1">
      <alignment vertical="center" wrapText="1"/>
    </xf>
    <xf numFmtId="0" fontId="5" fillId="11" borderId="10" xfId="0" applyFont="1" applyFill="1" applyBorder="1" applyAlignment="1">
      <alignment vertical="center" wrapText="1"/>
    </xf>
    <xf numFmtId="49" fontId="4" fillId="11" borderId="42" xfId="0" applyNumberFormat="1" applyFont="1" applyFill="1" applyBorder="1" applyAlignment="1">
      <alignment vertical="center" wrapText="1"/>
    </xf>
    <xf numFmtId="165" fontId="5" fillId="11" borderId="10" xfId="0" applyNumberFormat="1" applyFont="1" applyFill="1" applyBorder="1" applyAlignment="1">
      <alignment vertical="center" wrapText="1"/>
    </xf>
    <xf numFmtId="49" fontId="0" fillId="11" borderId="38" xfId="0" applyNumberFormat="1" applyFill="1" applyBorder="1" applyAlignment="1">
      <alignment wrapText="1"/>
    </xf>
    <xf numFmtId="164" fontId="0" fillId="11" borderId="40" xfId="1" applyFont="1" applyFill="1" applyBorder="1" applyAlignment="1">
      <alignment wrapText="1"/>
    </xf>
    <xf numFmtId="49" fontId="5" fillId="11" borderId="36" xfId="0" applyNumberFormat="1" applyFont="1" applyFill="1" applyBorder="1" applyAlignment="1">
      <alignment vertical="center" wrapText="1"/>
    </xf>
    <xf numFmtId="165" fontId="5" fillId="11" borderId="37" xfId="0" applyNumberFormat="1" applyFont="1" applyFill="1" applyBorder="1" applyAlignment="1">
      <alignment vertical="center" wrapText="1"/>
    </xf>
    <xf numFmtId="4" fontId="39" fillId="11" borderId="0" xfId="0" applyNumberFormat="1" applyFont="1" applyFill="1"/>
    <xf numFmtId="0" fontId="0" fillId="11" borderId="6" xfId="0" applyFill="1" applyBorder="1" applyAlignment="1">
      <alignment wrapText="1"/>
    </xf>
    <xf numFmtId="49" fontId="4" fillId="11" borderId="38" xfId="0" applyNumberFormat="1" applyFont="1" applyFill="1" applyBorder="1" applyAlignment="1">
      <alignment vertical="center" wrapText="1"/>
    </xf>
    <xf numFmtId="165" fontId="4" fillId="11" borderId="39" xfId="0" applyNumberFormat="1" applyFont="1" applyFill="1" applyBorder="1" applyAlignment="1">
      <alignment vertical="center" wrapText="1"/>
    </xf>
    <xf numFmtId="168" fontId="31" fillId="11" borderId="40" xfId="0" applyNumberFormat="1" applyFont="1" applyFill="1" applyBorder="1" applyAlignment="1">
      <alignment vertical="center" wrapText="1"/>
    </xf>
    <xf numFmtId="0" fontId="0" fillId="11" borderId="11" xfId="0" applyFill="1" applyBorder="1" applyAlignment="1">
      <alignment wrapText="1"/>
    </xf>
    <xf numFmtId="165" fontId="0" fillId="11" borderId="11" xfId="0" applyNumberFormat="1" applyFill="1" applyBorder="1" applyAlignment="1">
      <alignment wrapText="1"/>
    </xf>
    <xf numFmtId="165" fontId="4" fillId="11" borderId="6" xfId="0" applyNumberFormat="1" applyFont="1" applyFill="1" applyBorder="1" applyAlignment="1">
      <alignment horizontal="center" vertical="center" wrapText="1"/>
    </xf>
    <xf numFmtId="0" fontId="4" fillId="11" borderId="5" xfId="0" applyFont="1" applyFill="1" applyBorder="1" applyAlignment="1">
      <alignment vertical="center" wrapText="1"/>
    </xf>
    <xf numFmtId="165" fontId="4" fillId="11" borderId="5" xfId="0" applyNumberFormat="1" applyFont="1" applyFill="1" applyBorder="1" applyAlignment="1">
      <alignment vertical="center" wrapText="1"/>
    </xf>
    <xf numFmtId="165" fontId="4" fillId="11" borderId="10" xfId="0" applyNumberFormat="1" applyFont="1" applyFill="1" applyBorder="1" applyAlignment="1">
      <alignment horizontal="center" vertical="center" wrapText="1"/>
    </xf>
    <xf numFmtId="0" fontId="4" fillId="11" borderId="36" xfId="0" applyFont="1" applyFill="1" applyBorder="1" applyAlignment="1">
      <alignment horizontal="center" vertical="center" wrapText="1"/>
    </xf>
    <xf numFmtId="165" fontId="4" fillId="11" borderId="10" xfId="0" applyNumberFormat="1" applyFont="1" applyFill="1" applyBorder="1" applyAlignment="1">
      <alignment vertical="center" wrapText="1"/>
    </xf>
    <xf numFmtId="49" fontId="4" fillId="11" borderId="36" xfId="0" applyNumberFormat="1" applyFont="1" applyFill="1" applyBorder="1" applyAlignment="1">
      <alignment vertical="center" wrapText="1"/>
    </xf>
    <xf numFmtId="9" fontId="4" fillId="11" borderId="37" xfId="0" applyNumberFormat="1" applyFont="1" applyFill="1" applyBorder="1" applyAlignment="1">
      <alignment vertical="center" wrapText="1"/>
    </xf>
    <xf numFmtId="165" fontId="4" fillId="11" borderId="6" xfId="0" applyNumberFormat="1" applyFont="1" applyFill="1" applyBorder="1" applyAlignment="1">
      <alignment horizontal="right" vertical="center" wrapText="1"/>
    </xf>
    <xf numFmtId="168" fontId="4" fillId="11" borderId="18" xfId="0" applyNumberFormat="1" applyFont="1" applyFill="1" applyBorder="1" applyAlignment="1">
      <alignment vertical="center" wrapText="1"/>
    </xf>
    <xf numFmtId="165" fontId="4" fillId="11" borderId="10" xfId="0" applyNumberFormat="1" applyFont="1" applyFill="1" applyBorder="1" applyAlignment="1">
      <alignment horizontal="right" vertical="center" wrapText="1"/>
    </xf>
    <xf numFmtId="9" fontId="4" fillId="11" borderId="37" xfId="0" applyNumberFormat="1" applyFont="1" applyFill="1" applyBorder="1" applyAlignment="1">
      <alignment horizontal="right" vertical="center" wrapText="1"/>
    </xf>
    <xf numFmtId="168" fontId="32" fillId="11" borderId="39" xfId="0" applyNumberFormat="1" applyFont="1" applyFill="1" applyBorder="1" applyAlignment="1">
      <alignment vertical="center" wrapText="1"/>
    </xf>
    <xf numFmtId="9" fontId="4" fillId="11" borderId="40" xfId="0" applyNumberFormat="1" applyFont="1" applyFill="1" applyBorder="1" applyAlignment="1">
      <alignment vertical="center" wrapText="1"/>
    </xf>
    <xf numFmtId="0" fontId="4" fillId="11" borderId="41" xfId="0" applyFont="1" applyFill="1" applyBorder="1" applyAlignment="1">
      <alignment vertical="center" wrapText="1"/>
    </xf>
    <xf numFmtId="165" fontId="4" fillId="11" borderId="41" xfId="0" applyNumberFormat="1" applyFont="1" applyFill="1" applyBorder="1" applyAlignment="1">
      <alignment vertical="center" wrapText="1"/>
    </xf>
    <xf numFmtId="165" fontId="4" fillId="11" borderId="11" xfId="0" applyNumberFormat="1" applyFont="1" applyFill="1" applyBorder="1" applyAlignment="1">
      <alignment vertical="center" wrapText="1"/>
    </xf>
    <xf numFmtId="165" fontId="0" fillId="11" borderId="6" xfId="0" applyNumberFormat="1" applyFill="1" applyBorder="1" applyAlignment="1">
      <alignment vertical="center" wrapText="1"/>
    </xf>
    <xf numFmtId="49" fontId="15" fillId="11" borderId="42" xfId="0" applyNumberFormat="1" applyFont="1" applyFill="1" applyBorder="1" applyAlignment="1">
      <alignment horizontal="left" vertical="center" wrapText="1"/>
    </xf>
    <xf numFmtId="165" fontId="4" fillId="11" borderId="43" xfId="0" applyNumberFormat="1" applyFont="1" applyFill="1" applyBorder="1" applyAlignment="1">
      <alignment vertical="center" wrapText="1"/>
    </xf>
    <xf numFmtId="49" fontId="4" fillId="11" borderId="6" xfId="0" applyNumberFormat="1" applyFont="1" applyFill="1" applyBorder="1" applyAlignment="1">
      <alignment vertical="center" wrapText="1"/>
    </xf>
    <xf numFmtId="9" fontId="0" fillId="11" borderId="6" xfId="0" applyNumberFormat="1" applyFill="1" applyBorder="1" applyAlignment="1">
      <alignment wrapText="1"/>
    </xf>
    <xf numFmtId="49" fontId="15" fillId="11" borderId="36" xfId="0" applyNumberFormat="1" applyFont="1" applyFill="1" applyBorder="1" applyAlignment="1">
      <alignment horizontal="left" vertical="center" wrapText="1"/>
    </xf>
    <xf numFmtId="10" fontId="4" fillId="11" borderId="37" xfId="0" applyNumberFormat="1" applyFont="1" applyFill="1" applyBorder="1" applyAlignment="1">
      <alignment wrapText="1"/>
    </xf>
    <xf numFmtId="9" fontId="4" fillId="11" borderId="10" xfId="0" applyNumberFormat="1" applyFont="1" applyFill="1" applyBorder="1" applyAlignment="1">
      <alignment wrapText="1"/>
    </xf>
    <xf numFmtId="165" fontId="9" fillId="11" borderId="6" xfId="0" applyNumberFormat="1" applyFont="1" applyFill="1" applyBorder="1" applyAlignment="1">
      <alignment wrapText="1"/>
    </xf>
    <xf numFmtId="49" fontId="0" fillId="11" borderId="6" xfId="0" applyNumberFormat="1" applyFill="1" applyBorder="1" applyAlignment="1">
      <alignment wrapText="1"/>
    </xf>
    <xf numFmtId="0" fontId="15" fillId="11" borderId="10" xfId="0" applyFont="1" applyFill="1" applyBorder="1" applyAlignment="1">
      <alignment horizontal="center" vertical="center" wrapText="1"/>
    </xf>
    <xf numFmtId="167" fontId="16" fillId="11" borderId="6" xfId="0" applyNumberFormat="1" applyFont="1" applyFill="1" applyBorder="1"/>
    <xf numFmtId="165" fontId="4" fillId="11" borderId="37" xfId="0" applyNumberFormat="1" applyFont="1" applyFill="1" applyBorder="1" applyAlignment="1">
      <alignment wrapText="1"/>
    </xf>
    <xf numFmtId="165" fontId="4" fillId="11" borderId="10" xfId="0" applyNumberFormat="1" applyFont="1" applyFill="1" applyBorder="1" applyAlignment="1">
      <alignment wrapText="1"/>
    </xf>
    <xf numFmtId="165" fontId="0" fillId="11" borderId="6" xfId="0" applyNumberFormat="1" applyFill="1" applyBorder="1" applyAlignment="1">
      <alignment wrapText="1"/>
    </xf>
    <xf numFmtId="165" fontId="4" fillId="11" borderId="6" xfId="0" applyNumberFormat="1" applyFont="1" applyFill="1" applyBorder="1" applyAlignment="1">
      <alignment wrapText="1"/>
    </xf>
    <xf numFmtId="0" fontId="0" fillId="11" borderId="10" xfId="0" applyFill="1" applyBorder="1" applyAlignment="1">
      <alignment horizontal="center" vertical="center" wrapText="1"/>
    </xf>
    <xf numFmtId="0" fontId="0" fillId="11" borderId="6" xfId="0" applyFill="1" applyBorder="1" applyAlignment="1">
      <alignment horizontal="center" vertical="center" wrapText="1"/>
    </xf>
    <xf numFmtId="165" fontId="0" fillId="11" borderId="13" xfId="0" applyNumberFormat="1" applyFill="1" applyBorder="1" applyAlignment="1">
      <alignment wrapText="1"/>
    </xf>
    <xf numFmtId="0" fontId="0" fillId="11" borderId="13" xfId="0" applyFill="1" applyBorder="1" applyAlignment="1">
      <alignment wrapText="1"/>
    </xf>
    <xf numFmtId="0" fontId="0" fillId="11" borderId="0" xfId="0" applyNumberFormat="1" applyFill="1"/>
    <xf numFmtId="49" fontId="4" fillId="11" borderId="18" xfId="0" applyNumberFormat="1" applyFont="1" applyFill="1" applyBorder="1" applyAlignment="1">
      <alignment horizontal="center" vertical="center" wrapText="1"/>
    </xf>
    <xf numFmtId="49" fontId="36" fillId="11" borderId="18" xfId="0" applyNumberFormat="1" applyFont="1" applyFill="1" applyBorder="1" applyAlignment="1">
      <alignment horizontal="center" vertical="center" wrapText="1"/>
    </xf>
    <xf numFmtId="165" fontId="13" fillId="11" borderId="6" xfId="0" applyNumberFormat="1" applyFont="1" applyFill="1" applyBorder="1" applyAlignment="1">
      <alignment horizontal="left" wrapText="1"/>
    </xf>
    <xf numFmtId="165" fontId="11" fillId="11" borderId="2" xfId="0" applyNumberFormat="1" applyFont="1" applyFill="1" applyBorder="1" applyAlignment="1">
      <alignment wrapText="1"/>
    </xf>
    <xf numFmtId="0" fontId="0" fillId="11" borderId="15" xfId="0" applyFill="1" applyBorder="1" applyAlignment="1">
      <alignment wrapText="1"/>
    </xf>
    <xf numFmtId="0" fontId="0" fillId="11" borderId="16" xfId="0" applyFill="1" applyBorder="1" applyAlignment="1">
      <alignment wrapText="1"/>
    </xf>
    <xf numFmtId="0" fontId="5" fillId="11" borderId="18" xfId="0" applyFont="1" applyFill="1" applyBorder="1" applyAlignment="1">
      <alignment wrapText="1"/>
    </xf>
    <xf numFmtId="0" fontId="5" fillId="11" borderId="18" xfId="0" applyFont="1" applyFill="1" applyBorder="1"/>
    <xf numFmtId="0" fontId="5" fillId="11" borderId="18" xfId="0" applyFont="1" applyFill="1" applyBorder="1" applyAlignment="1">
      <alignment horizontal="left" vertical="top" wrapText="1"/>
    </xf>
    <xf numFmtId="0" fontId="5" fillId="11" borderId="18" xfId="0" applyFont="1" applyFill="1" applyBorder="1" applyAlignment="1">
      <alignment horizontal="justify" vertical="center"/>
    </xf>
    <xf numFmtId="165" fontId="43" fillId="11" borderId="18" xfId="0" applyNumberFormat="1" applyFont="1" applyFill="1" applyBorder="1" applyAlignment="1">
      <alignment horizontal="left" vertical="center" wrapText="1"/>
    </xf>
    <xf numFmtId="165" fontId="43" fillId="11" borderId="18" xfId="0" applyNumberFormat="1" applyFont="1" applyFill="1" applyBorder="1" applyAlignment="1">
      <alignment horizontal="center" vertical="center" wrapText="1"/>
    </xf>
    <xf numFmtId="49" fontId="5" fillId="11" borderId="18" xfId="0" applyNumberFormat="1" applyFont="1" applyFill="1" applyBorder="1" applyAlignment="1">
      <alignment vertical="center"/>
    </xf>
    <xf numFmtId="49" fontId="5" fillId="11" borderId="18" xfId="0" applyNumberFormat="1" applyFont="1" applyFill="1" applyBorder="1" applyAlignment="1">
      <alignment vertical="top" wrapText="1"/>
    </xf>
    <xf numFmtId="165" fontId="38" fillId="11" borderId="18" xfId="0" applyNumberFormat="1" applyFont="1" applyFill="1" applyBorder="1" applyAlignment="1">
      <alignment horizontal="center" vertical="center" wrapText="1"/>
    </xf>
    <xf numFmtId="9" fontId="38" fillId="11" borderId="18" xfId="0" applyNumberFormat="1" applyFont="1" applyFill="1" applyBorder="1" applyAlignment="1">
      <alignment horizontal="center" vertical="center" wrapText="1"/>
    </xf>
    <xf numFmtId="165" fontId="38" fillId="11" borderId="18" xfId="0" applyNumberFormat="1" applyFont="1" applyFill="1" applyBorder="1" applyAlignment="1">
      <alignment horizontal="left" vertical="center" wrapText="1"/>
    </xf>
    <xf numFmtId="49" fontId="5" fillId="11" borderId="18" xfId="0" applyNumberFormat="1" applyFont="1" applyFill="1" applyBorder="1" applyAlignment="1">
      <alignment horizontal="justify" vertical="top"/>
    </xf>
    <xf numFmtId="165" fontId="18" fillId="11" borderId="18" xfId="0" applyNumberFormat="1" applyFont="1" applyFill="1" applyBorder="1" applyAlignment="1">
      <alignment horizontal="right" vertical="center" wrapText="1"/>
    </xf>
    <xf numFmtId="0" fontId="0" fillId="11" borderId="21" xfId="0" applyFill="1" applyBorder="1" applyAlignment="1">
      <alignment wrapText="1"/>
    </xf>
    <xf numFmtId="0" fontId="5" fillId="11" borderId="18" xfId="0" applyFont="1" applyFill="1" applyBorder="1" applyAlignment="1">
      <alignment vertical="center" wrapText="1"/>
    </xf>
    <xf numFmtId="0" fontId="0" fillId="11" borderId="22" xfId="0" applyFill="1" applyBorder="1" applyAlignment="1">
      <alignment wrapText="1"/>
    </xf>
    <xf numFmtId="0" fontId="5" fillId="11" borderId="15" xfId="0" applyFont="1" applyFill="1" applyBorder="1" applyAlignment="1">
      <alignment vertical="center" wrapText="1"/>
    </xf>
    <xf numFmtId="0" fontId="5" fillId="11" borderId="16" xfId="0" applyFont="1" applyFill="1" applyBorder="1" applyAlignment="1">
      <alignment horizontal="left" vertical="top" wrapText="1"/>
    </xf>
    <xf numFmtId="165" fontId="5" fillId="11" borderId="16" xfId="0" applyNumberFormat="1" applyFont="1" applyFill="1" applyBorder="1" applyAlignment="1">
      <alignment horizontal="center" vertical="center" wrapText="1"/>
    </xf>
    <xf numFmtId="3" fontId="18" fillId="11" borderId="18" xfId="0" applyNumberFormat="1" applyFont="1" applyFill="1" applyBorder="1" applyAlignment="1">
      <alignment horizontal="center" vertical="center"/>
    </xf>
    <xf numFmtId="0" fontId="5" fillId="11" borderId="18" xfId="0" applyFont="1" applyFill="1" applyBorder="1" applyAlignment="1">
      <alignment horizontal="center" vertical="center" wrapText="1"/>
    </xf>
    <xf numFmtId="167" fontId="5" fillId="11" borderId="18" xfId="0" applyNumberFormat="1" applyFont="1" applyFill="1" applyBorder="1" applyAlignment="1">
      <alignment horizontal="center" vertical="center"/>
    </xf>
    <xf numFmtId="9" fontId="5" fillId="11" borderId="18" xfId="0" applyNumberFormat="1" applyFont="1" applyFill="1" applyBorder="1" applyAlignment="1">
      <alignment vertical="center" wrapText="1"/>
    </xf>
    <xf numFmtId="165" fontId="25" fillId="11" borderId="18" xfId="0" applyNumberFormat="1" applyFont="1" applyFill="1" applyBorder="1" applyAlignment="1">
      <alignment vertical="center" wrapText="1"/>
    </xf>
    <xf numFmtId="0" fontId="4" fillId="11" borderId="18" xfId="0" applyFont="1" applyFill="1" applyBorder="1" applyAlignment="1">
      <alignment vertical="center" wrapText="1"/>
    </xf>
    <xf numFmtId="165" fontId="26" fillId="11" borderId="18" xfId="0" applyNumberFormat="1" applyFont="1" applyFill="1" applyBorder="1" applyAlignment="1">
      <alignment horizontal="center" vertical="center"/>
    </xf>
    <xf numFmtId="49" fontId="28" fillId="11" borderId="18" xfId="0" applyNumberFormat="1" applyFont="1" applyFill="1" applyBorder="1" applyAlignment="1">
      <alignment vertical="center" wrapText="1"/>
    </xf>
    <xf numFmtId="49" fontId="29" fillId="11" borderId="18" xfId="0" applyNumberFormat="1" applyFont="1" applyFill="1" applyBorder="1" applyAlignment="1">
      <alignment vertical="center" wrapText="1"/>
    </xf>
    <xf numFmtId="165" fontId="29" fillId="11" borderId="18" xfId="0" applyNumberFormat="1" applyFont="1" applyFill="1" applyBorder="1" applyAlignment="1">
      <alignment vertical="center" wrapText="1"/>
    </xf>
    <xf numFmtId="9" fontId="29" fillId="11" borderId="18" xfId="0" applyNumberFormat="1" applyFont="1" applyFill="1" applyBorder="1" applyAlignment="1">
      <alignment vertical="center" wrapText="1"/>
    </xf>
    <xf numFmtId="165" fontId="30" fillId="11" borderId="18" xfId="0" applyNumberFormat="1" applyFont="1" applyFill="1" applyBorder="1" applyAlignment="1">
      <alignment vertical="center" wrapText="1"/>
    </xf>
    <xf numFmtId="49" fontId="29" fillId="11" borderId="18" xfId="0" applyNumberFormat="1" applyFont="1" applyFill="1" applyBorder="1" applyAlignment="1">
      <alignment horizontal="left" vertical="top" wrapText="1"/>
    </xf>
    <xf numFmtId="0" fontId="4" fillId="11" borderId="22" xfId="0" applyFont="1" applyFill="1" applyBorder="1" applyAlignment="1">
      <alignment vertical="center" wrapText="1"/>
    </xf>
    <xf numFmtId="0" fontId="4" fillId="11" borderId="26" xfId="0" applyFont="1" applyFill="1" applyBorder="1" applyAlignment="1">
      <alignment vertical="center" wrapText="1"/>
    </xf>
    <xf numFmtId="0" fontId="5" fillId="11" borderId="26" xfId="0" applyFont="1" applyFill="1" applyBorder="1" applyAlignment="1">
      <alignment vertical="center" wrapText="1"/>
    </xf>
    <xf numFmtId="4" fontId="4" fillId="11" borderId="6" xfId="0" applyNumberFormat="1" applyFont="1" applyFill="1" applyBorder="1" applyAlignment="1">
      <alignment vertical="center" wrapText="1"/>
    </xf>
    <xf numFmtId="169" fontId="5" fillId="11" borderId="6" xfId="0" applyNumberFormat="1" applyFont="1" applyFill="1" applyBorder="1" applyAlignment="1">
      <alignment vertical="center" wrapText="1"/>
    </xf>
    <xf numFmtId="4" fontId="0" fillId="0" borderId="7" xfId="0" applyNumberFormat="1" applyFill="1" applyBorder="1" applyAlignment="1">
      <alignment wrapText="1"/>
    </xf>
    <xf numFmtId="165" fontId="5" fillId="0" borderId="18" xfId="0" applyNumberFormat="1" applyFont="1" applyFill="1" applyBorder="1" applyAlignment="1">
      <alignment horizontal="left" vertical="center" wrapText="1"/>
    </xf>
    <xf numFmtId="49" fontId="1" fillId="2" borderId="5" xfId="0" applyNumberFormat="1"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49" fontId="21" fillId="0" borderId="18" xfId="0" applyNumberFormat="1" applyFont="1" applyFill="1" applyBorder="1" applyAlignment="1">
      <alignment horizontal="left" vertical="center" wrapText="1"/>
    </xf>
    <xf numFmtId="0" fontId="21" fillId="0" borderId="18" xfId="0" applyFont="1" applyFill="1" applyBorder="1" applyAlignment="1">
      <alignment horizontal="left" vertical="center" wrapText="1"/>
    </xf>
    <xf numFmtId="0" fontId="5" fillId="0" borderId="20"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21" xfId="0" applyFont="1" applyFill="1" applyBorder="1" applyAlignment="1">
      <alignment horizontal="left" vertical="top" wrapText="1"/>
    </xf>
    <xf numFmtId="49" fontId="21" fillId="0" borderId="20" xfId="0" applyNumberFormat="1"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17" fillId="0" borderId="20"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21" xfId="0" applyFont="1" applyFill="1" applyBorder="1" applyAlignment="1">
      <alignment horizontal="left" vertical="top" wrapText="1"/>
    </xf>
    <xf numFmtId="0" fontId="21" fillId="11" borderId="20" xfId="0" applyFont="1" applyFill="1" applyBorder="1" applyAlignment="1">
      <alignment horizontal="left" vertical="center" wrapText="1"/>
    </xf>
    <xf numFmtId="0" fontId="21" fillId="11" borderId="16" xfId="0" applyFont="1" applyFill="1" applyBorder="1" applyAlignment="1">
      <alignment horizontal="left" vertical="center" wrapText="1"/>
    </xf>
    <xf numFmtId="0" fontId="21" fillId="11" borderId="21" xfId="0" applyFont="1" applyFill="1" applyBorder="1" applyAlignment="1">
      <alignment horizontal="left" vertical="center" wrapText="1"/>
    </xf>
    <xf numFmtId="49" fontId="4" fillId="0" borderId="20" xfId="0" applyNumberFormat="1"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1" xfId="0" applyFont="1" applyFill="1" applyBorder="1" applyAlignment="1">
      <alignment horizontal="left" vertical="top" wrapText="1"/>
    </xf>
    <xf numFmtId="49" fontId="23" fillId="0" borderId="20" xfId="0" applyNumberFormat="1" applyFont="1" applyFill="1" applyBorder="1" applyAlignment="1">
      <alignment horizontal="left" vertical="top" wrapText="1"/>
    </xf>
    <xf numFmtId="0" fontId="23" fillId="0" borderId="16" xfId="0" applyFont="1" applyFill="1" applyBorder="1" applyAlignment="1">
      <alignment horizontal="left" vertical="top" wrapText="1"/>
    </xf>
    <xf numFmtId="0" fontId="23" fillId="0" borderId="21" xfId="0" applyFont="1" applyFill="1" applyBorder="1" applyAlignment="1">
      <alignment horizontal="left" vertical="top" wrapText="1"/>
    </xf>
    <xf numFmtId="49" fontId="17" fillId="0" borderId="20" xfId="0" applyNumberFormat="1" applyFont="1" applyFill="1" applyBorder="1" applyAlignment="1">
      <alignment horizontal="left" vertical="top" wrapText="1"/>
    </xf>
    <xf numFmtId="49" fontId="1" fillId="0" borderId="2" xfId="0" applyNumberFormat="1" applyFont="1" applyFill="1" applyBorder="1" applyAlignment="1">
      <alignment horizontal="left" vertical="top" wrapText="1"/>
    </xf>
    <xf numFmtId="0" fontId="1" fillId="0" borderId="2" xfId="0" applyFont="1" applyFill="1" applyBorder="1" applyAlignment="1">
      <alignment horizontal="left" vertical="top" wrapText="1"/>
    </xf>
    <xf numFmtId="49" fontId="17" fillId="11" borderId="20" xfId="0" applyNumberFormat="1" applyFont="1" applyFill="1" applyBorder="1" applyAlignment="1">
      <alignment horizontal="left" vertical="top" wrapText="1"/>
    </xf>
    <xf numFmtId="0" fontId="17" fillId="11" borderId="16" xfId="0" applyFont="1" applyFill="1" applyBorder="1" applyAlignment="1">
      <alignment horizontal="left" vertical="top" wrapText="1"/>
    </xf>
    <xf numFmtId="0" fontId="17" fillId="11" borderId="21" xfId="0" applyFont="1" applyFill="1" applyBorder="1" applyAlignment="1">
      <alignment horizontal="left" vertical="top" wrapText="1"/>
    </xf>
    <xf numFmtId="49" fontId="17" fillId="0" borderId="16" xfId="0" applyNumberFormat="1" applyFont="1" applyFill="1" applyBorder="1" applyAlignment="1">
      <alignment horizontal="left" vertical="top" wrapText="1"/>
    </xf>
    <xf numFmtId="49" fontId="17" fillId="0" borderId="21" xfId="0" applyNumberFormat="1" applyFont="1" applyFill="1" applyBorder="1" applyAlignment="1">
      <alignment horizontal="left" vertical="top" wrapText="1"/>
    </xf>
    <xf numFmtId="49" fontId="17" fillId="11" borderId="20" xfId="0" applyNumberFormat="1" applyFont="1" applyFill="1" applyBorder="1" applyAlignment="1">
      <alignment horizontal="left" vertical="center" wrapText="1"/>
    </xf>
    <xf numFmtId="0" fontId="17" fillId="11" borderId="16" xfId="0" applyFont="1" applyFill="1" applyBorder="1" applyAlignment="1">
      <alignment horizontal="left" vertical="center" wrapText="1"/>
    </xf>
    <xf numFmtId="0" fontId="17" fillId="11" borderId="21" xfId="0" applyFont="1" applyFill="1" applyBorder="1" applyAlignment="1">
      <alignment horizontal="left" vertical="center" wrapText="1"/>
    </xf>
    <xf numFmtId="49" fontId="8" fillId="0" borderId="15" xfId="0" applyNumberFormat="1" applyFont="1" applyFill="1" applyBorder="1" applyAlignment="1">
      <alignment horizontal="left" wrapText="1"/>
    </xf>
    <xf numFmtId="0" fontId="8" fillId="0" borderId="15" xfId="0" applyFont="1" applyFill="1" applyBorder="1" applyAlignment="1">
      <alignment horizontal="left" wrapText="1"/>
    </xf>
    <xf numFmtId="0" fontId="5" fillId="11" borderId="20" xfId="0" applyFont="1" applyFill="1" applyBorder="1" applyAlignment="1">
      <alignment horizontal="left" vertical="top" wrapText="1"/>
    </xf>
    <xf numFmtId="0" fontId="5" fillId="11" borderId="16" xfId="0" applyFont="1" applyFill="1" applyBorder="1" applyAlignment="1">
      <alignment horizontal="left" vertical="top" wrapText="1"/>
    </xf>
    <xf numFmtId="0" fontId="5" fillId="11" borderId="21" xfId="0" applyFont="1" applyFill="1" applyBorder="1" applyAlignment="1">
      <alignment horizontal="left" vertical="top" wrapText="1"/>
    </xf>
    <xf numFmtId="49" fontId="4" fillId="0" borderId="20" xfId="0" applyNumberFormat="1" applyFont="1" applyFill="1" applyBorder="1" applyAlignment="1">
      <alignment horizontal="left" vertical="center" wrapText="1"/>
    </xf>
    <xf numFmtId="49" fontId="4" fillId="0" borderId="16"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4" fillId="11" borderId="27" xfId="0" applyNumberFormat="1" applyFont="1" applyFill="1" applyBorder="1" applyAlignment="1">
      <alignment horizontal="center" vertical="center" wrapText="1"/>
    </xf>
    <xf numFmtId="0" fontId="4" fillId="11" borderId="28" xfId="0" applyFont="1" applyFill="1" applyBorder="1" applyAlignment="1">
      <alignment horizontal="center" vertical="center" wrapText="1"/>
    </xf>
    <xf numFmtId="0" fontId="4" fillId="11" borderId="29" xfId="0" applyFont="1" applyFill="1" applyBorder="1" applyAlignment="1">
      <alignment horizontal="center" vertical="center" wrapText="1"/>
    </xf>
    <xf numFmtId="49" fontId="4" fillId="11" borderId="31" xfId="0" applyNumberFormat="1" applyFont="1" applyFill="1" applyBorder="1" applyAlignment="1">
      <alignment horizontal="center" vertical="center" wrapText="1"/>
    </xf>
    <xf numFmtId="165" fontId="4" fillId="11" borderId="34" xfId="0" applyNumberFormat="1" applyFont="1" applyFill="1" applyBorder="1" applyAlignment="1">
      <alignment horizontal="center" vertical="center" wrapText="1"/>
    </xf>
    <xf numFmtId="0" fontId="4" fillId="11" borderId="34" xfId="0" applyFont="1" applyFill="1" applyBorder="1" applyAlignment="1">
      <alignment horizontal="center" vertical="center" wrapText="1"/>
    </xf>
    <xf numFmtId="0" fontId="4" fillId="11" borderId="26"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13" xfId="0" applyFont="1" applyFill="1" applyBorder="1" applyAlignment="1">
      <alignment horizontal="center" vertical="center" wrapText="1"/>
    </xf>
    <xf numFmtId="49" fontId="0" fillId="11" borderId="38" xfId="0" applyNumberFormat="1" applyFill="1" applyBorder="1" applyAlignment="1">
      <alignment horizontal="center" vertical="center" wrapText="1"/>
    </xf>
    <xf numFmtId="0" fontId="0" fillId="11" borderId="40" xfId="0" applyFill="1" applyBorder="1" applyAlignment="1">
      <alignment horizontal="center" vertical="center" wrapText="1"/>
    </xf>
    <xf numFmtId="0" fontId="5" fillId="11" borderId="30" xfId="0" applyFont="1" applyFill="1" applyBorder="1" applyAlignment="1">
      <alignment horizontal="center" vertical="center" wrapText="1"/>
    </xf>
    <xf numFmtId="0" fontId="5" fillId="11" borderId="33" xfId="0" applyFont="1" applyFill="1" applyBorder="1" applyAlignment="1">
      <alignment horizontal="center" vertical="center" wrapText="1"/>
    </xf>
    <xf numFmtId="49" fontId="4" fillId="11" borderId="32" xfId="0" applyNumberFormat="1" applyFont="1" applyFill="1" applyBorder="1" applyAlignment="1">
      <alignment horizontal="center" vertical="center" wrapText="1"/>
    </xf>
    <xf numFmtId="165" fontId="4" fillId="11" borderId="35" xfId="0" applyNumberFormat="1" applyFont="1" applyFill="1" applyBorder="1" applyAlignment="1">
      <alignment horizontal="center" vertical="center" wrapText="1"/>
    </xf>
    <xf numFmtId="0" fontId="4" fillId="11" borderId="35" xfId="0" applyFont="1" applyFill="1" applyBorder="1" applyAlignment="1">
      <alignment horizontal="center" vertical="center" wrapText="1"/>
    </xf>
    <xf numFmtId="0" fontId="15" fillId="11" borderId="44" xfId="0" applyFont="1" applyFill="1" applyBorder="1" applyAlignment="1">
      <alignment horizontal="center" vertical="center" wrapText="1"/>
    </xf>
    <xf numFmtId="0" fontId="15" fillId="11" borderId="45" xfId="0" applyFont="1" applyFill="1" applyBorder="1" applyAlignment="1">
      <alignment horizontal="center" vertical="center" wrapText="1"/>
    </xf>
    <xf numFmtId="0" fontId="4" fillId="0" borderId="20" xfId="0" applyFont="1" applyFill="1" applyBorder="1" applyAlignment="1">
      <alignment horizontal="left" vertical="top" wrapText="1"/>
    </xf>
    <xf numFmtId="49" fontId="4" fillId="4" borderId="54" xfId="0" applyNumberFormat="1" applyFont="1" applyFill="1" applyBorder="1" applyAlignment="1">
      <alignment horizontal="center" wrapText="1"/>
    </xf>
    <xf numFmtId="0" fontId="4" fillId="4" borderId="34" xfId="0" applyFont="1" applyFill="1" applyBorder="1" applyAlignment="1">
      <alignment horizontal="center" wrapText="1"/>
    </xf>
    <xf numFmtId="49" fontId="8" fillId="2" borderId="15" xfId="0" applyNumberFormat="1" applyFont="1" applyFill="1" applyBorder="1" applyAlignment="1">
      <alignment horizontal="left" wrapText="1"/>
    </xf>
    <xf numFmtId="0" fontId="8" fillId="2" borderId="15" xfId="0" applyFont="1" applyFill="1" applyBorder="1" applyAlignment="1">
      <alignment horizontal="left" wrapText="1"/>
    </xf>
    <xf numFmtId="49" fontId="4" fillId="4" borderId="20" xfId="0" applyNumberFormat="1" applyFont="1" applyFill="1" applyBorder="1" applyAlignment="1">
      <alignment horizontal="left" wrapText="1"/>
    </xf>
    <xf numFmtId="0" fontId="4" fillId="4" borderId="16" xfId="0" applyFont="1" applyFill="1" applyBorder="1" applyAlignment="1">
      <alignment horizontal="left" wrapText="1"/>
    </xf>
    <xf numFmtId="0" fontId="4" fillId="4" borderId="21" xfId="0" applyFont="1" applyFill="1" applyBorder="1" applyAlignment="1">
      <alignment horizontal="left" wrapText="1"/>
    </xf>
    <xf numFmtId="49" fontId="4" fillId="4" borderId="55" xfId="0" applyNumberFormat="1" applyFont="1" applyFill="1" applyBorder="1" applyAlignment="1">
      <alignment horizontal="center" vertical="center" wrapText="1"/>
    </xf>
    <xf numFmtId="0" fontId="4" fillId="4" borderId="35" xfId="0" applyFont="1" applyFill="1" applyBorder="1" applyAlignment="1">
      <alignment horizontal="center" vertical="center" wrapText="1"/>
    </xf>
    <xf numFmtId="49" fontId="4" fillId="4" borderId="51" xfId="0" applyNumberFormat="1" applyFont="1" applyFill="1" applyBorder="1" applyAlignment="1">
      <alignment horizontal="center" wrapText="1"/>
    </xf>
    <xf numFmtId="0" fontId="4" fillId="4" borderId="41" xfId="0" applyFont="1" applyFill="1" applyBorder="1" applyAlignment="1">
      <alignment horizontal="center" wrapText="1"/>
    </xf>
    <xf numFmtId="0" fontId="4" fillId="4" borderId="52" xfId="0" applyFont="1" applyFill="1" applyBorder="1" applyAlignment="1">
      <alignment horizontal="center" wrapText="1"/>
    </xf>
    <xf numFmtId="49" fontId="1" fillId="2" borderId="2" xfId="0" applyNumberFormat="1" applyFont="1" applyFill="1" applyBorder="1" applyAlignment="1">
      <alignment horizontal="left" vertical="top" wrapText="1"/>
    </xf>
    <xf numFmtId="0" fontId="1" fillId="2" borderId="2" xfId="0" applyFont="1" applyFill="1" applyBorder="1" applyAlignment="1">
      <alignment horizontal="left" vertical="top" wrapText="1"/>
    </xf>
    <xf numFmtId="165" fontId="15" fillId="4" borderId="20" xfId="0" applyNumberFormat="1" applyFont="1" applyFill="1" applyBorder="1" applyAlignment="1">
      <alignment horizontal="center"/>
    </xf>
    <xf numFmtId="165" fontId="15" fillId="4" borderId="45" xfId="0" applyNumberFormat="1" applyFont="1" applyFill="1" applyBorder="1" applyAlignment="1">
      <alignment horizontal="center"/>
    </xf>
    <xf numFmtId="165" fontId="15" fillId="4" borderId="72" xfId="0" applyNumberFormat="1" applyFont="1" applyFill="1" applyBorder="1" applyAlignment="1">
      <alignment horizontal="center"/>
    </xf>
    <xf numFmtId="165" fontId="15" fillId="4" borderId="29" xfId="0" applyNumberFormat="1" applyFont="1" applyFill="1" applyBorder="1" applyAlignment="1">
      <alignment horizontal="center"/>
    </xf>
    <xf numFmtId="49" fontId="15" fillId="4" borderId="27" xfId="0" applyNumberFormat="1" applyFont="1" applyFill="1" applyBorder="1" applyAlignment="1">
      <alignment horizontal="left"/>
    </xf>
    <xf numFmtId="0" fontId="15" fillId="4" borderId="28" xfId="0" applyFont="1" applyFill="1" applyBorder="1" applyAlignment="1">
      <alignment horizontal="left"/>
    </xf>
    <xf numFmtId="0" fontId="15" fillId="4" borderId="29" xfId="0" applyFont="1" applyFill="1" applyBorder="1" applyAlignment="1">
      <alignment horizontal="left"/>
    </xf>
    <xf numFmtId="49" fontId="0" fillId="4" borderId="70" xfId="0" applyNumberFormat="1" applyFill="1" applyBorder="1" applyAlignment="1">
      <alignment horizontal="center" wrapText="1"/>
    </xf>
    <xf numFmtId="49" fontId="0" fillId="4" borderId="50" xfId="0" applyNumberFormat="1" applyFill="1" applyBorder="1" applyAlignment="1">
      <alignment horizontal="center" wrapText="1"/>
    </xf>
    <xf numFmtId="49" fontId="0" fillId="4" borderId="71" xfId="0" applyNumberFormat="1" applyFill="1" applyBorder="1" applyAlignment="1">
      <alignment horizontal="center" wrapText="1"/>
    </xf>
    <xf numFmtId="0" fontId="0" fillId="4" borderId="70" xfId="0" applyFill="1" applyBorder="1" applyAlignment="1">
      <alignment horizontal="center" wrapText="1"/>
    </xf>
    <xf numFmtId="0" fontId="0" fillId="4" borderId="50" xfId="0" applyFill="1" applyBorder="1" applyAlignment="1">
      <alignment horizontal="center" wrapText="1"/>
    </xf>
    <xf numFmtId="0" fontId="0" fillId="4" borderId="71" xfId="0" applyFill="1" applyBorder="1" applyAlignment="1">
      <alignment horizontal="center" wrapText="1"/>
    </xf>
    <xf numFmtId="49" fontId="15" fillId="3" borderId="65" xfId="0" applyNumberFormat="1" applyFont="1" applyFill="1" applyBorder="1" applyAlignment="1">
      <alignment horizontal="center" vertical="center"/>
    </xf>
    <xf numFmtId="0" fontId="15" fillId="3" borderId="11"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6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9" xfId="0" applyFont="1" applyFill="1" applyBorder="1" applyAlignment="1">
      <alignment horizontal="center" vertical="center"/>
    </xf>
    <xf numFmtId="49" fontId="4" fillId="4" borderId="32" xfId="0" applyNumberFormat="1" applyFont="1" applyFill="1" applyBorder="1" applyAlignment="1">
      <alignment horizontal="center" vertical="center" wrapText="1"/>
    </xf>
    <xf numFmtId="49" fontId="4" fillId="3" borderId="65"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9" xfId="0" applyFont="1" applyFill="1" applyBorder="1" applyAlignment="1">
      <alignment horizontal="center" vertical="center"/>
    </xf>
    <xf numFmtId="49" fontId="4" fillId="4" borderId="31" xfId="0" applyNumberFormat="1" applyFont="1" applyFill="1" applyBorder="1" applyAlignment="1">
      <alignment horizontal="center" vertical="center" wrapText="1"/>
    </xf>
    <xf numFmtId="0" fontId="4" fillId="4" borderId="34" xfId="0" applyFont="1" applyFill="1" applyBorder="1" applyAlignment="1">
      <alignment horizontal="center" vertical="center" wrapText="1"/>
    </xf>
    <xf numFmtId="49" fontId="4" fillId="4" borderId="42" xfId="0" applyNumberFormat="1" applyFont="1" applyFill="1" applyBorder="1" applyAlignment="1">
      <alignment horizontal="center" vertical="center" wrapText="1"/>
    </xf>
    <xf numFmtId="0" fontId="4" fillId="4" borderId="4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3" xfId="0" applyFont="1" applyFill="1" applyBorder="1" applyAlignment="1">
      <alignment horizontal="center" vertical="center" wrapText="1"/>
    </xf>
  </cellXfs>
  <cellStyles count="2">
    <cellStyle name="Comma" xfId="1" builtinId="3"/>
    <cellStyle name="Normal" xfId="0" builtinId="0"/>
  </cellStyles>
  <dxfs count="26">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
      <font>
        <color rgb="FF9C0006"/>
      </font>
      <fill>
        <patternFill patternType="solid">
          <fgColor indexed="21"/>
          <bgColor indexed="22"/>
        </patternFill>
      </fill>
    </dxf>
  </dxfs>
  <tableStyles count="0"/>
  <colors>
    <indexedColors>
      <rgbColor rgb="FF000000"/>
      <rgbColor rgb="FFFFFFFF"/>
      <rgbColor rgb="FFFF0000"/>
      <rgbColor rgb="FF00FF00"/>
      <rgbColor rgb="FF0000FF"/>
      <rgbColor rgb="FFFFFF00"/>
      <rgbColor rgb="FFFF00FF"/>
      <rgbColor rgb="FF00FFFF"/>
      <rgbColor rgb="FF000000"/>
      <rgbColor rgb="FFAAAAAA"/>
      <rgbColor rgb="FF00B0F0"/>
      <rgbColor rgb="FFFFFFFF"/>
      <rgbColor rgb="FFDEEAF6"/>
      <rgbColor rgb="FFFF0000"/>
      <rgbColor rgb="FFD8D8D8"/>
      <rgbColor rgb="FFFF2600"/>
      <rgbColor rgb="FFD8D8D8"/>
      <rgbColor rgb="FF0070C0"/>
      <rgbColor rgb="FF2D4D6A"/>
      <rgbColor rgb="FF385623"/>
      <rgbColor rgb="FFCFCFCF"/>
      <rgbColor rgb="00000000"/>
      <rgbColor rgb="FFFFC7CE"/>
      <rgbColor rgb="FF9C0006"/>
      <rgbColor rgb="FFFFD965"/>
      <rgbColor rgb="FFD9DCE1"/>
      <rgbColor rgb="FFB4BAC3"/>
      <rgbColor rgb="FFBFBFB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showGridLines="0" topLeftCell="A3" workbookViewId="0"/>
  </sheetViews>
  <sheetFormatPr defaultColWidth="8.77734375" defaultRowHeight="15" customHeight="1" x14ac:dyDescent="0.3"/>
  <cols>
    <col min="1" max="1" width="8.77734375" style="1" customWidth="1"/>
    <col min="2" max="2" width="127.33203125" style="1" customWidth="1"/>
    <col min="3" max="6" width="8.77734375" style="1" customWidth="1"/>
    <col min="7" max="16384" width="8.77734375" style="1"/>
  </cols>
  <sheetData>
    <row r="1" spans="1:5" ht="13.5" customHeight="1" x14ac:dyDescent="0.3">
      <c r="A1" s="2"/>
      <c r="B1" s="3"/>
      <c r="C1" s="3"/>
      <c r="D1" s="3"/>
      <c r="E1" s="4"/>
    </row>
    <row r="2" spans="1:5" ht="36.75" customHeight="1" x14ac:dyDescent="0.3">
      <c r="A2" s="5"/>
      <c r="B2" s="346" t="s">
        <v>0</v>
      </c>
      <c r="C2" s="347"/>
      <c r="D2" s="347"/>
      <c r="E2" s="348"/>
    </row>
    <row r="3" spans="1:5" ht="295.5" customHeight="1" x14ac:dyDescent="0.3">
      <c r="A3" s="6"/>
      <c r="B3" s="7" t="s">
        <v>1</v>
      </c>
      <c r="C3" s="8"/>
      <c r="D3" s="9"/>
      <c r="E3" s="10"/>
    </row>
    <row r="4" spans="1:5" ht="13.95" customHeight="1" x14ac:dyDescent="0.3">
      <c r="A4" s="5"/>
      <c r="B4" s="11"/>
      <c r="C4" s="9"/>
      <c r="D4" s="9"/>
      <c r="E4" s="10"/>
    </row>
    <row r="5" spans="1:5" ht="13.5" customHeight="1" x14ac:dyDescent="0.3">
      <c r="A5" s="5"/>
      <c r="B5" s="9"/>
      <c r="C5" s="9"/>
      <c r="D5" s="9"/>
      <c r="E5" s="10"/>
    </row>
    <row r="6" spans="1:5" ht="13.5" customHeight="1" x14ac:dyDescent="0.3">
      <c r="A6" s="5"/>
      <c r="B6" s="9"/>
      <c r="C6" s="9"/>
      <c r="D6" s="9"/>
      <c r="E6" s="10"/>
    </row>
    <row r="7" spans="1:5" ht="13.5" customHeight="1" x14ac:dyDescent="0.3">
      <c r="A7" s="5"/>
      <c r="B7" s="9"/>
      <c r="C7" s="9"/>
      <c r="D7" s="9"/>
      <c r="E7" s="10"/>
    </row>
    <row r="8" spans="1:5" ht="13.5" customHeight="1" x14ac:dyDescent="0.3">
      <c r="A8" s="5"/>
      <c r="B8" s="9"/>
      <c r="C8" s="9"/>
      <c r="D8" s="9"/>
      <c r="E8" s="10"/>
    </row>
    <row r="9" spans="1:5" ht="13.5" customHeight="1" x14ac:dyDescent="0.3">
      <c r="A9" s="5"/>
      <c r="B9" s="9"/>
      <c r="C9" s="9"/>
      <c r="D9" s="9"/>
      <c r="E9" s="10"/>
    </row>
    <row r="10" spans="1:5" ht="13.5" customHeight="1" x14ac:dyDescent="0.3">
      <c r="A10" s="12"/>
      <c r="B10" s="13"/>
      <c r="C10" s="13"/>
      <c r="D10" s="13"/>
      <c r="E10" s="14"/>
    </row>
  </sheetData>
  <mergeCells count="1">
    <mergeCell ref="B2:E2"/>
  </mergeCell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0"/>
  <sheetViews>
    <sheetView showGridLines="0" tabSelected="1" zoomScale="50" zoomScaleNormal="50" workbookViewId="0">
      <pane ySplit="4" topLeftCell="A208" activePane="bottomLeft" state="frozen"/>
      <selection pane="bottomLeft" activeCell="B2" sqref="B2:E2"/>
    </sheetView>
  </sheetViews>
  <sheetFormatPr defaultColWidth="9.21875" defaultRowHeight="15" customHeight="1" x14ac:dyDescent="0.3"/>
  <cols>
    <col min="1" max="1" width="6.44140625" style="146" customWidth="1"/>
    <col min="2" max="2" width="16.21875" style="146" customWidth="1"/>
    <col min="3" max="3" width="54.77734375" style="146" customWidth="1"/>
    <col min="4" max="4" width="17" style="146" customWidth="1"/>
    <col min="5" max="5" width="16.77734375" style="206" customWidth="1"/>
    <col min="6" max="6" width="17.6640625" style="146" customWidth="1"/>
    <col min="7" max="7" width="16.44140625" style="146" customWidth="1"/>
    <col min="8" max="8" width="15.44140625" style="146" customWidth="1"/>
    <col min="9" max="9" width="17.77734375" style="146" customWidth="1"/>
    <col min="10" max="10" width="15.77734375" style="210" customWidth="1"/>
    <col min="11" max="11" width="44.77734375" style="146" customWidth="1"/>
    <col min="12" max="12" width="56.5546875" style="146" customWidth="1"/>
    <col min="13" max="13" width="18.77734375" style="146" customWidth="1"/>
    <col min="14" max="14" width="9.21875" style="146" customWidth="1"/>
    <col min="15" max="16384" width="9.21875" style="146"/>
  </cols>
  <sheetData>
    <row r="1" spans="1:13" ht="30.75" customHeight="1" x14ac:dyDescent="0.85">
      <c r="A1" s="147"/>
      <c r="B1" s="370" t="s">
        <v>2</v>
      </c>
      <c r="C1" s="371"/>
      <c r="D1" s="371"/>
      <c r="E1" s="371"/>
      <c r="F1" s="148"/>
      <c r="G1" s="149"/>
      <c r="H1" s="138">
        <f>F215</f>
        <v>0</v>
      </c>
      <c r="I1" s="138"/>
      <c r="J1" s="304">
        <f>H214</f>
        <v>0</v>
      </c>
      <c r="K1" s="150"/>
      <c r="L1" s="151"/>
      <c r="M1" s="152"/>
    </row>
    <row r="2" spans="1:13" ht="16.5" customHeight="1" x14ac:dyDescent="0.5">
      <c r="A2" s="153"/>
      <c r="B2" s="380" t="s">
        <v>3</v>
      </c>
      <c r="C2" s="381"/>
      <c r="D2" s="381"/>
      <c r="E2" s="381"/>
      <c r="F2" s="154"/>
      <c r="G2" s="155"/>
      <c r="H2" s="139"/>
      <c r="I2" s="139"/>
      <c r="J2" s="303"/>
      <c r="K2" s="156"/>
      <c r="L2" s="145"/>
      <c r="M2" s="157"/>
    </row>
    <row r="3" spans="1:13" ht="13.5" customHeight="1" x14ac:dyDescent="0.3">
      <c r="A3" s="153"/>
      <c r="B3" s="158"/>
      <c r="C3" s="158"/>
      <c r="D3" s="158"/>
      <c r="E3" s="306"/>
      <c r="F3" s="140"/>
      <c r="G3" s="159"/>
      <c r="H3" s="140"/>
      <c r="I3" s="140"/>
      <c r="J3" s="305"/>
      <c r="K3" s="140"/>
      <c r="L3" s="140"/>
      <c r="M3" s="157"/>
    </row>
    <row r="4" spans="1:13" ht="112.95" customHeight="1" x14ac:dyDescent="0.3">
      <c r="A4" s="160"/>
      <c r="B4" s="161" t="s">
        <v>4</v>
      </c>
      <c r="C4" s="161" t="s">
        <v>5</v>
      </c>
      <c r="D4" s="162" t="s">
        <v>6</v>
      </c>
      <c r="E4" s="301" t="s">
        <v>7</v>
      </c>
      <c r="F4" s="301" t="s">
        <v>8</v>
      </c>
      <c r="G4" s="302" t="s">
        <v>9</v>
      </c>
      <c r="H4" s="302" t="s">
        <v>721</v>
      </c>
      <c r="I4" s="302" t="s">
        <v>725</v>
      </c>
      <c r="J4" s="302" t="s">
        <v>727</v>
      </c>
      <c r="K4" s="163" t="s">
        <v>10</v>
      </c>
      <c r="L4" s="163" t="s">
        <v>11</v>
      </c>
      <c r="M4" s="164"/>
    </row>
    <row r="5" spans="1:13" ht="27.6" customHeight="1" x14ac:dyDescent="0.3">
      <c r="A5" s="160"/>
      <c r="B5" s="165" t="s">
        <v>12</v>
      </c>
      <c r="C5" s="385" t="s">
        <v>13</v>
      </c>
      <c r="D5" s="386"/>
      <c r="E5" s="386"/>
      <c r="F5" s="386"/>
      <c r="G5" s="386"/>
      <c r="H5" s="386"/>
      <c r="I5" s="386"/>
      <c r="J5" s="386"/>
      <c r="K5" s="386"/>
      <c r="L5" s="387"/>
      <c r="M5" s="166"/>
    </row>
    <row r="6" spans="1:13" ht="25.5" customHeight="1" x14ac:dyDescent="0.3">
      <c r="A6" s="160"/>
      <c r="B6" s="165" t="s">
        <v>14</v>
      </c>
      <c r="C6" s="369" t="s">
        <v>15</v>
      </c>
      <c r="D6" s="375"/>
      <c r="E6" s="375"/>
      <c r="F6" s="375"/>
      <c r="G6" s="375"/>
      <c r="H6" s="375"/>
      <c r="I6" s="375"/>
      <c r="J6" s="375"/>
      <c r="K6" s="375"/>
      <c r="L6" s="376"/>
      <c r="M6" s="167"/>
    </row>
    <row r="7" spans="1:13" ht="81" customHeight="1" x14ac:dyDescent="0.3">
      <c r="A7" s="160"/>
      <c r="B7" s="211" t="s">
        <v>16</v>
      </c>
      <c r="C7" s="219" t="s">
        <v>17</v>
      </c>
      <c r="D7" s="315"/>
      <c r="E7" s="315">
        <v>17000</v>
      </c>
      <c r="F7" s="315">
        <f t="shared" ref="F7:F14" si="0">SUM(D7:E7)</f>
        <v>17000</v>
      </c>
      <c r="G7" s="316">
        <v>0.3</v>
      </c>
      <c r="H7" s="317">
        <v>0</v>
      </c>
      <c r="I7" s="317">
        <v>0</v>
      </c>
      <c r="J7" s="317">
        <f>H7+I7</f>
        <v>0</v>
      </c>
      <c r="K7" s="215" t="s">
        <v>18</v>
      </c>
      <c r="L7" s="216" t="s">
        <v>19</v>
      </c>
      <c r="M7" s="172"/>
    </row>
    <row r="8" spans="1:13" ht="109.05" customHeight="1" x14ac:dyDescent="0.3">
      <c r="A8" s="160"/>
      <c r="B8" s="211" t="s">
        <v>20</v>
      </c>
      <c r="C8" s="318" t="s">
        <v>21</v>
      </c>
      <c r="D8" s="212">
        <v>25500</v>
      </c>
      <c r="E8" s="212">
        <v>17000</v>
      </c>
      <c r="F8" s="212">
        <f t="shared" si="0"/>
        <v>42500</v>
      </c>
      <c r="G8" s="213">
        <v>0.4</v>
      </c>
      <c r="H8" s="214">
        <v>19677.5</v>
      </c>
      <c r="I8" s="214">
        <v>22822.5</v>
      </c>
      <c r="J8" s="214">
        <f t="shared" ref="J8:J11" si="1">H8+I8</f>
        <v>42500</v>
      </c>
      <c r="K8" s="215" t="s">
        <v>22</v>
      </c>
      <c r="L8" s="216" t="s">
        <v>23</v>
      </c>
      <c r="M8" s="172"/>
    </row>
    <row r="9" spans="1:13" ht="79.95" customHeight="1" x14ac:dyDescent="0.3">
      <c r="A9" s="160"/>
      <c r="B9" s="211" t="s">
        <v>24</v>
      </c>
      <c r="C9" s="318" t="s">
        <v>25</v>
      </c>
      <c r="D9" s="319"/>
      <c r="E9" s="212">
        <v>12750</v>
      </c>
      <c r="F9" s="212">
        <f t="shared" si="0"/>
        <v>12750</v>
      </c>
      <c r="G9" s="213">
        <v>0.3</v>
      </c>
      <c r="H9" s="214">
        <v>0</v>
      </c>
      <c r="I9" s="214">
        <v>12750</v>
      </c>
      <c r="J9" s="214">
        <f t="shared" si="1"/>
        <v>12750</v>
      </c>
      <c r="K9" s="219" t="s">
        <v>729</v>
      </c>
      <c r="L9" s="218" t="s">
        <v>26</v>
      </c>
      <c r="M9" s="172"/>
    </row>
    <row r="10" spans="1:13" ht="61.05" customHeight="1" x14ac:dyDescent="0.3">
      <c r="A10" s="160"/>
      <c r="B10" s="211" t="s">
        <v>27</v>
      </c>
      <c r="C10" s="217" t="s">
        <v>28</v>
      </c>
      <c r="D10" s="212"/>
      <c r="E10" s="212">
        <v>27200</v>
      </c>
      <c r="F10" s="212">
        <f t="shared" si="0"/>
        <v>27200</v>
      </c>
      <c r="G10" s="213">
        <v>0.5</v>
      </c>
      <c r="H10" s="214">
        <v>8000</v>
      </c>
      <c r="I10" s="214">
        <v>19200</v>
      </c>
      <c r="J10" s="214">
        <f t="shared" si="1"/>
        <v>27200</v>
      </c>
      <c r="K10" s="215" t="s">
        <v>29</v>
      </c>
      <c r="L10" s="218" t="s">
        <v>30</v>
      </c>
      <c r="M10" s="172"/>
    </row>
    <row r="11" spans="1:13" ht="88.5" customHeight="1" x14ac:dyDescent="0.3">
      <c r="A11" s="160"/>
      <c r="B11" s="211" t="s">
        <v>31</v>
      </c>
      <c r="C11" s="217" t="s">
        <v>32</v>
      </c>
      <c r="D11" s="212"/>
      <c r="E11" s="212">
        <v>39100</v>
      </c>
      <c r="F11" s="212">
        <f t="shared" si="0"/>
        <v>39100</v>
      </c>
      <c r="G11" s="213">
        <v>0.3</v>
      </c>
      <c r="H11" s="214">
        <v>16000</v>
      </c>
      <c r="I11" s="214">
        <v>23100</v>
      </c>
      <c r="J11" s="214">
        <f t="shared" si="1"/>
        <v>39100</v>
      </c>
      <c r="K11" s="215" t="s">
        <v>33</v>
      </c>
      <c r="L11" s="216" t="s">
        <v>34</v>
      </c>
      <c r="M11" s="172"/>
    </row>
    <row r="12" spans="1:13" ht="94.05" customHeight="1" x14ac:dyDescent="0.3">
      <c r="A12" s="160"/>
      <c r="B12" s="211" t="s">
        <v>35</v>
      </c>
      <c r="C12" s="217" t="s">
        <v>36</v>
      </c>
      <c r="D12" s="212"/>
      <c r="E12" s="212">
        <v>40800</v>
      </c>
      <c r="F12" s="212">
        <f t="shared" si="0"/>
        <v>40800</v>
      </c>
      <c r="G12" s="213">
        <v>0.3</v>
      </c>
      <c r="H12" s="214">
        <v>0</v>
      </c>
      <c r="I12" s="214">
        <v>20000</v>
      </c>
      <c r="J12" s="214">
        <v>29000</v>
      </c>
      <c r="K12" s="215" t="s">
        <v>730</v>
      </c>
      <c r="L12" s="216" t="s">
        <v>37</v>
      </c>
      <c r="M12" s="172"/>
    </row>
    <row r="13" spans="1:13" ht="15.75" customHeight="1" x14ac:dyDescent="0.3">
      <c r="A13" s="160"/>
      <c r="B13" s="211" t="s">
        <v>38</v>
      </c>
      <c r="C13" s="309"/>
      <c r="D13" s="224"/>
      <c r="E13" s="224"/>
      <c r="F13" s="224">
        <f t="shared" si="0"/>
        <v>0</v>
      </c>
      <c r="G13" s="225"/>
      <c r="H13" s="224"/>
      <c r="I13" s="214">
        <f t="shared" ref="I13:I15" si="2">J13-H13</f>
        <v>0</v>
      </c>
      <c r="J13" s="224"/>
      <c r="K13" s="224"/>
      <c r="L13" s="220"/>
      <c r="M13" s="172"/>
    </row>
    <row r="14" spans="1:13" ht="15.75" customHeight="1" x14ac:dyDescent="0.3">
      <c r="A14" s="160"/>
      <c r="B14" s="211" t="s">
        <v>39</v>
      </c>
      <c r="C14" s="309"/>
      <c r="D14" s="224"/>
      <c r="E14" s="224"/>
      <c r="F14" s="224">
        <f t="shared" si="0"/>
        <v>0</v>
      </c>
      <c r="G14" s="225"/>
      <c r="H14" s="224"/>
      <c r="I14" s="214">
        <f t="shared" si="2"/>
        <v>0</v>
      </c>
      <c r="J14" s="224"/>
      <c r="K14" s="224"/>
      <c r="L14" s="220"/>
      <c r="M14" s="178"/>
    </row>
    <row r="15" spans="1:13" ht="19.5" customHeight="1" x14ac:dyDescent="0.3">
      <c r="A15" s="153"/>
      <c r="B15" s="320"/>
      <c r="C15" s="236" t="s">
        <v>40</v>
      </c>
      <c r="D15" s="228">
        <f>SUM(D7:D14)</f>
        <v>25500</v>
      </c>
      <c r="E15" s="228">
        <f>SUM(E7:E14)</f>
        <v>153850</v>
      </c>
      <c r="F15" s="228">
        <f>SUM(F7:F14)</f>
        <v>179350</v>
      </c>
      <c r="G15" s="228">
        <f>(G7*F7)+(G8*F8)+(G9*F9)+(G10*F10)+(G11*F11)+(G12*F12)+(G13*F13)+(G14*F14)</f>
        <v>63495</v>
      </c>
      <c r="H15" s="228">
        <f>SUM(H7:H14)</f>
        <v>43677.5</v>
      </c>
      <c r="I15" s="238">
        <f t="shared" si="2"/>
        <v>106872.5</v>
      </c>
      <c r="J15" s="228">
        <f>SUM(J7:J14)</f>
        <v>150550</v>
      </c>
      <c r="K15" s="228"/>
      <c r="L15" s="220"/>
      <c r="M15" s="180"/>
    </row>
    <row r="16" spans="1:13" ht="24" customHeight="1" x14ac:dyDescent="0.3">
      <c r="A16" s="160"/>
      <c r="B16" s="236" t="s">
        <v>41</v>
      </c>
      <c r="C16" s="372" t="s">
        <v>42</v>
      </c>
      <c r="D16" s="373"/>
      <c r="E16" s="373"/>
      <c r="F16" s="373"/>
      <c r="G16" s="373"/>
      <c r="H16" s="373"/>
      <c r="I16" s="373"/>
      <c r="J16" s="373"/>
      <c r="K16" s="373"/>
      <c r="L16" s="374"/>
      <c r="M16" s="167"/>
    </row>
    <row r="17" spans="1:13" ht="47.1" customHeight="1" x14ac:dyDescent="0.3">
      <c r="A17" s="160"/>
      <c r="B17" s="211" t="s">
        <v>43</v>
      </c>
      <c r="C17" s="211" t="s">
        <v>44</v>
      </c>
      <c r="D17" s="212">
        <v>29750</v>
      </c>
      <c r="E17" s="212"/>
      <c r="F17" s="212">
        <f t="shared" ref="F17:F26" si="3">SUM(D17:E17)</f>
        <v>29750</v>
      </c>
      <c r="G17" s="213">
        <v>0.5</v>
      </c>
      <c r="H17" s="214">
        <v>0</v>
      </c>
      <c r="I17" s="214">
        <v>29750</v>
      </c>
      <c r="J17" s="214">
        <f>H17+I17</f>
        <v>29750</v>
      </c>
      <c r="K17" s="215" t="s">
        <v>45</v>
      </c>
      <c r="L17" s="218" t="s">
        <v>46</v>
      </c>
      <c r="M17" s="172"/>
    </row>
    <row r="18" spans="1:13" ht="80.55" customHeight="1" x14ac:dyDescent="0.3">
      <c r="A18" s="160"/>
      <c r="B18" s="211" t="s">
        <v>47</v>
      </c>
      <c r="C18" s="211" t="s">
        <v>48</v>
      </c>
      <c r="D18" s="212">
        <v>12750</v>
      </c>
      <c r="E18" s="212">
        <v>12750</v>
      </c>
      <c r="F18" s="212">
        <f t="shared" si="3"/>
        <v>25500</v>
      </c>
      <c r="G18" s="213">
        <v>0.4</v>
      </c>
      <c r="H18" s="214">
        <v>0</v>
      </c>
      <c r="I18" s="214">
        <v>25000</v>
      </c>
      <c r="J18" s="214">
        <f t="shared" ref="J18:J26" si="4">H18+I18</f>
        <v>25000</v>
      </c>
      <c r="K18" s="215" t="s">
        <v>49</v>
      </c>
      <c r="L18" s="216" t="s">
        <v>723</v>
      </c>
      <c r="M18" s="172"/>
    </row>
    <row r="19" spans="1:13" ht="64.5" customHeight="1" x14ac:dyDescent="0.3">
      <c r="A19" s="160"/>
      <c r="B19" s="211" t="s">
        <v>51</v>
      </c>
      <c r="C19" s="211" t="s">
        <v>52</v>
      </c>
      <c r="D19" s="212"/>
      <c r="E19" s="212">
        <v>38250</v>
      </c>
      <c r="F19" s="212">
        <f t="shared" si="3"/>
        <v>38250</v>
      </c>
      <c r="G19" s="213">
        <v>0.5</v>
      </c>
      <c r="H19" s="214">
        <v>0</v>
      </c>
      <c r="I19" s="214">
        <v>0</v>
      </c>
      <c r="J19" s="214">
        <v>13800</v>
      </c>
      <c r="K19" s="219" t="s">
        <v>728</v>
      </c>
      <c r="L19" s="218" t="s">
        <v>53</v>
      </c>
      <c r="M19" s="172"/>
    </row>
    <row r="20" spans="1:13" ht="94.5" customHeight="1" x14ac:dyDescent="0.3">
      <c r="A20" s="160"/>
      <c r="B20" s="211" t="s">
        <v>54</v>
      </c>
      <c r="C20" s="211" t="s">
        <v>55</v>
      </c>
      <c r="D20" s="212"/>
      <c r="E20" s="212">
        <v>20400</v>
      </c>
      <c r="F20" s="212">
        <f t="shared" si="3"/>
        <v>20400</v>
      </c>
      <c r="G20" s="213">
        <v>0.6</v>
      </c>
      <c r="H20" s="214">
        <v>0</v>
      </c>
      <c r="I20" s="214">
        <v>9300</v>
      </c>
      <c r="J20" s="214">
        <v>9300</v>
      </c>
      <c r="K20" s="220" t="s">
        <v>56</v>
      </c>
      <c r="L20" s="216" t="s">
        <v>57</v>
      </c>
      <c r="M20" s="172"/>
    </row>
    <row r="21" spans="1:13" ht="61.5" customHeight="1" x14ac:dyDescent="0.3">
      <c r="A21" s="160"/>
      <c r="B21" s="211" t="s">
        <v>58</v>
      </c>
      <c r="C21" s="211" t="s">
        <v>59</v>
      </c>
      <c r="D21" s="212"/>
      <c r="E21" s="212">
        <v>20400</v>
      </c>
      <c r="F21" s="212">
        <f t="shared" si="3"/>
        <v>20400</v>
      </c>
      <c r="G21" s="213">
        <v>0.3</v>
      </c>
      <c r="H21" s="214">
        <v>0</v>
      </c>
      <c r="I21" s="214">
        <v>0</v>
      </c>
      <c r="J21" s="214">
        <v>9300</v>
      </c>
      <c r="K21" s="220" t="s">
        <v>60</v>
      </c>
      <c r="L21" s="218" t="s">
        <v>57</v>
      </c>
      <c r="M21" s="172"/>
    </row>
    <row r="22" spans="1:13" ht="93.45" customHeight="1" x14ac:dyDescent="0.3">
      <c r="A22" s="160"/>
      <c r="B22" s="211" t="s">
        <v>61</v>
      </c>
      <c r="C22" s="211" t="s">
        <v>62</v>
      </c>
      <c r="D22" s="212"/>
      <c r="E22" s="212">
        <v>10400</v>
      </c>
      <c r="F22" s="212">
        <f t="shared" si="3"/>
        <v>10400</v>
      </c>
      <c r="G22" s="213">
        <v>0.3</v>
      </c>
      <c r="H22" s="214">
        <v>7480.47</v>
      </c>
      <c r="I22" s="214">
        <v>0</v>
      </c>
      <c r="J22" s="214">
        <v>9300</v>
      </c>
      <c r="K22" s="220" t="s">
        <v>63</v>
      </c>
      <c r="L22" s="218" t="s">
        <v>64</v>
      </c>
      <c r="M22" s="172"/>
    </row>
    <row r="23" spans="1:13" ht="98.55" customHeight="1" x14ac:dyDescent="0.3">
      <c r="A23" s="160"/>
      <c r="B23" s="211" t="s">
        <v>65</v>
      </c>
      <c r="C23" s="211" t="s">
        <v>66</v>
      </c>
      <c r="D23" s="212"/>
      <c r="E23" s="212">
        <v>17000</v>
      </c>
      <c r="F23" s="212">
        <f t="shared" si="3"/>
        <v>17000</v>
      </c>
      <c r="G23" s="213">
        <v>0.3</v>
      </c>
      <c r="H23" s="214">
        <v>0</v>
      </c>
      <c r="I23" s="214">
        <v>10000</v>
      </c>
      <c r="J23" s="214">
        <f t="shared" si="4"/>
        <v>10000</v>
      </c>
      <c r="K23" s="220" t="s">
        <v>67</v>
      </c>
      <c r="L23" s="216" t="s">
        <v>19</v>
      </c>
      <c r="M23" s="172"/>
    </row>
    <row r="24" spans="1:13" ht="65.55" customHeight="1" x14ac:dyDescent="0.3">
      <c r="A24" s="160"/>
      <c r="B24" s="211" t="s">
        <v>68</v>
      </c>
      <c r="C24" s="211" t="s">
        <v>69</v>
      </c>
      <c r="D24" s="212">
        <v>8500</v>
      </c>
      <c r="E24" s="212">
        <v>17000</v>
      </c>
      <c r="F24" s="212">
        <f t="shared" si="3"/>
        <v>25500</v>
      </c>
      <c r="G24" s="213">
        <v>0.3</v>
      </c>
      <c r="H24" s="214">
        <v>0</v>
      </c>
      <c r="I24" s="214">
        <v>8500</v>
      </c>
      <c r="J24" s="214">
        <v>18881</v>
      </c>
      <c r="K24" s="220" t="s">
        <v>70</v>
      </c>
      <c r="L24" s="218" t="s">
        <v>50</v>
      </c>
      <c r="M24" s="172"/>
    </row>
    <row r="25" spans="1:13" ht="52.05" customHeight="1" x14ac:dyDescent="0.3">
      <c r="A25" s="160"/>
      <c r="B25" s="211" t="s">
        <v>71</v>
      </c>
      <c r="C25" s="211" t="s">
        <v>72</v>
      </c>
      <c r="D25" s="212"/>
      <c r="E25" s="212">
        <v>27021.075000000001</v>
      </c>
      <c r="F25" s="212">
        <f t="shared" si="3"/>
        <v>27021.075000000001</v>
      </c>
      <c r="G25" s="213">
        <v>0.3</v>
      </c>
      <c r="H25" s="214">
        <v>0</v>
      </c>
      <c r="I25" s="214">
        <v>27021.8</v>
      </c>
      <c r="J25" s="214">
        <f>H25+I25</f>
        <v>27021.8</v>
      </c>
      <c r="K25" s="215" t="s">
        <v>73</v>
      </c>
      <c r="L25" s="216" t="s">
        <v>74</v>
      </c>
      <c r="M25" s="172"/>
    </row>
    <row r="26" spans="1:13" ht="61.5" customHeight="1" x14ac:dyDescent="0.3">
      <c r="A26" s="160"/>
      <c r="B26" s="211" t="s">
        <v>75</v>
      </c>
      <c r="C26" s="211" t="s">
        <v>76</v>
      </c>
      <c r="D26" s="212"/>
      <c r="E26" s="212">
        <v>17000.391</v>
      </c>
      <c r="F26" s="212">
        <f t="shared" si="3"/>
        <v>17000.391</v>
      </c>
      <c r="G26" s="213">
        <v>0.3</v>
      </c>
      <c r="H26" s="214">
        <v>0</v>
      </c>
      <c r="I26" s="214">
        <v>0</v>
      </c>
      <c r="J26" s="214">
        <f t="shared" si="4"/>
        <v>0</v>
      </c>
      <c r="K26" s="219" t="s">
        <v>77</v>
      </c>
      <c r="L26" s="218" t="s">
        <v>78</v>
      </c>
      <c r="M26" s="172"/>
    </row>
    <row r="27" spans="1:13" ht="15.75" customHeight="1" x14ac:dyDescent="0.3">
      <c r="A27" s="153"/>
      <c r="B27" s="320"/>
      <c r="C27" s="236" t="s">
        <v>40</v>
      </c>
      <c r="D27" s="228">
        <f>SUM(D17:D26)</f>
        <v>51000</v>
      </c>
      <c r="E27" s="228">
        <f>SUM(E17:E26)</f>
        <v>180221.46600000001</v>
      </c>
      <c r="F27" s="228">
        <f>SUM(F17:F26)</f>
        <v>231221.46600000001</v>
      </c>
      <c r="G27" s="228">
        <f>(G17*F17)+(G18*F18)+(G19*F19)+(G20*F20)+(G21*F21)+(G22*F22)+(G23*F23)+(G24*F24)+(G25*F25)+(G26*F26)</f>
        <v>91636.439799999993</v>
      </c>
      <c r="H27" s="228">
        <f>SUM(H17:H26)</f>
        <v>7480.47</v>
      </c>
      <c r="I27" s="238">
        <f t="shared" ref="I27" si="5">J27-H27</f>
        <v>144872.32999999999</v>
      </c>
      <c r="J27" s="228">
        <f>SUM(J17:J26)</f>
        <v>152352.79999999999</v>
      </c>
      <c r="K27" s="228"/>
      <c r="L27" s="220"/>
      <c r="M27" s="180"/>
    </row>
    <row r="28" spans="1:13" ht="23.1" customHeight="1" x14ac:dyDescent="0.3">
      <c r="A28" s="160"/>
      <c r="B28" s="236" t="s">
        <v>79</v>
      </c>
      <c r="C28" s="377" t="s">
        <v>80</v>
      </c>
      <c r="D28" s="378"/>
      <c r="E28" s="378"/>
      <c r="F28" s="378"/>
      <c r="G28" s="378"/>
      <c r="H28" s="378"/>
      <c r="I28" s="378"/>
      <c r="J28" s="378"/>
      <c r="K28" s="378"/>
      <c r="L28" s="379"/>
      <c r="M28" s="167"/>
    </row>
    <row r="29" spans="1:13" ht="85.05" customHeight="1" x14ac:dyDescent="0.3">
      <c r="A29" s="160"/>
      <c r="B29" s="211" t="s">
        <v>81</v>
      </c>
      <c r="C29" s="219" t="s">
        <v>82</v>
      </c>
      <c r="D29" s="224">
        <v>35000</v>
      </c>
      <c r="E29" s="224"/>
      <c r="F29" s="224">
        <f t="shared" ref="F29:F36" si="6">SUM(D29:E29)</f>
        <v>35000</v>
      </c>
      <c r="G29" s="225">
        <v>0.3</v>
      </c>
      <c r="H29" s="214">
        <v>0</v>
      </c>
      <c r="I29" s="214">
        <v>26250</v>
      </c>
      <c r="J29" s="227">
        <v>35000</v>
      </c>
      <c r="K29" s="220" t="s">
        <v>83</v>
      </c>
      <c r="L29" s="218"/>
      <c r="M29" s="172"/>
    </row>
    <row r="30" spans="1:13" ht="95.1" customHeight="1" x14ac:dyDescent="0.3">
      <c r="A30" s="160"/>
      <c r="B30" s="211" t="s">
        <v>84</v>
      </c>
      <c r="C30" s="211" t="s">
        <v>85</v>
      </c>
      <c r="D30" s="212"/>
      <c r="E30" s="212">
        <v>68000</v>
      </c>
      <c r="F30" s="212">
        <f t="shared" si="6"/>
        <v>68000</v>
      </c>
      <c r="G30" s="213">
        <v>0.3</v>
      </c>
      <c r="H30" s="214">
        <v>0</v>
      </c>
      <c r="I30" s="214">
        <v>68000</v>
      </c>
      <c r="J30" s="227">
        <f t="shared" ref="J30:J32" si="7">H30+I30</f>
        <v>68000</v>
      </c>
      <c r="K30" s="220" t="s">
        <v>86</v>
      </c>
      <c r="L30" s="216" t="s">
        <v>87</v>
      </c>
      <c r="M30" s="172"/>
    </row>
    <row r="31" spans="1:13" ht="63" customHeight="1" x14ac:dyDescent="0.3">
      <c r="A31" s="160"/>
      <c r="B31" s="211" t="s">
        <v>88</v>
      </c>
      <c r="C31" s="211" t="s">
        <v>89</v>
      </c>
      <c r="D31" s="212"/>
      <c r="E31" s="212">
        <v>25500</v>
      </c>
      <c r="F31" s="212">
        <f t="shared" si="6"/>
        <v>25500</v>
      </c>
      <c r="G31" s="213">
        <v>0.3</v>
      </c>
      <c r="H31" s="214">
        <v>20000</v>
      </c>
      <c r="I31" s="214">
        <v>5500</v>
      </c>
      <c r="J31" s="227">
        <f t="shared" si="7"/>
        <v>25500</v>
      </c>
      <c r="K31" s="220" t="s">
        <v>90</v>
      </c>
      <c r="L31" s="218" t="s">
        <v>50</v>
      </c>
      <c r="M31" s="172"/>
    </row>
    <row r="32" spans="1:13" ht="65.55" customHeight="1" x14ac:dyDescent="0.3">
      <c r="A32" s="160"/>
      <c r="B32" s="211" t="s">
        <v>91</v>
      </c>
      <c r="C32" s="211" t="s">
        <v>92</v>
      </c>
      <c r="D32" s="212"/>
      <c r="E32" s="212">
        <v>68000</v>
      </c>
      <c r="F32" s="212">
        <f t="shared" si="6"/>
        <v>68000</v>
      </c>
      <c r="G32" s="213">
        <v>0.3</v>
      </c>
      <c r="H32" s="214">
        <v>0</v>
      </c>
      <c r="I32" s="214">
        <v>0</v>
      </c>
      <c r="J32" s="227">
        <f t="shared" si="7"/>
        <v>0</v>
      </c>
      <c r="K32" s="220" t="s">
        <v>93</v>
      </c>
      <c r="L32" s="216" t="s">
        <v>722</v>
      </c>
      <c r="M32" s="172"/>
    </row>
    <row r="33" spans="1:13" ht="26.1" customHeight="1" x14ac:dyDescent="0.3">
      <c r="A33" s="160"/>
      <c r="B33" s="211" t="s">
        <v>94</v>
      </c>
      <c r="C33" s="321"/>
      <c r="D33" s="224"/>
      <c r="E33" s="224"/>
      <c r="F33" s="224">
        <f t="shared" si="6"/>
        <v>0</v>
      </c>
      <c r="G33" s="225"/>
      <c r="H33" s="224"/>
      <c r="I33" s="214">
        <v>0</v>
      </c>
      <c r="J33" s="224"/>
      <c r="K33" s="224"/>
      <c r="L33" s="220"/>
      <c r="M33" s="172"/>
    </row>
    <row r="34" spans="1:13" ht="15.75" customHeight="1" x14ac:dyDescent="0.3">
      <c r="A34" s="160"/>
      <c r="B34" s="211" t="s">
        <v>95</v>
      </c>
      <c r="C34" s="321"/>
      <c r="D34" s="224"/>
      <c r="E34" s="224"/>
      <c r="F34" s="224">
        <f t="shared" si="6"/>
        <v>0</v>
      </c>
      <c r="G34" s="225"/>
      <c r="H34" s="224"/>
      <c r="I34" s="214">
        <v>0</v>
      </c>
      <c r="J34" s="224"/>
      <c r="K34" s="224"/>
      <c r="L34" s="220"/>
      <c r="M34" s="172"/>
    </row>
    <row r="35" spans="1:13" ht="15.75" customHeight="1" x14ac:dyDescent="0.3">
      <c r="A35" s="160"/>
      <c r="B35" s="211" t="s">
        <v>96</v>
      </c>
      <c r="C35" s="309"/>
      <c r="D35" s="224"/>
      <c r="E35" s="224"/>
      <c r="F35" s="224">
        <f t="shared" si="6"/>
        <v>0</v>
      </c>
      <c r="G35" s="225"/>
      <c r="H35" s="224"/>
      <c r="I35" s="214">
        <v>0</v>
      </c>
      <c r="J35" s="224"/>
      <c r="K35" s="224"/>
      <c r="L35" s="220"/>
      <c r="M35" s="172"/>
    </row>
    <row r="36" spans="1:13" ht="15.75" customHeight="1" x14ac:dyDescent="0.3">
      <c r="A36" s="160"/>
      <c r="B36" s="211" t="s">
        <v>97</v>
      </c>
      <c r="C36" s="309"/>
      <c r="D36" s="224"/>
      <c r="E36" s="224"/>
      <c r="F36" s="224">
        <f t="shared" si="6"/>
        <v>0</v>
      </c>
      <c r="G36" s="225"/>
      <c r="H36" s="224"/>
      <c r="I36" s="214">
        <v>0</v>
      </c>
      <c r="J36" s="224"/>
      <c r="K36" s="224"/>
      <c r="L36" s="220"/>
      <c r="M36" s="172"/>
    </row>
    <row r="37" spans="1:13" ht="15.75" customHeight="1" x14ac:dyDescent="0.3">
      <c r="A37" s="153"/>
      <c r="B37" s="320"/>
      <c r="C37" s="236" t="s">
        <v>40</v>
      </c>
      <c r="D37" s="228">
        <f>SUM(D29:D36)</f>
        <v>35000</v>
      </c>
      <c r="E37" s="228">
        <f>SUM(E29:E36)</f>
        <v>161500</v>
      </c>
      <c r="F37" s="228">
        <f>SUM(F29:F36)</f>
        <v>196500</v>
      </c>
      <c r="G37" s="228">
        <f>(G29*F29)+(G30*F30)+(G31*F31)+(G32*F32)+(G33*F33)+(G34*F34)+(G35*F35)+(G36*F36)</f>
        <v>58950</v>
      </c>
      <c r="H37" s="228">
        <f>SUM(H29:H36)</f>
        <v>20000</v>
      </c>
      <c r="I37" s="238">
        <f t="shared" ref="I37" si="8">J37-H37</f>
        <v>108500</v>
      </c>
      <c r="J37" s="228">
        <f>SUM(J29:J36)</f>
        <v>128500</v>
      </c>
      <c r="K37" s="228"/>
      <c r="L37" s="220"/>
      <c r="M37" s="180"/>
    </row>
    <row r="38" spans="1:13" ht="24.6" customHeight="1" x14ac:dyDescent="0.3">
      <c r="A38" s="160"/>
      <c r="B38" s="236" t="s">
        <v>98</v>
      </c>
      <c r="C38" s="382"/>
      <c r="D38" s="383"/>
      <c r="E38" s="383"/>
      <c r="F38" s="383"/>
      <c r="G38" s="383"/>
      <c r="H38" s="383"/>
      <c r="I38" s="383"/>
      <c r="J38" s="383"/>
      <c r="K38" s="383"/>
      <c r="L38" s="384"/>
      <c r="M38" s="167"/>
    </row>
    <row r="39" spans="1:13" ht="15.75" customHeight="1" x14ac:dyDescent="0.3">
      <c r="A39" s="160"/>
      <c r="B39" s="211" t="s">
        <v>99</v>
      </c>
      <c r="C39" s="309"/>
      <c r="D39" s="224"/>
      <c r="E39" s="224"/>
      <c r="F39" s="224">
        <f t="shared" ref="F39:F46" si="9">SUM(D39:E39)</f>
        <v>0</v>
      </c>
      <c r="G39" s="225"/>
      <c r="H39" s="224"/>
      <c r="I39" s="224"/>
      <c r="J39" s="224"/>
      <c r="K39" s="224"/>
      <c r="L39" s="220"/>
      <c r="M39" s="172"/>
    </row>
    <row r="40" spans="1:13" ht="15.75" customHeight="1" x14ac:dyDescent="0.3">
      <c r="A40" s="160"/>
      <c r="B40" s="211" t="s">
        <v>100</v>
      </c>
      <c r="C40" s="309"/>
      <c r="D40" s="224"/>
      <c r="E40" s="224"/>
      <c r="F40" s="224">
        <f t="shared" si="9"/>
        <v>0</v>
      </c>
      <c r="G40" s="225"/>
      <c r="H40" s="224"/>
      <c r="I40" s="224"/>
      <c r="J40" s="224"/>
      <c r="K40" s="224"/>
      <c r="L40" s="220"/>
      <c r="M40" s="172"/>
    </row>
    <row r="41" spans="1:13" ht="15.75" customHeight="1" x14ac:dyDescent="0.3">
      <c r="A41" s="160"/>
      <c r="B41" s="211" t="s">
        <v>101</v>
      </c>
      <c r="C41" s="309"/>
      <c r="D41" s="224"/>
      <c r="E41" s="224"/>
      <c r="F41" s="224">
        <f t="shared" si="9"/>
        <v>0</v>
      </c>
      <c r="G41" s="225"/>
      <c r="H41" s="224"/>
      <c r="I41" s="224"/>
      <c r="J41" s="224"/>
      <c r="K41" s="224"/>
      <c r="L41" s="220"/>
      <c r="M41" s="172"/>
    </row>
    <row r="42" spans="1:13" ht="15.75" customHeight="1" x14ac:dyDescent="0.3">
      <c r="A42" s="160"/>
      <c r="B42" s="211" t="s">
        <v>102</v>
      </c>
      <c r="C42" s="309"/>
      <c r="D42" s="224"/>
      <c r="E42" s="224"/>
      <c r="F42" s="224">
        <f t="shared" si="9"/>
        <v>0</v>
      </c>
      <c r="G42" s="225"/>
      <c r="H42" s="224"/>
      <c r="I42" s="224"/>
      <c r="J42" s="224"/>
      <c r="K42" s="224"/>
      <c r="L42" s="220"/>
      <c r="M42" s="172"/>
    </row>
    <row r="43" spans="1:13" ht="15.75" customHeight="1" x14ac:dyDescent="0.3">
      <c r="A43" s="160"/>
      <c r="B43" s="211" t="s">
        <v>103</v>
      </c>
      <c r="C43" s="309"/>
      <c r="D43" s="224"/>
      <c r="E43" s="224"/>
      <c r="F43" s="224">
        <f t="shared" si="9"/>
        <v>0</v>
      </c>
      <c r="G43" s="225"/>
      <c r="H43" s="224"/>
      <c r="I43" s="224"/>
      <c r="J43" s="224"/>
      <c r="K43" s="224"/>
      <c r="L43" s="220"/>
      <c r="M43" s="172"/>
    </row>
    <row r="44" spans="1:13" ht="15.75" customHeight="1" x14ac:dyDescent="0.3">
      <c r="A44" s="160"/>
      <c r="B44" s="211" t="s">
        <v>104</v>
      </c>
      <c r="C44" s="309"/>
      <c r="D44" s="224"/>
      <c r="E44" s="224"/>
      <c r="F44" s="224">
        <f t="shared" si="9"/>
        <v>0</v>
      </c>
      <c r="G44" s="225"/>
      <c r="H44" s="224"/>
      <c r="I44" s="224"/>
      <c r="J44" s="224"/>
      <c r="K44" s="224"/>
      <c r="L44" s="220"/>
      <c r="M44" s="172"/>
    </row>
    <row r="45" spans="1:13" ht="15.75" customHeight="1" x14ac:dyDescent="0.3">
      <c r="A45" s="160"/>
      <c r="B45" s="211" t="s">
        <v>105</v>
      </c>
      <c r="C45" s="309"/>
      <c r="D45" s="224"/>
      <c r="E45" s="224"/>
      <c r="F45" s="224">
        <f t="shared" si="9"/>
        <v>0</v>
      </c>
      <c r="G45" s="225"/>
      <c r="H45" s="224"/>
      <c r="I45" s="224"/>
      <c r="J45" s="224"/>
      <c r="K45" s="224"/>
      <c r="L45" s="220"/>
      <c r="M45" s="172"/>
    </row>
    <row r="46" spans="1:13" ht="15.75" customHeight="1" x14ac:dyDescent="0.3">
      <c r="A46" s="160"/>
      <c r="B46" s="211" t="s">
        <v>106</v>
      </c>
      <c r="C46" s="309"/>
      <c r="D46" s="224"/>
      <c r="E46" s="224"/>
      <c r="F46" s="224">
        <f t="shared" si="9"/>
        <v>0</v>
      </c>
      <c r="G46" s="225"/>
      <c r="H46" s="224"/>
      <c r="I46" s="224"/>
      <c r="J46" s="224"/>
      <c r="K46" s="224"/>
      <c r="L46" s="220"/>
      <c r="M46" s="172"/>
    </row>
    <row r="47" spans="1:13" ht="15.75" customHeight="1" x14ac:dyDescent="0.3">
      <c r="A47" s="153"/>
      <c r="B47" s="322"/>
      <c r="C47" s="236" t="s">
        <v>40</v>
      </c>
      <c r="D47" s="228">
        <f>SUM(D39:D46)</f>
        <v>0</v>
      </c>
      <c r="E47" s="228">
        <f>SUM(E39:E46)</f>
        <v>0</v>
      </c>
      <c r="F47" s="228">
        <f>SUM(F39:F46)</f>
        <v>0</v>
      </c>
      <c r="G47" s="228">
        <f>(G39*F39)+(G40*F40)+(G41*F41)+(G42*F42)+(G43*F43)+(G44*F44)+(G45*F45)+(G46*F46)</f>
        <v>0</v>
      </c>
      <c r="H47" s="228">
        <f>SUM(H39:H46)</f>
        <v>0</v>
      </c>
      <c r="I47" s="228"/>
      <c r="J47" s="228">
        <f>SUM(J39:J46)</f>
        <v>0</v>
      </c>
      <c r="K47" s="228"/>
      <c r="L47" s="220"/>
      <c r="M47" s="180"/>
    </row>
    <row r="48" spans="1:13" ht="15.75" customHeight="1" x14ac:dyDescent="0.3">
      <c r="A48" s="153"/>
      <c r="B48" s="323"/>
      <c r="C48" s="324"/>
      <c r="D48" s="325"/>
      <c r="E48" s="325"/>
      <c r="F48" s="325"/>
      <c r="G48" s="325"/>
      <c r="H48" s="325"/>
      <c r="I48" s="325"/>
      <c r="J48" s="325"/>
      <c r="K48" s="325"/>
      <c r="L48" s="325"/>
      <c r="M48" s="182"/>
    </row>
    <row r="49" spans="1:13" ht="36" customHeight="1" x14ac:dyDescent="0.3">
      <c r="A49" s="160"/>
      <c r="B49" s="165" t="s">
        <v>107</v>
      </c>
      <c r="C49" s="363" t="s">
        <v>108</v>
      </c>
      <c r="D49" s="364"/>
      <c r="E49" s="364"/>
      <c r="F49" s="364"/>
      <c r="G49" s="364"/>
      <c r="H49" s="364"/>
      <c r="I49" s="364"/>
      <c r="J49" s="364"/>
      <c r="K49" s="364"/>
      <c r="L49" s="365"/>
      <c r="M49" s="166"/>
    </row>
    <row r="50" spans="1:13" ht="24.6" customHeight="1" x14ac:dyDescent="0.3">
      <c r="A50" s="160"/>
      <c r="B50" s="165" t="s">
        <v>109</v>
      </c>
      <c r="C50" s="369" t="s">
        <v>110</v>
      </c>
      <c r="D50" s="358"/>
      <c r="E50" s="358"/>
      <c r="F50" s="358"/>
      <c r="G50" s="358"/>
      <c r="H50" s="358"/>
      <c r="I50" s="358"/>
      <c r="J50" s="358"/>
      <c r="K50" s="358"/>
      <c r="L50" s="359"/>
      <c r="M50" s="167"/>
    </row>
    <row r="51" spans="1:13" ht="42.6" customHeight="1" x14ac:dyDescent="0.3">
      <c r="A51" s="160"/>
      <c r="B51" s="211" t="s">
        <v>111</v>
      </c>
      <c r="C51" s="219" t="s">
        <v>112</v>
      </c>
      <c r="D51" s="326">
        <v>51000</v>
      </c>
      <c r="E51" s="212"/>
      <c r="F51" s="212">
        <f t="shared" ref="F51:F59" si="10">SUM(D51:E51)</f>
        <v>51000</v>
      </c>
      <c r="G51" s="213">
        <v>0.6</v>
      </c>
      <c r="H51" s="214">
        <v>0</v>
      </c>
      <c r="I51" s="214">
        <v>0</v>
      </c>
      <c r="J51" s="214">
        <v>51000</v>
      </c>
      <c r="K51" s="215" t="s">
        <v>113</v>
      </c>
      <c r="L51" s="218" t="s">
        <v>114</v>
      </c>
      <c r="M51" s="172"/>
    </row>
    <row r="52" spans="1:13" ht="49.5" customHeight="1" x14ac:dyDescent="0.3">
      <c r="A52" s="160"/>
      <c r="B52" s="211" t="s">
        <v>115</v>
      </c>
      <c r="C52" s="219" t="s">
        <v>116</v>
      </c>
      <c r="D52" s="326">
        <v>59500</v>
      </c>
      <c r="E52" s="212"/>
      <c r="F52" s="212">
        <f t="shared" si="10"/>
        <v>59500</v>
      </c>
      <c r="G52" s="213">
        <v>0.6</v>
      </c>
      <c r="H52" s="214">
        <v>0</v>
      </c>
      <c r="I52" s="214">
        <v>0</v>
      </c>
      <c r="J52" s="214">
        <v>59500</v>
      </c>
      <c r="K52" s="215" t="s">
        <v>117</v>
      </c>
      <c r="L52" s="218" t="s">
        <v>118</v>
      </c>
      <c r="M52" s="172"/>
    </row>
    <row r="53" spans="1:13" ht="80.55" customHeight="1" x14ac:dyDescent="0.3">
      <c r="A53" s="160"/>
      <c r="B53" s="211" t="s">
        <v>119</v>
      </c>
      <c r="C53" s="217" t="s">
        <v>120</v>
      </c>
      <c r="D53" s="221"/>
      <c r="E53" s="212">
        <v>17000</v>
      </c>
      <c r="F53" s="212">
        <f t="shared" si="10"/>
        <v>17000</v>
      </c>
      <c r="G53" s="213">
        <v>0.3</v>
      </c>
      <c r="H53" s="214">
        <v>0</v>
      </c>
      <c r="I53" s="214">
        <v>0</v>
      </c>
      <c r="J53" s="214">
        <v>13270</v>
      </c>
      <c r="K53" s="219" t="s">
        <v>121</v>
      </c>
      <c r="L53" s="216" t="s">
        <v>19</v>
      </c>
      <c r="M53" s="172"/>
    </row>
    <row r="54" spans="1:13" ht="48" customHeight="1" x14ac:dyDescent="0.3">
      <c r="A54" s="160"/>
      <c r="B54" s="211" t="s">
        <v>122</v>
      </c>
      <c r="C54" s="217" t="s">
        <v>123</v>
      </c>
      <c r="D54" s="212">
        <v>17000</v>
      </c>
      <c r="E54" s="212">
        <v>18700</v>
      </c>
      <c r="F54" s="212">
        <f t="shared" si="10"/>
        <v>35700</v>
      </c>
      <c r="G54" s="213">
        <v>0.3</v>
      </c>
      <c r="H54" s="214">
        <v>16000</v>
      </c>
      <c r="I54" s="214">
        <v>19700</v>
      </c>
      <c r="J54" s="214">
        <f t="shared" ref="J54:J59" si="11">H54+I54</f>
        <v>35700</v>
      </c>
      <c r="K54" s="177" t="s">
        <v>124</v>
      </c>
      <c r="L54" s="171" t="s">
        <v>125</v>
      </c>
      <c r="M54" s="172"/>
    </row>
    <row r="55" spans="1:13" ht="84" customHeight="1" x14ac:dyDescent="0.3">
      <c r="A55" s="160"/>
      <c r="B55" s="211" t="s">
        <v>126</v>
      </c>
      <c r="C55" s="217" t="s">
        <v>127</v>
      </c>
      <c r="D55" s="212"/>
      <c r="E55" s="212">
        <v>34302.6</v>
      </c>
      <c r="F55" s="212">
        <f t="shared" si="10"/>
        <v>34302.6</v>
      </c>
      <c r="G55" s="213">
        <v>0.3</v>
      </c>
      <c r="H55" s="214">
        <v>16000</v>
      </c>
      <c r="I55" s="214">
        <v>18302.599999999999</v>
      </c>
      <c r="J55" s="214">
        <f t="shared" si="11"/>
        <v>34302.6</v>
      </c>
      <c r="K55" s="170" t="s">
        <v>128</v>
      </c>
      <c r="L55" s="171" t="s">
        <v>129</v>
      </c>
      <c r="M55" s="172"/>
    </row>
    <row r="56" spans="1:13" ht="50.55" customHeight="1" x14ac:dyDescent="0.3">
      <c r="A56" s="160"/>
      <c r="B56" s="211" t="s">
        <v>130</v>
      </c>
      <c r="C56" s="217" t="s">
        <v>131</v>
      </c>
      <c r="D56" s="212"/>
      <c r="E56" s="212">
        <v>17000</v>
      </c>
      <c r="F56" s="212">
        <f t="shared" si="10"/>
        <v>17000</v>
      </c>
      <c r="G56" s="213">
        <v>0.3</v>
      </c>
      <c r="H56" s="214">
        <v>0</v>
      </c>
      <c r="I56" s="214">
        <v>17000</v>
      </c>
      <c r="J56" s="214">
        <v>17000</v>
      </c>
      <c r="K56" s="170" t="s">
        <v>132</v>
      </c>
      <c r="L56" s="171" t="s">
        <v>19</v>
      </c>
      <c r="M56" s="172"/>
    </row>
    <row r="57" spans="1:13" ht="80.55" customHeight="1" x14ac:dyDescent="0.3">
      <c r="A57" s="160"/>
      <c r="B57" s="211" t="s">
        <v>133</v>
      </c>
      <c r="C57" s="217" t="s">
        <v>134</v>
      </c>
      <c r="D57" s="212"/>
      <c r="E57" s="212">
        <v>18700</v>
      </c>
      <c r="F57" s="212">
        <f t="shared" si="10"/>
        <v>18700</v>
      </c>
      <c r="G57" s="213">
        <v>0.3</v>
      </c>
      <c r="H57" s="214">
        <v>0</v>
      </c>
      <c r="I57" s="214">
        <v>0</v>
      </c>
      <c r="J57" s="214">
        <v>9000</v>
      </c>
      <c r="K57" s="215" t="s">
        <v>135</v>
      </c>
      <c r="L57" s="216" t="s">
        <v>136</v>
      </c>
      <c r="M57" s="172"/>
    </row>
    <row r="58" spans="1:13" ht="69.45" customHeight="1" x14ac:dyDescent="0.3">
      <c r="A58" s="160"/>
      <c r="B58" s="211" t="s">
        <v>137</v>
      </c>
      <c r="C58" s="217" t="s">
        <v>138</v>
      </c>
      <c r="D58" s="212"/>
      <c r="E58" s="212">
        <v>17000</v>
      </c>
      <c r="F58" s="212">
        <f t="shared" si="10"/>
        <v>17000</v>
      </c>
      <c r="G58" s="213">
        <v>0.3</v>
      </c>
      <c r="H58" s="214">
        <v>13600</v>
      </c>
      <c r="I58" s="214">
        <v>3400</v>
      </c>
      <c r="J58" s="214">
        <f t="shared" si="11"/>
        <v>17000</v>
      </c>
      <c r="K58" s="170" t="s">
        <v>139</v>
      </c>
      <c r="L58" s="171" t="s">
        <v>19</v>
      </c>
      <c r="M58" s="172"/>
    </row>
    <row r="59" spans="1:13" ht="68.55" customHeight="1" x14ac:dyDescent="0.3">
      <c r="A59" s="160"/>
      <c r="B59" s="211" t="s">
        <v>140</v>
      </c>
      <c r="C59" s="217" t="s">
        <v>141</v>
      </c>
      <c r="D59" s="212"/>
      <c r="E59" s="212">
        <v>17000</v>
      </c>
      <c r="F59" s="212">
        <f t="shared" si="10"/>
        <v>17000</v>
      </c>
      <c r="G59" s="213">
        <v>0.3</v>
      </c>
      <c r="H59" s="214">
        <v>0</v>
      </c>
      <c r="I59" s="214">
        <v>0</v>
      </c>
      <c r="J59" s="214">
        <f t="shared" si="11"/>
        <v>0</v>
      </c>
      <c r="K59" s="219" t="s">
        <v>142</v>
      </c>
      <c r="L59" s="218" t="s">
        <v>19</v>
      </c>
      <c r="M59" s="172"/>
    </row>
    <row r="60" spans="1:13" ht="15.75" customHeight="1" x14ac:dyDescent="0.3">
      <c r="A60" s="153"/>
      <c r="B60" s="320"/>
      <c r="C60" s="236" t="s">
        <v>40</v>
      </c>
      <c r="D60" s="228">
        <f>SUM(D51:D59)</f>
        <v>127500</v>
      </c>
      <c r="E60" s="228">
        <f>SUM(E51:E59)</f>
        <v>139702.6</v>
      </c>
      <c r="F60" s="228">
        <f>SUM(F51:F59)</f>
        <v>267202.59999999998</v>
      </c>
      <c r="G60" s="228">
        <f>(G51*F51)+(G52*F52)+(G53*F53)+(G54*F54)+(G55*F55)+(G56*F56)+(G57*F57)+(G58*F58)+(G59*F59)</f>
        <v>113310.78</v>
      </c>
      <c r="H60" s="228">
        <f>SUM(H51:H59)</f>
        <v>45600</v>
      </c>
      <c r="I60" s="238">
        <f t="shared" ref="I60" si="12">J60-H60</f>
        <v>191172.6</v>
      </c>
      <c r="J60" s="228">
        <f>SUM(J51:J59)</f>
        <v>236772.6</v>
      </c>
      <c r="K60" s="228"/>
      <c r="L60" s="220"/>
      <c r="M60" s="180"/>
    </row>
    <row r="61" spans="1:13" ht="26.55" customHeight="1" x14ac:dyDescent="0.3">
      <c r="A61" s="160"/>
      <c r="B61" s="165" t="s">
        <v>143</v>
      </c>
      <c r="C61" s="354" t="s">
        <v>144</v>
      </c>
      <c r="D61" s="355"/>
      <c r="E61" s="355"/>
      <c r="F61" s="355"/>
      <c r="G61" s="355"/>
      <c r="H61" s="355"/>
      <c r="I61" s="355"/>
      <c r="J61" s="355"/>
      <c r="K61" s="355"/>
      <c r="L61" s="356"/>
      <c r="M61" s="167"/>
    </row>
    <row r="62" spans="1:13" ht="67.95" customHeight="1" x14ac:dyDescent="0.3">
      <c r="A62" s="160"/>
      <c r="B62" s="211" t="s">
        <v>145</v>
      </c>
      <c r="C62" s="215" t="s">
        <v>146</v>
      </c>
      <c r="D62" s="222"/>
      <c r="E62" s="223">
        <v>8500</v>
      </c>
      <c r="F62" s="212">
        <f t="shared" ref="F62:F70" si="13">SUM(D62:E62)</f>
        <v>8500</v>
      </c>
      <c r="G62" s="213">
        <v>1</v>
      </c>
      <c r="H62" s="214">
        <v>0</v>
      </c>
      <c r="I62" s="214">
        <v>0</v>
      </c>
      <c r="J62" s="214">
        <v>9000</v>
      </c>
      <c r="K62" s="219" t="s">
        <v>147</v>
      </c>
      <c r="L62" s="218" t="s">
        <v>148</v>
      </c>
      <c r="M62" s="172"/>
    </row>
    <row r="63" spans="1:13" ht="82.95" customHeight="1" x14ac:dyDescent="0.3">
      <c r="A63" s="160"/>
      <c r="B63" s="211" t="s">
        <v>149</v>
      </c>
      <c r="C63" s="219" t="s">
        <v>150</v>
      </c>
      <c r="D63" s="222"/>
      <c r="E63" s="223">
        <v>17000</v>
      </c>
      <c r="F63" s="212">
        <f t="shared" si="13"/>
        <v>17000</v>
      </c>
      <c r="G63" s="213">
        <v>0.8</v>
      </c>
      <c r="H63" s="214">
        <v>0</v>
      </c>
      <c r="I63" s="214">
        <v>0</v>
      </c>
      <c r="J63" s="214">
        <v>9300</v>
      </c>
      <c r="K63" s="215" t="s">
        <v>151</v>
      </c>
      <c r="L63" s="218" t="s">
        <v>19</v>
      </c>
      <c r="M63" s="172"/>
    </row>
    <row r="64" spans="1:13" ht="70.5" customHeight="1" x14ac:dyDescent="0.3">
      <c r="A64" s="160"/>
      <c r="B64" s="211" t="s">
        <v>152</v>
      </c>
      <c r="C64" s="219" t="s">
        <v>153</v>
      </c>
      <c r="D64" s="326">
        <v>42500</v>
      </c>
      <c r="E64" s="212"/>
      <c r="F64" s="212">
        <f t="shared" si="13"/>
        <v>42500</v>
      </c>
      <c r="G64" s="213">
        <v>1</v>
      </c>
      <c r="H64" s="214">
        <v>0</v>
      </c>
      <c r="I64" s="311">
        <v>0</v>
      </c>
      <c r="J64" s="214">
        <v>35000</v>
      </c>
      <c r="K64" s="219" t="s">
        <v>154</v>
      </c>
      <c r="L64" s="218" t="s">
        <v>23</v>
      </c>
      <c r="M64" s="183"/>
    </row>
    <row r="65" spans="1:13" ht="88.05" customHeight="1" x14ac:dyDescent="0.3">
      <c r="A65" s="160"/>
      <c r="B65" s="211" t="s">
        <v>155</v>
      </c>
      <c r="C65" s="219" t="s">
        <v>156</v>
      </c>
      <c r="D65" s="326">
        <v>34000</v>
      </c>
      <c r="E65" s="212"/>
      <c r="F65" s="212">
        <f t="shared" si="13"/>
        <v>34000</v>
      </c>
      <c r="G65" s="213">
        <v>0.5</v>
      </c>
      <c r="H65" s="214">
        <v>0</v>
      </c>
      <c r="I65" s="311">
        <v>0</v>
      </c>
      <c r="J65" s="214">
        <v>25000</v>
      </c>
      <c r="K65" s="215" t="s">
        <v>157</v>
      </c>
      <c r="L65" s="218" t="s">
        <v>158</v>
      </c>
      <c r="M65" s="183"/>
    </row>
    <row r="66" spans="1:13" ht="70.05" customHeight="1" x14ac:dyDescent="0.3">
      <c r="A66" s="160"/>
      <c r="B66" s="168" t="s">
        <v>159</v>
      </c>
      <c r="C66" s="174" t="s">
        <v>160</v>
      </c>
      <c r="D66" s="212"/>
      <c r="E66" s="212">
        <v>6800</v>
      </c>
      <c r="F66" s="212">
        <f t="shared" si="13"/>
        <v>6800</v>
      </c>
      <c r="G66" s="213">
        <v>0.3</v>
      </c>
      <c r="H66" s="214">
        <v>4800</v>
      </c>
      <c r="I66" s="214">
        <v>2000</v>
      </c>
      <c r="J66" s="214">
        <f t="shared" ref="J66:J68" si="14">H66+I66</f>
        <v>6800</v>
      </c>
      <c r="K66" s="169" t="s">
        <v>161</v>
      </c>
      <c r="L66" s="173" t="s">
        <v>162</v>
      </c>
      <c r="M66" s="172"/>
    </row>
    <row r="67" spans="1:13" ht="67.05" customHeight="1" x14ac:dyDescent="0.3">
      <c r="A67" s="160"/>
      <c r="B67" s="168" t="s">
        <v>163</v>
      </c>
      <c r="C67" s="174" t="s">
        <v>164</v>
      </c>
      <c r="D67" s="212"/>
      <c r="E67" s="212">
        <v>20400</v>
      </c>
      <c r="F67" s="212">
        <f t="shared" si="13"/>
        <v>20400</v>
      </c>
      <c r="G67" s="213">
        <v>0.5</v>
      </c>
      <c r="H67" s="214">
        <v>16320</v>
      </c>
      <c r="I67" s="214">
        <v>4080</v>
      </c>
      <c r="J67" s="214">
        <f t="shared" si="14"/>
        <v>20400</v>
      </c>
      <c r="K67" s="169" t="s">
        <v>165</v>
      </c>
      <c r="L67" s="173" t="s">
        <v>166</v>
      </c>
      <c r="M67" s="172"/>
    </row>
    <row r="68" spans="1:13" ht="61.95" customHeight="1" x14ac:dyDescent="0.3">
      <c r="A68" s="160"/>
      <c r="B68" s="211" t="s">
        <v>167</v>
      </c>
      <c r="C68" s="217" t="s">
        <v>168</v>
      </c>
      <c r="D68" s="212"/>
      <c r="E68" s="212">
        <v>25500</v>
      </c>
      <c r="F68" s="212">
        <f t="shared" si="13"/>
        <v>25500</v>
      </c>
      <c r="G68" s="213">
        <v>0.5</v>
      </c>
      <c r="H68" s="214">
        <v>0</v>
      </c>
      <c r="I68" s="214">
        <v>25000</v>
      </c>
      <c r="J68" s="214">
        <f t="shared" si="14"/>
        <v>25000</v>
      </c>
      <c r="K68" s="220" t="s">
        <v>169</v>
      </c>
      <c r="L68" s="218" t="s">
        <v>50</v>
      </c>
      <c r="M68" s="172"/>
    </row>
    <row r="69" spans="1:13" ht="70.05" customHeight="1" x14ac:dyDescent="0.3">
      <c r="A69" s="160"/>
      <c r="B69" s="211" t="s">
        <v>170</v>
      </c>
      <c r="C69" s="217" t="s">
        <v>171</v>
      </c>
      <c r="D69" s="212"/>
      <c r="E69" s="212">
        <v>17000</v>
      </c>
      <c r="F69" s="212">
        <f t="shared" si="13"/>
        <v>17000</v>
      </c>
      <c r="G69" s="213">
        <v>0.3</v>
      </c>
      <c r="H69" s="214">
        <v>0</v>
      </c>
      <c r="I69" s="214">
        <v>0</v>
      </c>
      <c r="J69" s="214">
        <v>10650</v>
      </c>
      <c r="K69" s="220" t="s">
        <v>172</v>
      </c>
      <c r="L69" s="218" t="s">
        <v>19</v>
      </c>
      <c r="M69" s="172"/>
    </row>
    <row r="70" spans="1:13" ht="15.75" customHeight="1" x14ac:dyDescent="0.3">
      <c r="A70" s="160"/>
      <c r="B70" s="211" t="s">
        <v>170</v>
      </c>
      <c r="C70" s="309"/>
      <c r="D70" s="224"/>
      <c r="E70" s="327"/>
      <c r="F70" s="224">
        <f t="shared" si="13"/>
        <v>0</v>
      </c>
      <c r="G70" s="225"/>
      <c r="H70" s="224"/>
      <c r="I70" s="214">
        <v>0</v>
      </c>
      <c r="J70" s="224"/>
      <c r="K70" s="224"/>
      <c r="L70" s="220"/>
      <c r="M70" s="172"/>
    </row>
    <row r="71" spans="1:13" ht="15.75" customHeight="1" x14ac:dyDescent="0.3">
      <c r="A71" s="153"/>
      <c r="B71" s="320"/>
      <c r="C71" s="236" t="s">
        <v>40</v>
      </c>
      <c r="D71" s="228">
        <f>SUM(D62:D70)</f>
        <v>76500</v>
      </c>
      <c r="E71" s="228">
        <f>SUM(E62:E70)</f>
        <v>95200</v>
      </c>
      <c r="F71" s="228">
        <f>SUM(F62:F70)</f>
        <v>171700</v>
      </c>
      <c r="G71" s="228">
        <f>(G62*F62)+(G63*F63)+(G64*F64)+(G65*F65)+(G66*F66)+(G67*F67)+(G68*F68)+(G69*F69)+(G70*F70)</f>
        <v>111690</v>
      </c>
      <c r="H71" s="228">
        <f>SUM(H62:H70)</f>
        <v>21120</v>
      </c>
      <c r="I71" s="238">
        <f t="shared" ref="I71" si="15">J71-H71</f>
        <v>120030</v>
      </c>
      <c r="J71" s="228">
        <f>SUM(J62:J70)</f>
        <v>141150</v>
      </c>
      <c r="K71" s="228"/>
      <c r="L71" s="220"/>
      <c r="M71" s="180"/>
    </row>
    <row r="72" spans="1:13" ht="23.1" customHeight="1" x14ac:dyDescent="0.3">
      <c r="A72" s="160"/>
      <c r="B72" s="165" t="s">
        <v>173</v>
      </c>
      <c r="C72" s="357"/>
      <c r="D72" s="358"/>
      <c r="E72" s="358"/>
      <c r="F72" s="358"/>
      <c r="G72" s="358"/>
      <c r="H72" s="358"/>
      <c r="I72" s="358"/>
      <c r="J72" s="358"/>
      <c r="K72" s="358"/>
      <c r="L72" s="359"/>
      <c r="M72" s="167"/>
    </row>
    <row r="73" spans="1:13" ht="15.75" customHeight="1" x14ac:dyDescent="0.3">
      <c r="A73" s="160"/>
      <c r="B73" s="168" t="s">
        <v>174</v>
      </c>
      <c r="C73" s="307"/>
      <c r="D73" s="224"/>
      <c r="E73" s="224"/>
      <c r="F73" s="224"/>
      <c r="G73" s="225"/>
      <c r="H73" s="224"/>
      <c r="I73" s="224"/>
      <c r="J73" s="224"/>
      <c r="K73" s="224"/>
      <c r="L73" s="220"/>
      <c r="M73" s="172"/>
    </row>
    <row r="74" spans="1:13" ht="21" customHeight="1" x14ac:dyDescent="0.3">
      <c r="A74" s="160"/>
      <c r="B74" s="168" t="s">
        <v>175</v>
      </c>
      <c r="C74" s="308"/>
      <c r="D74" s="224"/>
      <c r="E74" s="224"/>
      <c r="F74" s="224"/>
      <c r="G74" s="225"/>
      <c r="H74" s="224"/>
      <c r="I74" s="224"/>
      <c r="J74" s="224"/>
      <c r="K74" s="224"/>
      <c r="L74" s="220"/>
      <c r="M74" s="172"/>
    </row>
    <row r="75" spans="1:13" ht="18" customHeight="1" x14ac:dyDescent="0.3">
      <c r="A75" s="160"/>
      <c r="B75" s="168" t="s">
        <v>176</v>
      </c>
      <c r="C75" s="308"/>
      <c r="D75" s="224"/>
      <c r="E75" s="224"/>
      <c r="F75" s="224"/>
      <c r="G75" s="225"/>
      <c r="H75" s="224"/>
      <c r="I75" s="224"/>
      <c r="J75" s="224"/>
      <c r="K75" s="224"/>
      <c r="L75" s="220"/>
      <c r="M75" s="172"/>
    </row>
    <row r="76" spans="1:13" ht="15.75" customHeight="1" x14ac:dyDescent="0.3">
      <c r="A76" s="160"/>
      <c r="B76" s="168" t="s">
        <v>177</v>
      </c>
      <c r="C76" s="307"/>
      <c r="D76" s="224"/>
      <c r="E76" s="224"/>
      <c r="F76" s="224"/>
      <c r="G76" s="225"/>
      <c r="H76" s="224"/>
      <c r="I76" s="224"/>
      <c r="J76" s="224"/>
      <c r="K76" s="224"/>
      <c r="L76" s="220"/>
      <c r="M76" s="172"/>
    </row>
    <row r="77" spans="1:13" ht="21.6" customHeight="1" x14ac:dyDescent="0.3">
      <c r="A77" s="160"/>
      <c r="B77" s="168" t="s">
        <v>178</v>
      </c>
      <c r="C77" s="307"/>
      <c r="D77" s="224"/>
      <c r="E77" s="224"/>
      <c r="F77" s="224"/>
      <c r="G77" s="225"/>
      <c r="H77" s="224"/>
      <c r="I77" s="224"/>
      <c r="J77" s="224"/>
      <c r="K77" s="224"/>
      <c r="L77" s="220"/>
      <c r="M77" s="172"/>
    </row>
    <row r="78" spans="1:13" ht="16.5" customHeight="1" x14ac:dyDescent="0.3">
      <c r="A78" s="160"/>
      <c r="B78" s="168" t="s">
        <v>179</v>
      </c>
      <c r="C78" s="309"/>
      <c r="D78" s="224"/>
      <c r="E78" s="224"/>
      <c r="F78" s="224"/>
      <c r="G78" s="225"/>
      <c r="H78" s="224"/>
      <c r="I78" s="224"/>
      <c r="J78" s="224"/>
      <c r="K78" s="224"/>
      <c r="L78" s="220"/>
      <c r="M78" s="172"/>
    </row>
    <row r="79" spans="1:13" ht="16.5" customHeight="1" x14ac:dyDescent="0.3">
      <c r="A79" s="160"/>
      <c r="B79" s="168" t="s">
        <v>180</v>
      </c>
      <c r="C79" s="309"/>
      <c r="D79" s="224"/>
      <c r="E79" s="224"/>
      <c r="F79" s="224">
        <f>SUM(D79:E79)</f>
        <v>0</v>
      </c>
      <c r="G79" s="225"/>
      <c r="H79" s="224"/>
      <c r="I79" s="224"/>
      <c r="J79" s="224"/>
      <c r="K79" s="224"/>
      <c r="L79" s="220"/>
      <c r="M79" s="172"/>
    </row>
    <row r="80" spans="1:13" ht="15" customHeight="1" x14ac:dyDescent="0.3">
      <c r="A80" s="160"/>
      <c r="B80" s="168" t="s">
        <v>181</v>
      </c>
      <c r="C80" s="309"/>
      <c r="D80" s="224"/>
      <c r="E80" s="224"/>
      <c r="F80" s="224">
        <f>SUM(D80:E80)</f>
        <v>0</v>
      </c>
      <c r="G80" s="225"/>
      <c r="H80" s="224"/>
      <c r="I80" s="224"/>
      <c r="J80" s="224"/>
      <c r="K80" s="224"/>
      <c r="L80" s="220"/>
      <c r="M80" s="172"/>
    </row>
    <row r="81" spans="1:13" ht="15.75" customHeight="1" x14ac:dyDescent="0.3">
      <c r="A81" s="153"/>
      <c r="B81" s="179"/>
      <c r="C81" s="236" t="s">
        <v>40</v>
      </c>
      <c r="D81" s="228">
        <f>SUM(D73:D80)</f>
        <v>0</v>
      </c>
      <c r="E81" s="228">
        <f>SUM(E73:E80)</f>
        <v>0</v>
      </c>
      <c r="F81" s="228">
        <f>SUM(F73:F80)</f>
        <v>0</v>
      </c>
      <c r="G81" s="228">
        <f>(G73*F73)+(G74*F74)+(G75*F75)+(G76*F76)+(G77*F77)+(G78*F78)+(G79*F79)+(G80*F80)</f>
        <v>0</v>
      </c>
      <c r="H81" s="228">
        <f>SUM(H73:H80)</f>
        <v>0</v>
      </c>
      <c r="I81" s="228"/>
      <c r="J81" s="228">
        <f>SUM(J73:J80)</f>
        <v>0</v>
      </c>
      <c r="K81" s="228"/>
      <c r="L81" s="220"/>
      <c r="M81" s="180"/>
    </row>
    <row r="82" spans="1:13" ht="25.05" customHeight="1" x14ac:dyDescent="0.3">
      <c r="A82" s="160"/>
      <c r="B82" s="165" t="s">
        <v>182</v>
      </c>
      <c r="C82" s="360"/>
      <c r="D82" s="361"/>
      <c r="E82" s="361"/>
      <c r="F82" s="361"/>
      <c r="G82" s="361"/>
      <c r="H82" s="361"/>
      <c r="I82" s="361"/>
      <c r="J82" s="361"/>
      <c r="K82" s="361"/>
      <c r="L82" s="362"/>
      <c r="M82" s="167"/>
    </row>
    <row r="83" spans="1:13" ht="18" customHeight="1" x14ac:dyDescent="0.3">
      <c r="A83" s="160"/>
      <c r="B83" s="168" t="s">
        <v>183</v>
      </c>
      <c r="C83" s="310"/>
      <c r="D83" s="224"/>
      <c r="E83" s="224"/>
      <c r="F83" s="224"/>
      <c r="G83" s="225"/>
      <c r="H83" s="224"/>
      <c r="I83" s="224"/>
      <c r="J83" s="224"/>
      <c r="K83" s="224"/>
      <c r="L83" s="220"/>
      <c r="M83" s="172"/>
    </row>
    <row r="84" spans="1:13" ht="16.5" customHeight="1" x14ac:dyDescent="0.3">
      <c r="A84" s="160"/>
      <c r="B84" s="168" t="s">
        <v>184</v>
      </c>
      <c r="C84" s="310"/>
      <c r="D84" s="224"/>
      <c r="E84" s="224"/>
      <c r="F84" s="224"/>
      <c r="G84" s="225"/>
      <c r="H84" s="224"/>
      <c r="I84" s="224"/>
      <c r="J84" s="224"/>
      <c r="K84" s="224"/>
      <c r="L84" s="220"/>
      <c r="M84" s="172"/>
    </row>
    <row r="85" spans="1:13" ht="19.5" customHeight="1" x14ac:dyDescent="0.3">
      <c r="A85" s="160"/>
      <c r="B85" s="168" t="s">
        <v>185</v>
      </c>
      <c r="C85" s="307"/>
      <c r="D85" s="224"/>
      <c r="E85" s="224"/>
      <c r="F85" s="224"/>
      <c r="G85" s="225"/>
      <c r="H85" s="224"/>
      <c r="I85" s="224"/>
      <c r="J85" s="224"/>
      <c r="K85" s="224"/>
      <c r="L85" s="220"/>
      <c r="M85" s="172"/>
    </row>
    <row r="86" spans="1:13" ht="19.05" customHeight="1" x14ac:dyDescent="0.3">
      <c r="A86" s="160"/>
      <c r="B86" s="168" t="s">
        <v>186</v>
      </c>
      <c r="C86" s="184"/>
      <c r="D86" s="224"/>
      <c r="E86" s="224"/>
      <c r="F86" s="224"/>
      <c r="G86" s="225"/>
      <c r="H86" s="224"/>
      <c r="I86" s="224"/>
      <c r="J86" s="224"/>
      <c r="K86" s="141"/>
      <c r="L86" s="177"/>
      <c r="M86" s="172"/>
    </row>
    <row r="87" spans="1:13" ht="16.5" customHeight="1" x14ac:dyDescent="0.3">
      <c r="A87" s="160"/>
      <c r="B87" s="168" t="s">
        <v>187</v>
      </c>
      <c r="C87" s="175"/>
      <c r="D87" s="224"/>
      <c r="E87" s="224"/>
      <c r="F87" s="224">
        <f>SUM(D87:E87)</f>
        <v>0</v>
      </c>
      <c r="G87" s="225"/>
      <c r="H87" s="224"/>
      <c r="I87" s="224"/>
      <c r="J87" s="224"/>
      <c r="K87" s="141"/>
      <c r="L87" s="177"/>
      <c r="M87" s="172"/>
    </row>
    <row r="88" spans="1:13" ht="15.75" customHeight="1" x14ac:dyDescent="0.3">
      <c r="A88" s="160"/>
      <c r="B88" s="168" t="s">
        <v>188</v>
      </c>
      <c r="C88" s="175"/>
      <c r="D88" s="224"/>
      <c r="E88" s="224"/>
      <c r="F88" s="224">
        <f>SUM(D88:E88)</f>
        <v>0</v>
      </c>
      <c r="G88" s="225"/>
      <c r="H88" s="224"/>
      <c r="I88" s="224"/>
      <c r="J88" s="224"/>
      <c r="K88" s="141"/>
      <c r="L88" s="177"/>
      <c r="M88" s="172"/>
    </row>
    <row r="89" spans="1:13" ht="15.75" customHeight="1" x14ac:dyDescent="0.3">
      <c r="A89" s="160"/>
      <c r="B89" s="168" t="s">
        <v>189</v>
      </c>
      <c r="C89" s="175"/>
      <c r="D89" s="224"/>
      <c r="E89" s="224"/>
      <c r="F89" s="224">
        <f>SUM(D89:E89)</f>
        <v>0</v>
      </c>
      <c r="G89" s="225"/>
      <c r="H89" s="224"/>
      <c r="I89" s="224"/>
      <c r="J89" s="224"/>
      <c r="K89" s="141"/>
      <c r="L89" s="177"/>
      <c r="M89" s="172"/>
    </row>
    <row r="90" spans="1:13" ht="15.75" customHeight="1" x14ac:dyDescent="0.3">
      <c r="A90" s="160"/>
      <c r="B90" s="168" t="s">
        <v>190</v>
      </c>
      <c r="C90" s="175"/>
      <c r="D90" s="224"/>
      <c r="E90" s="224"/>
      <c r="F90" s="224">
        <f>SUM(D90:E90)</f>
        <v>0</v>
      </c>
      <c r="G90" s="225"/>
      <c r="H90" s="224"/>
      <c r="I90" s="224"/>
      <c r="J90" s="224"/>
      <c r="K90" s="141"/>
      <c r="L90" s="177"/>
      <c r="M90" s="172"/>
    </row>
    <row r="91" spans="1:13" ht="15.75" customHeight="1" x14ac:dyDescent="0.3">
      <c r="A91" s="153"/>
      <c r="B91" s="181"/>
      <c r="C91" s="165" t="s">
        <v>40</v>
      </c>
      <c r="D91" s="228">
        <f>SUM(D83:D90)</f>
        <v>0</v>
      </c>
      <c r="E91" s="228">
        <f>SUM(E83:E90)</f>
        <v>0</v>
      </c>
      <c r="F91" s="228">
        <f>SUM(F83:F90)</f>
        <v>0</v>
      </c>
      <c r="G91" s="228">
        <f>(G83*F83)+(G84*F84)+(G85*F85)+(G86*F86)+(G87*F87)+(G88*F88)+(G89*F89)+(G90*F90)</f>
        <v>0</v>
      </c>
      <c r="H91" s="228">
        <f>SUM(H83:H90)</f>
        <v>0</v>
      </c>
      <c r="I91" s="228"/>
      <c r="J91" s="228">
        <f>SUM(J83:J90)</f>
        <v>0</v>
      </c>
      <c r="K91" s="142"/>
      <c r="L91" s="177"/>
      <c r="M91" s="180"/>
    </row>
    <row r="92" spans="1:13" ht="15.75" customHeight="1" x14ac:dyDescent="0.3">
      <c r="A92" s="153"/>
      <c r="B92" s="185"/>
      <c r="C92" s="186"/>
      <c r="D92" s="229"/>
      <c r="E92" s="229"/>
      <c r="F92" s="229"/>
      <c r="G92" s="229"/>
      <c r="H92" s="229"/>
      <c r="I92" s="229"/>
      <c r="J92" s="229"/>
      <c r="K92" s="144"/>
      <c r="L92" s="186"/>
      <c r="M92" s="187"/>
    </row>
    <row r="93" spans="1:13" ht="39" customHeight="1" x14ac:dyDescent="0.3">
      <c r="A93" s="160"/>
      <c r="B93" s="165" t="s">
        <v>191</v>
      </c>
      <c r="C93" s="363" t="s">
        <v>192</v>
      </c>
      <c r="D93" s="364"/>
      <c r="E93" s="364"/>
      <c r="F93" s="364"/>
      <c r="G93" s="364"/>
      <c r="H93" s="364"/>
      <c r="I93" s="364"/>
      <c r="J93" s="364"/>
      <c r="K93" s="364"/>
      <c r="L93" s="365"/>
      <c r="M93" s="166"/>
    </row>
    <row r="94" spans="1:13" ht="22.05" customHeight="1" x14ac:dyDescent="0.3">
      <c r="A94" s="160"/>
      <c r="B94" s="165" t="s">
        <v>193</v>
      </c>
      <c r="C94" s="366" t="s">
        <v>194</v>
      </c>
      <c r="D94" s="367"/>
      <c r="E94" s="367"/>
      <c r="F94" s="367"/>
      <c r="G94" s="367"/>
      <c r="H94" s="367"/>
      <c r="I94" s="367"/>
      <c r="J94" s="367"/>
      <c r="K94" s="367"/>
      <c r="L94" s="368"/>
      <c r="M94" s="188"/>
    </row>
    <row r="95" spans="1:13" ht="79.5" customHeight="1" x14ac:dyDescent="0.3">
      <c r="A95" s="160"/>
      <c r="B95" s="211" t="s">
        <v>195</v>
      </c>
      <c r="C95" s="211" t="s">
        <v>196</v>
      </c>
      <c r="D95" s="212">
        <v>423677.3</v>
      </c>
      <c r="E95" s="212"/>
      <c r="F95" s="212">
        <f t="shared" ref="F95:F102" si="16">SUM(D95:E95)</f>
        <v>423677.3</v>
      </c>
      <c r="G95" s="213">
        <v>0.4</v>
      </c>
      <c r="H95" s="224">
        <v>148747.91</v>
      </c>
      <c r="I95" s="312">
        <v>299997.90999999997</v>
      </c>
      <c r="J95" s="226">
        <v>400000</v>
      </c>
      <c r="K95" s="219" t="s">
        <v>197</v>
      </c>
      <c r="L95" s="218" t="s">
        <v>198</v>
      </c>
      <c r="M95" s="189"/>
    </row>
    <row r="96" spans="1:13" ht="78.75" customHeight="1" x14ac:dyDescent="0.3">
      <c r="A96" s="160"/>
      <c r="B96" s="211" t="s">
        <v>199</v>
      </c>
      <c r="C96" s="313" t="s">
        <v>200</v>
      </c>
      <c r="D96" s="224">
        <v>389000</v>
      </c>
      <c r="E96" s="224"/>
      <c r="F96" s="224">
        <f t="shared" si="16"/>
        <v>389000</v>
      </c>
      <c r="G96" s="225">
        <v>0.4</v>
      </c>
      <c r="H96" s="224">
        <v>0</v>
      </c>
      <c r="I96" s="312">
        <v>100000</v>
      </c>
      <c r="J96" s="226">
        <v>380000</v>
      </c>
      <c r="K96" s="219" t="s">
        <v>201</v>
      </c>
      <c r="L96" s="220"/>
      <c r="M96" s="190"/>
    </row>
    <row r="97" spans="1:13" ht="63" customHeight="1" x14ac:dyDescent="0.3">
      <c r="A97" s="160"/>
      <c r="B97" s="211" t="s">
        <v>202</v>
      </c>
      <c r="C97" s="313" t="s">
        <v>203</v>
      </c>
      <c r="D97" s="224">
        <v>360000</v>
      </c>
      <c r="E97" s="224"/>
      <c r="F97" s="224">
        <f t="shared" si="16"/>
        <v>360000</v>
      </c>
      <c r="G97" s="225">
        <v>0.4</v>
      </c>
      <c r="H97" s="224">
        <v>228763.94</v>
      </c>
      <c r="I97" s="312">
        <v>276915.31</v>
      </c>
      <c r="J97" s="226">
        <v>360000</v>
      </c>
      <c r="K97" s="219" t="s">
        <v>204</v>
      </c>
      <c r="L97" s="218"/>
      <c r="M97" s="172"/>
    </row>
    <row r="98" spans="1:13" ht="53.1" customHeight="1" x14ac:dyDescent="0.3">
      <c r="A98" s="160"/>
      <c r="B98" s="211" t="s">
        <v>205</v>
      </c>
      <c r="C98" s="211" t="s">
        <v>206</v>
      </c>
      <c r="D98" s="224">
        <v>60000</v>
      </c>
      <c r="E98" s="224"/>
      <c r="F98" s="224">
        <f t="shared" si="16"/>
        <v>60000</v>
      </c>
      <c r="G98" s="225">
        <v>0.4</v>
      </c>
      <c r="H98" s="224">
        <v>60000</v>
      </c>
      <c r="I98" s="224">
        <v>60000</v>
      </c>
      <c r="J98" s="226">
        <v>60000</v>
      </c>
      <c r="K98" s="314" t="s">
        <v>207</v>
      </c>
      <c r="L98" s="218"/>
      <c r="M98" s="172"/>
    </row>
    <row r="99" spans="1:13" ht="53.55" customHeight="1" x14ac:dyDescent="0.3">
      <c r="A99" s="160"/>
      <c r="B99" s="211" t="s">
        <v>208</v>
      </c>
      <c r="C99" s="211" t="s">
        <v>209</v>
      </c>
      <c r="D99" s="224">
        <v>60000</v>
      </c>
      <c r="E99" s="224"/>
      <c r="F99" s="224">
        <f t="shared" si="16"/>
        <v>60000</v>
      </c>
      <c r="G99" s="225">
        <v>0.4</v>
      </c>
      <c r="H99" s="224">
        <v>19677.5</v>
      </c>
      <c r="I99" s="312">
        <v>19677.5</v>
      </c>
      <c r="J99" s="226">
        <v>60000</v>
      </c>
      <c r="K99" s="219" t="s">
        <v>210</v>
      </c>
      <c r="L99" s="218"/>
      <c r="M99" s="172"/>
    </row>
    <row r="100" spans="1:13" ht="15.75" customHeight="1" x14ac:dyDescent="0.3">
      <c r="A100" s="160"/>
      <c r="B100" s="168" t="s">
        <v>211</v>
      </c>
      <c r="C100" s="175"/>
      <c r="D100" s="141"/>
      <c r="E100" s="224"/>
      <c r="F100" s="224">
        <f t="shared" si="16"/>
        <v>0</v>
      </c>
      <c r="G100" s="225"/>
      <c r="H100" s="224"/>
      <c r="I100" s="224">
        <f t="shared" ref="I100:I101" si="17">J100-H100</f>
        <v>0</v>
      </c>
      <c r="J100" s="224"/>
      <c r="K100" s="141"/>
      <c r="L100" s="177"/>
      <c r="M100" s="172"/>
    </row>
    <row r="101" spans="1:13" ht="15.75" customHeight="1" x14ac:dyDescent="0.3">
      <c r="A101" s="160"/>
      <c r="B101" s="168" t="s">
        <v>212</v>
      </c>
      <c r="C101" s="175"/>
      <c r="D101" s="141"/>
      <c r="E101" s="224"/>
      <c r="F101" s="224">
        <f t="shared" si="16"/>
        <v>0</v>
      </c>
      <c r="G101" s="225"/>
      <c r="H101" s="224"/>
      <c r="I101" s="224">
        <f t="shared" si="17"/>
        <v>0</v>
      </c>
      <c r="J101" s="224"/>
      <c r="K101" s="141"/>
      <c r="L101" s="177"/>
      <c r="M101" s="172"/>
    </row>
    <row r="102" spans="1:13" ht="15.75" customHeight="1" x14ac:dyDescent="0.3">
      <c r="A102" s="160"/>
      <c r="B102" s="168" t="s">
        <v>213</v>
      </c>
      <c r="C102" s="175"/>
      <c r="D102" s="141"/>
      <c r="E102" s="224"/>
      <c r="F102" s="224">
        <f t="shared" si="16"/>
        <v>0</v>
      </c>
      <c r="G102" s="225"/>
      <c r="H102" s="224"/>
      <c r="I102" s="224"/>
      <c r="J102" s="224"/>
      <c r="K102" s="141"/>
      <c r="L102" s="177"/>
      <c r="M102" s="172"/>
    </row>
    <row r="103" spans="1:13" ht="15.75" customHeight="1" x14ac:dyDescent="0.3">
      <c r="A103" s="153"/>
      <c r="B103" s="179"/>
      <c r="C103" s="165" t="s">
        <v>40</v>
      </c>
      <c r="D103" s="142">
        <f>SUM(D95:D102)</f>
        <v>1292677.3</v>
      </c>
      <c r="E103" s="228">
        <f>SUM(E95:E102)</f>
        <v>0</v>
      </c>
      <c r="F103" s="228">
        <f>SUM(F95:F102)</f>
        <v>1292677.3</v>
      </c>
      <c r="G103" s="228">
        <f>(G95*F95)+(G96*F96)+(G97*F97)+(G98*F98)+(G99*F99)+(G100*F100)+(G101*F101)+(G102*F102)</f>
        <v>517070.92000000004</v>
      </c>
      <c r="H103" s="228">
        <f>SUM(H95:H102)</f>
        <v>457189.35</v>
      </c>
      <c r="I103" s="228">
        <f>SUM(I95:I102)</f>
        <v>756590.72</v>
      </c>
      <c r="J103" s="228">
        <f>SUM(J95:J102)</f>
        <v>1260000</v>
      </c>
      <c r="K103" s="142"/>
      <c r="L103" s="177"/>
      <c r="M103" s="180"/>
    </row>
    <row r="104" spans="1:13" ht="26.1" customHeight="1" x14ac:dyDescent="0.3">
      <c r="A104" s="160"/>
      <c r="B104" s="165" t="s">
        <v>214</v>
      </c>
      <c r="C104" s="349" t="s">
        <v>215</v>
      </c>
      <c r="D104" s="350"/>
      <c r="E104" s="350"/>
      <c r="F104" s="350"/>
      <c r="G104" s="350"/>
      <c r="H104" s="350"/>
      <c r="I104" s="350"/>
      <c r="J104" s="350"/>
      <c r="K104" s="350"/>
      <c r="L104" s="350"/>
      <c r="M104" s="167"/>
    </row>
    <row r="105" spans="1:13" ht="50.1" customHeight="1" x14ac:dyDescent="0.3">
      <c r="A105" s="160"/>
      <c r="B105" s="168" t="s">
        <v>216</v>
      </c>
      <c r="C105" s="174" t="s">
        <v>217</v>
      </c>
      <c r="D105" s="212"/>
      <c r="E105" s="212">
        <v>8000</v>
      </c>
      <c r="F105" s="212">
        <f t="shared" ref="F105:F112" si="18">SUM(D105:E105)</f>
        <v>8000</v>
      </c>
      <c r="G105" s="213">
        <v>0.3</v>
      </c>
      <c r="H105" s="214">
        <v>4800</v>
      </c>
      <c r="I105" s="214">
        <v>3200</v>
      </c>
      <c r="J105" s="227">
        <f>H105+I105</f>
        <v>8000</v>
      </c>
      <c r="K105" s="169" t="s">
        <v>218</v>
      </c>
      <c r="L105" s="171" t="s">
        <v>219</v>
      </c>
      <c r="M105" s="172"/>
    </row>
    <row r="106" spans="1:13" ht="49.5" customHeight="1" x14ac:dyDescent="0.3">
      <c r="A106" s="160"/>
      <c r="B106" s="168" t="s">
        <v>220</v>
      </c>
      <c r="C106" s="174" t="s">
        <v>221</v>
      </c>
      <c r="D106" s="212"/>
      <c r="E106" s="212">
        <v>60000</v>
      </c>
      <c r="F106" s="212">
        <f t="shared" si="18"/>
        <v>60000</v>
      </c>
      <c r="G106" s="213">
        <v>0.8</v>
      </c>
      <c r="H106" s="214">
        <v>28800</v>
      </c>
      <c r="I106" s="214">
        <v>31200</v>
      </c>
      <c r="J106" s="227">
        <f t="shared" ref="J106:J109" si="19">H106+I106</f>
        <v>60000</v>
      </c>
      <c r="K106" s="169" t="s">
        <v>222</v>
      </c>
      <c r="L106" s="171" t="s">
        <v>223</v>
      </c>
      <c r="M106" s="172"/>
    </row>
    <row r="107" spans="1:13" ht="115.95" customHeight="1" x14ac:dyDescent="0.3">
      <c r="A107" s="160"/>
      <c r="B107" s="168" t="s">
        <v>224</v>
      </c>
      <c r="C107" s="191" t="s">
        <v>225</v>
      </c>
      <c r="D107" s="212"/>
      <c r="E107" s="212">
        <v>254671.89</v>
      </c>
      <c r="F107" s="212">
        <f t="shared" si="18"/>
        <v>254671.89</v>
      </c>
      <c r="G107" s="213">
        <v>0.4</v>
      </c>
      <c r="H107" s="214">
        <f>280588-30000</f>
        <v>250588</v>
      </c>
      <c r="I107" s="214">
        <v>4083.89</v>
      </c>
      <c r="J107" s="227">
        <f t="shared" si="19"/>
        <v>254671.89</v>
      </c>
      <c r="K107" s="169" t="s">
        <v>226</v>
      </c>
      <c r="L107" s="171" t="s">
        <v>227</v>
      </c>
      <c r="M107" s="172"/>
    </row>
    <row r="108" spans="1:13" ht="96.6" customHeight="1" x14ac:dyDescent="0.3">
      <c r="A108" s="160"/>
      <c r="B108" s="168" t="s">
        <v>228</v>
      </c>
      <c r="C108" s="174" t="s">
        <v>229</v>
      </c>
      <c r="D108" s="212"/>
      <c r="E108" s="224">
        <v>200000</v>
      </c>
      <c r="F108" s="224">
        <f t="shared" si="18"/>
        <v>200000</v>
      </c>
      <c r="G108" s="225">
        <v>0.3</v>
      </c>
      <c r="H108" s="214">
        <v>160000</v>
      </c>
      <c r="I108" s="214">
        <v>40000</v>
      </c>
      <c r="J108" s="227">
        <f t="shared" si="19"/>
        <v>200000</v>
      </c>
      <c r="K108" s="169" t="s">
        <v>230</v>
      </c>
      <c r="L108" s="171"/>
      <c r="M108" s="172"/>
    </row>
    <row r="109" spans="1:13" ht="112.95" customHeight="1" x14ac:dyDescent="0.3">
      <c r="A109" s="160"/>
      <c r="B109" s="168" t="s">
        <v>231</v>
      </c>
      <c r="C109" s="169" t="s">
        <v>232</v>
      </c>
      <c r="D109" s="212"/>
      <c r="E109" s="212">
        <v>300000</v>
      </c>
      <c r="F109" s="212">
        <f t="shared" si="18"/>
        <v>300000</v>
      </c>
      <c r="G109" s="213">
        <v>0.3</v>
      </c>
      <c r="H109" s="214">
        <f>260800+30000</f>
        <v>290800</v>
      </c>
      <c r="I109" s="214">
        <v>9200</v>
      </c>
      <c r="J109" s="227">
        <f t="shared" si="19"/>
        <v>300000</v>
      </c>
      <c r="K109" s="169" t="s">
        <v>233</v>
      </c>
      <c r="L109" s="171" t="s">
        <v>234</v>
      </c>
      <c r="M109" s="172"/>
    </row>
    <row r="110" spans="1:13" ht="20.55" customHeight="1" x14ac:dyDescent="0.3">
      <c r="A110" s="160"/>
      <c r="B110" s="168" t="s">
        <v>235</v>
      </c>
      <c r="C110" s="192"/>
      <c r="D110" s="224"/>
      <c r="E110" s="224"/>
      <c r="F110" s="224">
        <f t="shared" si="18"/>
        <v>0</v>
      </c>
      <c r="G110" s="225"/>
      <c r="H110" s="224"/>
      <c r="I110" s="214">
        <f t="shared" ref="I110:I113" si="20">J110-H110</f>
        <v>0</v>
      </c>
      <c r="J110" s="224"/>
      <c r="K110" s="193"/>
      <c r="L110" s="177"/>
      <c r="M110" s="172"/>
    </row>
    <row r="111" spans="1:13" ht="17.100000000000001" customHeight="1" x14ac:dyDescent="0.3">
      <c r="A111" s="160"/>
      <c r="B111" s="168" t="s">
        <v>236</v>
      </c>
      <c r="C111" s="175"/>
      <c r="D111" s="224"/>
      <c r="E111" s="224"/>
      <c r="F111" s="224">
        <f t="shared" si="18"/>
        <v>0</v>
      </c>
      <c r="G111" s="225"/>
      <c r="H111" s="224"/>
      <c r="I111" s="214">
        <f t="shared" si="20"/>
        <v>0</v>
      </c>
      <c r="J111" s="224"/>
      <c r="K111" s="141"/>
      <c r="L111" s="177"/>
      <c r="M111" s="172"/>
    </row>
    <row r="112" spans="1:13" ht="22.05" customHeight="1" x14ac:dyDescent="0.3">
      <c r="A112" s="160"/>
      <c r="B112" s="168" t="s">
        <v>237</v>
      </c>
      <c r="C112" s="175"/>
      <c r="D112" s="141"/>
      <c r="E112" s="141"/>
      <c r="F112" s="141">
        <f t="shared" si="18"/>
        <v>0</v>
      </c>
      <c r="G112" s="176"/>
      <c r="H112" s="141"/>
      <c r="I112" s="345">
        <f t="shared" si="20"/>
        <v>0</v>
      </c>
      <c r="J112" s="141"/>
      <c r="K112" s="141"/>
      <c r="L112" s="177"/>
      <c r="M112" s="172"/>
    </row>
    <row r="113" spans="1:13" ht="15.75" customHeight="1" x14ac:dyDescent="0.3">
      <c r="A113" s="153"/>
      <c r="B113" s="179"/>
      <c r="C113" s="165" t="s">
        <v>40</v>
      </c>
      <c r="D113" s="142">
        <f>SUM(D105:D112)</f>
        <v>0</v>
      </c>
      <c r="E113" s="142">
        <f>SUM(E105:E112)</f>
        <v>822671.89</v>
      </c>
      <c r="F113" s="142">
        <f>SUM(F105:F112)</f>
        <v>822671.89</v>
      </c>
      <c r="G113" s="142">
        <f>(G105*F105)+(G106*F106)+(G107*F107)+(G108*F108)+(G109*F109)+(G110*F110)+(G111*F111)+(G112*F112)</f>
        <v>302268.75599999999</v>
      </c>
      <c r="H113" s="142">
        <f>SUM(H105:H112)</f>
        <v>734988</v>
      </c>
      <c r="I113" s="143">
        <f t="shared" si="20"/>
        <v>87683.890000000014</v>
      </c>
      <c r="J113" s="142">
        <f>SUM(J105:J112)</f>
        <v>822671.89</v>
      </c>
      <c r="K113" s="142"/>
      <c r="L113" s="177"/>
      <c r="M113" s="180"/>
    </row>
    <row r="114" spans="1:13" ht="21.6" customHeight="1" x14ac:dyDescent="0.3">
      <c r="A114" s="160"/>
      <c r="B114" s="165" t="s">
        <v>238</v>
      </c>
      <c r="C114" s="351"/>
      <c r="D114" s="352"/>
      <c r="E114" s="352"/>
      <c r="F114" s="352"/>
      <c r="G114" s="352"/>
      <c r="H114" s="352"/>
      <c r="I114" s="352"/>
      <c r="J114" s="352"/>
      <c r="K114" s="352"/>
      <c r="L114" s="353"/>
      <c r="M114" s="167"/>
    </row>
    <row r="115" spans="1:13" ht="15.75" customHeight="1" x14ac:dyDescent="0.3">
      <c r="A115" s="160"/>
      <c r="B115" s="168" t="s">
        <v>239</v>
      </c>
      <c r="C115" s="175"/>
      <c r="D115" s="224"/>
      <c r="E115" s="224"/>
      <c r="F115" s="224">
        <f t="shared" ref="F115:F122" si="21">SUM(D115:E115)</f>
        <v>0</v>
      </c>
      <c r="G115" s="225"/>
      <c r="H115" s="224"/>
      <c r="I115" s="224"/>
      <c r="J115" s="224"/>
      <c r="K115" s="141"/>
      <c r="L115" s="177"/>
      <c r="M115" s="172"/>
    </row>
    <row r="116" spans="1:13" ht="15.75" customHeight="1" x14ac:dyDescent="0.3">
      <c r="A116" s="160"/>
      <c r="B116" s="168" t="s">
        <v>240</v>
      </c>
      <c r="C116" s="175"/>
      <c r="D116" s="224"/>
      <c r="E116" s="224"/>
      <c r="F116" s="224">
        <f t="shared" si="21"/>
        <v>0</v>
      </c>
      <c r="G116" s="225"/>
      <c r="H116" s="224"/>
      <c r="I116" s="224"/>
      <c r="J116" s="224"/>
      <c r="K116" s="141"/>
      <c r="L116" s="177"/>
      <c r="M116" s="172"/>
    </row>
    <row r="117" spans="1:13" ht="15.75" customHeight="1" x14ac:dyDescent="0.3">
      <c r="A117" s="160"/>
      <c r="B117" s="168" t="s">
        <v>241</v>
      </c>
      <c r="C117" s="175"/>
      <c r="D117" s="224"/>
      <c r="E117" s="224"/>
      <c r="F117" s="224">
        <f t="shared" si="21"/>
        <v>0</v>
      </c>
      <c r="G117" s="225"/>
      <c r="H117" s="224"/>
      <c r="I117" s="224"/>
      <c r="J117" s="224"/>
      <c r="K117" s="141"/>
      <c r="L117" s="177"/>
      <c r="M117" s="172"/>
    </row>
    <row r="118" spans="1:13" ht="15.75" customHeight="1" x14ac:dyDescent="0.3">
      <c r="A118" s="160"/>
      <c r="B118" s="168" t="s">
        <v>242</v>
      </c>
      <c r="C118" s="175"/>
      <c r="D118" s="224"/>
      <c r="E118" s="224"/>
      <c r="F118" s="224">
        <f t="shared" si="21"/>
        <v>0</v>
      </c>
      <c r="G118" s="225"/>
      <c r="H118" s="224"/>
      <c r="I118" s="224"/>
      <c r="J118" s="224"/>
      <c r="K118" s="141"/>
      <c r="L118" s="177"/>
      <c r="M118" s="172"/>
    </row>
    <row r="119" spans="1:13" ht="15.75" customHeight="1" x14ac:dyDescent="0.3">
      <c r="A119" s="160"/>
      <c r="B119" s="168" t="s">
        <v>243</v>
      </c>
      <c r="C119" s="175"/>
      <c r="D119" s="224"/>
      <c r="E119" s="224"/>
      <c r="F119" s="224">
        <f t="shared" si="21"/>
        <v>0</v>
      </c>
      <c r="G119" s="225"/>
      <c r="H119" s="224"/>
      <c r="I119" s="224"/>
      <c r="J119" s="224"/>
      <c r="K119" s="141"/>
      <c r="L119" s="177"/>
      <c r="M119" s="172"/>
    </row>
    <row r="120" spans="1:13" ht="15.75" customHeight="1" x14ac:dyDescent="0.3">
      <c r="A120" s="160"/>
      <c r="B120" s="168" t="s">
        <v>244</v>
      </c>
      <c r="C120" s="175"/>
      <c r="D120" s="224"/>
      <c r="E120" s="224"/>
      <c r="F120" s="224">
        <f t="shared" si="21"/>
        <v>0</v>
      </c>
      <c r="G120" s="225"/>
      <c r="H120" s="224"/>
      <c r="I120" s="224"/>
      <c r="J120" s="224"/>
      <c r="K120" s="141"/>
      <c r="L120" s="177"/>
      <c r="M120" s="172"/>
    </row>
    <row r="121" spans="1:13" ht="15.75" customHeight="1" x14ac:dyDescent="0.3">
      <c r="A121" s="160"/>
      <c r="B121" s="168" t="s">
        <v>245</v>
      </c>
      <c r="C121" s="175"/>
      <c r="D121" s="224"/>
      <c r="E121" s="224"/>
      <c r="F121" s="224">
        <f t="shared" si="21"/>
        <v>0</v>
      </c>
      <c r="G121" s="225"/>
      <c r="H121" s="224"/>
      <c r="I121" s="224"/>
      <c r="J121" s="224"/>
      <c r="K121" s="141"/>
      <c r="L121" s="177"/>
      <c r="M121" s="172"/>
    </row>
    <row r="122" spans="1:13" ht="15.75" customHeight="1" x14ac:dyDescent="0.3">
      <c r="A122" s="160"/>
      <c r="B122" s="168" t="s">
        <v>246</v>
      </c>
      <c r="C122" s="175"/>
      <c r="D122" s="224"/>
      <c r="E122" s="224"/>
      <c r="F122" s="224">
        <f t="shared" si="21"/>
        <v>0</v>
      </c>
      <c r="G122" s="225"/>
      <c r="H122" s="224"/>
      <c r="I122" s="224"/>
      <c r="J122" s="224"/>
      <c r="K122" s="141"/>
      <c r="L122" s="177"/>
      <c r="M122" s="172"/>
    </row>
    <row r="123" spans="1:13" ht="15.75" customHeight="1" x14ac:dyDescent="0.3">
      <c r="A123" s="153"/>
      <c r="B123" s="179"/>
      <c r="C123" s="165" t="s">
        <v>40</v>
      </c>
      <c r="D123" s="228">
        <f>SUM(D115:D122)</f>
        <v>0</v>
      </c>
      <c r="E123" s="228">
        <f>SUM(E115:E122)</f>
        <v>0</v>
      </c>
      <c r="F123" s="228">
        <f>SUM(F115:F122)</f>
        <v>0</v>
      </c>
      <c r="G123" s="228">
        <f>(G115*F115)+(G116*F116)+(G117*F117)+(G118*F118)+(G119*F119)+(G120*F120)+(G121*F121)+(G122*F122)</f>
        <v>0</v>
      </c>
      <c r="H123" s="228">
        <f>SUM(H115:H122)</f>
        <v>0</v>
      </c>
      <c r="I123" s="228"/>
      <c r="J123" s="228">
        <f>SUM(J115:J122)</f>
        <v>0</v>
      </c>
      <c r="K123" s="142"/>
      <c r="L123" s="177"/>
      <c r="M123" s="180"/>
    </row>
    <row r="124" spans="1:13" ht="26.55" customHeight="1" x14ac:dyDescent="0.3">
      <c r="A124" s="160"/>
      <c r="B124" s="165" t="s">
        <v>247</v>
      </c>
      <c r="C124" s="351"/>
      <c r="D124" s="352"/>
      <c r="E124" s="352"/>
      <c r="F124" s="352"/>
      <c r="G124" s="352"/>
      <c r="H124" s="352"/>
      <c r="I124" s="352"/>
      <c r="J124" s="352"/>
      <c r="K124" s="352"/>
      <c r="L124" s="353"/>
      <c r="M124" s="167"/>
    </row>
    <row r="125" spans="1:13" ht="15.75" customHeight="1" x14ac:dyDescent="0.3">
      <c r="A125" s="160"/>
      <c r="B125" s="168" t="s">
        <v>248</v>
      </c>
      <c r="C125" s="175"/>
      <c r="D125" s="141"/>
      <c r="E125" s="224"/>
      <c r="F125" s="224">
        <f t="shared" ref="F125:F132" si="22">SUM(D125:E125)</f>
        <v>0</v>
      </c>
      <c r="G125" s="225"/>
      <c r="H125" s="224"/>
      <c r="I125" s="224"/>
      <c r="J125" s="224"/>
      <c r="K125" s="141"/>
      <c r="L125" s="177"/>
      <c r="M125" s="172"/>
    </row>
    <row r="126" spans="1:13" ht="15.75" customHeight="1" x14ac:dyDescent="0.3">
      <c r="A126" s="160"/>
      <c r="B126" s="168" t="s">
        <v>249</v>
      </c>
      <c r="C126" s="175"/>
      <c r="D126" s="141"/>
      <c r="E126" s="224"/>
      <c r="F126" s="224">
        <f t="shared" si="22"/>
        <v>0</v>
      </c>
      <c r="G126" s="225"/>
      <c r="H126" s="224"/>
      <c r="I126" s="224"/>
      <c r="J126" s="224"/>
      <c r="K126" s="141"/>
      <c r="L126" s="177"/>
      <c r="M126" s="172"/>
    </row>
    <row r="127" spans="1:13" ht="15.75" customHeight="1" x14ac:dyDescent="0.3">
      <c r="A127" s="160"/>
      <c r="B127" s="168" t="s">
        <v>250</v>
      </c>
      <c r="C127" s="175"/>
      <c r="D127" s="141"/>
      <c r="E127" s="224"/>
      <c r="F127" s="224">
        <f t="shared" si="22"/>
        <v>0</v>
      </c>
      <c r="G127" s="225"/>
      <c r="H127" s="224"/>
      <c r="I127" s="224"/>
      <c r="J127" s="224"/>
      <c r="K127" s="141"/>
      <c r="L127" s="177"/>
      <c r="M127" s="172"/>
    </row>
    <row r="128" spans="1:13" ht="15.75" customHeight="1" x14ac:dyDescent="0.3">
      <c r="A128" s="160"/>
      <c r="B128" s="168" t="s">
        <v>251</v>
      </c>
      <c r="C128" s="175"/>
      <c r="D128" s="141"/>
      <c r="E128" s="224"/>
      <c r="F128" s="224">
        <f t="shared" si="22"/>
        <v>0</v>
      </c>
      <c r="G128" s="225"/>
      <c r="H128" s="224"/>
      <c r="I128" s="224"/>
      <c r="J128" s="224"/>
      <c r="K128" s="141"/>
      <c r="L128" s="177"/>
      <c r="M128" s="172"/>
    </row>
    <row r="129" spans="1:13" ht="15.75" customHeight="1" x14ac:dyDescent="0.3">
      <c r="A129" s="160"/>
      <c r="B129" s="168" t="s">
        <v>252</v>
      </c>
      <c r="C129" s="175"/>
      <c r="D129" s="141"/>
      <c r="E129" s="224"/>
      <c r="F129" s="224">
        <f t="shared" si="22"/>
        <v>0</v>
      </c>
      <c r="G129" s="225"/>
      <c r="H129" s="224"/>
      <c r="I129" s="224"/>
      <c r="J129" s="224"/>
      <c r="K129" s="141"/>
      <c r="L129" s="177"/>
      <c r="M129" s="172"/>
    </row>
    <row r="130" spans="1:13" ht="15.75" customHeight="1" x14ac:dyDescent="0.3">
      <c r="A130" s="160"/>
      <c r="B130" s="168" t="s">
        <v>253</v>
      </c>
      <c r="C130" s="175"/>
      <c r="D130" s="141"/>
      <c r="E130" s="224"/>
      <c r="F130" s="224">
        <f t="shared" si="22"/>
        <v>0</v>
      </c>
      <c r="G130" s="225"/>
      <c r="H130" s="224"/>
      <c r="I130" s="224"/>
      <c r="J130" s="224"/>
      <c r="K130" s="141"/>
      <c r="L130" s="177"/>
      <c r="M130" s="172"/>
    </row>
    <row r="131" spans="1:13" ht="15.75" customHeight="1" x14ac:dyDescent="0.3">
      <c r="A131" s="160"/>
      <c r="B131" s="168" t="s">
        <v>254</v>
      </c>
      <c r="C131" s="175"/>
      <c r="D131" s="141"/>
      <c r="E131" s="224"/>
      <c r="F131" s="224">
        <f t="shared" si="22"/>
        <v>0</v>
      </c>
      <c r="G131" s="225"/>
      <c r="H131" s="224"/>
      <c r="I131" s="224"/>
      <c r="J131" s="224"/>
      <c r="K131" s="141"/>
      <c r="L131" s="177"/>
      <c r="M131" s="172"/>
    </row>
    <row r="132" spans="1:13" ht="15.75" customHeight="1" x14ac:dyDescent="0.3">
      <c r="A132" s="160"/>
      <c r="B132" s="168" t="s">
        <v>255</v>
      </c>
      <c r="C132" s="175"/>
      <c r="D132" s="141"/>
      <c r="E132" s="224"/>
      <c r="F132" s="224">
        <f t="shared" si="22"/>
        <v>0</v>
      </c>
      <c r="G132" s="225"/>
      <c r="H132" s="224"/>
      <c r="I132" s="224"/>
      <c r="J132" s="224"/>
      <c r="K132" s="141"/>
      <c r="L132" s="177"/>
      <c r="M132" s="172"/>
    </row>
    <row r="133" spans="1:13" ht="15.75" customHeight="1" x14ac:dyDescent="0.3">
      <c r="A133" s="153"/>
      <c r="B133" s="181"/>
      <c r="C133" s="165" t="s">
        <v>40</v>
      </c>
      <c r="D133" s="142">
        <f>SUM(D125:D132)</f>
        <v>0</v>
      </c>
      <c r="E133" s="228">
        <f>SUM(E125:E132)</f>
        <v>0</v>
      </c>
      <c r="F133" s="228">
        <f>SUM(F125:F132)</f>
        <v>0</v>
      </c>
      <c r="G133" s="228">
        <f>(G125*F125)+(G126*F126)+(G127*F127)+(G128*F128)+(G129*F129)+(G130*F130)+(G131*F131)+(G132*F132)</f>
        <v>0</v>
      </c>
      <c r="H133" s="228">
        <f>SUM(H125:H132)</f>
        <v>0</v>
      </c>
      <c r="I133" s="228"/>
      <c r="J133" s="228">
        <f>SUM(J125:J132)</f>
        <v>0</v>
      </c>
      <c r="K133" s="142"/>
      <c r="L133" s="177"/>
      <c r="M133" s="180"/>
    </row>
    <row r="134" spans="1:13" ht="15.75" customHeight="1" x14ac:dyDescent="0.3">
      <c r="A134" s="153"/>
      <c r="B134" s="185"/>
      <c r="C134" s="186"/>
      <c r="D134" s="144"/>
      <c r="E134" s="229"/>
      <c r="F134" s="229"/>
      <c r="G134" s="229"/>
      <c r="H134" s="229"/>
      <c r="I134" s="229"/>
      <c r="J134" s="229"/>
      <c r="K134" s="144"/>
      <c r="L134" s="186"/>
      <c r="M134" s="187"/>
    </row>
    <row r="135" spans="1:13" ht="26.55" hidden="1" customHeight="1" x14ac:dyDescent="0.3">
      <c r="A135" s="160"/>
      <c r="B135" s="165" t="s">
        <v>256</v>
      </c>
      <c r="C135" s="406"/>
      <c r="D135" s="364"/>
      <c r="E135" s="364"/>
      <c r="F135" s="364"/>
      <c r="G135" s="364"/>
      <c r="H135" s="364"/>
      <c r="I135" s="364"/>
      <c r="J135" s="364"/>
      <c r="K135" s="364"/>
      <c r="L135" s="365"/>
      <c r="M135" s="166"/>
    </row>
    <row r="136" spans="1:13" ht="24" hidden="1" customHeight="1" x14ac:dyDescent="0.3">
      <c r="A136" s="160"/>
      <c r="B136" s="165" t="s">
        <v>257</v>
      </c>
      <c r="C136" s="351"/>
      <c r="D136" s="352"/>
      <c r="E136" s="352"/>
      <c r="F136" s="352"/>
      <c r="G136" s="352"/>
      <c r="H136" s="352"/>
      <c r="I136" s="352"/>
      <c r="J136" s="352"/>
      <c r="K136" s="352"/>
      <c r="L136" s="353"/>
      <c r="M136" s="167"/>
    </row>
    <row r="137" spans="1:13" ht="15.75" hidden="1" customHeight="1" x14ac:dyDescent="0.3">
      <c r="A137" s="160"/>
      <c r="B137" s="168" t="s">
        <v>258</v>
      </c>
      <c r="C137" s="175"/>
      <c r="D137" s="141"/>
      <c r="E137" s="203"/>
      <c r="F137" s="141">
        <f t="shared" ref="F137:F144" si="23">SUM(D137:E137)</f>
        <v>0</v>
      </c>
      <c r="G137" s="176"/>
      <c r="H137" s="141"/>
      <c r="I137" s="141"/>
      <c r="J137" s="207"/>
      <c r="K137" s="141"/>
      <c r="L137" s="177"/>
      <c r="M137" s="172"/>
    </row>
    <row r="138" spans="1:13" ht="15.75" hidden="1" customHeight="1" x14ac:dyDescent="0.3">
      <c r="A138" s="160"/>
      <c r="B138" s="168" t="s">
        <v>259</v>
      </c>
      <c r="C138" s="175"/>
      <c r="D138" s="141"/>
      <c r="E138" s="203"/>
      <c r="F138" s="141">
        <f t="shared" si="23"/>
        <v>0</v>
      </c>
      <c r="G138" s="176"/>
      <c r="H138" s="141"/>
      <c r="I138" s="141"/>
      <c r="J138" s="207"/>
      <c r="K138" s="141"/>
      <c r="L138" s="177"/>
      <c r="M138" s="172"/>
    </row>
    <row r="139" spans="1:13" ht="15.75" hidden="1" customHeight="1" x14ac:dyDescent="0.3">
      <c r="A139" s="160"/>
      <c r="B139" s="168" t="s">
        <v>260</v>
      </c>
      <c r="C139" s="175"/>
      <c r="D139" s="141"/>
      <c r="E139" s="203"/>
      <c r="F139" s="141">
        <f t="shared" si="23"/>
        <v>0</v>
      </c>
      <c r="G139" s="176"/>
      <c r="H139" s="141"/>
      <c r="I139" s="141"/>
      <c r="J139" s="207"/>
      <c r="K139" s="141"/>
      <c r="L139" s="177"/>
      <c r="M139" s="172"/>
    </row>
    <row r="140" spans="1:13" ht="15.75" hidden="1" customHeight="1" x14ac:dyDescent="0.3">
      <c r="A140" s="160"/>
      <c r="B140" s="168" t="s">
        <v>261</v>
      </c>
      <c r="C140" s="175"/>
      <c r="D140" s="141"/>
      <c r="E140" s="203"/>
      <c r="F140" s="141">
        <f t="shared" si="23"/>
        <v>0</v>
      </c>
      <c r="G140" s="176"/>
      <c r="H140" s="141"/>
      <c r="I140" s="141"/>
      <c r="J140" s="207"/>
      <c r="K140" s="141"/>
      <c r="L140" s="177"/>
      <c r="M140" s="172"/>
    </row>
    <row r="141" spans="1:13" ht="15.75" hidden="1" customHeight="1" x14ac:dyDescent="0.3">
      <c r="A141" s="160"/>
      <c r="B141" s="168" t="s">
        <v>262</v>
      </c>
      <c r="C141" s="175"/>
      <c r="D141" s="141"/>
      <c r="E141" s="203"/>
      <c r="F141" s="141">
        <f t="shared" si="23"/>
        <v>0</v>
      </c>
      <c r="G141" s="176"/>
      <c r="H141" s="141"/>
      <c r="I141" s="141"/>
      <c r="J141" s="207"/>
      <c r="K141" s="141"/>
      <c r="L141" s="177"/>
      <c r="M141" s="172"/>
    </row>
    <row r="142" spans="1:13" ht="15.75" hidden="1" customHeight="1" x14ac:dyDescent="0.3">
      <c r="A142" s="160"/>
      <c r="B142" s="168" t="s">
        <v>263</v>
      </c>
      <c r="C142" s="175"/>
      <c r="D142" s="141"/>
      <c r="E142" s="203"/>
      <c r="F142" s="141">
        <f t="shared" si="23"/>
        <v>0</v>
      </c>
      <c r="G142" s="176"/>
      <c r="H142" s="141"/>
      <c r="I142" s="141"/>
      <c r="J142" s="207"/>
      <c r="K142" s="141"/>
      <c r="L142" s="177"/>
      <c r="M142" s="172"/>
    </row>
    <row r="143" spans="1:13" ht="15.75" hidden="1" customHeight="1" x14ac:dyDescent="0.3">
      <c r="A143" s="160"/>
      <c r="B143" s="168" t="s">
        <v>264</v>
      </c>
      <c r="C143" s="175"/>
      <c r="D143" s="141"/>
      <c r="E143" s="203"/>
      <c r="F143" s="141">
        <f t="shared" si="23"/>
        <v>0</v>
      </c>
      <c r="G143" s="176"/>
      <c r="H143" s="141"/>
      <c r="I143" s="141"/>
      <c r="J143" s="207"/>
      <c r="K143" s="141"/>
      <c r="L143" s="177"/>
      <c r="M143" s="172"/>
    </row>
    <row r="144" spans="1:13" ht="15.75" hidden="1" customHeight="1" x14ac:dyDescent="0.3">
      <c r="A144" s="160"/>
      <c r="B144" s="168" t="s">
        <v>265</v>
      </c>
      <c r="C144" s="175"/>
      <c r="D144" s="141"/>
      <c r="E144" s="203"/>
      <c r="F144" s="141">
        <f t="shared" si="23"/>
        <v>0</v>
      </c>
      <c r="G144" s="176"/>
      <c r="H144" s="141"/>
      <c r="I144" s="141"/>
      <c r="J144" s="207"/>
      <c r="K144" s="141"/>
      <c r="L144" s="177"/>
      <c r="M144" s="172"/>
    </row>
    <row r="145" spans="1:13" ht="15.75" hidden="1" customHeight="1" x14ac:dyDescent="0.3">
      <c r="A145" s="153"/>
      <c r="B145" s="179"/>
      <c r="C145" s="165" t="s">
        <v>40</v>
      </c>
      <c r="D145" s="142">
        <f>SUM(D137:D144)</f>
        <v>0</v>
      </c>
      <c r="E145" s="204">
        <f>SUM(E137:E144)</f>
        <v>0</v>
      </c>
      <c r="F145" s="142">
        <f>SUM(F137:F144)</f>
        <v>0</v>
      </c>
      <c r="G145" s="142">
        <f>(G137*F137)+(G138*F138)+(G139*F139)+(G140*F140)+(G141*F141)+(G142*F142)+(G143*F143)+(G144*F144)</f>
        <v>0</v>
      </c>
      <c r="H145" s="142">
        <f>SUM(H137:H144)</f>
        <v>0</v>
      </c>
      <c r="I145" s="142"/>
      <c r="J145" s="208">
        <f>SUM(J137:J144)</f>
        <v>0</v>
      </c>
      <c r="K145" s="142"/>
      <c r="L145" s="177"/>
      <c r="M145" s="180"/>
    </row>
    <row r="146" spans="1:13" ht="23.1" hidden="1" customHeight="1" x14ac:dyDescent="0.3">
      <c r="A146" s="160"/>
      <c r="B146" s="165" t="s">
        <v>266</v>
      </c>
      <c r="C146" s="351"/>
      <c r="D146" s="352"/>
      <c r="E146" s="352"/>
      <c r="F146" s="352"/>
      <c r="G146" s="352"/>
      <c r="H146" s="352"/>
      <c r="I146" s="352"/>
      <c r="J146" s="352"/>
      <c r="K146" s="352"/>
      <c r="L146" s="353"/>
      <c r="M146" s="167"/>
    </row>
    <row r="147" spans="1:13" ht="15.75" hidden="1" customHeight="1" x14ac:dyDescent="0.3">
      <c r="A147" s="160"/>
      <c r="B147" s="168" t="s">
        <v>267</v>
      </c>
      <c r="C147" s="175"/>
      <c r="D147" s="141"/>
      <c r="E147" s="203"/>
      <c r="F147" s="141">
        <f t="shared" ref="F147:F154" si="24">SUM(D147:E147)</f>
        <v>0</v>
      </c>
      <c r="G147" s="176"/>
      <c r="H147" s="141"/>
      <c r="I147" s="141"/>
      <c r="J147" s="207"/>
      <c r="K147" s="141"/>
      <c r="L147" s="177"/>
      <c r="M147" s="172"/>
    </row>
    <row r="148" spans="1:13" ht="15.75" hidden="1" customHeight="1" x14ac:dyDescent="0.3">
      <c r="A148" s="160"/>
      <c r="B148" s="168" t="s">
        <v>268</v>
      </c>
      <c r="C148" s="175"/>
      <c r="D148" s="141"/>
      <c r="E148" s="203"/>
      <c r="F148" s="141">
        <f t="shared" si="24"/>
        <v>0</v>
      </c>
      <c r="G148" s="176"/>
      <c r="H148" s="141"/>
      <c r="I148" s="141"/>
      <c r="J148" s="207"/>
      <c r="K148" s="141"/>
      <c r="L148" s="177"/>
      <c r="M148" s="172"/>
    </row>
    <row r="149" spans="1:13" ht="15.75" hidden="1" customHeight="1" x14ac:dyDescent="0.3">
      <c r="A149" s="160"/>
      <c r="B149" s="168" t="s">
        <v>269</v>
      </c>
      <c r="C149" s="175"/>
      <c r="D149" s="141"/>
      <c r="E149" s="203"/>
      <c r="F149" s="141">
        <f t="shared" si="24"/>
        <v>0</v>
      </c>
      <c r="G149" s="176"/>
      <c r="H149" s="141"/>
      <c r="I149" s="141"/>
      <c r="J149" s="207"/>
      <c r="K149" s="141"/>
      <c r="L149" s="177"/>
      <c r="M149" s="172"/>
    </row>
    <row r="150" spans="1:13" ht="15.75" hidden="1" customHeight="1" x14ac:dyDescent="0.3">
      <c r="A150" s="160"/>
      <c r="B150" s="168" t="s">
        <v>270</v>
      </c>
      <c r="C150" s="175"/>
      <c r="D150" s="141"/>
      <c r="E150" s="203"/>
      <c r="F150" s="141">
        <f t="shared" si="24"/>
        <v>0</v>
      </c>
      <c r="G150" s="176"/>
      <c r="H150" s="141"/>
      <c r="I150" s="141"/>
      <c r="J150" s="207"/>
      <c r="K150" s="141"/>
      <c r="L150" s="177"/>
      <c r="M150" s="172"/>
    </row>
    <row r="151" spans="1:13" ht="15.75" hidden="1" customHeight="1" x14ac:dyDescent="0.3">
      <c r="A151" s="160"/>
      <c r="B151" s="168" t="s">
        <v>271</v>
      </c>
      <c r="C151" s="175"/>
      <c r="D151" s="141"/>
      <c r="E151" s="203"/>
      <c r="F151" s="141">
        <f t="shared" si="24"/>
        <v>0</v>
      </c>
      <c r="G151" s="176"/>
      <c r="H151" s="141"/>
      <c r="I151" s="141"/>
      <c r="J151" s="207"/>
      <c r="K151" s="141"/>
      <c r="L151" s="177"/>
      <c r="M151" s="172"/>
    </row>
    <row r="152" spans="1:13" ht="15.75" hidden="1" customHeight="1" x14ac:dyDescent="0.3">
      <c r="A152" s="160"/>
      <c r="B152" s="168" t="s">
        <v>272</v>
      </c>
      <c r="C152" s="175"/>
      <c r="D152" s="141"/>
      <c r="E152" s="203"/>
      <c r="F152" s="141">
        <f t="shared" si="24"/>
        <v>0</v>
      </c>
      <c r="G152" s="176"/>
      <c r="H152" s="141"/>
      <c r="I152" s="141"/>
      <c r="J152" s="207"/>
      <c r="K152" s="141"/>
      <c r="L152" s="177"/>
      <c r="M152" s="172"/>
    </row>
    <row r="153" spans="1:13" ht="15.75" hidden="1" customHeight="1" x14ac:dyDescent="0.3">
      <c r="A153" s="160"/>
      <c r="B153" s="168" t="s">
        <v>273</v>
      </c>
      <c r="C153" s="175"/>
      <c r="D153" s="141"/>
      <c r="E153" s="203"/>
      <c r="F153" s="141">
        <f t="shared" si="24"/>
        <v>0</v>
      </c>
      <c r="G153" s="176"/>
      <c r="H153" s="141"/>
      <c r="I153" s="141"/>
      <c r="J153" s="207"/>
      <c r="K153" s="141"/>
      <c r="L153" s="177"/>
      <c r="M153" s="172"/>
    </row>
    <row r="154" spans="1:13" ht="15.75" hidden="1" customHeight="1" x14ac:dyDescent="0.3">
      <c r="A154" s="160"/>
      <c r="B154" s="168" t="s">
        <v>274</v>
      </c>
      <c r="C154" s="175"/>
      <c r="D154" s="141"/>
      <c r="E154" s="203"/>
      <c r="F154" s="141">
        <f t="shared" si="24"/>
        <v>0</v>
      </c>
      <c r="G154" s="176"/>
      <c r="H154" s="141"/>
      <c r="I154" s="141"/>
      <c r="J154" s="207"/>
      <c r="K154" s="141"/>
      <c r="L154" s="177"/>
      <c r="M154" s="172"/>
    </row>
    <row r="155" spans="1:13" ht="15.75" hidden="1" customHeight="1" x14ac:dyDescent="0.3">
      <c r="A155" s="153"/>
      <c r="B155" s="179"/>
      <c r="C155" s="165" t="s">
        <v>40</v>
      </c>
      <c r="D155" s="142">
        <f>SUM(D147:D154)</f>
        <v>0</v>
      </c>
      <c r="E155" s="204">
        <f>SUM(E147:E154)</f>
        <v>0</v>
      </c>
      <c r="F155" s="142">
        <f>SUM(F147:F154)</f>
        <v>0</v>
      </c>
      <c r="G155" s="142">
        <f>(G147*F147)+(G148*F148)+(G149*F149)+(G150*F150)+(G151*F151)+(G152*F152)+(G153*F153)+(G154*F154)</f>
        <v>0</v>
      </c>
      <c r="H155" s="142">
        <f>SUM(H147:H154)</f>
        <v>0</v>
      </c>
      <c r="I155" s="142"/>
      <c r="J155" s="208">
        <f>SUM(J147:J154)</f>
        <v>0</v>
      </c>
      <c r="K155" s="142"/>
      <c r="L155" s="177"/>
      <c r="M155" s="180"/>
    </row>
    <row r="156" spans="1:13" ht="21" hidden="1" customHeight="1" x14ac:dyDescent="0.3">
      <c r="A156" s="160"/>
      <c r="B156" s="165" t="s">
        <v>275</v>
      </c>
      <c r="C156" s="351"/>
      <c r="D156" s="352"/>
      <c r="E156" s="352"/>
      <c r="F156" s="352"/>
      <c r="G156" s="352"/>
      <c r="H156" s="352"/>
      <c r="I156" s="352"/>
      <c r="J156" s="352"/>
      <c r="K156" s="352"/>
      <c r="L156" s="353"/>
      <c r="M156" s="167"/>
    </row>
    <row r="157" spans="1:13" ht="15.75" hidden="1" customHeight="1" x14ac:dyDescent="0.3">
      <c r="A157" s="160"/>
      <c r="B157" s="168" t="s">
        <v>276</v>
      </c>
      <c r="C157" s="175"/>
      <c r="D157" s="141"/>
      <c r="E157" s="203"/>
      <c r="F157" s="141">
        <f t="shared" ref="F157:F164" si="25">SUM(D157:E157)</f>
        <v>0</v>
      </c>
      <c r="G157" s="176"/>
      <c r="H157" s="141"/>
      <c r="I157" s="141"/>
      <c r="J157" s="207"/>
      <c r="K157" s="141"/>
      <c r="L157" s="177"/>
      <c r="M157" s="172"/>
    </row>
    <row r="158" spans="1:13" ht="15.75" hidden="1" customHeight="1" x14ac:dyDescent="0.3">
      <c r="A158" s="160"/>
      <c r="B158" s="168" t="s">
        <v>277</v>
      </c>
      <c r="C158" s="175"/>
      <c r="D158" s="141"/>
      <c r="E158" s="203"/>
      <c r="F158" s="141">
        <f t="shared" si="25"/>
        <v>0</v>
      </c>
      <c r="G158" s="176"/>
      <c r="H158" s="141"/>
      <c r="I158" s="141"/>
      <c r="J158" s="207"/>
      <c r="K158" s="141"/>
      <c r="L158" s="177"/>
      <c r="M158" s="172"/>
    </row>
    <row r="159" spans="1:13" ht="15.75" hidden="1" customHeight="1" x14ac:dyDescent="0.3">
      <c r="A159" s="160"/>
      <c r="B159" s="168" t="s">
        <v>278</v>
      </c>
      <c r="C159" s="175"/>
      <c r="D159" s="141"/>
      <c r="E159" s="203"/>
      <c r="F159" s="141">
        <f t="shared" si="25"/>
        <v>0</v>
      </c>
      <c r="G159" s="176"/>
      <c r="H159" s="141"/>
      <c r="I159" s="141"/>
      <c r="J159" s="207"/>
      <c r="K159" s="141"/>
      <c r="L159" s="177"/>
      <c r="M159" s="172"/>
    </row>
    <row r="160" spans="1:13" ht="15.75" hidden="1" customHeight="1" x14ac:dyDescent="0.3">
      <c r="A160" s="160"/>
      <c r="B160" s="168" t="s">
        <v>279</v>
      </c>
      <c r="C160" s="175"/>
      <c r="D160" s="141"/>
      <c r="E160" s="203"/>
      <c r="F160" s="141">
        <f t="shared" si="25"/>
        <v>0</v>
      </c>
      <c r="G160" s="176"/>
      <c r="H160" s="141"/>
      <c r="I160" s="141"/>
      <c r="J160" s="207"/>
      <c r="K160" s="141"/>
      <c r="L160" s="177"/>
      <c r="M160" s="172"/>
    </row>
    <row r="161" spans="1:13" ht="15.75" hidden="1" customHeight="1" x14ac:dyDescent="0.3">
      <c r="A161" s="160"/>
      <c r="B161" s="168" t="s">
        <v>280</v>
      </c>
      <c r="C161" s="175"/>
      <c r="D161" s="141"/>
      <c r="E161" s="203"/>
      <c r="F161" s="141">
        <f t="shared" si="25"/>
        <v>0</v>
      </c>
      <c r="G161" s="176"/>
      <c r="H161" s="141"/>
      <c r="I161" s="141"/>
      <c r="J161" s="207"/>
      <c r="K161" s="141"/>
      <c r="L161" s="177"/>
      <c r="M161" s="172"/>
    </row>
    <row r="162" spans="1:13" ht="15.75" hidden="1" customHeight="1" x14ac:dyDescent="0.3">
      <c r="A162" s="160"/>
      <c r="B162" s="168" t="s">
        <v>281</v>
      </c>
      <c r="C162" s="175"/>
      <c r="D162" s="141"/>
      <c r="E162" s="203"/>
      <c r="F162" s="141">
        <f t="shared" si="25"/>
        <v>0</v>
      </c>
      <c r="G162" s="176"/>
      <c r="H162" s="141"/>
      <c r="I162" s="141"/>
      <c r="J162" s="207"/>
      <c r="K162" s="141"/>
      <c r="L162" s="177"/>
      <c r="M162" s="172"/>
    </row>
    <row r="163" spans="1:13" ht="15.75" hidden="1" customHeight="1" x14ac:dyDescent="0.3">
      <c r="A163" s="160"/>
      <c r="B163" s="168" t="s">
        <v>282</v>
      </c>
      <c r="C163" s="175"/>
      <c r="D163" s="141"/>
      <c r="E163" s="203"/>
      <c r="F163" s="141">
        <f t="shared" si="25"/>
        <v>0</v>
      </c>
      <c r="G163" s="176"/>
      <c r="H163" s="141"/>
      <c r="I163" s="141"/>
      <c r="J163" s="207"/>
      <c r="K163" s="141"/>
      <c r="L163" s="177"/>
      <c r="M163" s="172"/>
    </row>
    <row r="164" spans="1:13" ht="15.75" hidden="1" customHeight="1" x14ac:dyDescent="0.3">
      <c r="A164" s="160"/>
      <c r="B164" s="168" t="s">
        <v>283</v>
      </c>
      <c r="C164" s="175"/>
      <c r="D164" s="141"/>
      <c r="E164" s="203"/>
      <c r="F164" s="141">
        <f t="shared" si="25"/>
        <v>0</v>
      </c>
      <c r="G164" s="176"/>
      <c r="H164" s="141"/>
      <c r="I164" s="141"/>
      <c r="J164" s="207"/>
      <c r="K164" s="141"/>
      <c r="L164" s="177"/>
      <c r="M164" s="172"/>
    </row>
    <row r="165" spans="1:13" ht="15.75" hidden="1" customHeight="1" x14ac:dyDescent="0.3">
      <c r="A165" s="153"/>
      <c r="B165" s="179"/>
      <c r="C165" s="165" t="s">
        <v>40</v>
      </c>
      <c r="D165" s="142">
        <f>SUM(D157:D164)</f>
        <v>0</v>
      </c>
      <c r="E165" s="204">
        <f>SUM(E157:E164)</f>
        <v>0</v>
      </c>
      <c r="F165" s="142">
        <f>SUM(F157:F164)</f>
        <v>0</v>
      </c>
      <c r="G165" s="142">
        <f>(G157*F157)+(G158*F158)+(G159*F159)+(G160*F160)+(G161*F161)+(G162*F162)+(G163*F163)+(G164*F164)</f>
        <v>0</v>
      </c>
      <c r="H165" s="142">
        <f>SUM(H157:H164)</f>
        <v>0</v>
      </c>
      <c r="I165" s="142"/>
      <c r="J165" s="208">
        <f>SUM(J157:J164)</f>
        <v>0</v>
      </c>
      <c r="K165" s="142"/>
      <c r="L165" s="177"/>
      <c r="M165" s="180"/>
    </row>
    <row r="166" spans="1:13" ht="21" hidden="1" customHeight="1" x14ac:dyDescent="0.3">
      <c r="A166" s="160"/>
      <c r="B166" s="165" t="s">
        <v>284</v>
      </c>
      <c r="C166" s="351"/>
      <c r="D166" s="352"/>
      <c r="E166" s="352"/>
      <c r="F166" s="352"/>
      <c r="G166" s="352"/>
      <c r="H166" s="352"/>
      <c r="I166" s="352"/>
      <c r="J166" s="352"/>
      <c r="K166" s="352"/>
      <c r="L166" s="353"/>
      <c r="M166" s="167"/>
    </row>
    <row r="167" spans="1:13" ht="15.75" hidden="1" customHeight="1" x14ac:dyDescent="0.3">
      <c r="A167" s="160"/>
      <c r="B167" s="168" t="s">
        <v>285</v>
      </c>
      <c r="C167" s="175"/>
      <c r="D167" s="141"/>
      <c r="E167" s="203"/>
      <c r="F167" s="141">
        <f t="shared" ref="F167:F174" si="26">SUM(D167:E167)</f>
        <v>0</v>
      </c>
      <c r="G167" s="176"/>
      <c r="H167" s="141"/>
      <c r="I167" s="141"/>
      <c r="J167" s="207"/>
      <c r="K167" s="141"/>
      <c r="L167" s="177"/>
      <c r="M167" s="172"/>
    </row>
    <row r="168" spans="1:13" ht="15.75" hidden="1" customHeight="1" x14ac:dyDescent="0.3">
      <c r="A168" s="160"/>
      <c r="B168" s="168" t="s">
        <v>286</v>
      </c>
      <c r="C168" s="175"/>
      <c r="D168" s="141"/>
      <c r="E168" s="203"/>
      <c r="F168" s="141">
        <f t="shared" si="26"/>
        <v>0</v>
      </c>
      <c r="G168" s="176"/>
      <c r="H168" s="141"/>
      <c r="I168" s="141"/>
      <c r="J168" s="207"/>
      <c r="K168" s="141"/>
      <c r="L168" s="177"/>
      <c r="M168" s="172"/>
    </row>
    <row r="169" spans="1:13" ht="15.75" hidden="1" customHeight="1" x14ac:dyDescent="0.3">
      <c r="A169" s="160"/>
      <c r="B169" s="168" t="s">
        <v>287</v>
      </c>
      <c r="C169" s="175"/>
      <c r="D169" s="141"/>
      <c r="E169" s="203"/>
      <c r="F169" s="141">
        <f t="shared" si="26"/>
        <v>0</v>
      </c>
      <c r="G169" s="176"/>
      <c r="H169" s="141"/>
      <c r="I169" s="141"/>
      <c r="J169" s="207"/>
      <c r="K169" s="141"/>
      <c r="L169" s="177"/>
      <c r="M169" s="172"/>
    </row>
    <row r="170" spans="1:13" ht="15.75" hidden="1" customHeight="1" x14ac:dyDescent="0.3">
      <c r="A170" s="160"/>
      <c r="B170" s="168" t="s">
        <v>288</v>
      </c>
      <c r="C170" s="175"/>
      <c r="D170" s="141"/>
      <c r="E170" s="203"/>
      <c r="F170" s="141">
        <f t="shared" si="26"/>
        <v>0</v>
      </c>
      <c r="G170" s="176"/>
      <c r="H170" s="141"/>
      <c r="I170" s="141"/>
      <c r="J170" s="207"/>
      <c r="K170" s="141"/>
      <c r="L170" s="177"/>
      <c r="M170" s="172"/>
    </row>
    <row r="171" spans="1:13" ht="15.75" hidden="1" customHeight="1" x14ac:dyDescent="0.3">
      <c r="A171" s="160"/>
      <c r="B171" s="168" t="s">
        <v>289</v>
      </c>
      <c r="C171" s="175"/>
      <c r="D171" s="141"/>
      <c r="E171" s="203"/>
      <c r="F171" s="141">
        <f t="shared" si="26"/>
        <v>0</v>
      </c>
      <c r="G171" s="176"/>
      <c r="H171" s="141"/>
      <c r="I171" s="141"/>
      <c r="J171" s="207"/>
      <c r="K171" s="141"/>
      <c r="L171" s="177"/>
      <c r="M171" s="172"/>
    </row>
    <row r="172" spans="1:13" ht="15.75" hidden="1" customHeight="1" x14ac:dyDescent="0.3">
      <c r="A172" s="160"/>
      <c r="B172" s="168" t="s">
        <v>290</v>
      </c>
      <c r="C172" s="175"/>
      <c r="D172" s="141"/>
      <c r="E172" s="203"/>
      <c r="F172" s="141">
        <f t="shared" si="26"/>
        <v>0</v>
      </c>
      <c r="G172" s="176"/>
      <c r="H172" s="141"/>
      <c r="I172" s="141"/>
      <c r="J172" s="207"/>
      <c r="K172" s="141"/>
      <c r="L172" s="177"/>
      <c r="M172" s="172"/>
    </row>
    <row r="173" spans="1:13" ht="15.75" hidden="1" customHeight="1" x14ac:dyDescent="0.3">
      <c r="A173" s="160"/>
      <c r="B173" s="168" t="s">
        <v>291</v>
      </c>
      <c r="C173" s="175"/>
      <c r="D173" s="141"/>
      <c r="E173" s="203"/>
      <c r="F173" s="141">
        <f t="shared" si="26"/>
        <v>0</v>
      </c>
      <c r="G173" s="176"/>
      <c r="H173" s="141"/>
      <c r="I173" s="141"/>
      <c r="J173" s="207"/>
      <c r="K173" s="141"/>
      <c r="L173" s="177"/>
      <c r="M173" s="172"/>
    </row>
    <row r="174" spans="1:13" ht="15.75" hidden="1" customHeight="1" x14ac:dyDescent="0.3">
      <c r="A174" s="160"/>
      <c r="B174" s="168" t="s">
        <v>292</v>
      </c>
      <c r="C174" s="175"/>
      <c r="D174" s="141"/>
      <c r="E174" s="203"/>
      <c r="F174" s="141">
        <f t="shared" si="26"/>
        <v>0</v>
      </c>
      <c r="G174" s="176"/>
      <c r="H174" s="141"/>
      <c r="I174" s="141"/>
      <c r="J174" s="207"/>
      <c r="K174" s="141"/>
      <c r="L174" s="177"/>
      <c r="M174" s="172"/>
    </row>
    <row r="175" spans="1:13" ht="15.75" hidden="1" customHeight="1" x14ac:dyDescent="0.3">
      <c r="A175" s="153"/>
      <c r="B175" s="179"/>
      <c r="C175" s="165" t="s">
        <v>40</v>
      </c>
      <c r="D175" s="142">
        <f>SUM(D167:D174)</f>
        <v>0</v>
      </c>
      <c r="E175" s="204">
        <f>SUM(E167:E174)</f>
        <v>0</v>
      </c>
      <c r="F175" s="142">
        <f>SUM(F167:F174)</f>
        <v>0</v>
      </c>
      <c r="G175" s="142">
        <f>(G167*F167)+(G168*F168)+(G169*F169)+(G170*F170)+(G171*F171)+(G172*F172)+(G173*F173)+(G174*F174)</f>
        <v>0</v>
      </c>
      <c r="H175" s="142">
        <f>SUM(H167:H174)</f>
        <v>0</v>
      </c>
      <c r="I175" s="142"/>
      <c r="J175" s="208">
        <f>SUM(J167:J174)</f>
        <v>0</v>
      </c>
      <c r="K175" s="142"/>
      <c r="L175" s="177"/>
      <c r="M175" s="180"/>
    </row>
    <row r="176" spans="1:13" ht="8.5500000000000007" hidden="1" customHeight="1" x14ac:dyDescent="0.3">
      <c r="A176" s="153"/>
      <c r="B176" s="194"/>
      <c r="C176" s="186"/>
      <c r="D176" s="144"/>
      <c r="E176" s="205"/>
      <c r="F176" s="144"/>
      <c r="G176" s="144"/>
      <c r="H176" s="144"/>
      <c r="I176" s="144"/>
      <c r="J176" s="209"/>
      <c r="K176" s="144"/>
      <c r="L176" s="186"/>
      <c r="M176" s="187"/>
    </row>
    <row r="177" spans="1:13" ht="13.5" hidden="1" customHeight="1" x14ac:dyDescent="0.3">
      <c r="A177" s="153"/>
      <c r="B177" s="194"/>
      <c r="C177" s="186"/>
      <c r="D177" s="144"/>
      <c r="E177" s="205"/>
      <c r="F177" s="144"/>
      <c r="G177" s="144"/>
      <c r="H177" s="144"/>
      <c r="I177" s="144"/>
      <c r="J177" s="209"/>
      <c r="K177" s="144"/>
      <c r="L177" s="186"/>
      <c r="M177" s="187"/>
    </row>
    <row r="178" spans="1:13" ht="82.5" customHeight="1" x14ac:dyDescent="0.3">
      <c r="A178" s="160"/>
      <c r="B178" s="236" t="s">
        <v>293</v>
      </c>
      <c r="C178" s="211" t="s">
        <v>294</v>
      </c>
      <c r="D178" s="234"/>
      <c r="E178" s="328">
        <v>517278</v>
      </c>
      <c r="F178" s="234">
        <f>D178+E178</f>
        <v>517278</v>
      </c>
      <c r="G178" s="329">
        <v>0.3</v>
      </c>
      <c r="H178" s="214">
        <v>99149.07</v>
      </c>
      <c r="I178" s="317">
        <v>319850.93</v>
      </c>
      <c r="J178" s="214">
        <f>H178+I178</f>
        <v>419000</v>
      </c>
      <c r="K178" s="219" t="s">
        <v>295</v>
      </c>
      <c r="L178" s="220" t="s">
        <v>726</v>
      </c>
      <c r="M178" s="180"/>
    </row>
    <row r="179" spans="1:13" ht="84.6" customHeight="1" x14ac:dyDescent="0.3">
      <c r="A179" s="160"/>
      <c r="B179" s="236" t="s">
        <v>296</v>
      </c>
      <c r="C179" s="211" t="s">
        <v>297</v>
      </c>
      <c r="D179" s="234">
        <v>406619</v>
      </c>
      <c r="E179" s="330">
        <v>406619</v>
      </c>
      <c r="F179" s="234">
        <f>D179+E179</f>
        <v>813238</v>
      </c>
      <c r="G179" s="329">
        <v>0.3</v>
      </c>
      <c r="H179" s="214">
        <v>252972.25</v>
      </c>
      <c r="I179" s="317">
        <v>572972.25</v>
      </c>
      <c r="J179" s="214">
        <v>586653.78</v>
      </c>
      <c r="K179" s="219" t="s">
        <v>298</v>
      </c>
      <c r="L179" s="220"/>
      <c r="M179" s="180"/>
    </row>
    <row r="180" spans="1:13" ht="82.05" customHeight="1" x14ac:dyDescent="0.3">
      <c r="A180" s="195"/>
      <c r="B180" s="230" t="s">
        <v>299</v>
      </c>
      <c r="C180" s="231" t="s">
        <v>300</v>
      </c>
      <c r="D180" s="232"/>
      <c r="E180" s="232">
        <v>55350</v>
      </c>
      <c r="F180" s="232">
        <f>D180+E180</f>
        <v>55350</v>
      </c>
      <c r="G180" s="233">
        <v>0.3</v>
      </c>
      <c r="H180" s="234">
        <v>0</v>
      </c>
      <c r="I180" s="235">
        <v>55350</v>
      </c>
      <c r="J180" s="214">
        <f t="shared" ref="J180:J184" si="27">H180+I180</f>
        <v>55350</v>
      </c>
      <c r="K180" s="216" t="s">
        <v>301</v>
      </c>
      <c r="L180" s="216" t="s">
        <v>302</v>
      </c>
      <c r="M180" s="196"/>
    </row>
    <row r="181" spans="1:13" ht="58.5" customHeight="1" x14ac:dyDescent="0.3">
      <c r="A181" s="160"/>
      <c r="B181" s="236" t="s">
        <v>299</v>
      </c>
      <c r="C181" s="211" t="s">
        <v>303</v>
      </c>
      <c r="D181" s="234"/>
      <c r="E181" s="234">
        <v>30000</v>
      </c>
      <c r="F181" s="234">
        <f>D181+E181</f>
        <v>30000</v>
      </c>
      <c r="G181" s="329">
        <v>0.3</v>
      </c>
      <c r="H181" s="234">
        <v>0</v>
      </c>
      <c r="I181" s="214">
        <v>20000</v>
      </c>
      <c r="J181" s="214">
        <f t="shared" si="27"/>
        <v>20000</v>
      </c>
      <c r="K181" s="219" t="s">
        <v>304</v>
      </c>
      <c r="L181" s="220"/>
      <c r="M181" s="180"/>
    </row>
    <row r="182" spans="1:13" ht="52.5" customHeight="1" x14ac:dyDescent="0.3">
      <c r="A182" s="160"/>
      <c r="B182" s="331"/>
      <c r="C182" s="211" t="s">
        <v>305</v>
      </c>
      <c r="D182" s="234"/>
      <c r="E182" s="332">
        <v>21058</v>
      </c>
      <c r="F182" s="234">
        <f>D182+E182</f>
        <v>21058</v>
      </c>
      <c r="G182" s="329">
        <v>0.3</v>
      </c>
      <c r="H182" s="234">
        <v>0</v>
      </c>
      <c r="I182" s="214">
        <v>17500</v>
      </c>
      <c r="J182" s="214">
        <f t="shared" si="27"/>
        <v>17500</v>
      </c>
      <c r="K182" s="219" t="s">
        <v>306</v>
      </c>
      <c r="L182" s="220"/>
      <c r="M182" s="180"/>
    </row>
    <row r="183" spans="1:13" ht="72" hidden="1" customHeight="1" x14ac:dyDescent="0.3">
      <c r="A183" s="197"/>
      <c r="B183" s="333" t="s">
        <v>299</v>
      </c>
      <c r="C183" s="334" t="s">
        <v>307</v>
      </c>
      <c r="D183" s="335"/>
      <c r="E183" s="335"/>
      <c r="F183" s="335"/>
      <c r="G183" s="336">
        <v>0.3</v>
      </c>
      <c r="H183" s="337"/>
      <c r="I183" s="214">
        <v>0</v>
      </c>
      <c r="J183" s="214">
        <f t="shared" si="27"/>
        <v>0</v>
      </c>
      <c r="K183" s="338" t="s">
        <v>308</v>
      </c>
      <c r="L183" s="338" t="s">
        <v>309</v>
      </c>
      <c r="M183" s="198"/>
    </row>
    <row r="184" spans="1:13" ht="79.5" customHeight="1" x14ac:dyDescent="0.3">
      <c r="A184" s="195"/>
      <c r="B184" s="230" t="s">
        <v>299</v>
      </c>
      <c r="C184" s="231" t="s">
        <v>310</v>
      </c>
      <c r="D184" s="232"/>
      <c r="E184" s="232">
        <v>74650</v>
      </c>
      <c r="F184" s="232">
        <f>D184+E184</f>
        <v>74650</v>
      </c>
      <c r="G184" s="233">
        <v>0.3</v>
      </c>
      <c r="H184" s="234">
        <v>0</v>
      </c>
      <c r="I184" s="235">
        <v>74650</v>
      </c>
      <c r="J184" s="214">
        <f t="shared" si="27"/>
        <v>74650</v>
      </c>
      <c r="K184" s="216" t="s">
        <v>311</v>
      </c>
      <c r="L184" s="216" t="s">
        <v>312</v>
      </c>
      <c r="M184" s="196"/>
    </row>
    <row r="185" spans="1:13" ht="23.55" customHeight="1" x14ac:dyDescent="0.3">
      <c r="A185" s="153"/>
      <c r="B185" s="339"/>
      <c r="C185" s="236" t="s">
        <v>313</v>
      </c>
      <c r="D185" s="237">
        <f>SUM(D178:D184)</f>
        <v>406619</v>
      </c>
      <c r="E185" s="237">
        <f>SUM(E178:E184)</f>
        <v>1104955</v>
      </c>
      <c r="F185" s="237">
        <f>SUM(F178:F184)</f>
        <v>1511574</v>
      </c>
      <c r="G185" s="228">
        <f>(G178*F178)+(G179*F179)+(G180*F180)+(G181*F181)+(G182*F182)+(G184*F184)</f>
        <v>453472.2</v>
      </c>
      <c r="H185" s="228">
        <f>SUM(H178:H184)</f>
        <v>352121.32</v>
      </c>
      <c r="I185" s="238">
        <f t="shared" ref="I185" si="28">J185-H185</f>
        <v>821032.46</v>
      </c>
      <c r="J185" s="228">
        <f>SUM(J178:J184)</f>
        <v>1173153.78</v>
      </c>
      <c r="K185" s="228"/>
      <c r="L185" s="321"/>
      <c r="M185" s="199"/>
    </row>
    <row r="186" spans="1:13" ht="7.95" customHeight="1" x14ac:dyDescent="0.3">
      <c r="A186" s="153"/>
      <c r="B186" s="243"/>
      <c r="C186" s="239"/>
      <c r="D186" s="240"/>
      <c r="E186" s="240"/>
      <c r="F186" s="240"/>
      <c r="G186" s="240"/>
      <c r="H186" s="240"/>
      <c r="I186" s="240"/>
      <c r="J186" s="240"/>
      <c r="K186" s="240"/>
      <c r="L186" s="239"/>
      <c r="M186" s="187"/>
    </row>
    <row r="187" spans="1:13" ht="10.050000000000001" hidden="1" customHeight="1" x14ac:dyDescent="0.3">
      <c r="A187" s="153"/>
      <c r="B187" s="243"/>
      <c r="C187" s="241"/>
      <c r="D187" s="242"/>
      <c r="E187" s="242"/>
      <c r="F187" s="242"/>
      <c r="G187" s="242"/>
      <c r="H187" s="242"/>
      <c r="I187" s="242"/>
      <c r="J187" s="242"/>
      <c r="K187" s="242"/>
      <c r="L187" s="241"/>
      <c r="M187" s="187"/>
    </row>
    <row r="188" spans="1:13" ht="15.6" hidden="1" customHeight="1" x14ac:dyDescent="0.3">
      <c r="A188" s="153"/>
      <c r="B188" s="243"/>
      <c r="C188" s="241"/>
      <c r="D188" s="242"/>
      <c r="E188" s="242"/>
      <c r="F188" s="242"/>
      <c r="G188" s="242"/>
      <c r="H188" s="242"/>
      <c r="I188" s="242"/>
      <c r="J188" s="242"/>
      <c r="K188" s="242"/>
      <c r="L188" s="241"/>
      <c r="M188" s="187"/>
    </row>
    <row r="189" spans="1:13" ht="15.6" hidden="1" customHeight="1" x14ac:dyDescent="0.3">
      <c r="A189" s="153"/>
      <c r="B189" s="243"/>
      <c r="C189" s="241"/>
      <c r="D189" s="242"/>
      <c r="E189" s="242"/>
      <c r="F189" s="242"/>
      <c r="G189" s="242"/>
      <c r="H189" s="242"/>
      <c r="I189" s="242"/>
      <c r="J189" s="242"/>
      <c r="K189" s="242"/>
      <c r="L189" s="241"/>
      <c r="M189" s="187"/>
    </row>
    <row r="190" spans="1:13" ht="15.6" hidden="1" customHeight="1" x14ac:dyDescent="0.3">
      <c r="A190" s="153"/>
      <c r="B190" s="243"/>
      <c r="C190" s="241"/>
      <c r="D190" s="242"/>
      <c r="E190" s="242"/>
      <c r="F190" s="242"/>
      <c r="G190" s="242"/>
      <c r="H190" s="242"/>
      <c r="I190" s="242"/>
      <c r="J190" s="242"/>
      <c r="K190" s="242"/>
      <c r="L190" s="241"/>
      <c r="M190" s="187"/>
    </row>
    <row r="191" spans="1:13" ht="22.5" customHeight="1" x14ac:dyDescent="0.3">
      <c r="A191" s="153"/>
      <c r="B191" s="243"/>
      <c r="C191" s="243" t="s">
        <v>718</v>
      </c>
      <c r="D191" s="244">
        <f>D15+D27+D37+D47+D60+D71+D103+D113+D185</f>
        <v>2014796.3</v>
      </c>
      <c r="E191" s="244">
        <f t="shared" ref="E191:J191" si="29">E15+E27+E37+E47+E60+E71+E103+E113+E185</f>
        <v>2658100.9560000002</v>
      </c>
      <c r="F191" s="244">
        <f t="shared" si="29"/>
        <v>4672897.2560000001</v>
      </c>
      <c r="G191" s="244">
        <f t="shared" si="29"/>
        <v>1711894.0958</v>
      </c>
      <c r="H191" s="244">
        <f t="shared" si="29"/>
        <v>1682176.64</v>
      </c>
      <c r="I191" s="244">
        <f t="shared" si="29"/>
        <v>2336754.5</v>
      </c>
      <c r="J191" s="244">
        <f t="shared" si="29"/>
        <v>4065151.0700000003</v>
      </c>
      <c r="K191" s="242"/>
      <c r="L191" s="241"/>
      <c r="M191" s="187"/>
    </row>
    <row r="192" spans="1:13" ht="17.55" customHeight="1" x14ac:dyDescent="0.3">
      <c r="A192" s="153"/>
      <c r="B192" s="243"/>
      <c r="C192" s="241" t="s">
        <v>719</v>
      </c>
      <c r="D192" s="242">
        <f>D200</f>
        <v>141035.74100000001</v>
      </c>
      <c r="E192" s="242">
        <f>E200</f>
        <v>186067.06692000004</v>
      </c>
      <c r="F192" s="242">
        <f>F200</f>
        <v>327102.80792000005</v>
      </c>
      <c r="G192" s="242">
        <f>G200</f>
        <v>0</v>
      </c>
      <c r="H192" s="242"/>
      <c r="I192" s="242"/>
      <c r="J192" s="242"/>
      <c r="K192" s="242"/>
      <c r="L192" s="241"/>
      <c r="M192" s="187"/>
    </row>
    <row r="193" spans="1:13" ht="22.5" customHeight="1" x14ac:dyDescent="0.3">
      <c r="A193" s="153"/>
      <c r="B193" s="340"/>
      <c r="C193" s="241" t="s">
        <v>720</v>
      </c>
      <c r="D193" s="244">
        <f>SUM(D191:D192)</f>
        <v>2155832.0410000002</v>
      </c>
      <c r="E193" s="244">
        <f t="shared" ref="E193:G193" si="30">SUM(E191:E192)</f>
        <v>2844168.0229200004</v>
      </c>
      <c r="F193" s="244">
        <f t="shared" si="30"/>
        <v>5000000.0639200006</v>
      </c>
      <c r="G193" s="244">
        <f t="shared" si="30"/>
        <v>1711894.0958</v>
      </c>
      <c r="H193" s="244">
        <f>SUM(H191:H192)</f>
        <v>1682176.64</v>
      </c>
      <c r="I193" s="244">
        <f>I191</f>
        <v>2336754.5</v>
      </c>
      <c r="J193" s="244">
        <f>J191</f>
        <v>4065151.0700000003</v>
      </c>
      <c r="K193" s="242"/>
      <c r="L193" s="243"/>
      <c r="M193" s="157"/>
    </row>
    <row r="194" spans="1:13" ht="17.55" customHeight="1" x14ac:dyDescent="0.3">
      <c r="A194" s="153"/>
      <c r="B194" s="340"/>
      <c r="C194" s="241"/>
      <c r="D194" s="242"/>
      <c r="E194" s="242"/>
      <c r="F194" s="242"/>
      <c r="G194" s="242"/>
      <c r="H194" s="242"/>
      <c r="I194" s="242"/>
      <c r="J194" s="245"/>
      <c r="K194" s="242" t="s">
        <v>724</v>
      </c>
      <c r="L194" s="342"/>
      <c r="M194" s="157"/>
    </row>
    <row r="195" spans="1:13" ht="18.600000000000001" customHeight="1" thickBot="1" x14ac:dyDescent="0.35">
      <c r="A195" s="153"/>
      <c r="B195" s="340"/>
      <c r="C195" s="246"/>
      <c r="D195" s="247"/>
      <c r="E195" s="247"/>
      <c r="F195" s="247"/>
      <c r="G195" s="242"/>
      <c r="H195" s="242"/>
      <c r="I195" s="242"/>
      <c r="J195" s="242"/>
      <c r="K195" s="242"/>
      <c r="L195" s="244"/>
      <c r="M195" s="157"/>
    </row>
    <row r="196" spans="1:13" ht="41.25" customHeight="1" thickBot="1" x14ac:dyDescent="0.35">
      <c r="A196" s="153"/>
      <c r="B196" s="341"/>
      <c r="C196" s="388" t="s">
        <v>314</v>
      </c>
      <c r="D196" s="389"/>
      <c r="E196" s="389"/>
      <c r="F196" s="390"/>
      <c r="G196" s="248"/>
      <c r="H196" s="242"/>
      <c r="I196" s="242"/>
      <c r="J196" s="242"/>
      <c r="K196" s="242"/>
      <c r="L196" s="343"/>
      <c r="M196" s="157"/>
    </row>
    <row r="197" spans="1:13" ht="39" customHeight="1" x14ac:dyDescent="0.3">
      <c r="A197" s="153"/>
      <c r="B197" s="341"/>
      <c r="C197" s="399"/>
      <c r="D197" s="391" t="str">
        <f>D4</f>
        <v>UNICEF</v>
      </c>
      <c r="E197" s="391" t="str">
        <f>E4</f>
        <v>UNDP</v>
      </c>
      <c r="F197" s="401" t="s">
        <v>8</v>
      </c>
      <c r="G197" s="249"/>
      <c r="H197" s="250" t="s">
        <v>324</v>
      </c>
      <c r="I197" s="228">
        <f>SUM(I190:I196)</f>
        <v>4673509</v>
      </c>
      <c r="J197" s="242"/>
      <c r="K197" s="242"/>
      <c r="L197" s="241"/>
      <c r="M197" s="157"/>
    </row>
    <row r="198" spans="1:13" ht="36.6" customHeight="1" thickBot="1" x14ac:dyDescent="0.35">
      <c r="A198" s="153"/>
      <c r="B198" s="341"/>
      <c r="C198" s="400"/>
      <c r="D198" s="392"/>
      <c r="E198" s="392"/>
      <c r="F198" s="402"/>
      <c r="G198" s="251"/>
      <c r="H198" s="252" t="s">
        <v>326</v>
      </c>
      <c r="I198" s="253">
        <f>I197/F201*100</f>
        <v>93.470178805077225</v>
      </c>
      <c r="J198" s="242"/>
      <c r="K198" s="257"/>
      <c r="L198" s="241"/>
      <c r="M198" s="157"/>
    </row>
    <row r="199" spans="1:13" ht="18.600000000000001" customHeight="1" x14ac:dyDescent="0.3">
      <c r="A199" s="153"/>
      <c r="B199" s="241"/>
      <c r="C199" s="254" t="s">
        <v>315</v>
      </c>
      <c r="D199" s="234">
        <f>SUM(D15,D27,D37,D47,D60,D71,D81,D91,D103,D113,D123,D133,D145,D155,D165,D175,D185)</f>
        <v>2014796.3</v>
      </c>
      <c r="E199" s="234">
        <f>SUM(E15,E27,E37,E47,E60,E71,E81,E91,E103,E113,E123,E133,E145,E155,E165,E175,E185)</f>
        <v>2658100.9560000002</v>
      </c>
      <c r="F199" s="255">
        <f>SUM(D199:E199)</f>
        <v>4672897.2560000001</v>
      </c>
      <c r="G199" s="251"/>
      <c r="H199" s="242"/>
      <c r="I199" s="242"/>
      <c r="J199" s="256"/>
      <c r="K199" s="244"/>
      <c r="L199" s="243"/>
      <c r="M199" s="200"/>
    </row>
    <row r="200" spans="1:13" ht="29.1" customHeight="1" x14ac:dyDescent="0.3">
      <c r="A200" s="153"/>
      <c r="B200" s="241"/>
      <c r="C200" s="254" t="s">
        <v>316</v>
      </c>
      <c r="D200" s="234">
        <f>D199*0.07</f>
        <v>141035.74100000001</v>
      </c>
      <c r="E200" s="234">
        <f>E199*0.07</f>
        <v>186067.06692000004</v>
      </c>
      <c r="F200" s="255">
        <f>F199*0.07</f>
        <v>327102.80792000005</v>
      </c>
      <c r="G200" s="249"/>
      <c r="H200" s="242"/>
      <c r="I200" s="242"/>
      <c r="J200" s="257"/>
      <c r="K200" s="263"/>
      <c r="L200" s="243"/>
      <c r="M200" s="200"/>
    </row>
    <row r="201" spans="1:13" ht="23.25" customHeight="1" thickBot="1" x14ac:dyDescent="0.35">
      <c r="A201" s="153"/>
      <c r="B201" s="341"/>
      <c r="C201" s="258" t="s">
        <v>8</v>
      </c>
      <c r="D201" s="259">
        <f>SUM(D199:D200)</f>
        <v>2155832.0410000002</v>
      </c>
      <c r="E201" s="259">
        <f>SUM(E199:E200)</f>
        <v>2844168.0229200004</v>
      </c>
      <c r="F201" s="260">
        <f>SUM(F199:F200)</f>
        <v>5000000.0639200006</v>
      </c>
      <c r="G201" s="251"/>
      <c r="H201" s="257"/>
      <c r="I201" s="257"/>
      <c r="J201" s="244"/>
      <c r="K201" s="263"/>
      <c r="L201" s="241"/>
      <c r="M201" s="157"/>
    </row>
    <row r="202" spans="1:13" ht="41.25" customHeight="1" x14ac:dyDescent="0.3">
      <c r="A202" s="153"/>
      <c r="B202" s="341"/>
      <c r="C202" s="261"/>
      <c r="D202" s="262"/>
      <c r="E202" s="261"/>
      <c r="F202" s="261"/>
      <c r="G202" s="257"/>
      <c r="H202" s="244"/>
      <c r="I202" s="244"/>
      <c r="J202" s="263"/>
      <c r="K202" s="263"/>
      <c r="L202" s="241"/>
      <c r="M202" s="157"/>
    </row>
    <row r="203" spans="1:13" ht="27.75" customHeight="1" thickBot="1" x14ac:dyDescent="0.35">
      <c r="A203" s="153"/>
      <c r="B203" s="341"/>
      <c r="C203" s="264"/>
      <c r="D203" s="265"/>
      <c r="E203" s="265"/>
      <c r="F203" s="265"/>
      <c r="G203" s="265"/>
      <c r="H203" s="263"/>
      <c r="I203" s="263"/>
      <c r="J203" s="263"/>
      <c r="K203" s="244"/>
      <c r="L203" s="241"/>
      <c r="M203" s="157"/>
    </row>
    <row r="204" spans="1:13" ht="55.5" customHeight="1" x14ac:dyDescent="0.3">
      <c r="A204" s="153"/>
      <c r="B204" s="341"/>
      <c r="C204" s="388" t="s">
        <v>317</v>
      </c>
      <c r="D204" s="389"/>
      <c r="E204" s="389"/>
      <c r="F204" s="389"/>
      <c r="G204" s="390"/>
      <c r="H204" s="266"/>
      <c r="I204" s="263"/>
      <c r="J204" s="263"/>
      <c r="K204" s="244"/>
      <c r="L204" s="241"/>
      <c r="M204" s="157"/>
    </row>
    <row r="205" spans="1:13" ht="45.6" customHeight="1" x14ac:dyDescent="0.3">
      <c r="A205" s="153"/>
      <c r="B205" s="394"/>
      <c r="C205" s="267"/>
      <c r="D205" s="391" t="str">
        <f>D4</f>
        <v>UNICEF</v>
      </c>
      <c r="E205" s="391" t="str">
        <f>E4</f>
        <v>UNDP</v>
      </c>
      <c r="F205" s="391" t="s">
        <v>8</v>
      </c>
      <c r="G205" s="401" t="s">
        <v>318</v>
      </c>
      <c r="H205" s="266"/>
      <c r="I205" s="263"/>
      <c r="J205" s="244"/>
      <c r="K205" s="271"/>
      <c r="L205" s="257"/>
      <c r="M205" s="157"/>
    </row>
    <row r="206" spans="1:13" ht="35.549999999999997" customHeight="1" x14ac:dyDescent="0.3">
      <c r="A206" s="153"/>
      <c r="B206" s="394"/>
      <c r="C206" s="267"/>
      <c r="D206" s="393"/>
      <c r="E206" s="393"/>
      <c r="F206" s="393"/>
      <c r="G206" s="403"/>
      <c r="H206" s="268"/>
      <c r="I206" s="244"/>
      <c r="J206" s="244"/>
      <c r="K206" s="244"/>
      <c r="L206" s="257"/>
      <c r="M206" s="157"/>
    </row>
    <row r="207" spans="1:13" ht="36" customHeight="1" x14ac:dyDescent="0.3">
      <c r="A207" s="153"/>
      <c r="B207" s="394"/>
      <c r="C207" s="269" t="s">
        <v>319</v>
      </c>
      <c r="D207" s="237">
        <f>$D$201*G207</f>
        <v>862332.81640000013</v>
      </c>
      <c r="E207" s="237">
        <f>$E$201*G207</f>
        <v>1137667.2091680001</v>
      </c>
      <c r="F207" s="237">
        <f>SUM(D207:E207)</f>
        <v>2000000.0255680003</v>
      </c>
      <c r="G207" s="270">
        <v>0.4</v>
      </c>
      <c r="H207" s="268"/>
      <c r="I207" s="244"/>
      <c r="J207" s="271"/>
      <c r="K207" s="244"/>
      <c r="L207" s="257"/>
      <c r="M207" s="157"/>
    </row>
    <row r="208" spans="1:13" ht="21.75" customHeight="1" x14ac:dyDescent="0.3">
      <c r="A208" s="153"/>
      <c r="B208" s="395"/>
      <c r="C208" s="269" t="s">
        <v>320</v>
      </c>
      <c r="D208" s="237">
        <f>$D$201*G208</f>
        <v>862332.81640000013</v>
      </c>
      <c r="E208" s="237">
        <f>$E$201*G208</f>
        <v>1137667.2091680001</v>
      </c>
      <c r="F208" s="272">
        <f>SUM(D208:E208)</f>
        <v>2000000.0255680003</v>
      </c>
      <c r="G208" s="270">
        <v>0.4</v>
      </c>
      <c r="H208" s="273"/>
      <c r="I208" s="271"/>
      <c r="J208" s="244"/>
      <c r="K208" s="244"/>
      <c r="L208" s="257"/>
      <c r="M208" s="157"/>
    </row>
    <row r="209" spans="1:13" ht="42" customHeight="1" x14ac:dyDescent="0.3">
      <c r="A209" s="153"/>
      <c r="B209" s="394"/>
      <c r="C209" s="269" t="s">
        <v>321</v>
      </c>
      <c r="D209" s="237">
        <f>$D$201*G209</f>
        <v>431166.40820000006</v>
      </c>
      <c r="E209" s="237">
        <f>$E$201*G209</f>
        <v>568833.60458400007</v>
      </c>
      <c r="F209" s="272">
        <f>SUM(D209:E209)</f>
        <v>1000000.0127840001</v>
      </c>
      <c r="G209" s="274">
        <v>0.2</v>
      </c>
      <c r="H209" s="268"/>
      <c r="I209" s="244"/>
      <c r="J209" s="244"/>
      <c r="K209" s="280"/>
      <c r="L209" s="257"/>
      <c r="M209" s="157"/>
    </row>
    <row r="210" spans="1:13" ht="33.6" customHeight="1" thickBot="1" x14ac:dyDescent="0.35">
      <c r="A210" s="153"/>
      <c r="B210" s="394"/>
      <c r="C210" s="258" t="s">
        <v>322</v>
      </c>
      <c r="D210" s="259">
        <f>SUM(D207:D209)</f>
        <v>2155832.0410000002</v>
      </c>
      <c r="E210" s="259">
        <f>SUM(E207:E209)</f>
        <v>2844168.0229200004</v>
      </c>
      <c r="F210" s="275">
        <f>SUM(F207:F209)</f>
        <v>5000000.0639200006</v>
      </c>
      <c r="G210" s="276">
        <f>SUM(G207:G209)</f>
        <v>1</v>
      </c>
      <c r="H210" s="268"/>
      <c r="I210" s="244"/>
      <c r="J210" s="244"/>
      <c r="K210" s="284"/>
      <c r="L210" s="257"/>
      <c r="M210" s="344"/>
    </row>
    <row r="211" spans="1:13" ht="28.5" customHeight="1" thickBot="1" x14ac:dyDescent="0.35">
      <c r="A211" s="153"/>
      <c r="B211" s="394"/>
      <c r="C211" s="277"/>
      <c r="D211" s="278"/>
      <c r="E211" s="279"/>
      <c r="F211" s="279"/>
      <c r="G211" s="279"/>
      <c r="H211" s="244"/>
      <c r="I211" s="244"/>
      <c r="J211" s="280"/>
      <c r="K211" s="257"/>
      <c r="L211" s="257"/>
      <c r="M211" s="157"/>
    </row>
    <row r="212" spans="1:13" ht="33" customHeight="1" x14ac:dyDescent="0.3">
      <c r="A212" s="153"/>
      <c r="B212" s="394"/>
      <c r="C212" s="281" t="s">
        <v>323</v>
      </c>
      <c r="D212" s="282">
        <f>SUM(G15,G27,G37,G47,G60,G71,G81,G91,G103,G113,G123,G133,G145,G155,G165,G175,G185)*1.07</f>
        <v>1831726.6825060002</v>
      </c>
      <c r="E212" s="268"/>
      <c r="F212" s="244"/>
      <c r="G212" s="283"/>
      <c r="H212" s="280"/>
      <c r="I212" s="280"/>
      <c r="J212" s="284"/>
      <c r="K212" s="257"/>
      <c r="L212" s="257"/>
      <c r="M212" s="157"/>
    </row>
    <row r="213" spans="1:13" ht="26.1" customHeight="1" x14ac:dyDescent="0.3">
      <c r="A213" s="153"/>
      <c r="B213" s="394"/>
      <c r="C213" s="285" t="s">
        <v>325</v>
      </c>
      <c r="D213" s="286">
        <f>D212/F201</f>
        <v>0.36634533181784129</v>
      </c>
      <c r="E213" s="287"/>
      <c r="F213" s="288"/>
      <c r="G213" s="289"/>
      <c r="H213" s="284" t="s">
        <v>731</v>
      </c>
      <c r="I213" s="284"/>
      <c r="J213" s="257"/>
      <c r="K213" s="257"/>
      <c r="L213" s="257"/>
      <c r="M213" s="157"/>
    </row>
    <row r="214" spans="1:13" ht="28.5" customHeight="1" x14ac:dyDescent="0.3">
      <c r="A214" s="153"/>
      <c r="B214" s="394"/>
      <c r="C214" s="404"/>
      <c r="D214" s="405"/>
      <c r="E214" s="290"/>
      <c r="F214" s="291"/>
      <c r="G214" s="257"/>
      <c r="H214" s="257"/>
      <c r="I214" s="257"/>
      <c r="J214" s="257"/>
      <c r="K214" s="257"/>
      <c r="L214" s="257"/>
      <c r="M214" s="157"/>
    </row>
    <row r="215" spans="1:13" ht="36" customHeight="1" x14ac:dyDescent="0.3">
      <c r="A215" s="153"/>
      <c r="B215" s="395"/>
      <c r="C215" s="285" t="s">
        <v>327</v>
      </c>
      <c r="D215" s="292">
        <f>SUM(E178*0.4+E184+E180)*1.07</f>
        <v>360494.98400000005</v>
      </c>
      <c r="E215" s="293"/>
      <c r="F215" s="291"/>
      <c r="G215" s="257"/>
      <c r="H215" s="257"/>
      <c r="I215" s="257"/>
      <c r="J215" s="294"/>
      <c r="K215" s="257"/>
      <c r="L215" s="257"/>
      <c r="M215" s="157"/>
    </row>
    <row r="216" spans="1:13" ht="25.95" customHeight="1" x14ac:dyDescent="0.3">
      <c r="A216" s="153"/>
      <c r="B216" s="395"/>
      <c r="C216" s="285" t="s">
        <v>328</v>
      </c>
      <c r="D216" s="286">
        <f>D215/F201</f>
        <v>7.2098995878286443E-2</v>
      </c>
      <c r="E216" s="293"/>
      <c r="F216" s="295"/>
      <c r="G216" s="257"/>
      <c r="H216" s="294"/>
      <c r="I216" s="294"/>
      <c r="J216" s="257"/>
      <c r="K216" s="257"/>
      <c r="L216" s="257"/>
      <c r="M216" s="157"/>
    </row>
    <row r="217" spans="1:13" ht="37.049999999999997" customHeight="1" thickBot="1" x14ac:dyDescent="0.35">
      <c r="A217" s="153"/>
      <c r="B217" s="395"/>
      <c r="C217" s="397" t="s">
        <v>329</v>
      </c>
      <c r="D217" s="398"/>
      <c r="E217" s="296"/>
      <c r="F217" s="297"/>
      <c r="G217" s="257"/>
      <c r="H217" s="257"/>
      <c r="I217" s="257"/>
      <c r="J217" s="257"/>
      <c r="K217" s="257"/>
      <c r="L217" s="257"/>
      <c r="M217" s="157"/>
    </row>
    <row r="218" spans="1:13" ht="21.75" customHeight="1" x14ac:dyDescent="0.3">
      <c r="A218" s="153"/>
      <c r="B218" s="395"/>
      <c r="C218" s="261"/>
      <c r="D218" s="261"/>
      <c r="E218" s="257"/>
      <c r="F218" s="257"/>
      <c r="G218" s="257"/>
      <c r="H218" s="257"/>
      <c r="I218" s="257"/>
      <c r="J218" s="257"/>
      <c r="K218" s="257"/>
      <c r="L218" s="257"/>
      <c r="M218" s="157"/>
    </row>
    <row r="219" spans="1:13" ht="23.25" customHeight="1" x14ac:dyDescent="0.3">
      <c r="A219" s="201"/>
      <c r="B219" s="396"/>
      <c r="C219" s="257"/>
      <c r="D219" s="257"/>
      <c r="E219" s="257"/>
      <c r="F219" s="257"/>
      <c r="G219" s="257"/>
      <c r="H219" s="257"/>
      <c r="I219" s="257"/>
      <c r="J219" s="257"/>
      <c r="K219" s="298"/>
      <c r="L219" s="299"/>
      <c r="M219" s="202"/>
    </row>
    <row r="220" spans="1:13" ht="15" customHeight="1" x14ac:dyDescent="0.3">
      <c r="C220" s="257"/>
      <c r="D220" s="257"/>
      <c r="E220" s="257"/>
      <c r="F220" s="257"/>
      <c r="G220" s="257"/>
      <c r="H220" s="257"/>
      <c r="I220" s="257"/>
      <c r="J220" s="257"/>
    </row>
    <row r="221" spans="1:13" ht="15" customHeight="1" x14ac:dyDescent="0.3">
      <c r="C221" s="257"/>
      <c r="D221" s="257"/>
      <c r="E221" s="257"/>
      <c r="F221" s="257"/>
      <c r="G221" s="257"/>
      <c r="H221" s="257"/>
      <c r="I221" s="257"/>
      <c r="J221" s="298"/>
    </row>
    <row r="222" spans="1:13" ht="15" customHeight="1" x14ac:dyDescent="0.3">
      <c r="C222" s="299"/>
      <c r="D222" s="299"/>
      <c r="E222" s="299"/>
      <c r="F222" s="299"/>
      <c r="G222" s="299"/>
      <c r="H222" s="298"/>
      <c r="I222" s="298"/>
      <c r="J222" s="300"/>
    </row>
    <row r="223" spans="1:13" ht="15" customHeight="1" x14ac:dyDescent="0.3">
      <c r="C223" s="300"/>
      <c r="D223" s="300"/>
      <c r="E223" s="300"/>
      <c r="F223" s="300"/>
      <c r="G223" s="300"/>
      <c r="H223" s="300"/>
      <c r="I223" s="300"/>
      <c r="J223" s="300"/>
    </row>
    <row r="224" spans="1:13" ht="15" customHeight="1" x14ac:dyDescent="0.3">
      <c r="C224" s="300"/>
      <c r="D224" s="300"/>
      <c r="E224" s="300"/>
      <c r="F224" s="300"/>
      <c r="G224" s="300"/>
      <c r="H224" s="300"/>
      <c r="I224" s="300"/>
      <c r="J224" s="300"/>
    </row>
    <row r="225" spans="3:10" ht="15" customHeight="1" x14ac:dyDescent="0.3">
      <c r="C225" s="300"/>
      <c r="D225" s="300"/>
      <c r="E225" s="300"/>
      <c r="F225" s="300"/>
      <c r="G225" s="300"/>
      <c r="H225" s="300"/>
      <c r="I225" s="300"/>
      <c r="J225" s="300"/>
    </row>
    <row r="226" spans="3:10" ht="15" customHeight="1" x14ac:dyDescent="0.3">
      <c r="C226" s="300"/>
      <c r="D226" s="300"/>
      <c r="E226" s="300"/>
      <c r="F226" s="300"/>
      <c r="G226" s="300"/>
      <c r="H226" s="300"/>
      <c r="I226" s="300"/>
      <c r="J226" s="300"/>
    </row>
    <row r="227" spans="3:10" ht="15" customHeight="1" x14ac:dyDescent="0.3">
      <c r="C227" s="300"/>
      <c r="D227" s="300"/>
      <c r="E227" s="300"/>
      <c r="F227" s="300"/>
      <c r="G227" s="300"/>
      <c r="H227" s="300"/>
      <c r="I227" s="300"/>
      <c r="J227" s="300"/>
    </row>
    <row r="228" spans="3:10" ht="15" customHeight="1" x14ac:dyDescent="0.3">
      <c r="C228" s="300"/>
      <c r="D228" s="300"/>
      <c r="E228" s="300"/>
      <c r="F228" s="300"/>
      <c r="G228" s="300"/>
      <c r="H228" s="300"/>
      <c r="I228" s="300"/>
      <c r="J228" s="300"/>
    </row>
    <row r="229" spans="3:10" ht="15" customHeight="1" x14ac:dyDescent="0.3">
      <c r="C229" s="300"/>
      <c r="D229" s="300"/>
      <c r="E229" s="300"/>
      <c r="F229" s="300"/>
      <c r="G229" s="300"/>
      <c r="H229" s="300"/>
      <c r="I229" s="300"/>
      <c r="J229" s="300"/>
    </row>
    <row r="230" spans="3:10" ht="15" customHeight="1" x14ac:dyDescent="0.3">
      <c r="C230" s="300"/>
      <c r="D230" s="300"/>
      <c r="E230" s="300"/>
      <c r="F230" s="300"/>
      <c r="G230" s="300"/>
      <c r="H230" s="300"/>
      <c r="I230" s="300"/>
      <c r="J230" s="300"/>
    </row>
    <row r="231" spans="3:10" ht="15" customHeight="1" x14ac:dyDescent="0.3">
      <c r="C231" s="300"/>
      <c r="D231" s="300"/>
      <c r="E231" s="300"/>
      <c r="F231" s="300"/>
      <c r="G231" s="300"/>
      <c r="H231" s="300"/>
      <c r="I231" s="300"/>
      <c r="J231" s="300"/>
    </row>
    <row r="232" spans="3:10" ht="15" customHeight="1" x14ac:dyDescent="0.3">
      <c r="C232" s="300"/>
      <c r="D232" s="300"/>
      <c r="E232" s="300"/>
      <c r="F232" s="300"/>
      <c r="G232" s="300"/>
      <c r="H232" s="300"/>
      <c r="I232" s="300"/>
      <c r="J232" s="300"/>
    </row>
    <row r="233" spans="3:10" ht="15" customHeight="1" x14ac:dyDescent="0.3">
      <c r="C233" s="300"/>
      <c r="D233" s="300"/>
      <c r="E233" s="300"/>
      <c r="F233" s="300"/>
      <c r="G233" s="300"/>
      <c r="H233" s="300"/>
      <c r="I233" s="300"/>
      <c r="J233" s="300"/>
    </row>
    <row r="234" spans="3:10" ht="15" customHeight="1" x14ac:dyDescent="0.3">
      <c r="C234" s="300"/>
      <c r="D234" s="300"/>
      <c r="E234" s="300"/>
      <c r="F234" s="300"/>
      <c r="G234" s="300"/>
      <c r="H234" s="300"/>
      <c r="I234" s="300"/>
      <c r="J234" s="300"/>
    </row>
    <row r="235" spans="3:10" ht="15" customHeight="1" x14ac:dyDescent="0.3">
      <c r="C235" s="300"/>
      <c r="D235" s="300"/>
      <c r="E235" s="300"/>
      <c r="F235" s="300"/>
      <c r="G235" s="300"/>
      <c r="H235" s="300"/>
      <c r="I235" s="300"/>
      <c r="J235" s="300"/>
    </row>
    <row r="236" spans="3:10" ht="15" customHeight="1" x14ac:dyDescent="0.3">
      <c r="C236" s="300"/>
      <c r="D236" s="300"/>
      <c r="E236" s="300"/>
      <c r="F236" s="300"/>
      <c r="G236" s="300"/>
      <c r="H236" s="300"/>
      <c r="I236" s="300"/>
      <c r="J236" s="300"/>
    </row>
    <row r="237" spans="3:10" ht="15" customHeight="1" x14ac:dyDescent="0.3">
      <c r="C237" s="300"/>
      <c r="D237" s="300"/>
      <c r="E237" s="300"/>
      <c r="F237" s="300"/>
      <c r="G237" s="300"/>
      <c r="H237" s="300"/>
      <c r="I237" s="300"/>
      <c r="J237" s="300"/>
    </row>
    <row r="238" spans="3:10" ht="15" customHeight="1" x14ac:dyDescent="0.3">
      <c r="C238" s="300"/>
      <c r="D238" s="300"/>
      <c r="E238" s="300"/>
      <c r="F238" s="300"/>
      <c r="G238" s="300"/>
      <c r="H238" s="300"/>
      <c r="I238" s="300"/>
      <c r="J238" s="300"/>
    </row>
    <row r="239" spans="3:10" ht="15" customHeight="1" x14ac:dyDescent="0.3">
      <c r="C239" s="300"/>
      <c r="D239" s="300"/>
      <c r="E239" s="300"/>
      <c r="F239" s="300"/>
      <c r="G239" s="300"/>
      <c r="H239" s="300"/>
      <c r="I239" s="300"/>
      <c r="J239" s="300"/>
    </row>
    <row r="240" spans="3:10" ht="15" customHeight="1" x14ac:dyDescent="0.3">
      <c r="C240" s="300"/>
      <c r="D240" s="300"/>
      <c r="E240" s="300"/>
      <c r="F240" s="300"/>
      <c r="G240" s="300"/>
      <c r="H240" s="300"/>
      <c r="I240" s="300"/>
      <c r="J240" s="300"/>
    </row>
    <row r="241" spans="3:10" ht="15" customHeight="1" x14ac:dyDescent="0.3">
      <c r="C241" s="300"/>
      <c r="D241" s="300"/>
      <c r="E241" s="300"/>
      <c r="F241" s="300"/>
      <c r="G241" s="300"/>
      <c r="H241" s="300"/>
      <c r="I241" s="300"/>
      <c r="J241" s="300"/>
    </row>
    <row r="242" spans="3:10" ht="15" customHeight="1" x14ac:dyDescent="0.3">
      <c r="C242" s="300"/>
      <c r="D242" s="300"/>
      <c r="E242" s="300"/>
      <c r="F242" s="300"/>
      <c r="G242" s="300"/>
      <c r="H242" s="300"/>
      <c r="I242" s="300"/>
      <c r="J242" s="300"/>
    </row>
    <row r="243" spans="3:10" ht="15" customHeight="1" x14ac:dyDescent="0.3">
      <c r="C243" s="300"/>
      <c r="D243" s="300"/>
      <c r="E243" s="300"/>
      <c r="F243" s="300"/>
      <c r="G243" s="300"/>
      <c r="H243" s="300"/>
      <c r="I243" s="300"/>
      <c r="J243" s="300"/>
    </row>
    <row r="244" spans="3:10" ht="15" customHeight="1" x14ac:dyDescent="0.3">
      <c r="C244" s="300"/>
      <c r="D244" s="300"/>
      <c r="E244" s="300"/>
      <c r="F244" s="300"/>
      <c r="G244" s="300"/>
      <c r="H244" s="300"/>
      <c r="I244" s="300"/>
      <c r="J244" s="300"/>
    </row>
    <row r="245" spans="3:10" ht="15" customHeight="1" x14ac:dyDescent="0.3">
      <c r="C245" s="300"/>
      <c r="D245" s="300"/>
      <c r="E245" s="300"/>
      <c r="F245" s="300"/>
      <c r="G245" s="300"/>
      <c r="H245" s="300"/>
      <c r="I245" s="300"/>
      <c r="J245" s="300"/>
    </row>
    <row r="246" spans="3:10" ht="15" customHeight="1" x14ac:dyDescent="0.3">
      <c r="C246" s="300"/>
      <c r="D246" s="300"/>
      <c r="E246" s="300"/>
      <c r="F246" s="300"/>
      <c r="G246" s="300"/>
      <c r="H246" s="300"/>
      <c r="I246" s="300"/>
      <c r="J246" s="300"/>
    </row>
    <row r="247" spans="3:10" ht="15" customHeight="1" x14ac:dyDescent="0.3">
      <c r="C247" s="300"/>
      <c r="D247" s="300"/>
      <c r="E247" s="300"/>
      <c r="F247" s="300"/>
      <c r="G247" s="300"/>
      <c r="H247" s="300"/>
      <c r="I247" s="300"/>
      <c r="J247" s="300"/>
    </row>
    <row r="248" spans="3:10" ht="15" customHeight="1" x14ac:dyDescent="0.3">
      <c r="C248" s="300"/>
      <c r="D248" s="300"/>
      <c r="E248" s="300"/>
      <c r="F248" s="300"/>
      <c r="G248" s="300"/>
      <c r="H248" s="300"/>
      <c r="I248" s="300"/>
      <c r="J248" s="300"/>
    </row>
    <row r="249" spans="3:10" ht="15" customHeight="1" x14ac:dyDescent="0.3">
      <c r="C249" s="300"/>
      <c r="D249" s="300"/>
      <c r="E249" s="300"/>
      <c r="F249" s="300"/>
      <c r="G249" s="300"/>
      <c r="H249" s="300"/>
      <c r="I249" s="300"/>
      <c r="J249" s="300"/>
    </row>
    <row r="250" spans="3:10" ht="15" customHeight="1" x14ac:dyDescent="0.3">
      <c r="C250" s="300"/>
      <c r="D250" s="300"/>
      <c r="E250" s="300"/>
      <c r="F250" s="300"/>
      <c r="G250" s="300"/>
      <c r="H250" s="300"/>
      <c r="I250" s="300"/>
      <c r="J250" s="300"/>
    </row>
    <row r="251" spans="3:10" ht="15" customHeight="1" x14ac:dyDescent="0.3">
      <c r="C251" s="300"/>
      <c r="D251" s="300"/>
      <c r="E251" s="300"/>
      <c r="F251" s="300"/>
      <c r="G251" s="300"/>
      <c r="H251" s="300"/>
      <c r="I251" s="300"/>
      <c r="J251" s="300"/>
    </row>
    <row r="252" spans="3:10" ht="15" customHeight="1" x14ac:dyDescent="0.3">
      <c r="C252" s="300"/>
      <c r="D252" s="300"/>
      <c r="E252" s="300"/>
      <c r="F252" s="300"/>
      <c r="G252" s="300"/>
      <c r="H252" s="300"/>
      <c r="I252" s="300"/>
      <c r="J252" s="300"/>
    </row>
    <row r="253" spans="3:10" ht="15" customHeight="1" x14ac:dyDescent="0.3">
      <c r="C253" s="300"/>
      <c r="D253" s="300"/>
      <c r="E253" s="300"/>
      <c r="F253" s="300"/>
      <c r="G253" s="300"/>
      <c r="H253" s="300"/>
      <c r="I253" s="300"/>
      <c r="J253" s="300"/>
    </row>
    <row r="254" spans="3:10" ht="15" customHeight="1" x14ac:dyDescent="0.3">
      <c r="C254" s="300"/>
      <c r="D254" s="300"/>
      <c r="E254" s="300"/>
      <c r="F254" s="300"/>
      <c r="G254" s="300"/>
      <c r="H254" s="300"/>
      <c r="I254" s="300"/>
      <c r="J254" s="300"/>
    </row>
    <row r="255" spans="3:10" ht="15" customHeight="1" x14ac:dyDescent="0.3">
      <c r="C255" s="300"/>
      <c r="D255" s="300"/>
      <c r="E255" s="300"/>
      <c r="F255" s="300"/>
      <c r="G255" s="300"/>
      <c r="H255" s="300"/>
      <c r="I255" s="300"/>
      <c r="J255" s="300"/>
    </row>
    <row r="256" spans="3:10" ht="15" customHeight="1" x14ac:dyDescent="0.3">
      <c r="C256" s="300"/>
      <c r="D256" s="300"/>
      <c r="E256" s="300"/>
      <c r="F256" s="300"/>
      <c r="G256" s="300"/>
      <c r="H256" s="300"/>
      <c r="I256" s="300"/>
      <c r="J256" s="300"/>
    </row>
    <row r="257" spans="3:10" ht="15" customHeight="1" x14ac:dyDescent="0.3">
      <c r="C257" s="300"/>
      <c r="D257" s="300"/>
      <c r="E257" s="300"/>
      <c r="F257" s="300"/>
      <c r="G257" s="300"/>
      <c r="H257" s="300"/>
      <c r="I257" s="300"/>
      <c r="J257" s="300"/>
    </row>
    <row r="258" spans="3:10" ht="15" customHeight="1" x14ac:dyDescent="0.3">
      <c r="C258" s="300"/>
      <c r="D258" s="300"/>
      <c r="E258" s="300"/>
      <c r="F258" s="300"/>
      <c r="G258" s="300"/>
      <c r="H258" s="300"/>
      <c r="I258" s="300"/>
      <c r="J258" s="300"/>
    </row>
    <row r="259" spans="3:10" ht="15" customHeight="1" x14ac:dyDescent="0.3">
      <c r="C259" s="300"/>
      <c r="D259" s="300"/>
      <c r="E259" s="300"/>
      <c r="F259" s="300"/>
      <c r="G259" s="300"/>
      <c r="H259" s="300"/>
      <c r="I259" s="300"/>
      <c r="J259" s="300"/>
    </row>
    <row r="260" spans="3:10" ht="15" customHeight="1" x14ac:dyDescent="0.3">
      <c r="C260" s="300"/>
      <c r="D260" s="300"/>
      <c r="E260" s="300"/>
      <c r="F260" s="300"/>
      <c r="G260" s="300"/>
      <c r="H260" s="300"/>
      <c r="I260" s="300"/>
      <c r="J260" s="300"/>
    </row>
    <row r="261" spans="3:10" ht="15" customHeight="1" x14ac:dyDescent="0.3">
      <c r="C261" s="300"/>
      <c r="D261" s="300"/>
      <c r="E261" s="300"/>
      <c r="F261" s="300"/>
      <c r="G261" s="300"/>
      <c r="H261" s="300"/>
      <c r="I261" s="300"/>
      <c r="J261" s="300"/>
    </row>
    <row r="262" spans="3:10" ht="15" customHeight="1" x14ac:dyDescent="0.3">
      <c r="C262" s="300"/>
      <c r="D262" s="300"/>
      <c r="E262" s="300"/>
      <c r="F262" s="300"/>
      <c r="G262" s="300"/>
      <c r="H262" s="300"/>
      <c r="I262" s="300"/>
      <c r="J262" s="300"/>
    </row>
    <row r="263" spans="3:10" ht="15" customHeight="1" x14ac:dyDescent="0.3">
      <c r="C263" s="300"/>
      <c r="D263" s="300"/>
      <c r="E263" s="300"/>
      <c r="F263" s="300"/>
      <c r="G263" s="300"/>
      <c r="H263" s="300"/>
      <c r="I263" s="300"/>
      <c r="J263" s="300"/>
    </row>
    <row r="264" spans="3:10" ht="15" customHeight="1" x14ac:dyDescent="0.3">
      <c r="C264" s="300"/>
      <c r="D264" s="300"/>
      <c r="E264" s="300"/>
      <c r="F264" s="300"/>
      <c r="G264" s="300"/>
      <c r="H264" s="300"/>
      <c r="I264" s="300"/>
      <c r="J264" s="300"/>
    </row>
    <row r="265" spans="3:10" ht="15" customHeight="1" x14ac:dyDescent="0.3">
      <c r="C265" s="300"/>
      <c r="D265" s="300"/>
      <c r="E265" s="300"/>
      <c r="F265" s="300"/>
      <c r="G265" s="300"/>
      <c r="H265" s="300"/>
      <c r="I265" s="300"/>
      <c r="J265" s="300"/>
    </row>
    <row r="266" spans="3:10" ht="15" customHeight="1" x14ac:dyDescent="0.3">
      <c r="C266" s="300"/>
      <c r="D266" s="300"/>
      <c r="E266" s="300"/>
      <c r="F266" s="300"/>
      <c r="G266" s="300"/>
      <c r="H266" s="300"/>
      <c r="I266" s="300"/>
      <c r="J266" s="300"/>
    </row>
    <row r="267" spans="3:10" ht="15" customHeight="1" x14ac:dyDescent="0.3">
      <c r="C267" s="300"/>
      <c r="D267" s="300"/>
      <c r="E267" s="300"/>
      <c r="F267" s="300"/>
      <c r="G267" s="300"/>
      <c r="H267" s="300"/>
      <c r="I267" s="300"/>
      <c r="J267" s="300"/>
    </row>
    <row r="268" spans="3:10" ht="15" customHeight="1" x14ac:dyDescent="0.3">
      <c r="C268" s="300"/>
      <c r="D268" s="300"/>
      <c r="E268" s="300"/>
      <c r="F268" s="300"/>
      <c r="G268" s="300"/>
      <c r="H268" s="300"/>
      <c r="I268" s="300"/>
      <c r="J268" s="300"/>
    </row>
    <row r="269" spans="3:10" ht="15" customHeight="1" x14ac:dyDescent="0.3">
      <c r="C269" s="300"/>
      <c r="D269" s="300"/>
      <c r="E269" s="300"/>
      <c r="F269" s="300"/>
      <c r="G269" s="300"/>
      <c r="H269" s="300"/>
      <c r="I269" s="300"/>
      <c r="J269" s="300"/>
    </row>
    <row r="270" spans="3:10" ht="15" customHeight="1" x14ac:dyDescent="0.3">
      <c r="C270" s="300"/>
      <c r="D270" s="300"/>
      <c r="E270" s="300"/>
      <c r="F270" s="300"/>
      <c r="G270" s="300"/>
      <c r="H270" s="300"/>
      <c r="I270" s="300"/>
      <c r="J270" s="300"/>
    </row>
    <row r="271" spans="3:10" ht="15" customHeight="1" x14ac:dyDescent="0.3">
      <c r="C271" s="300"/>
      <c r="D271" s="300"/>
      <c r="E271" s="300"/>
      <c r="F271" s="300"/>
      <c r="G271" s="300"/>
      <c r="H271" s="300"/>
      <c r="I271" s="300"/>
      <c r="J271" s="300"/>
    </row>
    <row r="272" spans="3:10" ht="15" customHeight="1" x14ac:dyDescent="0.3">
      <c r="C272" s="300"/>
      <c r="D272" s="300"/>
      <c r="E272" s="300"/>
      <c r="F272" s="300"/>
      <c r="G272" s="300"/>
      <c r="H272" s="300"/>
      <c r="I272" s="300"/>
      <c r="J272" s="300"/>
    </row>
    <row r="273" spans="3:10" ht="15" customHeight="1" x14ac:dyDescent="0.3">
      <c r="C273" s="300"/>
      <c r="D273" s="300"/>
      <c r="E273" s="300"/>
      <c r="F273" s="300"/>
      <c r="G273" s="300"/>
      <c r="H273" s="300"/>
      <c r="I273" s="300"/>
      <c r="J273" s="300"/>
    </row>
    <row r="274" spans="3:10" ht="15" customHeight="1" x14ac:dyDescent="0.3">
      <c r="C274" s="300"/>
      <c r="D274" s="300"/>
      <c r="E274" s="300"/>
      <c r="F274" s="300"/>
      <c r="G274" s="300"/>
      <c r="H274" s="300"/>
      <c r="I274" s="300"/>
      <c r="J274" s="300"/>
    </row>
    <row r="275" spans="3:10" ht="15" customHeight="1" x14ac:dyDescent="0.3">
      <c r="C275" s="300"/>
      <c r="D275" s="300"/>
      <c r="E275" s="300"/>
      <c r="F275" s="300"/>
      <c r="G275" s="300"/>
      <c r="H275" s="300"/>
      <c r="I275" s="300"/>
      <c r="J275" s="300"/>
    </row>
    <row r="276" spans="3:10" ht="15" customHeight="1" x14ac:dyDescent="0.3">
      <c r="C276" s="300"/>
      <c r="D276" s="300"/>
      <c r="E276" s="300"/>
      <c r="F276" s="300"/>
      <c r="G276" s="300"/>
      <c r="H276" s="300"/>
      <c r="I276" s="300"/>
      <c r="J276" s="300"/>
    </row>
    <row r="277" spans="3:10" ht="15" customHeight="1" x14ac:dyDescent="0.3">
      <c r="C277" s="300"/>
      <c r="D277" s="300"/>
      <c r="E277" s="300"/>
      <c r="F277" s="300"/>
      <c r="G277" s="300"/>
      <c r="H277" s="300"/>
      <c r="I277" s="300"/>
      <c r="J277" s="300"/>
    </row>
    <row r="278" spans="3:10" ht="15" customHeight="1" x14ac:dyDescent="0.3">
      <c r="C278" s="300"/>
      <c r="D278" s="300"/>
      <c r="E278" s="300"/>
      <c r="F278" s="300"/>
      <c r="G278" s="300"/>
      <c r="H278" s="300"/>
      <c r="I278" s="300"/>
      <c r="J278" s="300"/>
    </row>
    <row r="279" spans="3:10" ht="15" customHeight="1" x14ac:dyDescent="0.3">
      <c r="C279" s="300"/>
      <c r="D279" s="300"/>
      <c r="E279" s="300"/>
      <c r="F279" s="300"/>
      <c r="G279" s="300"/>
      <c r="H279" s="300"/>
      <c r="I279" s="300"/>
      <c r="J279" s="300"/>
    </row>
    <row r="280" spans="3:10" ht="15" customHeight="1" x14ac:dyDescent="0.3">
      <c r="C280" s="300"/>
      <c r="D280" s="300"/>
      <c r="E280" s="300"/>
      <c r="F280" s="300"/>
      <c r="G280" s="300"/>
      <c r="H280" s="300"/>
      <c r="I280" s="300"/>
      <c r="J280" s="300"/>
    </row>
    <row r="281" spans="3:10" ht="15" customHeight="1" x14ac:dyDescent="0.3">
      <c r="C281" s="300"/>
      <c r="D281" s="300"/>
      <c r="E281" s="300"/>
      <c r="F281" s="300"/>
      <c r="G281" s="300"/>
      <c r="H281" s="300"/>
      <c r="I281" s="300"/>
      <c r="J281" s="300"/>
    </row>
    <row r="282" spans="3:10" ht="15" customHeight="1" x14ac:dyDescent="0.3">
      <c r="C282" s="300"/>
      <c r="D282" s="300"/>
      <c r="E282" s="300"/>
      <c r="F282" s="300"/>
      <c r="G282" s="300"/>
      <c r="H282" s="300"/>
      <c r="I282" s="300"/>
      <c r="J282" s="300"/>
    </row>
    <row r="283" spans="3:10" ht="15" customHeight="1" x14ac:dyDescent="0.3">
      <c r="C283" s="300"/>
      <c r="D283" s="300"/>
      <c r="E283" s="300"/>
      <c r="F283" s="300"/>
      <c r="G283" s="300"/>
      <c r="H283" s="300"/>
      <c r="I283" s="300"/>
      <c r="J283" s="300"/>
    </row>
    <row r="284" spans="3:10" ht="15" customHeight="1" x14ac:dyDescent="0.3">
      <c r="C284" s="300"/>
      <c r="D284" s="300"/>
      <c r="E284" s="300"/>
      <c r="F284" s="300"/>
      <c r="G284" s="300"/>
      <c r="H284" s="300"/>
      <c r="I284" s="300"/>
      <c r="J284" s="300"/>
    </row>
    <row r="285" spans="3:10" ht="15" customHeight="1" x14ac:dyDescent="0.3">
      <c r="C285" s="300"/>
      <c r="D285" s="300"/>
      <c r="E285" s="300"/>
      <c r="F285" s="300"/>
      <c r="G285" s="300"/>
      <c r="H285" s="300"/>
      <c r="I285" s="300"/>
      <c r="J285" s="300"/>
    </row>
    <row r="286" spans="3:10" ht="15" customHeight="1" x14ac:dyDescent="0.3">
      <c r="C286" s="300"/>
      <c r="D286" s="300"/>
      <c r="E286" s="300"/>
      <c r="F286" s="300"/>
      <c r="G286" s="300"/>
      <c r="H286" s="300"/>
      <c r="I286" s="300"/>
      <c r="J286" s="300"/>
    </row>
    <row r="287" spans="3:10" ht="15" customHeight="1" x14ac:dyDescent="0.3">
      <c r="C287" s="300"/>
      <c r="D287" s="300"/>
      <c r="E287" s="300"/>
      <c r="F287" s="300"/>
      <c r="G287" s="300"/>
      <c r="H287" s="300"/>
      <c r="I287" s="300"/>
      <c r="J287" s="300"/>
    </row>
    <row r="288" spans="3:10" ht="15" customHeight="1" x14ac:dyDescent="0.3">
      <c r="C288" s="300"/>
      <c r="D288" s="300"/>
      <c r="E288" s="300"/>
      <c r="F288" s="300"/>
      <c r="G288" s="300"/>
      <c r="H288" s="300"/>
      <c r="I288" s="300"/>
      <c r="J288" s="300"/>
    </row>
    <row r="289" spans="3:10" ht="15" customHeight="1" x14ac:dyDescent="0.3">
      <c r="C289" s="300"/>
      <c r="D289" s="300"/>
      <c r="E289" s="300"/>
      <c r="F289" s="300"/>
      <c r="G289" s="300"/>
      <c r="H289" s="300"/>
      <c r="I289" s="300"/>
      <c r="J289" s="300"/>
    </row>
    <row r="290" spans="3:10" ht="15" customHeight="1" x14ac:dyDescent="0.3">
      <c r="C290" s="300"/>
      <c r="D290" s="300"/>
      <c r="E290" s="300"/>
      <c r="F290" s="300"/>
      <c r="G290" s="300"/>
      <c r="H290" s="300"/>
      <c r="I290" s="300"/>
      <c r="J290" s="300"/>
    </row>
  </sheetData>
  <mergeCells count="35">
    <mergeCell ref="C146:L146"/>
    <mergeCell ref="C136:L136"/>
    <mergeCell ref="C135:L135"/>
    <mergeCell ref="C156:L156"/>
    <mergeCell ref="C166:L166"/>
    <mergeCell ref="B205:B219"/>
    <mergeCell ref="C204:G204"/>
    <mergeCell ref="C217:D217"/>
    <mergeCell ref="C197:C198"/>
    <mergeCell ref="F197:F198"/>
    <mergeCell ref="F205:F206"/>
    <mergeCell ref="G205:G206"/>
    <mergeCell ref="C214:D214"/>
    <mergeCell ref="C196:F196"/>
    <mergeCell ref="D197:D198"/>
    <mergeCell ref="E197:E198"/>
    <mergeCell ref="D205:D206"/>
    <mergeCell ref="E205:E206"/>
    <mergeCell ref="C50:L50"/>
    <mergeCell ref="B1:E1"/>
    <mergeCell ref="C16:L16"/>
    <mergeCell ref="C6:L6"/>
    <mergeCell ref="C28:L28"/>
    <mergeCell ref="B2:E2"/>
    <mergeCell ref="C38:L38"/>
    <mergeCell ref="C5:L5"/>
    <mergeCell ref="C49:L49"/>
    <mergeCell ref="C104:L104"/>
    <mergeCell ref="C114:L114"/>
    <mergeCell ref="C124:L124"/>
    <mergeCell ref="C61:L61"/>
    <mergeCell ref="C72:L72"/>
    <mergeCell ref="C82:L82"/>
    <mergeCell ref="C93:L93"/>
    <mergeCell ref="C94:L94"/>
  </mergeCells>
  <conditionalFormatting sqref="D213">
    <cfRule type="cellIs" dxfId="25" priority="3" stopIfTrue="1" operator="lessThan">
      <formula>0.15</formula>
    </cfRule>
  </conditionalFormatting>
  <conditionalFormatting sqref="D216">
    <cfRule type="cellIs" dxfId="24" priority="4" stopIfTrue="1" operator="lessThan">
      <formula>0.05</formula>
    </cfRule>
  </conditionalFormatting>
  <conditionalFormatting sqref="J208">
    <cfRule type="cellIs" dxfId="23" priority="1" stopIfTrue="1" operator="greaterThan">
      <formula>1</formula>
    </cfRule>
  </conditionalFormatting>
  <conditionalFormatting sqref="K206 H209:I209 G210">
    <cfRule type="cellIs" dxfId="22" priority="2" stopIfTrue="1" operator="greaterThan">
      <formula>1</formula>
    </cfRule>
  </conditionalFormatting>
  <pageMargins left="0.7" right="0.7" top="0.75" bottom="0.75" header="0.3" footer="0.3"/>
  <pageSetup scale="74"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6"/>
  <sheetViews>
    <sheetView showGridLines="0" topLeftCell="A142" workbookViewId="0">
      <selection activeCell="C88" sqref="C88"/>
    </sheetView>
  </sheetViews>
  <sheetFormatPr defaultColWidth="9.21875" defaultRowHeight="15.75" customHeight="1" x14ac:dyDescent="0.3"/>
  <cols>
    <col min="1" max="1" width="4.44140625" style="1" customWidth="1"/>
    <col min="2" max="2" width="3.33203125" style="1" customWidth="1"/>
    <col min="3" max="3" width="51.44140625" style="1" customWidth="1"/>
    <col min="4" max="4" width="34.33203125" style="1" customWidth="1"/>
    <col min="5" max="5" width="35" style="1" customWidth="1"/>
    <col min="6" max="6" width="25.6640625" style="1" customWidth="1"/>
    <col min="7" max="7" width="21.44140625" style="1" customWidth="1"/>
    <col min="8" max="8" width="16.77734375" style="1" customWidth="1"/>
    <col min="9" max="9" width="19.44140625" style="1" customWidth="1"/>
    <col min="10" max="10" width="19" style="1" customWidth="1"/>
    <col min="11" max="11" width="26" style="1" customWidth="1"/>
    <col min="12" max="12" width="21.21875" style="1" customWidth="1"/>
    <col min="13" max="13" width="7" style="1" customWidth="1"/>
    <col min="14" max="14" width="9.21875" style="1" customWidth="1"/>
    <col min="15" max="16384" width="9.21875" style="1"/>
  </cols>
  <sheetData>
    <row r="1" spans="1:13" ht="31.5" customHeight="1" x14ac:dyDescent="0.85">
      <c r="A1" s="15"/>
      <c r="B1" s="45"/>
      <c r="C1" s="419" t="s">
        <v>0</v>
      </c>
      <c r="D1" s="420"/>
      <c r="E1" s="420"/>
      <c r="F1" s="46"/>
      <c r="G1" s="16"/>
      <c r="H1" s="16"/>
      <c r="I1" s="45"/>
      <c r="J1" s="45"/>
      <c r="K1" s="47"/>
      <c r="L1" s="48"/>
      <c r="M1" s="17"/>
    </row>
    <row r="2" spans="1:13" ht="24" customHeight="1" x14ac:dyDescent="0.35">
      <c r="A2" s="18"/>
      <c r="B2" s="20"/>
      <c r="C2" s="409" t="s">
        <v>330</v>
      </c>
      <c r="D2" s="410"/>
      <c r="E2" s="410"/>
      <c r="F2" s="41"/>
      <c r="G2" s="20"/>
      <c r="H2" s="20"/>
      <c r="I2" s="20"/>
      <c r="J2" s="20"/>
      <c r="K2" s="30"/>
      <c r="L2" s="49"/>
      <c r="M2" s="21"/>
    </row>
    <row r="3" spans="1:13" ht="24" customHeight="1" x14ac:dyDescent="0.3">
      <c r="A3" s="18"/>
      <c r="B3" s="20"/>
      <c r="C3" s="50"/>
      <c r="D3" s="51"/>
      <c r="E3" s="51"/>
      <c r="F3" s="24"/>
      <c r="G3" s="20"/>
      <c r="H3" s="20"/>
      <c r="I3" s="20"/>
      <c r="J3" s="20"/>
      <c r="K3" s="30"/>
      <c r="L3" s="49"/>
      <c r="M3" s="21"/>
    </row>
    <row r="4" spans="1:13" ht="24" customHeight="1" x14ac:dyDescent="0.3">
      <c r="A4" s="18"/>
      <c r="B4" s="23"/>
      <c r="C4" s="52"/>
      <c r="D4" s="26" t="str">
        <f>'1) Budget Table'!D4</f>
        <v>UNICEF</v>
      </c>
      <c r="E4" s="26" t="str">
        <f>'1) Budget Table'!E4</f>
        <v>UNDP</v>
      </c>
      <c r="F4" s="26" t="s">
        <v>8</v>
      </c>
      <c r="G4" s="53"/>
      <c r="H4" s="20"/>
      <c r="I4" s="20"/>
      <c r="J4" s="20"/>
      <c r="K4" s="30"/>
      <c r="L4" s="49"/>
      <c r="M4" s="21"/>
    </row>
    <row r="5" spans="1:13" ht="24" customHeight="1" x14ac:dyDescent="0.3">
      <c r="A5" s="25"/>
      <c r="B5" s="411" t="s">
        <v>331</v>
      </c>
      <c r="C5" s="412"/>
      <c r="D5" s="412"/>
      <c r="E5" s="412"/>
      <c r="F5" s="413"/>
      <c r="G5" s="53"/>
      <c r="H5" s="20"/>
      <c r="I5" s="20"/>
      <c r="J5" s="20"/>
      <c r="K5" s="30"/>
      <c r="L5" s="49"/>
      <c r="M5" s="21"/>
    </row>
    <row r="6" spans="1:13" ht="22.5" customHeight="1" x14ac:dyDescent="0.3">
      <c r="A6" s="18"/>
      <c r="B6" s="28"/>
      <c r="C6" s="411" t="s">
        <v>332</v>
      </c>
      <c r="D6" s="412"/>
      <c r="E6" s="412"/>
      <c r="F6" s="413"/>
      <c r="G6" s="53"/>
      <c r="H6" s="20"/>
      <c r="I6" s="20"/>
      <c r="J6" s="20"/>
      <c r="K6" s="30"/>
      <c r="L6" s="49"/>
      <c r="M6" s="21"/>
    </row>
    <row r="7" spans="1:13" ht="24.75" customHeight="1" x14ac:dyDescent="0.3">
      <c r="A7" s="18"/>
      <c r="B7" s="54"/>
      <c r="C7" s="55" t="s">
        <v>333</v>
      </c>
      <c r="D7" s="56">
        <f>'1) Budget Table'!D15</f>
        <v>25500</v>
      </c>
      <c r="E7" s="56">
        <f>'1) Budget Table'!E15</f>
        <v>153850</v>
      </c>
      <c r="F7" s="57">
        <f t="shared" ref="F7:F15" si="0">SUM(D7:E7)</f>
        <v>179350</v>
      </c>
      <c r="G7" s="53"/>
      <c r="H7" s="20"/>
      <c r="I7" s="20"/>
      <c r="J7" s="20"/>
      <c r="K7" s="30"/>
      <c r="L7" s="49"/>
      <c r="M7" s="21"/>
    </row>
    <row r="8" spans="1:13" ht="21.75" customHeight="1" x14ac:dyDescent="0.3">
      <c r="A8" s="18"/>
      <c r="B8" s="54"/>
      <c r="C8" s="58" t="s">
        <v>334</v>
      </c>
      <c r="D8" s="59"/>
      <c r="E8" s="60"/>
      <c r="F8" s="61">
        <f t="shared" si="0"/>
        <v>0</v>
      </c>
      <c r="G8" s="53"/>
      <c r="H8" s="41"/>
      <c r="I8" s="20"/>
      <c r="J8" s="20"/>
      <c r="K8" s="20"/>
      <c r="L8" s="20"/>
      <c r="M8" s="21"/>
    </row>
    <row r="9" spans="1:13" ht="15.45" customHeight="1" x14ac:dyDescent="0.3">
      <c r="A9" s="18"/>
      <c r="B9" s="54"/>
      <c r="C9" s="62" t="s">
        <v>335</v>
      </c>
      <c r="D9" s="63"/>
      <c r="E9" s="27">
        <v>2000</v>
      </c>
      <c r="F9" s="64">
        <f t="shared" si="0"/>
        <v>2000</v>
      </c>
      <c r="G9" s="53"/>
      <c r="H9" s="20"/>
      <c r="I9" s="20"/>
      <c r="J9" s="20"/>
      <c r="K9" s="20"/>
      <c r="L9" s="20"/>
      <c r="M9" s="21"/>
    </row>
    <row r="10" spans="1:13" ht="15.75" customHeight="1" x14ac:dyDescent="0.3">
      <c r="A10" s="18"/>
      <c r="B10" s="54"/>
      <c r="C10" s="62" t="s">
        <v>336</v>
      </c>
      <c r="D10" s="63"/>
      <c r="E10" s="63">
        <v>5000</v>
      </c>
      <c r="F10" s="64">
        <f t="shared" si="0"/>
        <v>5000</v>
      </c>
      <c r="G10" s="53"/>
      <c r="H10" s="20"/>
      <c r="I10" s="20"/>
      <c r="J10" s="20"/>
      <c r="K10" s="20"/>
      <c r="L10" s="20"/>
      <c r="M10" s="21"/>
    </row>
    <row r="11" spans="1:13" ht="15.45" customHeight="1" x14ac:dyDescent="0.3">
      <c r="A11" s="18"/>
      <c r="B11" s="54"/>
      <c r="C11" s="62" t="s">
        <v>337</v>
      </c>
      <c r="D11" s="63"/>
      <c r="E11" s="63">
        <v>25000</v>
      </c>
      <c r="F11" s="64">
        <f t="shared" si="0"/>
        <v>25000</v>
      </c>
      <c r="G11" s="65"/>
      <c r="H11" s="20"/>
      <c r="I11" s="20"/>
      <c r="J11" s="20"/>
      <c r="K11" s="20"/>
      <c r="L11" s="20"/>
      <c r="M11" s="21"/>
    </row>
    <row r="12" spans="1:13" ht="15.45" customHeight="1" x14ac:dyDescent="0.3">
      <c r="A12" s="18"/>
      <c r="B12" s="54"/>
      <c r="C12" s="62" t="s">
        <v>338</v>
      </c>
      <c r="D12" s="63">
        <v>2000</v>
      </c>
      <c r="E12" s="63">
        <v>5000</v>
      </c>
      <c r="F12" s="64">
        <f t="shared" si="0"/>
        <v>7000</v>
      </c>
      <c r="G12" s="53"/>
      <c r="H12" s="20"/>
      <c r="I12" s="20"/>
      <c r="J12" s="20"/>
      <c r="K12" s="20"/>
      <c r="L12" s="20"/>
      <c r="M12" s="21"/>
    </row>
    <row r="13" spans="1:13" ht="21.75" customHeight="1" x14ac:dyDescent="0.3">
      <c r="A13" s="18"/>
      <c r="B13" s="54"/>
      <c r="C13" s="62" t="s">
        <v>339</v>
      </c>
      <c r="D13" s="63">
        <v>19450</v>
      </c>
      <c r="E13" s="63">
        <v>136000</v>
      </c>
      <c r="F13" s="64">
        <f t="shared" si="0"/>
        <v>155450</v>
      </c>
      <c r="G13" s="65"/>
      <c r="H13" s="20"/>
      <c r="I13" s="20"/>
      <c r="J13" s="20"/>
      <c r="K13" s="20"/>
      <c r="L13" s="20"/>
      <c r="M13" s="21"/>
    </row>
    <row r="14" spans="1:13" ht="21.75" customHeight="1" x14ac:dyDescent="0.3">
      <c r="A14" s="18"/>
      <c r="B14" s="54"/>
      <c r="C14" s="62" t="s">
        <v>340</v>
      </c>
      <c r="D14" s="63">
        <v>8550</v>
      </c>
      <c r="E14" s="63">
        <v>8000</v>
      </c>
      <c r="F14" s="64">
        <f t="shared" si="0"/>
        <v>16550</v>
      </c>
      <c r="G14" s="53"/>
      <c r="H14" s="20"/>
      <c r="I14" s="20"/>
      <c r="J14" s="20"/>
      <c r="K14" s="20"/>
      <c r="L14" s="20"/>
      <c r="M14" s="21"/>
    </row>
    <row r="15" spans="1:13" ht="15.75" customHeight="1" x14ac:dyDescent="0.3">
      <c r="A15" s="18"/>
      <c r="B15" s="54"/>
      <c r="C15" s="66" t="s">
        <v>341</v>
      </c>
      <c r="D15" s="67">
        <f>SUM(D8:D14)</f>
        <v>30000</v>
      </c>
      <c r="E15" s="67">
        <f>SUM(E8:E14)</f>
        <v>181000</v>
      </c>
      <c r="F15" s="68">
        <f t="shared" si="0"/>
        <v>211000</v>
      </c>
      <c r="G15" s="20"/>
      <c r="H15" s="20"/>
      <c r="I15" s="20"/>
      <c r="J15" s="20"/>
      <c r="K15" s="20"/>
      <c r="L15" s="20"/>
      <c r="M15" s="21"/>
    </row>
    <row r="16" spans="1:13" ht="15.45" customHeight="1" x14ac:dyDescent="0.3">
      <c r="A16" s="18"/>
      <c r="B16" s="54"/>
      <c r="C16" s="69"/>
      <c r="D16" s="70"/>
      <c r="E16" s="70"/>
      <c r="F16" s="70"/>
      <c r="G16" s="20"/>
      <c r="H16" s="20"/>
      <c r="I16" s="20"/>
      <c r="J16" s="20"/>
      <c r="K16" s="20"/>
      <c r="L16" s="20"/>
      <c r="M16" s="21"/>
    </row>
    <row r="17" spans="1:13" ht="15.45" customHeight="1" x14ac:dyDescent="0.3">
      <c r="A17" s="18"/>
      <c r="B17" s="54"/>
      <c r="C17" s="411" t="s">
        <v>342</v>
      </c>
      <c r="D17" s="412"/>
      <c r="E17" s="412"/>
      <c r="F17" s="413"/>
      <c r="G17" s="53"/>
      <c r="H17" s="20"/>
      <c r="I17" s="20"/>
      <c r="J17" s="20"/>
      <c r="K17" s="20"/>
      <c r="L17" s="20"/>
      <c r="M17" s="21"/>
    </row>
    <row r="18" spans="1:13" ht="27" customHeight="1" x14ac:dyDescent="0.3">
      <c r="A18" s="18"/>
      <c r="B18" s="54"/>
      <c r="C18" s="55" t="s">
        <v>333</v>
      </c>
      <c r="D18" s="56">
        <f>'1) Budget Table'!D27</f>
        <v>51000</v>
      </c>
      <c r="E18" s="56">
        <f>'1) Budget Table'!E27</f>
        <v>180221.46600000001</v>
      </c>
      <c r="F18" s="57">
        <f t="shared" ref="F18:F26" si="1">SUM(D18:E18)</f>
        <v>231221.46600000001</v>
      </c>
      <c r="G18" s="53"/>
      <c r="H18" s="20"/>
      <c r="I18" s="20"/>
      <c r="J18" s="20"/>
      <c r="K18" s="20"/>
      <c r="L18" s="20"/>
      <c r="M18" s="21"/>
    </row>
    <row r="19" spans="1:13" ht="15.9" customHeight="1" x14ac:dyDescent="0.3">
      <c r="A19" s="18"/>
      <c r="B19" s="54"/>
      <c r="C19" s="58" t="s">
        <v>334</v>
      </c>
      <c r="D19" s="59"/>
      <c r="E19" s="60">
        <v>0</v>
      </c>
      <c r="F19" s="61">
        <f t="shared" si="1"/>
        <v>0</v>
      </c>
      <c r="G19" s="65"/>
      <c r="H19" s="20"/>
      <c r="I19" s="20"/>
      <c r="J19" s="20"/>
      <c r="K19" s="20"/>
      <c r="L19" s="20"/>
      <c r="M19" s="21"/>
    </row>
    <row r="20" spans="1:13" ht="15.45" customHeight="1" x14ac:dyDescent="0.3">
      <c r="A20" s="18"/>
      <c r="B20" s="54"/>
      <c r="C20" s="62" t="s">
        <v>335</v>
      </c>
      <c r="D20" s="63"/>
      <c r="E20" s="27">
        <v>5000</v>
      </c>
      <c r="F20" s="64">
        <f t="shared" si="1"/>
        <v>5000</v>
      </c>
      <c r="G20" s="53"/>
      <c r="H20" s="20"/>
      <c r="I20" s="20"/>
      <c r="J20" s="20"/>
      <c r="K20" s="20"/>
      <c r="L20" s="20"/>
      <c r="M20" s="21"/>
    </row>
    <row r="21" spans="1:13" ht="26.55" customHeight="1" x14ac:dyDescent="0.3">
      <c r="A21" s="18"/>
      <c r="B21" s="54"/>
      <c r="C21" s="62" t="s">
        <v>336</v>
      </c>
      <c r="D21" s="63"/>
      <c r="E21" s="63">
        <v>5000</v>
      </c>
      <c r="F21" s="64">
        <f t="shared" si="1"/>
        <v>5000</v>
      </c>
      <c r="G21" s="65"/>
      <c r="H21" s="20"/>
      <c r="I21" s="20"/>
      <c r="J21" s="20"/>
      <c r="K21" s="20"/>
      <c r="L21" s="20"/>
      <c r="M21" s="21"/>
    </row>
    <row r="22" spans="1:13" ht="15.45" customHeight="1" x14ac:dyDescent="0.3">
      <c r="A22" s="18"/>
      <c r="B22" s="54"/>
      <c r="C22" s="62" t="s">
        <v>337</v>
      </c>
      <c r="D22" s="63"/>
      <c r="E22" s="63">
        <v>40002.5</v>
      </c>
      <c r="F22" s="64">
        <f t="shared" si="1"/>
        <v>40002.5</v>
      </c>
      <c r="G22" s="53"/>
      <c r="H22" s="20"/>
      <c r="I22" s="20"/>
      <c r="J22" s="20"/>
      <c r="K22" s="20"/>
      <c r="L22" s="20"/>
      <c r="M22" s="21"/>
    </row>
    <row r="23" spans="1:13" ht="15.45" customHeight="1" x14ac:dyDescent="0.3">
      <c r="A23" s="18"/>
      <c r="B23" s="54"/>
      <c r="C23" s="62" t="s">
        <v>338</v>
      </c>
      <c r="D23" s="63">
        <v>5000</v>
      </c>
      <c r="E23" s="63">
        <v>5000</v>
      </c>
      <c r="F23" s="64">
        <f t="shared" si="1"/>
        <v>10000</v>
      </c>
      <c r="G23" s="65"/>
      <c r="H23" s="20"/>
      <c r="I23" s="20"/>
      <c r="J23" s="20"/>
      <c r="K23" s="20"/>
      <c r="L23" s="20"/>
      <c r="M23" s="21"/>
    </row>
    <row r="24" spans="1:13" ht="15.45" customHeight="1" x14ac:dyDescent="0.3">
      <c r="A24" s="18"/>
      <c r="B24" s="54"/>
      <c r="C24" s="62" t="s">
        <v>339</v>
      </c>
      <c r="D24" s="63">
        <v>46450</v>
      </c>
      <c r="E24" s="63">
        <v>150787.46</v>
      </c>
      <c r="F24" s="64">
        <f t="shared" si="1"/>
        <v>197237.46</v>
      </c>
      <c r="G24" s="65"/>
      <c r="H24" s="20"/>
      <c r="I24" s="20"/>
      <c r="J24" s="20"/>
      <c r="K24" s="20"/>
      <c r="L24" s="20"/>
      <c r="M24" s="21"/>
    </row>
    <row r="25" spans="1:13" ht="15.45" customHeight="1" x14ac:dyDescent="0.3">
      <c r="A25" s="18"/>
      <c r="B25" s="54"/>
      <c r="C25" s="62" t="s">
        <v>340</v>
      </c>
      <c r="D25" s="63">
        <v>8550</v>
      </c>
      <c r="E25" s="63">
        <v>18000</v>
      </c>
      <c r="F25" s="64">
        <f t="shared" si="1"/>
        <v>26550</v>
      </c>
      <c r="G25" s="53"/>
      <c r="H25" s="20"/>
      <c r="I25" s="20"/>
      <c r="J25" s="20"/>
      <c r="K25" s="20"/>
      <c r="L25" s="20"/>
      <c r="M25" s="21"/>
    </row>
    <row r="26" spans="1:13" ht="15.45" customHeight="1" x14ac:dyDescent="0.3">
      <c r="A26" s="18"/>
      <c r="B26" s="54"/>
      <c r="C26" s="66" t="s">
        <v>341</v>
      </c>
      <c r="D26" s="67">
        <f>SUM(D19:D25)</f>
        <v>60000</v>
      </c>
      <c r="E26" s="67">
        <f>SUM(E19:E25)</f>
        <v>223789.96</v>
      </c>
      <c r="F26" s="64">
        <f t="shared" si="1"/>
        <v>283789.95999999996</v>
      </c>
      <c r="G26" s="53"/>
      <c r="H26" s="20"/>
      <c r="I26" s="20"/>
      <c r="J26" s="20"/>
      <c r="K26" s="20"/>
      <c r="L26" s="20"/>
      <c r="M26" s="21"/>
    </row>
    <row r="27" spans="1:13" ht="15.45" customHeight="1" x14ac:dyDescent="0.3">
      <c r="A27" s="18"/>
      <c r="B27" s="54"/>
      <c r="C27" s="69"/>
      <c r="D27" s="70"/>
      <c r="E27" s="70"/>
      <c r="F27" s="71"/>
      <c r="G27" s="53"/>
      <c r="H27" s="20"/>
      <c r="I27" s="20"/>
      <c r="J27" s="20"/>
      <c r="K27" s="20"/>
      <c r="L27" s="20"/>
      <c r="M27" s="21"/>
    </row>
    <row r="28" spans="1:13" ht="15.45" customHeight="1" x14ac:dyDescent="0.3">
      <c r="A28" s="18"/>
      <c r="B28" s="54"/>
      <c r="C28" s="411" t="s">
        <v>343</v>
      </c>
      <c r="D28" s="412"/>
      <c r="E28" s="412"/>
      <c r="F28" s="413"/>
      <c r="G28" s="53"/>
      <c r="H28" s="20"/>
      <c r="I28" s="20"/>
      <c r="J28" s="20"/>
      <c r="K28" s="20"/>
      <c r="L28" s="20"/>
      <c r="M28" s="21"/>
    </row>
    <row r="29" spans="1:13" ht="21.75" customHeight="1" x14ac:dyDescent="0.3">
      <c r="A29" s="18"/>
      <c r="B29" s="54"/>
      <c r="C29" s="55" t="s">
        <v>333</v>
      </c>
      <c r="D29" s="56">
        <f>'1) Budget Table'!D37</f>
        <v>35000</v>
      </c>
      <c r="E29" s="56">
        <f>'1) Budget Table'!E37</f>
        <v>161500</v>
      </c>
      <c r="F29" s="57">
        <f t="shared" ref="F29:F37" si="2">SUM(D29:E29)</f>
        <v>196500</v>
      </c>
      <c r="G29" s="53"/>
      <c r="H29" s="20"/>
      <c r="I29" s="20"/>
      <c r="J29" s="20"/>
      <c r="K29" s="20"/>
      <c r="L29" s="20"/>
      <c r="M29" s="21"/>
    </row>
    <row r="30" spans="1:13" ht="15.9" customHeight="1" x14ac:dyDescent="0.3">
      <c r="A30" s="18"/>
      <c r="B30" s="54"/>
      <c r="C30" s="58" t="s">
        <v>334</v>
      </c>
      <c r="D30" s="59"/>
      <c r="E30" s="60">
        <v>0</v>
      </c>
      <c r="F30" s="61">
        <f t="shared" si="2"/>
        <v>0</v>
      </c>
      <c r="G30" s="53"/>
      <c r="H30" s="20"/>
      <c r="I30" s="20"/>
      <c r="J30" s="20"/>
      <c r="K30" s="20"/>
      <c r="L30" s="20"/>
      <c r="M30" s="21"/>
    </row>
    <row r="31" spans="1:13" ht="15.75" customHeight="1" x14ac:dyDescent="0.3">
      <c r="A31" s="18"/>
      <c r="B31" s="54"/>
      <c r="C31" s="62" t="s">
        <v>335</v>
      </c>
      <c r="D31" s="63"/>
      <c r="E31" s="27">
        <v>4000</v>
      </c>
      <c r="F31" s="64">
        <f t="shared" si="2"/>
        <v>4000</v>
      </c>
      <c r="G31" s="53"/>
      <c r="H31" s="20"/>
      <c r="I31" s="20"/>
      <c r="J31" s="20"/>
      <c r="K31" s="20"/>
      <c r="L31" s="20"/>
      <c r="M31" s="21"/>
    </row>
    <row r="32" spans="1:13" ht="31.5" customHeight="1" x14ac:dyDescent="0.3">
      <c r="A32" s="18"/>
      <c r="B32" s="54"/>
      <c r="C32" s="62" t="s">
        <v>336</v>
      </c>
      <c r="D32" s="63"/>
      <c r="E32" s="63">
        <v>6000</v>
      </c>
      <c r="F32" s="64">
        <f t="shared" si="2"/>
        <v>6000</v>
      </c>
      <c r="G32" s="53"/>
      <c r="H32" s="20"/>
      <c r="I32" s="20"/>
      <c r="J32" s="20"/>
      <c r="K32" s="20"/>
      <c r="L32" s="20"/>
      <c r="M32" s="21"/>
    </row>
    <row r="33" spans="1:13" ht="15.45" customHeight="1" x14ac:dyDescent="0.3">
      <c r="A33" s="18"/>
      <c r="B33" s="54"/>
      <c r="C33" s="62" t="s">
        <v>337</v>
      </c>
      <c r="D33" s="63"/>
      <c r="E33" s="63">
        <v>0</v>
      </c>
      <c r="F33" s="64">
        <f t="shared" si="2"/>
        <v>0</v>
      </c>
      <c r="G33" s="53"/>
      <c r="H33" s="41"/>
      <c r="I33" s="20"/>
      <c r="J33" s="20"/>
      <c r="K33" s="20"/>
      <c r="L33" s="20"/>
      <c r="M33" s="21"/>
    </row>
    <row r="34" spans="1:13" ht="15.45" customHeight="1" x14ac:dyDescent="0.3">
      <c r="A34" s="18"/>
      <c r="B34" s="54"/>
      <c r="C34" s="62" t="s">
        <v>338</v>
      </c>
      <c r="D34" s="63">
        <v>3000</v>
      </c>
      <c r="E34" s="63">
        <v>5000</v>
      </c>
      <c r="F34" s="64">
        <f t="shared" si="2"/>
        <v>8000</v>
      </c>
      <c r="G34" s="53"/>
      <c r="H34" s="20"/>
      <c r="I34" s="20"/>
      <c r="J34" s="20"/>
      <c r="K34" s="20"/>
      <c r="L34" s="20"/>
      <c r="M34" s="21"/>
    </row>
    <row r="35" spans="1:13" ht="15.45" customHeight="1" x14ac:dyDescent="0.3">
      <c r="A35" s="18"/>
      <c r="B35" s="54"/>
      <c r="C35" s="62" t="s">
        <v>339</v>
      </c>
      <c r="D35" s="63">
        <v>32000</v>
      </c>
      <c r="E35" s="63">
        <v>158000</v>
      </c>
      <c r="F35" s="64">
        <f t="shared" si="2"/>
        <v>190000</v>
      </c>
      <c r="G35" s="65"/>
      <c r="H35" s="20"/>
      <c r="I35" s="20"/>
      <c r="J35" s="20"/>
      <c r="K35" s="20"/>
      <c r="L35" s="20"/>
      <c r="M35" s="21"/>
    </row>
    <row r="36" spans="1:13" ht="15.45" customHeight="1" x14ac:dyDescent="0.3">
      <c r="A36" s="18"/>
      <c r="B36" s="54"/>
      <c r="C36" s="62" t="s">
        <v>340</v>
      </c>
      <c r="D36" s="63"/>
      <c r="E36" s="63">
        <v>17000</v>
      </c>
      <c r="F36" s="64">
        <f t="shared" si="2"/>
        <v>17000</v>
      </c>
      <c r="G36" s="53"/>
      <c r="H36" s="20"/>
      <c r="I36" s="20"/>
      <c r="J36" s="20"/>
      <c r="K36" s="20"/>
      <c r="L36" s="20"/>
      <c r="M36" s="21"/>
    </row>
    <row r="37" spans="1:13" ht="15.45" customHeight="1" x14ac:dyDescent="0.3">
      <c r="A37" s="18"/>
      <c r="B37" s="54"/>
      <c r="C37" s="66" t="s">
        <v>341</v>
      </c>
      <c r="D37" s="67">
        <f>SUM(D30:D36)</f>
        <v>35000</v>
      </c>
      <c r="E37" s="67">
        <f>SUM(E30:E36)</f>
        <v>190000</v>
      </c>
      <c r="F37" s="64">
        <f t="shared" si="2"/>
        <v>225000</v>
      </c>
      <c r="G37" s="53"/>
      <c r="H37" s="20"/>
      <c r="I37" s="20"/>
      <c r="J37" s="20"/>
      <c r="K37" s="20"/>
      <c r="L37" s="20"/>
      <c r="M37" s="21"/>
    </row>
    <row r="38" spans="1:13" ht="15.45" customHeight="1" x14ac:dyDescent="0.3">
      <c r="A38" s="18"/>
      <c r="B38" s="54"/>
      <c r="C38" s="411" t="s">
        <v>344</v>
      </c>
      <c r="D38" s="412"/>
      <c r="E38" s="412"/>
      <c r="F38" s="413"/>
      <c r="G38" s="53"/>
      <c r="H38" s="20"/>
      <c r="I38" s="20"/>
      <c r="J38" s="20"/>
      <c r="K38" s="20"/>
      <c r="L38" s="20"/>
      <c r="M38" s="21"/>
    </row>
    <row r="39" spans="1:13" ht="15.45" customHeight="1" x14ac:dyDescent="0.3">
      <c r="A39" s="18"/>
      <c r="B39" s="54"/>
      <c r="C39" s="72"/>
      <c r="D39" s="51"/>
      <c r="E39" s="51"/>
      <c r="F39" s="73"/>
      <c r="G39" s="53"/>
      <c r="H39" s="20"/>
      <c r="I39" s="20"/>
      <c r="J39" s="20"/>
      <c r="K39" s="20"/>
      <c r="L39" s="20"/>
      <c r="M39" s="21"/>
    </row>
    <row r="40" spans="1:13" ht="20.25" customHeight="1" x14ac:dyDescent="0.3">
      <c r="A40" s="18"/>
      <c r="B40" s="54"/>
      <c r="C40" s="55" t="s">
        <v>333</v>
      </c>
      <c r="D40" s="56">
        <f>'1) Budget Table'!D47</f>
        <v>0</v>
      </c>
      <c r="E40" s="56">
        <f>'1) Budget Table'!E47</f>
        <v>0</v>
      </c>
      <c r="F40" s="57">
        <f t="shared" ref="F40:F48" si="3">SUM(D40:E40)</f>
        <v>0</v>
      </c>
      <c r="G40" s="53"/>
      <c r="H40" s="20"/>
      <c r="I40" s="20"/>
      <c r="J40" s="20"/>
      <c r="K40" s="20"/>
      <c r="L40" s="20"/>
      <c r="M40" s="21"/>
    </row>
    <row r="41" spans="1:13" ht="15.9" customHeight="1" x14ac:dyDescent="0.3">
      <c r="A41" s="18"/>
      <c r="B41" s="54"/>
      <c r="C41" s="58" t="s">
        <v>334</v>
      </c>
      <c r="D41" s="59"/>
      <c r="E41" s="60"/>
      <c r="F41" s="61">
        <f t="shared" si="3"/>
        <v>0</v>
      </c>
      <c r="G41" s="53"/>
      <c r="H41" s="20"/>
      <c r="I41" s="20"/>
      <c r="J41" s="20"/>
      <c r="K41" s="20"/>
      <c r="L41" s="20"/>
      <c r="M41" s="21"/>
    </row>
    <row r="42" spans="1:13" ht="15.75" customHeight="1" x14ac:dyDescent="0.3">
      <c r="A42" s="18"/>
      <c r="B42" s="54"/>
      <c r="C42" s="62" t="s">
        <v>335</v>
      </c>
      <c r="D42" s="63"/>
      <c r="E42" s="27"/>
      <c r="F42" s="64">
        <f t="shared" si="3"/>
        <v>0</v>
      </c>
      <c r="G42" s="53"/>
      <c r="H42" s="20"/>
      <c r="I42" s="20"/>
      <c r="J42" s="20"/>
      <c r="K42" s="20"/>
      <c r="L42" s="20"/>
      <c r="M42" s="21"/>
    </row>
    <row r="43" spans="1:13" ht="32.25" customHeight="1" x14ac:dyDescent="0.3">
      <c r="A43" s="18"/>
      <c r="B43" s="54"/>
      <c r="C43" s="62" t="s">
        <v>336</v>
      </c>
      <c r="D43" s="63"/>
      <c r="E43" s="63"/>
      <c r="F43" s="64">
        <f t="shared" si="3"/>
        <v>0</v>
      </c>
      <c r="G43" s="53"/>
      <c r="H43" s="20"/>
      <c r="I43" s="20"/>
      <c r="J43" s="20"/>
      <c r="K43" s="20"/>
      <c r="L43" s="20"/>
      <c r="M43" s="21"/>
    </row>
    <row r="44" spans="1:13" ht="15.45" customHeight="1" x14ac:dyDescent="0.3">
      <c r="A44" s="18"/>
      <c r="B44" s="54"/>
      <c r="C44" s="62" t="s">
        <v>337</v>
      </c>
      <c r="D44" s="63"/>
      <c r="E44" s="63"/>
      <c r="F44" s="64">
        <f t="shared" si="3"/>
        <v>0</v>
      </c>
      <c r="G44" s="53"/>
      <c r="H44" s="20"/>
      <c r="I44" s="20"/>
      <c r="J44" s="20"/>
      <c r="K44" s="20"/>
      <c r="L44" s="20"/>
      <c r="M44" s="21"/>
    </row>
    <row r="45" spans="1:13" ht="15.45" customHeight="1" x14ac:dyDescent="0.3">
      <c r="A45" s="18"/>
      <c r="B45" s="54"/>
      <c r="C45" s="62" t="s">
        <v>338</v>
      </c>
      <c r="D45" s="63"/>
      <c r="E45" s="63"/>
      <c r="F45" s="64">
        <f t="shared" si="3"/>
        <v>0</v>
      </c>
      <c r="G45" s="53"/>
      <c r="H45" s="20"/>
      <c r="I45" s="20"/>
      <c r="J45" s="20"/>
      <c r="K45" s="20"/>
      <c r="L45" s="20"/>
      <c r="M45" s="21"/>
    </row>
    <row r="46" spans="1:13" ht="15.45" customHeight="1" x14ac:dyDescent="0.3">
      <c r="A46" s="18"/>
      <c r="B46" s="54"/>
      <c r="C46" s="62" t="s">
        <v>339</v>
      </c>
      <c r="D46" s="63"/>
      <c r="E46" s="63"/>
      <c r="F46" s="64">
        <f t="shared" si="3"/>
        <v>0</v>
      </c>
      <c r="G46" s="53"/>
      <c r="H46" s="20"/>
      <c r="I46" s="20"/>
      <c r="J46" s="20"/>
      <c r="K46" s="20"/>
      <c r="L46" s="20"/>
      <c r="M46" s="21"/>
    </row>
    <row r="47" spans="1:13" ht="15.45" customHeight="1" x14ac:dyDescent="0.3">
      <c r="A47" s="18"/>
      <c r="B47" s="54"/>
      <c r="C47" s="62" t="s">
        <v>340</v>
      </c>
      <c r="D47" s="63"/>
      <c r="E47" s="63"/>
      <c r="F47" s="64">
        <f t="shared" si="3"/>
        <v>0</v>
      </c>
      <c r="G47" s="53"/>
      <c r="H47" s="20"/>
      <c r="I47" s="20"/>
      <c r="J47" s="20"/>
      <c r="K47" s="20"/>
      <c r="L47" s="20"/>
      <c r="M47" s="21"/>
    </row>
    <row r="48" spans="1:13" ht="21" customHeight="1" x14ac:dyDescent="0.3">
      <c r="A48" s="18"/>
      <c r="B48" s="54"/>
      <c r="C48" s="66" t="s">
        <v>341</v>
      </c>
      <c r="D48" s="67">
        <f>SUM(D41:D47)</f>
        <v>0</v>
      </c>
      <c r="E48" s="67">
        <f>SUM(E41:E47)</f>
        <v>0</v>
      </c>
      <c r="F48" s="64">
        <f t="shared" si="3"/>
        <v>0</v>
      </c>
      <c r="G48" s="53"/>
      <c r="H48" s="20"/>
      <c r="I48" s="20"/>
      <c r="J48" s="20"/>
      <c r="K48" s="20"/>
      <c r="L48" s="20"/>
      <c r="M48" s="21"/>
    </row>
    <row r="49" spans="1:13" ht="22.5" customHeight="1" x14ac:dyDescent="0.3">
      <c r="A49" s="18"/>
      <c r="B49" s="23"/>
      <c r="C49" s="70"/>
      <c r="D49" s="70"/>
      <c r="E49" s="70"/>
      <c r="F49" s="71"/>
      <c r="G49" s="53"/>
      <c r="H49" s="20"/>
      <c r="I49" s="20"/>
      <c r="J49" s="20"/>
      <c r="K49" s="20"/>
      <c r="L49" s="20"/>
      <c r="M49" s="21"/>
    </row>
    <row r="50" spans="1:13" ht="15.45" customHeight="1" x14ac:dyDescent="0.3">
      <c r="A50" s="25"/>
      <c r="B50" s="411" t="s">
        <v>345</v>
      </c>
      <c r="C50" s="412"/>
      <c r="D50" s="412"/>
      <c r="E50" s="412"/>
      <c r="F50" s="413"/>
      <c r="G50" s="53"/>
      <c r="H50" s="20"/>
      <c r="I50" s="20"/>
      <c r="J50" s="20"/>
      <c r="K50" s="20"/>
      <c r="L50" s="20"/>
      <c r="M50" s="21"/>
    </row>
    <row r="51" spans="1:13" ht="15.45" customHeight="1" x14ac:dyDescent="0.3">
      <c r="A51" s="18"/>
      <c r="B51" s="28"/>
      <c r="C51" s="411" t="s">
        <v>109</v>
      </c>
      <c r="D51" s="412"/>
      <c r="E51" s="412"/>
      <c r="F51" s="413"/>
      <c r="G51" s="53"/>
      <c r="H51" s="20"/>
      <c r="I51" s="20"/>
      <c r="J51" s="20"/>
      <c r="K51" s="20"/>
      <c r="L51" s="20"/>
      <c r="M51" s="21"/>
    </row>
    <row r="52" spans="1:13" ht="24" customHeight="1" x14ac:dyDescent="0.3">
      <c r="A52" s="18"/>
      <c r="B52" s="54"/>
      <c r="C52" s="55" t="s">
        <v>333</v>
      </c>
      <c r="D52" s="56">
        <f>'1) Budget Table'!D60</f>
        <v>127500</v>
      </c>
      <c r="E52" s="56">
        <f>'1) Budget Table'!E60</f>
        <v>139702.6</v>
      </c>
      <c r="F52" s="57">
        <f t="shared" ref="F52:F60" si="4">SUM(D52:E52)</f>
        <v>267202.59999999998</v>
      </c>
      <c r="G52" s="53"/>
      <c r="H52" s="20"/>
      <c r="I52" s="20"/>
      <c r="J52" s="20"/>
      <c r="K52" s="20"/>
      <c r="L52" s="20"/>
      <c r="M52" s="21"/>
    </row>
    <row r="53" spans="1:13" ht="15.75" customHeight="1" x14ac:dyDescent="0.3">
      <c r="A53" s="18"/>
      <c r="B53" s="54"/>
      <c r="C53" s="58" t="s">
        <v>334</v>
      </c>
      <c r="D53" s="59"/>
      <c r="E53" s="60">
        <v>0</v>
      </c>
      <c r="F53" s="61">
        <f t="shared" si="4"/>
        <v>0</v>
      </c>
      <c r="G53" s="65">
        <f>H100</f>
        <v>0</v>
      </c>
      <c r="H53" s="41">
        <f>G53/3</f>
        <v>0</v>
      </c>
      <c r="I53" s="74">
        <v>51285.439169999998</v>
      </c>
      <c r="J53" s="74">
        <v>17095.146390000002</v>
      </c>
      <c r="K53" s="20"/>
      <c r="L53" s="20"/>
      <c r="M53" s="21"/>
    </row>
    <row r="54" spans="1:13" ht="15.75" customHeight="1" x14ac:dyDescent="0.3">
      <c r="A54" s="18"/>
      <c r="B54" s="54"/>
      <c r="C54" s="62" t="s">
        <v>335</v>
      </c>
      <c r="D54" s="63"/>
      <c r="E54" s="27">
        <v>3000</v>
      </c>
      <c r="F54" s="64">
        <f t="shared" si="4"/>
        <v>3000</v>
      </c>
      <c r="G54" s="75"/>
      <c r="H54" s="20"/>
      <c r="I54" s="20"/>
      <c r="J54" s="20"/>
      <c r="K54" s="20"/>
      <c r="L54" s="20"/>
      <c r="M54" s="21"/>
    </row>
    <row r="55" spans="1:13" ht="15.75" customHeight="1" x14ac:dyDescent="0.3">
      <c r="A55" s="18"/>
      <c r="B55" s="54"/>
      <c r="C55" s="62" t="s">
        <v>336</v>
      </c>
      <c r="D55" s="63"/>
      <c r="E55" s="63">
        <v>5000</v>
      </c>
      <c r="F55" s="64">
        <f t="shared" si="4"/>
        <v>5000</v>
      </c>
      <c r="G55" s="65"/>
      <c r="H55" s="20"/>
      <c r="I55" s="20"/>
      <c r="J55" s="20"/>
      <c r="K55" s="20"/>
      <c r="L55" s="20"/>
      <c r="M55" s="21"/>
    </row>
    <row r="56" spans="1:13" ht="18.75" customHeight="1" x14ac:dyDescent="0.3">
      <c r="A56" s="18"/>
      <c r="B56" s="54"/>
      <c r="C56" s="62" t="s">
        <v>337</v>
      </c>
      <c r="D56" s="63"/>
      <c r="E56" s="63">
        <v>0</v>
      </c>
      <c r="F56" s="64">
        <f t="shared" si="4"/>
        <v>0</v>
      </c>
      <c r="G56" s="75"/>
      <c r="H56" s="20"/>
      <c r="I56" s="20"/>
      <c r="J56" s="20"/>
      <c r="K56" s="20"/>
      <c r="L56" s="20"/>
      <c r="M56" s="21"/>
    </row>
    <row r="57" spans="1:13" ht="15.45" customHeight="1" x14ac:dyDescent="0.3">
      <c r="A57" s="18"/>
      <c r="B57" s="54"/>
      <c r="C57" s="62" t="s">
        <v>338</v>
      </c>
      <c r="D57" s="63">
        <v>5000</v>
      </c>
      <c r="E57" s="63">
        <v>5000</v>
      </c>
      <c r="F57" s="64">
        <f t="shared" si="4"/>
        <v>10000</v>
      </c>
      <c r="G57" s="75"/>
      <c r="H57" s="20"/>
      <c r="I57" s="20"/>
      <c r="J57" s="20"/>
      <c r="K57" s="20"/>
      <c r="L57" s="20"/>
      <c r="M57" s="21"/>
    </row>
    <row r="58" spans="1:13" ht="21.75" customHeight="1" x14ac:dyDescent="0.3">
      <c r="A58" s="18"/>
      <c r="B58" s="54"/>
      <c r="C58" s="62" t="s">
        <v>339</v>
      </c>
      <c r="D58" s="63">
        <v>127904.85</v>
      </c>
      <c r="E58" s="63">
        <v>130356</v>
      </c>
      <c r="F58" s="64">
        <f t="shared" si="4"/>
        <v>258260.85</v>
      </c>
      <c r="G58" s="75"/>
      <c r="H58" s="20"/>
      <c r="I58" s="20"/>
      <c r="J58" s="20"/>
      <c r="K58" s="20"/>
      <c r="L58" s="20"/>
      <c r="M58" s="21"/>
    </row>
    <row r="59" spans="1:13" ht="15.45" customHeight="1" x14ac:dyDescent="0.3">
      <c r="A59" s="18"/>
      <c r="B59" s="54"/>
      <c r="C59" s="62" t="s">
        <v>340</v>
      </c>
      <c r="D59" s="63">
        <v>17095.150000000001</v>
      </c>
      <c r="E59" s="63">
        <v>21000</v>
      </c>
      <c r="F59" s="64">
        <f t="shared" si="4"/>
        <v>38095.15</v>
      </c>
      <c r="G59" s="65"/>
      <c r="H59" s="20"/>
      <c r="I59" s="74">
        <v>127904.85361000001</v>
      </c>
      <c r="J59" s="20"/>
      <c r="K59" s="20"/>
      <c r="L59" s="20"/>
      <c r="M59" s="21"/>
    </row>
    <row r="60" spans="1:13" ht="15.45" customHeight="1" x14ac:dyDescent="0.3">
      <c r="A60" s="18"/>
      <c r="B60" s="54"/>
      <c r="C60" s="66" t="s">
        <v>341</v>
      </c>
      <c r="D60" s="67">
        <f>SUM(D53:D59)</f>
        <v>150000</v>
      </c>
      <c r="E60" s="67">
        <f>SUM(E53:E59)</f>
        <v>164356</v>
      </c>
      <c r="F60" s="64">
        <f t="shared" si="4"/>
        <v>314356</v>
      </c>
      <c r="G60" s="53"/>
      <c r="H60" s="20"/>
      <c r="I60" s="20"/>
      <c r="J60" s="20"/>
      <c r="K60" s="20"/>
      <c r="L60" s="20"/>
      <c r="M60" s="21"/>
    </row>
    <row r="61" spans="1:13" ht="15.45" customHeight="1" x14ac:dyDescent="0.3">
      <c r="A61" s="18"/>
      <c r="B61" s="54"/>
      <c r="C61" s="69"/>
      <c r="D61" s="70"/>
      <c r="E61" s="70"/>
      <c r="F61" s="71"/>
      <c r="G61" s="53"/>
      <c r="H61" s="20"/>
      <c r="I61" s="20"/>
      <c r="J61" s="20"/>
      <c r="K61" s="20"/>
      <c r="L61" s="20"/>
      <c r="M61" s="21"/>
    </row>
    <row r="62" spans="1:13" ht="15.45" customHeight="1" x14ac:dyDescent="0.3">
      <c r="A62" s="18"/>
      <c r="B62" s="54"/>
      <c r="C62" s="411" t="s">
        <v>143</v>
      </c>
      <c r="D62" s="412"/>
      <c r="E62" s="412"/>
      <c r="F62" s="413"/>
      <c r="G62" s="53"/>
      <c r="H62" s="20"/>
      <c r="I62" s="20"/>
      <c r="J62" s="20"/>
      <c r="K62" s="20"/>
      <c r="L62" s="20"/>
      <c r="M62" s="21"/>
    </row>
    <row r="63" spans="1:13" ht="21.75" customHeight="1" x14ac:dyDescent="0.3">
      <c r="A63" s="18"/>
      <c r="B63" s="54"/>
      <c r="C63" s="55" t="s">
        <v>333</v>
      </c>
      <c r="D63" s="56">
        <f>'1) Budget Table'!D71</f>
        <v>76500</v>
      </c>
      <c r="E63" s="56">
        <f>'1) Budget Table'!E71</f>
        <v>95200</v>
      </c>
      <c r="F63" s="57">
        <f t="shared" ref="F63:F71" si="5">SUM(D63:E63)</f>
        <v>171700</v>
      </c>
      <c r="G63" s="53"/>
      <c r="H63" s="20"/>
      <c r="I63" s="20"/>
      <c r="J63" s="20"/>
      <c r="K63" s="20"/>
      <c r="L63" s="20"/>
      <c r="M63" s="21"/>
    </row>
    <row r="64" spans="1:13" ht="15.75" customHeight="1" x14ac:dyDescent="0.3">
      <c r="A64" s="18"/>
      <c r="B64" s="54"/>
      <c r="C64" s="58" t="s">
        <v>334</v>
      </c>
      <c r="D64" s="59"/>
      <c r="E64" s="60">
        <v>0</v>
      </c>
      <c r="F64" s="61">
        <f t="shared" si="5"/>
        <v>0</v>
      </c>
      <c r="G64" s="53"/>
      <c r="H64" s="20"/>
      <c r="I64" s="20"/>
      <c r="J64" s="20"/>
      <c r="K64" s="20"/>
      <c r="L64" s="20"/>
      <c r="M64" s="21"/>
    </row>
    <row r="65" spans="1:13" ht="15.75" customHeight="1" x14ac:dyDescent="0.3">
      <c r="A65" s="18"/>
      <c r="B65" s="54"/>
      <c r="C65" s="62" t="s">
        <v>335</v>
      </c>
      <c r="D65" s="63"/>
      <c r="E65" s="27">
        <v>3000</v>
      </c>
      <c r="F65" s="64">
        <f t="shared" si="5"/>
        <v>3000</v>
      </c>
      <c r="G65" s="53"/>
      <c r="H65" s="20"/>
      <c r="I65" s="20"/>
      <c r="J65" s="20"/>
      <c r="K65" s="20"/>
      <c r="L65" s="20"/>
      <c r="M65" s="21"/>
    </row>
    <row r="66" spans="1:13" ht="15.75" customHeight="1" x14ac:dyDescent="0.3">
      <c r="A66" s="18"/>
      <c r="B66" s="54"/>
      <c r="C66" s="62" t="s">
        <v>336</v>
      </c>
      <c r="D66" s="63"/>
      <c r="E66" s="63">
        <v>3000</v>
      </c>
      <c r="F66" s="64">
        <f t="shared" si="5"/>
        <v>3000</v>
      </c>
      <c r="G66" s="53"/>
      <c r="H66" s="20"/>
      <c r="I66" s="20"/>
      <c r="J66" s="20"/>
      <c r="K66" s="20"/>
      <c r="L66" s="20"/>
      <c r="M66" s="21"/>
    </row>
    <row r="67" spans="1:13" ht="15.45" customHeight="1" x14ac:dyDescent="0.3">
      <c r="A67" s="18"/>
      <c r="B67" s="54"/>
      <c r="C67" s="62" t="s">
        <v>337</v>
      </c>
      <c r="D67" s="63"/>
      <c r="E67" s="63"/>
      <c r="F67" s="64">
        <f t="shared" si="5"/>
        <v>0</v>
      </c>
      <c r="G67" s="65"/>
      <c r="H67" s="20"/>
      <c r="I67" s="20"/>
      <c r="J67" s="20"/>
      <c r="K67" s="20"/>
      <c r="L67" s="20"/>
      <c r="M67" s="21"/>
    </row>
    <row r="68" spans="1:13" ht="15.45" customHeight="1" x14ac:dyDescent="0.3">
      <c r="A68" s="18"/>
      <c r="B68" s="54"/>
      <c r="C68" s="62" t="s">
        <v>338</v>
      </c>
      <c r="D68" s="63">
        <v>5000</v>
      </c>
      <c r="E68" s="63">
        <v>1000</v>
      </c>
      <c r="F68" s="64">
        <f t="shared" si="5"/>
        <v>6000</v>
      </c>
      <c r="G68" s="53"/>
      <c r="H68" s="20"/>
      <c r="I68" s="20"/>
      <c r="J68" s="20"/>
      <c r="K68" s="20"/>
      <c r="L68" s="20"/>
      <c r="M68" s="21"/>
    </row>
    <row r="69" spans="1:13" ht="15.45" customHeight="1" x14ac:dyDescent="0.3">
      <c r="A69" s="18"/>
      <c r="B69" s="54"/>
      <c r="C69" s="62" t="s">
        <v>339</v>
      </c>
      <c r="D69" s="63">
        <v>67904.850000000006</v>
      </c>
      <c r="E69" s="63">
        <v>100000</v>
      </c>
      <c r="F69" s="64">
        <f t="shared" si="5"/>
        <v>167904.85</v>
      </c>
      <c r="G69" s="53"/>
      <c r="H69" s="20"/>
      <c r="I69" s="20"/>
      <c r="J69" s="20"/>
      <c r="K69" s="20"/>
      <c r="L69" s="20"/>
      <c r="M69" s="21"/>
    </row>
    <row r="70" spans="1:13" ht="15.45" customHeight="1" x14ac:dyDescent="0.3">
      <c r="A70" s="18"/>
      <c r="B70" s="54"/>
      <c r="C70" s="62" t="s">
        <v>340</v>
      </c>
      <c r="D70" s="63">
        <v>17095.150000000001</v>
      </c>
      <c r="E70" s="63">
        <v>5000</v>
      </c>
      <c r="F70" s="64">
        <f t="shared" si="5"/>
        <v>22095.15</v>
      </c>
      <c r="G70" s="53"/>
      <c r="H70" s="20"/>
      <c r="I70" s="20"/>
      <c r="J70" s="20"/>
      <c r="K70" s="20"/>
      <c r="L70" s="20"/>
      <c r="M70" s="21"/>
    </row>
    <row r="71" spans="1:13" ht="15.45" customHeight="1" x14ac:dyDescent="0.3">
      <c r="A71" s="18"/>
      <c r="B71" s="54"/>
      <c r="C71" s="66" t="s">
        <v>341</v>
      </c>
      <c r="D71" s="67">
        <f>SUM(D64:D70)</f>
        <v>90000</v>
      </c>
      <c r="E71" s="67">
        <f>SUM(E64:E70)</f>
        <v>112000</v>
      </c>
      <c r="F71" s="64">
        <f t="shared" si="5"/>
        <v>202000</v>
      </c>
      <c r="G71" s="53"/>
      <c r="H71" s="20"/>
      <c r="I71" s="20"/>
      <c r="J71" s="20"/>
      <c r="K71" s="20"/>
      <c r="L71" s="20"/>
      <c r="M71" s="21"/>
    </row>
    <row r="72" spans="1:13" ht="15.45" customHeight="1" x14ac:dyDescent="0.3">
      <c r="A72" s="18"/>
      <c r="B72" s="54"/>
      <c r="C72" s="69"/>
      <c r="D72" s="70"/>
      <c r="E72" s="70"/>
      <c r="F72" s="71"/>
      <c r="G72" s="53"/>
      <c r="H72" s="20"/>
      <c r="I72" s="20"/>
      <c r="J72" s="20"/>
      <c r="K72" s="20"/>
      <c r="L72" s="20"/>
      <c r="M72" s="21"/>
    </row>
    <row r="73" spans="1:13" ht="15.45" customHeight="1" x14ac:dyDescent="0.3">
      <c r="A73" s="18"/>
      <c r="B73" s="54"/>
      <c r="C73" s="411" t="s">
        <v>173</v>
      </c>
      <c r="D73" s="412"/>
      <c r="E73" s="412"/>
      <c r="F73" s="413"/>
      <c r="G73" s="53"/>
      <c r="H73" s="20"/>
      <c r="I73" s="20"/>
      <c r="J73" s="20"/>
      <c r="K73" s="20"/>
      <c r="L73" s="20"/>
      <c r="M73" s="21"/>
    </row>
    <row r="74" spans="1:13" ht="21.75" customHeight="1" x14ac:dyDescent="0.3">
      <c r="A74" s="18"/>
      <c r="B74" s="54"/>
      <c r="C74" s="55" t="s">
        <v>333</v>
      </c>
      <c r="D74" s="56">
        <f>'1) Budget Table'!D81</f>
        <v>0</v>
      </c>
      <c r="E74" s="56">
        <f>'1) Budget Table'!E81</f>
        <v>0</v>
      </c>
      <c r="F74" s="57">
        <f t="shared" ref="F74:F82" si="6">SUM(D74:E74)</f>
        <v>0</v>
      </c>
      <c r="G74" s="53"/>
      <c r="H74" s="20"/>
      <c r="I74" s="20"/>
      <c r="J74" s="20"/>
      <c r="K74" s="20"/>
      <c r="L74" s="20"/>
      <c r="M74" s="21"/>
    </row>
    <row r="75" spans="1:13" ht="18" customHeight="1" x14ac:dyDescent="0.3">
      <c r="A75" s="18"/>
      <c r="B75" s="54"/>
      <c r="C75" s="58" t="s">
        <v>334</v>
      </c>
      <c r="D75" s="59"/>
      <c r="E75" s="60"/>
      <c r="F75" s="61">
        <f t="shared" si="6"/>
        <v>0</v>
      </c>
      <c r="G75" s="53"/>
      <c r="H75" s="20"/>
      <c r="I75" s="20"/>
      <c r="J75" s="20"/>
      <c r="K75" s="20"/>
      <c r="L75" s="20"/>
      <c r="M75" s="21"/>
    </row>
    <row r="76" spans="1:13" ht="15.75" customHeight="1" x14ac:dyDescent="0.3">
      <c r="A76" s="18"/>
      <c r="B76" s="54"/>
      <c r="C76" s="62" t="s">
        <v>335</v>
      </c>
      <c r="D76" s="63"/>
      <c r="E76" s="27"/>
      <c r="F76" s="64">
        <f t="shared" si="6"/>
        <v>0</v>
      </c>
      <c r="G76" s="53"/>
      <c r="H76" s="20"/>
      <c r="I76" s="20"/>
      <c r="J76" s="20"/>
      <c r="K76" s="20"/>
      <c r="L76" s="20"/>
      <c r="M76" s="21"/>
    </row>
    <row r="77" spans="1:13" ht="15.75" customHeight="1" x14ac:dyDescent="0.3">
      <c r="A77" s="18"/>
      <c r="B77" s="54"/>
      <c r="C77" s="62" t="s">
        <v>336</v>
      </c>
      <c r="D77" s="63"/>
      <c r="E77" s="63"/>
      <c r="F77" s="64">
        <f t="shared" si="6"/>
        <v>0</v>
      </c>
      <c r="G77" s="53"/>
      <c r="H77" s="20"/>
      <c r="I77" s="20"/>
      <c r="J77" s="20"/>
      <c r="K77" s="20"/>
      <c r="L77" s="20"/>
      <c r="M77" s="21"/>
    </row>
    <row r="78" spans="1:13" ht="15.45" customHeight="1" x14ac:dyDescent="0.3">
      <c r="A78" s="18"/>
      <c r="B78" s="54"/>
      <c r="C78" s="62" t="s">
        <v>337</v>
      </c>
      <c r="D78" s="63"/>
      <c r="E78" s="63"/>
      <c r="F78" s="64">
        <f t="shared" si="6"/>
        <v>0</v>
      </c>
      <c r="G78" s="53"/>
      <c r="H78" s="20"/>
      <c r="I78" s="20"/>
      <c r="J78" s="20"/>
      <c r="K78" s="20"/>
      <c r="L78" s="20"/>
      <c r="M78" s="21"/>
    </row>
    <row r="79" spans="1:13" ht="15.45" customHeight="1" x14ac:dyDescent="0.3">
      <c r="A79" s="18"/>
      <c r="B79" s="54"/>
      <c r="C79" s="62" t="s">
        <v>338</v>
      </c>
      <c r="D79" s="63"/>
      <c r="E79" s="63"/>
      <c r="F79" s="64">
        <f t="shared" si="6"/>
        <v>0</v>
      </c>
      <c r="G79" s="53"/>
      <c r="H79" s="20"/>
      <c r="I79" s="20"/>
      <c r="J79" s="20"/>
      <c r="K79" s="20"/>
      <c r="L79" s="20"/>
      <c r="M79" s="21"/>
    </row>
    <row r="80" spans="1:13" ht="15.45" customHeight="1" x14ac:dyDescent="0.3">
      <c r="A80" s="18"/>
      <c r="B80" s="54"/>
      <c r="C80" s="62" t="s">
        <v>339</v>
      </c>
      <c r="D80" s="63"/>
      <c r="E80" s="63"/>
      <c r="F80" s="64">
        <f t="shared" si="6"/>
        <v>0</v>
      </c>
      <c r="G80" s="53"/>
      <c r="H80" s="20"/>
      <c r="I80" s="20"/>
      <c r="J80" s="20"/>
      <c r="K80" s="20"/>
      <c r="L80" s="20"/>
      <c r="M80" s="21"/>
    </row>
    <row r="81" spans="1:13" ht="15.45" customHeight="1" x14ac:dyDescent="0.3">
      <c r="A81" s="18"/>
      <c r="B81" s="54"/>
      <c r="C81" s="62" t="s">
        <v>340</v>
      </c>
      <c r="D81" s="63"/>
      <c r="E81" s="63"/>
      <c r="F81" s="64">
        <f t="shared" si="6"/>
        <v>0</v>
      </c>
      <c r="G81" s="53"/>
      <c r="H81" s="20"/>
      <c r="I81" s="20"/>
      <c r="J81" s="20"/>
      <c r="K81" s="20"/>
      <c r="L81" s="20"/>
      <c r="M81" s="21"/>
    </row>
    <row r="82" spans="1:13" ht="15.45" customHeight="1" x14ac:dyDescent="0.3">
      <c r="A82" s="18"/>
      <c r="B82" s="54"/>
      <c r="C82" s="66" t="s">
        <v>341</v>
      </c>
      <c r="D82" s="67">
        <f>SUM(D75:D81)</f>
        <v>0</v>
      </c>
      <c r="E82" s="67">
        <f>SUM(E75:E81)</f>
        <v>0</v>
      </c>
      <c r="F82" s="64">
        <f t="shared" si="6"/>
        <v>0</v>
      </c>
      <c r="G82" s="53"/>
      <c r="H82" s="20"/>
      <c r="I82" s="20"/>
      <c r="J82" s="20"/>
      <c r="K82" s="20"/>
      <c r="L82" s="20"/>
      <c r="M82" s="21"/>
    </row>
    <row r="83" spans="1:13" ht="15.45" customHeight="1" x14ac:dyDescent="0.3">
      <c r="A83" s="18"/>
      <c r="B83" s="54"/>
      <c r="C83" s="69"/>
      <c r="D83" s="70"/>
      <c r="E83" s="70"/>
      <c r="F83" s="71"/>
      <c r="G83" s="53"/>
      <c r="H83" s="20"/>
      <c r="I83" s="20"/>
      <c r="J83" s="20"/>
      <c r="K83" s="20"/>
      <c r="L83" s="20"/>
      <c r="M83" s="21"/>
    </row>
    <row r="84" spans="1:13" ht="15.45" customHeight="1" x14ac:dyDescent="0.3">
      <c r="A84" s="18"/>
      <c r="B84" s="54"/>
      <c r="C84" s="411" t="s">
        <v>182</v>
      </c>
      <c r="D84" s="412"/>
      <c r="E84" s="412"/>
      <c r="F84" s="413"/>
      <c r="G84" s="53"/>
      <c r="H84" s="20"/>
      <c r="I84" s="20"/>
      <c r="J84" s="20"/>
      <c r="K84" s="20"/>
      <c r="L84" s="20"/>
      <c r="M84" s="21"/>
    </row>
    <row r="85" spans="1:13" ht="21.75" customHeight="1" x14ac:dyDescent="0.3">
      <c r="A85" s="18"/>
      <c r="B85" s="54"/>
      <c r="C85" s="55" t="s">
        <v>333</v>
      </c>
      <c r="D85" s="56">
        <f>'1) Budget Table'!D91</f>
        <v>0</v>
      </c>
      <c r="E85" s="56">
        <f>'1) Budget Table'!E91</f>
        <v>0</v>
      </c>
      <c r="F85" s="57">
        <f t="shared" ref="F85:F93" si="7">SUM(D85:E85)</f>
        <v>0</v>
      </c>
      <c r="G85" s="53"/>
      <c r="H85" s="20"/>
      <c r="I85" s="20"/>
      <c r="J85" s="20"/>
      <c r="K85" s="20"/>
      <c r="L85" s="20"/>
      <c r="M85" s="21"/>
    </row>
    <row r="86" spans="1:13" ht="15.75" customHeight="1" x14ac:dyDescent="0.3">
      <c r="A86" s="18"/>
      <c r="B86" s="54"/>
      <c r="C86" s="58" t="s">
        <v>334</v>
      </c>
      <c r="D86" s="59"/>
      <c r="E86" s="60"/>
      <c r="F86" s="61">
        <f t="shared" si="7"/>
        <v>0</v>
      </c>
      <c r="G86" s="53"/>
      <c r="H86" s="20"/>
      <c r="I86" s="20"/>
      <c r="J86" s="20"/>
      <c r="K86" s="20"/>
      <c r="L86" s="20"/>
      <c r="M86" s="21"/>
    </row>
    <row r="87" spans="1:13" ht="15.75" customHeight="1" x14ac:dyDescent="0.3">
      <c r="A87" s="18"/>
      <c r="B87" s="54"/>
      <c r="C87" s="62" t="s">
        <v>335</v>
      </c>
      <c r="D87" s="63"/>
      <c r="E87" s="27"/>
      <c r="F87" s="64">
        <f t="shared" si="7"/>
        <v>0</v>
      </c>
      <c r="G87" s="53"/>
      <c r="H87" s="20"/>
      <c r="I87" s="20"/>
      <c r="J87" s="20"/>
      <c r="K87" s="20"/>
      <c r="L87" s="20"/>
      <c r="M87" s="21"/>
    </row>
    <row r="88" spans="1:13" ht="15.75" customHeight="1" x14ac:dyDescent="0.3">
      <c r="A88" s="18"/>
      <c r="B88" s="54"/>
      <c r="C88" s="62" t="s">
        <v>336</v>
      </c>
      <c r="D88" s="63"/>
      <c r="E88" s="63"/>
      <c r="F88" s="64">
        <f t="shared" si="7"/>
        <v>0</v>
      </c>
      <c r="G88" s="53"/>
      <c r="H88" s="20"/>
      <c r="I88" s="20"/>
      <c r="J88" s="20"/>
      <c r="K88" s="20"/>
      <c r="L88" s="20"/>
      <c r="M88" s="21"/>
    </row>
    <row r="89" spans="1:13" ht="15.45" customHeight="1" x14ac:dyDescent="0.3">
      <c r="A89" s="18"/>
      <c r="B89" s="54"/>
      <c r="C89" s="62" t="s">
        <v>337</v>
      </c>
      <c r="D89" s="63"/>
      <c r="E89" s="63"/>
      <c r="F89" s="64">
        <f t="shared" si="7"/>
        <v>0</v>
      </c>
      <c r="G89" s="53"/>
      <c r="H89" s="20"/>
      <c r="I89" s="20"/>
      <c r="J89" s="20"/>
      <c r="K89" s="20"/>
      <c r="L89" s="20"/>
      <c r="M89" s="21"/>
    </row>
    <row r="90" spans="1:13" ht="15.45" customHeight="1" x14ac:dyDescent="0.3">
      <c r="A90" s="18"/>
      <c r="B90" s="54"/>
      <c r="C90" s="62" t="s">
        <v>338</v>
      </c>
      <c r="D90" s="63"/>
      <c r="E90" s="63"/>
      <c r="F90" s="64">
        <f t="shared" si="7"/>
        <v>0</v>
      </c>
      <c r="G90" s="53"/>
      <c r="H90" s="20"/>
      <c r="I90" s="20"/>
      <c r="J90" s="20"/>
      <c r="K90" s="20"/>
      <c r="L90" s="20"/>
      <c r="M90" s="21"/>
    </row>
    <row r="91" spans="1:13" ht="25.5" customHeight="1" x14ac:dyDescent="0.3">
      <c r="A91" s="18"/>
      <c r="B91" s="54"/>
      <c r="C91" s="62" t="s">
        <v>339</v>
      </c>
      <c r="D91" s="63"/>
      <c r="E91" s="63"/>
      <c r="F91" s="64">
        <f t="shared" si="7"/>
        <v>0</v>
      </c>
      <c r="G91" s="53"/>
      <c r="H91" s="20"/>
      <c r="I91" s="20"/>
      <c r="J91" s="20"/>
      <c r="K91" s="20"/>
      <c r="L91" s="20"/>
      <c r="M91" s="21"/>
    </row>
    <row r="92" spans="1:13" ht="15.45" customHeight="1" x14ac:dyDescent="0.3">
      <c r="A92" s="18"/>
      <c r="B92" s="54"/>
      <c r="C92" s="62" t="s">
        <v>340</v>
      </c>
      <c r="D92" s="63"/>
      <c r="E92" s="63"/>
      <c r="F92" s="64">
        <f t="shared" si="7"/>
        <v>0</v>
      </c>
      <c r="G92" s="53"/>
      <c r="H92" s="20"/>
      <c r="I92" s="20"/>
      <c r="J92" s="20"/>
      <c r="K92" s="20"/>
      <c r="L92" s="20"/>
      <c r="M92" s="21"/>
    </row>
    <row r="93" spans="1:13" ht="15.75" customHeight="1" x14ac:dyDescent="0.3">
      <c r="A93" s="18"/>
      <c r="B93" s="54"/>
      <c r="C93" s="66" t="s">
        <v>341</v>
      </c>
      <c r="D93" s="67">
        <f>SUM(D86:D92)</f>
        <v>0</v>
      </c>
      <c r="E93" s="67">
        <f>SUM(E86:E92)</f>
        <v>0</v>
      </c>
      <c r="F93" s="64">
        <f t="shared" si="7"/>
        <v>0</v>
      </c>
      <c r="G93" s="53"/>
      <c r="H93" s="20"/>
      <c r="I93" s="20"/>
      <c r="J93" s="20"/>
      <c r="K93" s="20"/>
      <c r="L93" s="20"/>
      <c r="M93" s="21"/>
    </row>
    <row r="94" spans="1:13" ht="25.5" customHeight="1" x14ac:dyDescent="0.3">
      <c r="A94" s="18"/>
      <c r="B94" s="23"/>
      <c r="C94" s="22"/>
      <c r="D94" s="22"/>
      <c r="E94" s="22"/>
      <c r="F94" s="22"/>
      <c r="G94" s="20"/>
      <c r="H94" s="20"/>
      <c r="I94" s="20"/>
      <c r="J94" s="20"/>
      <c r="K94" s="20"/>
      <c r="L94" s="20"/>
      <c r="M94" s="21"/>
    </row>
    <row r="95" spans="1:13" ht="15.45" customHeight="1" x14ac:dyDescent="0.3">
      <c r="A95" s="25"/>
      <c r="B95" s="411" t="s">
        <v>346</v>
      </c>
      <c r="C95" s="412"/>
      <c r="D95" s="412"/>
      <c r="E95" s="412"/>
      <c r="F95" s="413"/>
      <c r="G95" s="53"/>
      <c r="H95" s="20"/>
      <c r="I95" s="20"/>
      <c r="J95" s="20"/>
      <c r="K95" s="20"/>
      <c r="L95" s="20"/>
      <c r="M95" s="21"/>
    </row>
    <row r="96" spans="1:13" ht="15.45" customHeight="1" x14ac:dyDescent="0.3">
      <c r="A96" s="18"/>
      <c r="B96" s="28"/>
      <c r="C96" s="411" t="s">
        <v>193</v>
      </c>
      <c r="D96" s="412"/>
      <c r="E96" s="412"/>
      <c r="F96" s="413"/>
      <c r="G96" s="53"/>
      <c r="H96" s="20"/>
      <c r="I96" s="20"/>
      <c r="J96" s="20"/>
      <c r="K96" s="20"/>
      <c r="L96" s="20"/>
      <c r="M96" s="21"/>
    </row>
    <row r="97" spans="1:13" ht="22.5" customHeight="1" x14ac:dyDescent="0.3">
      <c r="A97" s="18"/>
      <c r="B97" s="54"/>
      <c r="C97" s="55" t="s">
        <v>333</v>
      </c>
      <c r="D97" s="56">
        <f>'1) Budget Table'!D103</f>
        <v>1292677.3</v>
      </c>
      <c r="E97" s="56">
        <f>'1) Budget Table'!E103</f>
        <v>0</v>
      </c>
      <c r="F97" s="57">
        <f t="shared" ref="F97:F105" si="8">SUM(D97:E97)</f>
        <v>1292677.3</v>
      </c>
      <c r="G97" s="53"/>
      <c r="H97" s="20"/>
      <c r="I97" s="20"/>
      <c r="J97" s="20"/>
      <c r="K97" s="20"/>
      <c r="L97" s="20"/>
      <c r="M97" s="21"/>
    </row>
    <row r="98" spans="1:13" ht="15.9" customHeight="1" x14ac:dyDescent="0.3">
      <c r="A98" s="18"/>
      <c r="B98" s="54"/>
      <c r="C98" s="58" t="s">
        <v>334</v>
      </c>
      <c r="D98" s="59"/>
      <c r="E98" s="60"/>
      <c r="F98" s="61">
        <f t="shared" si="8"/>
        <v>0</v>
      </c>
      <c r="G98" s="65"/>
      <c r="H98" s="41"/>
      <c r="I98" s="41"/>
      <c r="J98" s="20"/>
      <c r="K98" s="20"/>
      <c r="L98" s="20"/>
      <c r="M98" s="21"/>
    </row>
    <row r="99" spans="1:13" ht="15.45" customHeight="1" x14ac:dyDescent="0.3">
      <c r="A99" s="18"/>
      <c r="B99" s="54"/>
      <c r="C99" s="62" t="s">
        <v>335</v>
      </c>
      <c r="D99" s="63"/>
      <c r="E99" s="27"/>
      <c r="F99" s="64">
        <f t="shared" si="8"/>
        <v>0</v>
      </c>
      <c r="G99" s="65"/>
      <c r="H99" s="20"/>
      <c r="I99" s="20"/>
      <c r="J99" s="20"/>
      <c r="K99" s="20"/>
      <c r="L99" s="20"/>
      <c r="M99" s="21"/>
    </row>
    <row r="100" spans="1:13" ht="15.75" customHeight="1" x14ac:dyDescent="0.3">
      <c r="A100" s="18"/>
      <c r="B100" s="54"/>
      <c r="C100" s="62" t="s">
        <v>336</v>
      </c>
      <c r="D100" s="63"/>
      <c r="E100" s="63"/>
      <c r="F100" s="64">
        <f t="shared" si="8"/>
        <v>0</v>
      </c>
      <c r="G100" s="65"/>
      <c r="H100" s="41"/>
      <c r="I100" s="20"/>
      <c r="J100" s="20"/>
      <c r="K100" s="20"/>
      <c r="L100" s="20"/>
      <c r="M100" s="21"/>
    </row>
    <row r="101" spans="1:13" ht="15.45" customHeight="1" x14ac:dyDescent="0.3">
      <c r="A101" s="18"/>
      <c r="B101" s="54"/>
      <c r="C101" s="62" t="s">
        <v>337</v>
      </c>
      <c r="D101" s="63">
        <v>1179197</v>
      </c>
      <c r="E101" s="63"/>
      <c r="F101" s="64">
        <f t="shared" si="8"/>
        <v>1179197</v>
      </c>
      <c r="G101" s="65"/>
      <c r="H101" s="41"/>
      <c r="I101" s="41"/>
      <c r="J101" s="20"/>
      <c r="K101" s="20"/>
      <c r="L101" s="20"/>
      <c r="M101" s="21"/>
    </row>
    <row r="102" spans="1:13" ht="15.45" customHeight="1" x14ac:dyDescent="0.3">
      <c r="A102" s="18"/>
      <c r="B102" s="54"/>
      <c r="C102" s="62" t="s">
        <v>338</v>
      </c>
      <c r="D102" s="63"/>
      <c r="E102" s="63"/>
      <c r="F102" s="64">
        <f t="shared" si="8"/>
        <v>0</v>
      </c>
      <c r="G102" s="65"/>
      <c r="H102" s="20"/>
      <c r="I102" s="20"/>
      <c r="J102" s="20"/>
      <c r="K102" s="20"/>
      <c r="L102" s="20"/>
      <c r="M102" s="21"/>
    </row>
    <row r="103" spans="1:13" ht="15.45" customHeight="1" x14ac:dyDescent="0.3">
      <c r="A103" s="18"/>
      <c r="B103" s="54"/>
      <c r="C103" s="62" t="s">
        <v>339</v>
      </c>
      <c r="D103" s="63"/>
      <c r="E103" s="63"/>
      <c r="F103" s="64">
        <f t="shared" si="8"/>
        <v>0</v>
      </c>
      <c r="G103" s="53"/>
      <c r="H103" s="20"/>
      <c r="I103" s="20"/>
      <c r="J103" s="20"/>
      <c r="K103" s="20"/>
      <c r="L103" s="20"/>
      <c r="M103" s="21"/>
    </row>
    <row r="104" spans="1:13" ht="15.45" customHeight="1" x14ac:dyDescent="0.3">
      <c r="A104" s="18"/>
      <c r="B104" s="54"/>
      <c r="C104" s="62" t="s">
        <v>340</v>
      </c>
      <c r="D104" s="63">
        <v>63980.3</v>
      </c>
      <c r="E104" s="63"/>
      <c r="F104" s="64">
        <f t="shared" si="8"/>
        <v>63980.3</v>
      </c>
      <c r="G104" s="53"/>
      <c r="H104" s="20"/>
      <c r="I104" s="20"/>
      <c r="J104" s="20"/>
      <c r="K104" s="20"/>
      <c r="L104" s="20"/>
      <c r="M104" s="21"/>
    </row>
    <row r="105" spans="1:13" ht="15.45" customHeight="1" x14ac:dyDescent="0.3">
      <c r="A105" s="18"/>
      <c r="B105" s="54"/>
      <c r="C105" s="66" t="s">
        <v>341</v>
      </c>
      <c r="D105" s="67">
        <f>SUM(D98:D104)</f>
        <v>1243177.3</v>
      </c>
      <c r="E105" s="67">
        <f>SUM(E98:E104)</f>
        <v>0</v>
      </c>
      <c r="F105" s="64">
        <f t="shared" si="8"/>
        <v>1243177.3</v>
      </c>
      <c r="G105" s="53"/>
      <c r="H105" s="20"/>
      <c r="I105" s="20"/>
      <c r="J105" s="20"/>
      <c r="K105" s="20"/>
      <c r="L105" s="20"/>
      <c r="M105" s="21"/>
    </row>
    <row r="106" spans="1:13" ht="15.45" customHeight="1" x14ac:dyDescent="0.3">
      <c r="A106" s="18"/>
      <c r="B106" s="54"/>
      <c r="C106" s="69"/>
      <c r="D106" s="70"/>
      <c r="E106" s="70"/>
      <c r="F106" s="71"/>
      <c r="G106" s="53"/>
      <c r="H106" s="20"/>
      <c r="I106" s="20"/>
      <c r="J106" s="20"/>
      <c r="K106" s="20"/>
      <c r="L106" s="20"/>
      <c r="M106" s="21"/>
    </row>
    <row r="107" spans="1:13" ht="15.75" customHeight="1" x14ac:dyDescent="0.3">
      <c r="A107" s="18"/>
      <c r="B107" s="54"/>
      <c r="C107" s="411" t="s">
        <v>347</v>
      </c>
      <c r="D107" s="412"/>
      <c r="E107" s="412"/>
      <c r="F107" s="413"/>
      <c r="G107" s="53"/>
      <c r="H107" s="20"/>
      <c r="I107" s="20"/>
      <c r="J107" s="20"/>
      <c r="K107" s="20"/>
      <c r="L107" s="20"/>
      <c r="M107" s="21"/>
    </row>
    <row r="108" spans="1:13" ht="21.75" customHeight="1" x14ac:dyDescent="0.3">
      <c r="A108" s="18"/>
      <c r="B108" s="54"/>
      <c r="C108" s="55" t="s">
        <v>333</v>
      </c>
      <c r="D108" s="56">
        <f>'1) Budget Table'!D113</f>
        <v>0</v>
      </c>
      <c r="E108" s="56">
        <f>'1) Budget Table'!E113</f>
        <v>822671.89</v>
      </c>
      <c r="F108" s="57">
        <f t="shared" ref="F108:F116" si="9">SUM(D108:E108)</f>
        <v>822671.89</v>
      </c>
      <c r="G108" s="53"/>
      <c r="H108" s="20"/>
      <c r="I108" s="20"/>
      <c r="J108" s="20"/>
      <c r="K108" s="20"/>
      <c r="L108" s="20"/>
      <c r="M108" s="21"/>
    </row>
    <row r="109" spans="1:13" ht="15.9" customHeight="1" x14ac:dyDescent="0.3">
      <c r="A109" s="18"/>
      <c r="B109" s="54"/>
      <c r="C109" s="58" t="s">
        <v>334</v>
      </c>
      <c r="D109" s="59"/>
      <c r="E109" s="60">
        <v>0</v>
      </c>
      <c r="F109" s="61">
        <f t="shared" si="9"/>
        <v>0</v>
      </c>
      <c r="G109" s="53"/>
      <c r="H109" s="20"/>
      <c r="I109" s="20"/>
      <c r="J109" s="20"/>
      <c r="K109" s="20"/>
      <c r="L109" s="20"/>
      <c r="M109" s="21"/>
    </row>
    <row r="110" spans="1:13" ht="15.45" customHeight="1" x14ac:dyDescent="0.3">
      <c r="A110" s="18"/>
      <c r="B110" s="54"/>
      <c r="C110" s="62" t="s">
        <v>335</v>
      </c>
      <c r="D110" s="63"/>
      <c r="E110" s="27">
        <v>4000</v>
      </c>
      <c r="F110" s="64">
        <f t="shared" si="9"/>
        <v>4000</v>
      </c>
      <c r="G110" s="53"/>
      <c r="H110" s="20"/>
      <c r="I110" s="20"/>
      <c r="J110" s="20"/>
      <c r="K110" s="20"/>
      <c r="L110" s="20"/>
      <c r="M110" s="21"/>
    </row>
    <row r="111" spans="1:13" ht="31.5" customHeight="1" x14ac:dyDescent="0.3">
      <c r="A111" s="18"/>
      <c r="B111" s="54"/>
      <c r="C111" s="62" t="s">
        <v>336</v>
      </c>
      <c r="D111" s="63"/>
      <c r="E111" s="63">
        <v>5157</v>
      </c>
      <c r="F111" s="64">
        <f t="shared" si="9"/>
        <v>5157</v>
      </c>
      <c r="G111" s="53"/>
      <c r="H111" s="20"/>
      <c r="I111" s="20"/>
      <c r="J111" s="20"/>
      <c r="K111" s="20"/>
      <c r="L111" s="20"/>
      <c r="M111" s="21"/>
    </row>
    <row r="112" spans="1:13" ht="15.45" customHeight="1" x14ac:dyDescent="0.3">
      <c r="A112" s="18"/>
      <c r="B112" s="54"/>
      <c r="C112" s="62" t="s">
        <v>337</v>
      </c>
      <c r="D112" s="63"/>
      <c r="E112" s="63">
        <v>238843</v>
      </c>
      <c r="F112" s="64">
        <f t="shared" si="9"/>
        <v>238843</v>
      </c>
      <c r="G112" s="53"/>
      <c r="H112" s="20"/>
      <c r="I112" s="20"/>
      <c r="J112" s="20"/>
      <c r="K112" s="20"/>
      <c r="L112" s="20"/>
      <c r="M112" s="21"/>
    </row>
    <row r="113" spans="1:13" ht="15.45" customHeight="1" x14ac:dyDescent="0.3">
      <c r="A113" s="18"/>
      <c r="B113" s="54"/>
      <c r="C113" s="62" t="s">
        <v>338</v>
      </c>
      <c r="D113" s="63"/>
      <c r="E113" s="63">
        <v>5000</v>
      </c>
      <c r="F113" s="64">
        <f t="shared" si="9"/>
        <v>5000</v>
      </c>
      <c r="G113" s="65"/>
      <c r="H113" s="20"/>
      <c r="I113" s="20"/>
      <c r="J113" s="20"/>
      <c r="K113" s="20"/>
      <c r="L113" s="20"/>
      <c r="M113" s="21"/>
    </row>
    <row r="114" spans="1:13" ht="15.45" customHeight="1" x14ac:dyDescent="0.3">
      <c r="A114" s="18"/>
      <c r="B114" s="54"/>
      <c r="C114" s="62" t="s">
        <v>339</v>
      </c>
      <c r="D114" s="63"/>
      <c r="E114" s="63">
        <v>400000</v>
      </c>
      <c r="F114" s="64">
        <f t="shared" si="9"/>
        <v>400000</v>
      </c>
      <c r="G114" s="65"/>
      <c r="H114" s="20"/>
      <c r="I114" s="20"/>
      <c r="J114" s="20"/>
      <c r="K114" s="20"/>
      <c r="L114" s="20"/>
      <c r="M114" s="21"/>
    </row>
    <row r="115" spans="1:13" ht="15.45" customHeight="1" x14ac:dyDescent="0.3">
      <c r="A115" s="18"/>
      <c r="B115" s="54"/>
      <c r="C115" s="62" t="s">
        <v>340</v>
      </c>
      <c r="D115" s="63"/>
      <c r="E115" s="63">
        <v>39000</v>
      </c>
      <c r="F115" s="64">
        <f t="shared" si="9"/>
        <v>39000</v>
      </c>
      <c r="G115" s="53"/>
      <c r="H115" s="20"/>
      <c r="I115" s="20"/>
      <c r="J115" s="20"/>
      <c r="K115" s="20"/>
      <c r="L115" s="20"/>
      <c r="M115" s="21"/>
    </row>
    <row r="116" spans="1:13" ht="15.45" customHeight="1" x14ac:dyDescent="0.3">
      <c r="A116" s="18"/>
      <c r="B116" s="54"/>
      <c r="C116" s="66" t="s">
        <v>341</v>
      </c>
      <c r="D116" s="67">
        <f>SUM(D109:D115)</f>
        <v>0</v>
      </c>
      <c r="E116" s="67">
        <f>SUM(E109:E115)</f>
        <v>692000</v>
      </c>
      <c r="F116" s="64">
        <f t="shared" si="9"/>
        <v>692000</v>
      </c>
      <c r="G116" s="65"/>
      <c r="H116" s="20"/>
      <c r="I116" s="20"/>
      <c r="J116" s="20"/>
      <c r="K116" s="20"/>
      <c r="L116" s="20"/>
      <c r="M116" s="21"/>
    </row>
    <row r="117" spans="1:13" ht="15.45" customHeight="1" x14ac:dyDescent="0.3">
      <c r="A117" s="18"/>
      <c r="B117" s="54"/>
      <c r="C117" s="69"/>
      <c r="D117" s="70"/>
      <c r="E117" s="70"/>
      <c r="F117" s="71"/>
      <c r="G117" s="53"/>
      <c r="H117" s="20"/>
      <c r="I117" s="20"/>
      <c r="J117" s="20"/>
      <c r="K117" s="20"/>
      <c r="L117" s="20"/>
      <c r="M117" s="21"/>
    </row>
    <row r="118" spans="1:13" ht="15.45" customHeight="1" x14ac:dyDescent="0.3">
      <c r="A118" s="18"/>
      <c r="B118" s="54"/>
      <c r="C118" s="411" t="s">
        <v>238</v>
      </c>
      <c r="D118" s="412"/>
      <c r="E118" s="412"/>
      <c r="F118" s="413"/>
      <c r="G118" s="53"/>
      <c r="H118" s="20"/>
      <c r="I118" s="20"/>
      <c r="J118" s="20"/>
      <c r="K118" s="20"/>
      <c r="L118" s="20"/>
      <c r="M118" s="21"/>
    </row>
    <row r="119" spans="1:13" ht="21" customHeight="1" x14ac:dyDescent="0.3">
      <c r="A119" s="18"/>
      <c r="B119" s="54"/>
      <c r="C119" s="55" t="s">
        <v>333</v>
      </c>
      <c r="D119" s="56">
        <f>'1) Budget Table'!D123</f>
        <v>0</v>
      </c>
      <c r="E119" s="56">
        <f>'1) Budget Table'!E123</f>
        <v>0</v>
      </c>
      <c r="F119" s="57">
        <f t="shared" ref="F119:F127" si="10">SUM(D119:E119)</f>
        <v>0</v>
      </c>
      <c r="G119" s="53"/>
      <c r="H119" s="20"/>
      <c r="I119" s="20"/>
      <c r="J119" s="20"/>
      <c r="K119" s="20"/>
      <c r="L119" s="20"/>
      <c r="M119" s="21"/>
    </row>
    <row r="120" spans="1:13" ht="15.9" customHeight="1" x14ac:dyDescent="0.3">
      <c r="A120" s="18"/>
      <c r="B120" s="54"/>
      <c r="C120" s="58" t="s">
        <v>334</v>
      </c>
      <c r="D120" s="59"/>
      <c r="E120" s="60"/>
      <c r="F120" s="61">
        <f t="shared" si="10"/>
        <v>0</v>
      </c>
      <c r="G120" s="53"/>
      <c r="H120" s="20"/>
      <c r="I120" s="20"/>
      <c r="J120" s="20"/>
      <c r="K120" s="20"/>
      <c r="L120" s="20"/>
      <c r="M120" s="21"/>
    </row>
    <row r="121" spans="1:13" ht="15.45" customHeight="1" x14ac:dyDescent="0.3">
      <c r="A121" s="18"/>
      <c r="B121" s="54"/>
      <c r="C121" s="62" t="s">
        <v>335</v>
      </c>
      <c r="D121" s="63"/>
      <c r="E121" s="27"/>
      <c r="F121" s="64">
        <f t="shared" si="10"/>
        <v>0</v>
      </c>
      <c r="G121" s="53"/>
      <c r="H121" s="20"/>
      <c r="I121" s="20"/>
      <c r="J121" s="20"/>
      <c r="K121" s="20"/>
      <c r="L121" s="20"/>
      <c r="M121" s="21"/>
    </row>
    <row r="122" spans="1:13" ht="31.5" customHeight="1" x14ac:dyDescent="0.3">
      <c r="A122" s="18"/>
      <c r="B122" s="54"/>
      <c r="C122" s="62" t="s">
        <v>336</v>
      </c>
      <c r="D122" s="63"/>
      <c r="E122" s="63"/>
      <c r="F122" s="64">
        <f t="shared" si="10"/>
        <v>0</v>
      </c>
      <c r="G122" s="53"/>
      <c r="H122" s="20"/>
      <c r="I122" s="20"/>
      <c r="J122" s="20"/>
      <c r="K122" s="20"/>
      <c r="L122" s="20"/>
      <c r="M122" s="21"/>
    </row>
    <row r="123" spans="1:13" ht="15.45" customHeight="1" x14ac:dyDescent="0.3">
      <c r="A123" s="18"/>
      <c r="B123" s="54"/>
      <c r="C123" s="62" t="s">
        <v>337</v>
      </c>
      <c r="D123" s="63"/>
      <c r="E123" s="63"/>
      <c r="F123" s="64">
        <f t="shared" si="10"/>
        <v>0</v>
      </c>
      <c r="G123" s="53"/>
      <c r="H123" s="20"/>
      <c r="I123" s="20"/>
      <c r="J123" s="20"/>
      <c r="K123" s="20"/>
      <c r="L123" s="20"/>
      <c r="M123" s="21"/>
    </row>
    <row r="124" spans="1:13" ht="15.45" customHeight="1" x14ac:dyDescent="0.3">
      <c r="A124" s="18"/>
      <c r="B124" s="54"/>
      <c r="C124" s="62" t="s">
        <v>338</v>
      </c>
      <c r="D124" s="63"/>
      <c r="E124" s="63"/>
      <c r="F124" s="64">
        <f t="shared" si="10"/>
        <v>0</v>
      </c>
      <c r="G124" s="53"/>
      <c r="H124" s="20"/>
      <c r="I124" s="20"/>
      <c r="J124" s="20"/>
      <c r="K124" s="20"/>
      <c r="L124" s="20"/>
      <c r="M124" s="21"/>
    </row>
    <row r="125" spans="1:13" ht="15.45" customHeight="1" x14ac:dyDescent="0.3">
      <c r="A125" s="18"/>
      <c r="B125" s="54"/>
      <c r="C125" s="62" t="s">
        <v>339</v>
      </c>
      <c r="D125" s="63"/>
      <c r="E125" s="63"/>
      <c r="F125" s="64">
        <f t="shared" si="10"/>
        <v>0</v>
      </c>
      <c r="G125" s="53"/>
      <c r="H125" s="20"/>
      <c r="I125" s="20"/>
      <c r="J125" s="20"/>
      <c r="K125" s="20"/>
      <c r="L125" s="20"/>
      <c r="M125" s="21"/>
    </row>
    <row r="126" spans="1:13" ht="15.45" customHeight="1" x14ac:dyDescent="0.3">
      <c r="A126" s="18"/>
      <c r="B126" s="54"/>
      <c r="C126" s="62" t="s">
        <v>340</v>
      </c>
      <c r="D126" s="63"/>
      <c r="E126" s="63"/>
      <c r="F126" s="64">
        <f t="shared" si="10"/>
        <v>0</v>
      </c>
      <c r="G126" s="53"/>
      <c r="H126" s="20"/>
      <c r="I126" s="20"/>
      <c r="J126" s="20"/>
      <c r="K126" s="20"/>
      <c r="L126" s="20"/>
      <c r="M126" s="21"/>
    </row>
    <row r="127" spans="1:13" ht="15.45" customHeight="1" x14ac:dyDescent="0.3">
      <c r="A127" s="18"/>
      <c r="B127" s="54"/>
      <c r="C127" s="66" t="s">
        <v>341</v>
      </c>
      <c r="D127" s="67">
        <f>SUM(D120:D126)</f>
        <v>0</v>
      </c>
      <c r="E127" s="67">
        <f>SUM(E120:E126)</f>
        <v>0</v>
      </c>
      <c r="F127" s="64">
        <f t="shared" si="10"/>
        <v>0</v>
      </c>
      <c r="G127" s="53"/>
      <c r="H127" s="20"/>
      <c r="I127" s="20"/>
      <c r="J127" s="20"/>
      <c r="K127" s="20"/>
      <c r="L127" s="20"/>
      <c r="M127" s="21"/>
    </row>
    <row r="128" spans="1:13" ht="15.45" customHeight="1" x14ac:dyDescent="0.3">
      <c r="A128" s="18"/>
      <c r="B128" s="54"/>
      <c r="C128" s="69"/>
      <c r="D128" s="70"/>
      <c r="E128" s="70"/>
      <c r="F128" s="71"/>
      <c r="G128" s="53"/>
      <c r="H128" s="20"/>
      <c r="I128" s="20"/>
      <c r="J128" s="20"/>
      <c r="K128" s="20"/>
      <c r="L128" s="20"/>
      <c r="M128" s="21"/>
    </row>
    <row r="129" spans="1:13" ht="15.45" customHeight="1" x14ac:dyDescent="0.3">
      <c r="A129" s="18"/>
      <c r="B129" s="54"/>
      <c r="C129" s="411" t="s">
        <v>247</v>
      </c>
      <c r="D129" s="412"/>
      <c r="E129" s="412"/>
      <c r="F129" s="413"/>
      <c r="G129" s="53"/>
      <c r="H129" s="20"/>
      <c r="I129" s="20"/>
      <c r="J129" s="20"/>
      <c r="K129" s="20"/>
      <c r="L129" s="20"/>
      <c r="M129" s="21"/>
    </row>
    <row r="130" spans="1:13" ht="24" customHeight="1" x14ac:dyDescent="0.3">
      <c r="A130" s="18"/>
      <c r="B130" s="54"/>
      <c r="C130" s="55" t="s">
        <v>333</v>
      </c>
      <c r="D130" s="56">
        <f>'1) Budget Table'!D133</f>
        <v>0</v>
      </c>
      <c r="E130" s="56">
        <f>'1) Budget Table'!E133</f>
        <v>0</v>
      </c>
      <c r="F130" s="57">
        <f t="shared" ref="F130:F138" si="11">SUM(D130:E130)</f>
        <v>0</v>
      </c>
      <c r="G130" s="53"/>
      <c r="H130" s="20"/>
      <c r="I130" s="20"/>
      <c r="J130" s="20"/>
      <c r="K130" s="20"/>
      <c r="L130" s="20"/>
      <c r="M130" s="21"/>
    </row>
    <row r="131" spans="1:13" ht="15.75" customHeight="1" x14ac:dyDescent="0.3">
      <c r="A131" s="18"/>
      <c r="B131" s="54"/>
      <c r="C131" s="58" t="s">
        <v>334</v>
      </c>
      <c r="D131" s="59"/>
      <c r="E131" s="60"/>
      <c r="F131" s="61">
        <f t="shared" si="11"/>
        <v>0</v>
      </c>
      <c r="G131" s="53"/>
      <c r="H131" s="20"/>
      <c r="I131" s="20"/>
      <c r="J131" s="20"/>
      <c r="K131" s="20"/>
      <c r="L131" s="20"/>
      <c r="M131" s="21"/>
    </row>
    <row r="132" spans="1:13" ht="15.45" customHeight="1" x14ac:dyDescent="0.3">
      <c r="A132" s="18"/>
      <c r="B132" s="54"/>
      <c r="C132" s="62" t="s">
        <v>335</v>
      </c>
      <c r="D132" s="63"/>
      <c r="E132" s="27"/>
      <c r="F132" s="64">
        <f t="shared" si="11"/>
        <v>0</v>
      </c>
      <c r="G132" s="53"/>
      <c r="H132" s="20"/>
      <c r="I132" s="20"/>
      <c r="J132" s="20"/>
      <c r="K132" s="20"/>
      <c r="L132" s="20"/>
      <c r="M132" s="21"/>
    </row>
    <row r="133" spans="1:13" ht="15.75" customHeight="1" x14ac:dyDescent="0.3">
      <c r="A133" s="18"/>
      <c r="B133" s="54"/>
      <c r="C133" s="62" t="s">
        <v>336</v>
      </c>
      <c r="D133" s="63"/>
      <c r="E133" s="63"/>
      <c r="F133" s="64">
        <f t="shared" si="11"/>
        <v>0</v>
      </c>
      <c r="G133" s="53"/>
      <c r="H133" s="20"/>
      <c r="I133" s="20"/>
      <c r="J133" s="20"/>
      <c r="K133" s="20"/>
      <c r="L133" s="20"/>
      <c r="M133" s="21"/>
    </row>
    <row r="134" spans="1:13" ht="15.45" customHeight="1" x14ac:dyDescent="0.3">
      <c r="A134" s="18"/>
      <c r="B134" s="54"/>
      <c r="C134" s="62" t="s">
        <v>337</v>
      </c>
      <c r="D134" s="63"/>
      <c r="E134" s="63"/>
      <c r="F134" s="64">
        <f t="shared" si="11"/>
        <v>0</v>
      </c>
      <c r="G134" s="53"/>
      <c r="H134" s="20"/>
      <c r="I134" s="20"/>
      <c r="J134" s="20"/>
      <c r="K134" s="20"/>
      <c r="L134" s="20"/>
      <c r="M134" s="21"/>
    </row>
    <row r="135" spans="1:13" ht="15.45" customHeight="1" x14ac:dyDescent="0.3">
      <c r="A135" s="18"/>
      <c r="B135" s="54"/>
      <c r="C135" s="62" t="s">
        <v>338</v>
      </c>
      <c r="D135" s="63"/>
      <c r="E135" s="63"/>
      <c r="F135" s="64">
        <f t="shared" si="11"/>
        <v>0</v>
      </c>
      <c r="G135" s="53"/>
      <c r="H135" s="20"/>
      <c r="I135" s="20"/>
      <c r="J135" s="20"/>
      <c r="K135" s="20"/>
      <c r="L135" s="20"/>
      <c r="M135" s="21"/>
    </row>
    <row r="136" spans="1:13" ht="15.75" customHeight="1" x14ac:dyDescent="0.3">
      <c r="A136" s="18"/>
      <c r="B136" s="54"/>
      <c r="C136" s="62" t="s">
        <v>339</v>
      </c>
      <c r="D136" s="63"/>
      <c r="E136" s="63"/>
      <c r="F136" s="64">
        <f t="shared" si="11"/>
        <v>0</v>
      </c>
      <c r="G136" s="53"/>
      <c r="H136" s="20"/>
      <c r="I136" s="20"/>
      <c r="J136" s="20"/>
      <c r="K136" s="20"/>
      <c r="L136" s="20"/>
      <c r="M136" s="21"/>
    </row>
    <row r="137" spans="1:13" ht="15.45" customHeight="1" x14ac:dyDescent="0.3">
      <c r="A137" s="18"/>
      <c r="B137" s="54"/>
      <c r="C137" s="62" t="s">
        <v>340</v>
      </c>
      <c r="D137" s="63"/>
      <c r="E137" s="63"/>
      <c r="F137" s="64">
        <f t="shared" si="11"/>
        <v>0</v>
      </c>
      <c r="G137" s="53"/>
      <c r="H137" s="20"/>
      <c r="I137" s="20"/>
      <c r="J137" s="20"/>
      <c r="K137" s="20"/>
      <c r="L137" s="20"/>
      <c r="M137" s="21"/>
    </row>
    <row r="138" spans="1:13" ht="15.45" customHeight="1" x14ac:dyDescent="0.3">
      <c r="A138" s="18"/>
      <c r="B138" s="54"/>
      <c r="C138" s="66" t="s">
        <v>341</v>
      </c>
      <c r="D138" s="67">
        <f>SUM(D131:D137)</f>
        <v>0</v>
      </c>
      <c r="E138" s="67">
        <f>SUM(E131:E137)</f>
        <v>0</v>
      </c>
      <c r="F138" s="64">
        <f t="shared" si="11"/>
        <v>0</v>
      </c>
      <c r="G138" s="53"/>
      <c r="H138" s="20"/>
      <c r="I138" s="20"/>
      <c r="J138" s="20"/>
      <c r="K138" s="20"/>
      <c r="L138" s="20"/>
      <c r="M138" s="21"/>
    </row>
    <row r="139" spans="1:13" ht="13.5" customHeight="1" x14ac:dyDescent="0.3">
      <c r="A139" s="18"/>
      <c r="B139" s="23"/>
      <c r="C139" s="22"/>
      <c r="D139" s="22"/>
      <c r="E139" s="22"/>
      <c r="F139" s="22"/>
      <c r="G139" s="20"/>
      <c r="H139" s="20"/>
      <c r="I139" s="20"/>
      <c r="J139" s="20"/>
      <c r="K139" s="20"/>
      <c r="L139" s="20"/>
      <c r="M139" s="21"/>
    </row>
    <row r="140" spans="1:13" ht="15.45" customHeight="1" x14ac:dyDescent="0.3">
      <c r="A140" s="25"/>
      <c r="B140" s="411" t="s">
        <v>348</v>
      </c>
      <c r="C140" s="412"/>
      <c r="D140" s="412"/>
      <c r="E140" s="412"/>
      <c r="F140" s="413"/>
      <c r="G140" s="53"/>
      <c r="H140" s="20"/>
      <c r="I140" s="20"/>
      <c r="J140" s="20"/>
      <c r="K140" s="20"/>
      <c r="L140" s="20"/>
      <c r="M140" s="21"/>
    </row>
    <row r="141" spans="1:13" ht="15.45" customHeight="1" x14ac:dyDescent="0.3">
      <c r="A141" s="18"/>
      <c r="B141" s="28"/>
      <c r="C141" s="411" t="s">
        <v>257</v>
      </c>
      <c r="D141" s="412"/>
      <c r="E141" s="412"/>
      <c r="F141" s="413"/>
      <c r="G141" s="53"/>
      <c r="H141" s="20"/>
      <c r="I141" s="20"/>
      <c r="J141" s="20"/>
      <c r="K141" s="20"/>
      <c r="L141" s="20"/>
      <c r="M141" s="21"/>
    </row>
    <row r="142" spans="1:13" ht="24" customHeight="1" x14ac:dyDescent="0.3">
      <c r="A142" s="18"/>
      <c r="B142" s="54"/>
      <c r="C142" s="55" t="s">
        <v>333</v>
      </c>
      <c r="D142" s="56">
        <f>'1) Budget Table'!D145</f>
        <v>0</v>
      </c>
      <c r="E142" s="56">
        <f>'1) Budget Table'!E145</f>
        <v>0</v>
      </c>
      <c r="F142" s="57">
        <f t="shared" ref="F142:F150" si="12">SUM(D142:E142)</f>
        <v>0</v>
      </c>
      <c r="G142" s="53"/>
      <c r="H142" s="20"/>
      <c r="I142" s="20"/>
      <c r="J142" s="20"/>
      <c r="K142" s="20"/>
      <c r="L142" s="20"/>
      <c r="M142" s="21"/>
    </row>
    <row r="143" spans="1:13" ht="24.75" customHeight="1" x14ac:dyDescent="0.3">
      <c r="A143" s="18"/>
      <c r="B143" s="54"/>
      <c r="C143" s="58" t="s">
        <v>334</v>
      </c>
      <c r="D143" s="59"/>
      <c r="E143" s="60"/>
      <c r="F143" s="61">
        <f t="shared" si="12"/>
        <v>0</v>
      </c>
      <c r="G143" s="53"/>
      <c r="H143" s="20"/>
      <c r="I143" s="20"/>
      <c r="J143" s="20"/>
      <c r="K143" s="20"/>
      <c r="L143" s="20"/>
      <c r="M143" s="21"/>
    </row>
    <row r="144" spans="1:13" ht="15.75" customHeight="1" x14ac:dyDescent="0.3">
      <c r="A144" s="18"/>
      <c r="B144" s="54"/>
      <c r="C144" s="62" t="s">
        <v>335</v>
      </c>
      <c r="D144" s="63"/>
      <c r="E144" s="27"/>
      <c r="F144" s="64">
        <f t="shared" si="12"/>
        <v>0</v>
      </c>
      <c r="G144" s="53"/>
      <c r="H144" s="20"/>
      <c r="I144" s="20"/>
      <c r="J144" s="20"/>
      <c r="K144" s="20"/>
      <c r="L144" s="20"/>
      <c r="M144" s="21"/>
    </row>
    <row r="145" spans="1:13" ht="15.75" customHeight="1" x14ac:dyDescent="0.3">
      <c r="A145" s="18"/>
      <c r="B145" s="54"/>
      <c r="C145" s="62" t="s">
        <v>336</v>
      </c>
      <c r="D145" s="63"/>
      <c r="E145" s="63"/>
      <c r="F145" s="64">
        <f t="shared" si="12"/>
        <v>0</v>
      </c>
      <c r="G145" s="53"/>
      <c r="H145" s="20"/>
      <c r="I145" s="20"/>
      <c r="J145" s="20"/>
      <c r="K145" s="20"/>
      <c r="L145" s="20"/>
      <c r="M145" s="21"/>
    </row>
    <row r="146" spans="1:13" ht="15.75" customHeight="1" x14ac:dyDescent="0.3">
      <c r="A146" s="18"/>
      <c r="B146" s="54"/>
      <c r="C146" s="62" t="s">
        <v>337</v>
      </c>
      <c r="D146" s="63"/>
      <c r="E146" s="63"/>
      <c r="F146" s="64">
        <f t="shared" si="12"/>
        <v>0</v>
      </c>
      <c r="G146" s="53"/>
      <c r="H146" s="20"/>
      <c r="I146" s="20"/>
      <c r="J146" s="20"/>
      <c r="K146" s="20"/>
      <c r="L146" s="20"/>
      <c r="M146" s="21"/>
    </row>
    <row r="147" spans="1:13" ht="15.75" customHeight="1" x14ac:dyDescent="0.3">
      <c r="A147" s="18"/>
      <c r="B147" s="54"/>
      <c r="C147" s="62" t="s">
        <v>338</v>
      </c>
      <c r="D147" s="63"/>
      <c r="E147" s="63"/>
      <c r="F147" s="64">
        <f t="shared" si="12"/>
        <v>0</v>
      </c>
      <c r="G147" s="53"/>
      <c r="H147" s="20"/>
      <c r="I147" s="20"/>
      <c r="J147" s="20"/>
      <c r="K147" s="20"/>
      <c r="L147" s="20"/>
      <c r="M147" s="21"/>
    </row>
    <row r="148" spans="1:13" ht="15.75" customHeight="1" x14ac:dyDescent="0.3">
      <c r="A148" s="18"/>
      <c r="B148" s="54"/>
      <c r="C148" s="62" t="s">
        <v>339</v>
      </c>
      <c r="D148" s="63"/>
      <c r="E148" s="63"/>
      <c r="F148" s="64">
        <f t="shared" si="12"/>
        <v>0</v>
      </c>
      <c r="G148" s="53"/>
      <c r="H148" s="20"/>
      <c r="I148" s="20"/>
      <c r="J148" s="20"/>
      <c r="K148" s="20"/>
      <c r="L148" s="20"/>
      <c r="M148" s="21"/>
    </row>
    <row r="149" spans="1:13" ht="15.75" customHeight="1" x14ac:dyDescent="0.3">
      <c r="A149" s="18"/>
      <c r="B149" s="54"/>
      <c r="C149" s="62" t="s">
        <v>340</v>
      </c>
      <c r="D149" s="63"/>
      <c r="E149" s="63"/>
      <c r="F149" s="64">
        <f t="shared" si="12"/>
        <v>0</v>
      </c>
      <c r="G149" s="53"/>
      <c r="H149" s="20"/>
      <c r="I149" s="20"/>
      <c r="J149" s="20"/>
      <c r="K149" s="20"/>
      <c r="L149" s="20"/>
      <c r="M149" s="21"/>
    </row>
    <row r="150" spans="1:13" ht="15.75" customHeight="1" x14ac:dyDescent="0.3">
      <c r="A150" s="18"/>
      <c r="B150" s="54"/>
      <c r="C150" s="66" t="s">
        <v>341</v>
      </c>
      <c r="D150" s="67">
        <f>SUM(D143:D149)</f>
        <v>0</v>
      </c>
      <c r="E150" s="67">
        <f>SUM(E143:E149)</f>
        <v>0</v>
      </c>
      <c r="F150" s="64">
        <f t="shared" si="12"/>
        <v>0</v>
      </c>
      <c r="G150" s="53"/>
      <c r="H150" s="20"/>
      <c r="I150" s="20"/>
      <c r="J150" s="20"/>
      <c r="K150" s="20"/>
      <c r="L150" s="20"/>
      <c r="M150" s="21"/>
    </row>
    <row r="151" spans="1:13" ht="15.75" customHeight="1" x14ac:dyDescent="0.3">
      <c r="A151" s="18"/>
      <c r="B151" s="54"/>
      <c r="C151" s="69"/>
      <c r="D151" s="70"/>
      <c r="E151" s="70"/>
      <c r="F151" s="71"/>
      <c r="G151" s="53"/>
      <c r="H151" s="20"/>
      <c r="I151" s="20"/>
      <c r="J151" s="20"/>
      <c r="K151" s="20"/>
      <c r="L151" s="20"/>
      <c r="M151" s="21"/>
    </row>
    <row r="152" spans="1:13" ht="15.75" customHeight="1" x14ac:dyDescent="0.3">
      <c r="A152" s="18"/>
      <c r="B152" s="54"/>
      <c r="C152" s="411" t="s">
        <v>266</v>
      </c>
      <c r="D152" s="412"/>
      <c r="E152" s="412"/>
      <c r="F152" s="413"/>
      <c r="G152" s="53"/>
      <c r="H152" s="20"/>
      <c r="I152" s="20"/>
      <c r="J152" s="20"/>
      <c r="K152" s="20"/>
      <c r="L152" s="20"/>
      <c r="M152" s="21"/>
    </row>
    <row r="153" spans="1:13" ht="21" customHeight="1" x14ac:dyDescent="0.3">
      <c r="A153" s="18"/>
      <c r="B153" s="54"/>
      <c r="C153" s="55" t="s">
        <v>333</v>
      </c>
      <c r="D153" s="56">
        <f>'1) Budget Table'!D155</f>
        <v>0</v>
      </c>
      <c r="E153" s="56">
        <f>'1) Budget Table'!E155</f>
        <v>0</v>
      </c>
      <c r="F153" s="57">
        <f t="shared" ref="F153:F161" si="13">SUM(D153:E153)</f>
        <v>0</v>
      </c>
      <c r="G153" s="53"/>
      <c r="H153" s="20"/>
      <c r="I153" s="20"/>
      <c r="J153" s="20"/>
      <c r="K153" s="20"/>
      <c r="L153" s="20"/>
      <c r="M153" s="21"/>
    </row>
    <row r="154" spans="1:13" ht="15.75" customHeight="1" x14ac:dyDescent="0.3">
      <c r="A154" s="18"/>
      <c r="B154" s="54"/>
      <c r="C154" s="58" t="s">
        <v>334</v>
      </c>
      <c r="D154" s="59"/>
      <c r="E154" s="60"/>
      <c r="F154" s="61">
        <f t="shared" si="13"/>
        <v>0</v>
      </c>
      <c r="G154" s="53"/>
      <c r="H154" s="20"/>
      <c r="I154" s="20"/>
      <c r="J154" s="20"/>
      <c r="K154" s="20"/>
      <c r="L154" s="20"/>
      <c r="M154" s="21"/>
    </row>
    <row r="155" spans="1:13" ht="15.75" customHeight="1" x14ac:dyDescent="0.3">
      <c r="A155" s="18"/>
      <c r="B155" s="54"/>
      <c r="C155" s="62" t="s">
        <v>335</v>
      </c>
      <c r="D155" s="63"/>
      <c r="E155" s="27"/>
      <c r="F155" s="64">
        <f t="shared" si="13"/>
        <v>0</v>
      </c>
      <c r="G155" s="53"/>
      <c r="H155" s="20"/>
      <c r="I155" s="20"/>
      <c r="J155" s="20"/>
      <c r="K155" s="20"/>
      <c r="L155" s="20"/>
      <c r="M155" s="21"/>
    </row>
    <row r="156" spans="1:13" ht="15.75" customHeight="1" x14ac:dyDescent="0.3">
      <c r="A156" s="18"/>
      <c r="B156" s="54"/>
      <c r="C156" s="62" t="s">
        <v>336</v>
      </c>
      <c r="D156" s="63"/>
      <c r="E156" s="63"/>
      <c r="F156" s="64">
        <f t="shared" si="13"/>
        <v>0</v>
      </c>
      <c r="G156" s="53"/>
      <c r="H156" s="20"/>
      <c r="I156" s="20"/>
      <c r="J156" s="20"/>
      <c r="K156" s="20"/>
      <c r="L156" s="20"/>
      <c r="M156" s="21"/>
    </row>
    <row r="157" spans="1:13" ht="15.75" customHeight="1" x14ac:dyDescent="0.3">
      <c r="A157" s="18"/>
      <c r="B157" s="54"/>
      <c r="C157" s="62" t="s">
        <v>337</v>
      </c>
      <c r="D157" s="63"/>
      <c r="E157" s="63"/>
      <c r="F157" s="64">
        <f t="shared" si="13"/>
        <v>0</v>
      </c>
      <c r="G157" s="53"/>
      <c r="H157" s="20"/>
      <c r="I157" s="20"/>
      <c r="J157" s="20"/>
      <c r="K157" s="20"/>
      <c r="L157" s="20"/>
      <c r="M157" s="21"/>
    </row>
    <row r="158" spans="1:13" ht="15.75" customHeight="1" x14ac:dyDescent="0.3">
      <c r="A158" s="18"/>
      <c r="B158" s="54"/>
      <c r="C158" s="62" t="s">
        <v>338</v>
      </c>
      <c r="D158" s="63"/>
      <c r="E158" s="63"/>
      <c r="F158" s="64">
        <f t="shared" si="13"/>
        <v>0</v>
      </c>
      <c r="G158" s="53"/>
      <c r="H158" s="20"/>
      <c r="I158" s="20"/>
      <c r="J158" s="20"/>
      <c r="K158" s="20"/>
      <c r="L158" s="20"/>
      <c r="M158" s="21"/>
    </row>
    <row r="159" spans="1:13" ht="15.75" customHeight="1" x14ac:dyDescent="0.3">
      <c r="A159" s="18"/>
      <c r="B159" s="54"/>
      <c r="C159" s="62" t="s">
        <v>339</v>
      </c>
      <c r="D159" s="63"/>
      <c r="E159" s="63"/>
      <c r="F159" s="64">
        <f t="shared" si="13"/>
        <v>0</v>
      </c>
      <c r="G159" s="53"/>
      <c r="H159" s="20"/>
      <c r="I159" s="20"/>
      <c r="J159" s="20"/>
      <c r="K159" s="20"/>
      <c r="L159" s="20"/>
      <c r="M159" s="21"/>
    </row>
    <row r="160" spans="1:13" ht="15.75" customHeight="1" x14ac:dyDescent="0.3">
      <c r="A160" s="18"/>
      <c r="B160" s="54"/>
      <c r="C160" s="62" t="s">
        <v>340</v>
      </c>
      <c r="D160" s="63"/>
      <c r="E160" s="63"/>
      <c r="F160" s="64">
        <f t="shared" si="13"/>
        <v>0</v>
      </c>
      <c r="G160" s="53"/>
      <c r="H160" s="20"/>
      <c r="I160" s="20"/>
      <c r="J160" s="20"/>
      <c r="K160" s="20"/>
      <c r="L160" s="20"/>
      <c r="M160" s="21"/>
    </row>
    <row r="161" spans="1:13" ht="15.75" customHeight="1" x14ac:dyDescent="0.3">
      <c r="A161" s="18"/>
      <c r="B161" s="54"/>
      <c r="C161" s="66" t="s">
        <v>341</v>
      </c>
      <c r="D161" s="67">
        <f>SUM(D154:D160)</f>
        <v>0</v>
      </c>
      <c r="E161" s="67">
        <f>SUM(E154:E160)</f>
        <v>0</v>
      </c>
      <c r="F161" s="64">
        <f t="shared" si="13"/>
        <v>0</v>
      </c>
      <c r="G161" s="53"/>
      <c r="H161" s="20"/>
      <c r="I161" s="20"/>
      <c r="J161" s="20"/>
      <c r="K161" s="20"/>
      <c r="L161" s="20"/>
      <c r="M161" s="21"/>
    </row>
    <row r="162" spans="1:13" ht="15.75" customHeight="1" x14ac:dyDescent="0.3">
      <c r="A162" s="18"/>
      <c r="B162" s="54"/>
      <c r="C162" s="69"/>
      <c r="D162" s="70"/>
      <c r="E162" s="70"/>
      <c r="F162" s="71"/>
      <c r="G162" s="53"/>
      <c r="H162" s="20"/>
      <c r="I162" s="20"/>
      <c r="J162" s="20"/>
      <c r="K162" s="20"/>
      <c r="L162" s="20"/>
      <c r="M162" s="21"/>
    </row>
    <row r="163" spans="1:13" ht="15.75" customHeight="1" x14ac:dyDescent="0.3">
      <c r="A163" s="18"/>
      <c r="B163" s="54"/>
      <c r="C163" s="411" t="s">
        <v>275</v>
      </c>
      <c r="D163" s="412"/>
      <c r="E163" s="412"/>
      <c r="F163" s="413"/>
      <c r="G163" s="53"/>
      <c r="H163" s="20"/>
      <c r="I163" s="20"/>
      <c r="J163" s="20"/>
      <c r="K163" s="20"/>
      <c r="L163" s="20"/>
      <c r="M163" s="21"/>
    </row>
    <row r="164" spans="1:13" ht="19.5" customHeight="1" x14ac:dyDescent="0.3">
      <c r="A164" s="18"/>
      <c r="B164" s="54"/>
      <c r="C164" s="55" t="s">
        <v>333</v>
      </c>
      <c r="D164" s="56">
        <f>'1) Budget Table'!D165</f>
        <v>0</v>
      </c>
      <c r="E164" s="56">
        <f>'1) Budget Table'!E165</f>
        <v>0</v>
      </c>
      <c r="F164" s="57">
        <f t="shared" ref="F164:F172" si="14">SUM(D164:E164)</f>
        <v>0</v>
      </c>
      <c r="G164" s="53"/>
      <c r="H164" s="20"/>
      <c r="I164" s="20"/>
      <c r="J164" s="20"/>
      <c r="K164" s="20"/>
      <c r="L164" s="20"/>
      <c r="M164" s="21"/>
    </row>
    <row r="165" spans="1:13" ht="15.75" customHeight="1" x14ac:dyDescent="0.3">
      <c r="A165" s="18"/>
      <c r="B165" s="54"/>
      <c r="C165" s="58" t="s">
        <v>334</v>
      </c>
      <c r="D165" s="59"/>
      <c r="E165" s="60"/>
      <c r="F165" s="61">
        <f t="shared" si="14"/>
        <v>0</v>
      </c>
      <c r="G165" s="53"/>
      <c r="H165" s="20"/>
      <c r="I165" s="20"/>
      <c r="J165" s="20"/>
      <c r="K165" s="20"/>
      <c r="L165" s="20"/>
      <c r="M165" s="21"/>
    </row>
    <row r="166" spans="1:13" ht="15.75" customHeight="1" x14ac:dyDescent="0.3">
      <c r="A166" s="18"/>
      <c r="B166" s="54"/>
      <c r="C166" s="62" t="s">
        <v>335</v>
      </c>
      <c r="D166" s="63"/>
      <c r="E166" s="27"/>
      <c r="F166" s="64">
        <f t="shared" si="14"/>
        <v>0</v>
      </c>
      <c r="G166" s="53"/>
      <c r="H166" s="20"/>
      <c r="I166" s="20"/>
      <c r="J166" s="20"/>
      <c r="K166" s="20"/>
      <c r="L166" s="20"/>
      <c r="M166" s="21"/>
    </row>
    <row r="167" spans="1:13" ht="15.75" customHeight="1" x14ac:dyDescent="0.3">
      <c r="A167" s="18"/>
      <c r="B167" s="54"/>
      <c r="C167" s="62" t="s">
        <v>336</v>
      </c>
      <c r="D167" s="63"/>
      <c r="E167" s="63"/>
      <c r="F167" s="64">
        <f t="shared" si="14"/>
        <v>0</v>
      </c>
      <c r="G167" s="53"/>
      <c r="H167" s="20"/>
      <c r="I167" s="20"/>
      <c r="J167" s="20"/>
      <c r="K167" s="20"/>
      <c r="L167" s="20"/>
      <c r="M167" s="21"/>
    </row>
    <row r="168" spans="1:13" ht="15.75" customHeight="1" x14ac:dyDescent="0.3">
      <c r="A168" s="18"/>
      <c r="B168" s="54"/>
      <c r="C168" s="62" t="s">
        <v>337</v>
      </c>
      <c r="D168" s="63"/>
      <c r="E168" s="63"/>
      <c r="F168" s="64">
        <f t="shared" si="14"/>
        <v>0</v>
      </c>
      <c r="G168" s="53"/>
      <c r="H168" s="20"/>
      <c r="I168" s="20"/>
      <c r="J168" s="20"/>
      <c r="K168" s="20"/>
      <c r="L168" s="20"/>
      <c r="M168" s="21"/>
    </row>
    <row r="169" spans="1:13" ht="15.75" customHeight="1" x14ac:dyDescent="0.3">
      <c r="A169" s="18"/>
      <c r="B169" s="54"/>
      <c r="C169" s="62" t="s">
        <v>338</v>
      </c>
      <c r="D169" s="63"/>
      <c r="E169" s="63"/>
      <c r="F169" s="64">
        <f t="shared" si="14"/>
        <v>0</v>
      </c>
      <c r="G169" s="53"/>
      <c r="H169" s="20"/>
      <c r="I169" s="20"/>
      <c r="J169" s="20"/>
      <c r="K169" s="20"/>
      <c r="L169" s="20"/>
      <c r="M169" s="21"/>
    </row>
    <row r="170" spans="1:13" ht="15.75" customHeight="1" x14ac:dyDescent="0.3">
      <c r="A170" s="18"/>
      <c r="B170" s="54"/>
      <c r="C170" s="62" t="s">
        <v>339</v>
      </c>
      <c r="D170" s="63"/>
      <c r="E170" s="63"/>
      <c r="F170" s="64">
        <f t="shared" si="14"/>
        <v>0</v>
      </c>
      <c r="G170" s="53"/>
      <c r="H170" s="20"/>
      <c r="I170" s="20"/>
      <c r="J170" s="20"/>
      <c r="K170" s="20"/>
      <c r="L170" s="20"/>
      <c r="M170" s="21"/>
    </row>
    <row r="171" spans="1:13" ht="15.75" customHeight="1" x14ac:dyDescent="0.3">
      <c r="A171" s="18"/>
      <c r="B171" s="54"/>
      <c r="C171" s="62" t="s">
        <v>340</v>
      </c>
      <c r="D171" s="63"/>
      <c r="E171" s="63"/>
      <c r="F171" s="64">
        <f t="shared" si="14"/>
        <v>0</v>
      </c>
      <c r="G171" s="53"/>
      <c r="H171" s="20"/>
      <c r="I171" s="20"/>
      <c r="J171" s="20"/>
      <c r="K171" s="20"/>
      <c r="L171" s="20"/>
      <c r="M171" s="21"/>
    </row>
    <row r="172" spans="1:13" ht="15.75" customHeight="1" x14ac:dyDescent="0.3">
      <c r="A172" s="18"/>
      <c r="B172" s="54"/>
      <c r="C172" s="66" t="s">
        <v>341</v>
      </c>
      <c r="D172" s="67">
        <f>SUM(D165:D171)</f>
        <v>0</v>
      </c>
      <c r="E172" s="67">
        <f>SUM(E165:E171)</f>
        <v>0</v>
      </c>
      <c r="F172" s="64">
        <f t="shared" si="14"/>
        <v>0</v>
      </c>
      <c r="G172" s="53"/>
      <c r="H172" s="20"/>
      <c r="I172" s="20"/>
      <c r="J172" s="20"/>
      <c r="K172" s="20"/>
      <c r="L172" s="20"/>
      <c r="M172" s="21"/>
    </row>
    <row r="173" spans="1:13" ht="15.75" customHeight="1" x14ac:dyDescent="0.3">
      <c r="A173" s="18"/>
      <c r="B173" s="54"/>
      <c r="C173" s="69"/>
      <c r="D173" s="70"/>
      <c r="E173" s="70"/>
      <c r="F173" s="71"/>
      <c r="G173" s="53"/>
      <c r="H173" s="20"/>
      <c r="I173" s="20"/>
      <c r="J173" s="20"/>
      <c r="K173" s="20"/>
      <c r="L173" s="20"/>
      <c r="M173" s="21"/>
    </row>
    <row r="174" spans="1:13" ht="15.75" customHeight="1" x14ac:dyDescent="0.3">
      <c r="A174" s="18"/>
      <c r="B174" s="54"/>
      <c r="C174" s="411" t="s">
        <v>284</v>
      </c>
      <c r="D174" s="412"/>
      <c r="E174" s="412"/>
      <c r="F174" s="413"/>
      <c r="G174" s="53"/>
      <c r="H174" s="20"/>
      <c r="I174" s="20"/>
      <c r="J174" s="20"/>
      <c r="K174" s="20"/>
      <c r="L174" s="20"/>
      <c r="M174" s="21"/>
    </row>
    <row r="175" spans="1:13" ht="22.5" customHeight="1" x14ac:dyDescent="0.3">
      <c r="A175" s="18"/>
      <c r="B175" s="54"/>
      <c r="C175" s="55" t="s">
        <v>333</v>
      </c>
      <c r="D175" s="56">
        <f>'1) Budget Table'!D175</f>
        <v>0</v>
      </c>
      <c r="E175" s="56">
        <f>'1) Budget Table'!E175</f>
        <v>0</v>
      </c>
      <c r="F175" s="57">
        <f t="shared" ref="F175:F183" si="15">SUM(D175:E175)</f>
        <v>0</v>
      </c>
      <c r="G175" s="53"/>
      <c r="H175" s="20"/>
      <c r="I175" s="20"/>
      <c r="J175" s="20"/>
      <c r="K175" s="20"/>
      <c r="L175" s="20"/>
      <c r="M175" s="21"/>
    </row>
    <row r="176" spans="1:13" ht="15.75" customHeight="1" x14ac:dyDescent="0.3">
      <c r="A176" s="18"/>
      <c r="B176" s="54"/>
      <c r="C176" s="58" t="s">
        <v>334</v>
      </c>
      <c r="D176" s="59"/>
      <c r="E176" s="60"/>
      <c r="F176" s="61">
        <f t="shared" si="15"/>
        <v>0</v>
      </c>
      <c r="G176" s="53"/>
      <c r="H176" s="20"/>
      <c r="I176" s="20"/>
      <c r="J176" s="20"/>
      <c r="K176" s="20"/>
      <c r="L176" s="20"/>
      <c r="M176" s="21"/>
    </row>
    <row r="177" spans="1:13" ht="15.75" customHeight="1" x14ac:dyDescent="0.3">
      <c r="A177" s="18"/>
      <c r="B177" s="54"/>
      <c r="C177" s="62" t="s">
        <v>335</v>
      </c>
      <c r="D177" s="63"/>
      <c r="E177" s="27"/>
      <c r="F177" s="64">
        <f t="shared" si="15"/>
        <v>0</v>
      </c>
      <c r="G177" s="53"/>
      <c r="H177" s="20"/>
      <c r="I177" s="20"/>
      <c r="J177" s="20"/>
      <c r="K177" s="20"/>
      <c r="L177" s="20"/>
      <c r="M177" s="21"/>
    </row>
    <row r="178" spans="1:13" ht="15.75" customHeight="1" x14ac:dyDescent="0.3">
      <c r="A178" s="18"/>
      <c r="B178" s="54"/>
      <c r="C178" s="62" t="s">
        <v>336</v>
      </c>
      <c r="D178" s="63"/>
      <c r="E178" s="63"/>
      <c r="F178" s="64">
        <f t="shared" si="15"/>
        <v>0</v>
      </c>
      <c r="G178" s="53"/>
      <c r="H178" s="20"/>
      <c r="I178" s="20"/>
      <c r="J178" s="20"/>
      <c r="K178" s="20"/>
      <c r="L178" s="20"/>
      <c r="M178" s="21"/>
    </row>
    <row r="179" spans="1:13" ht="15.75" customHeight="1" x14ac:dyDescent="0.3">
      <c r="A179" s="18"/>
      <c r="B179" s="54"/>
      <c r="C179" s="62" t="s">
        <v>337</v>
      </c>
      <c r="D179" s="63"/>
      <c r="E179" s="63"/>
      <c r="F179" s="64">
        <f t="shared" si="15"/>
        <v>0</v>
      </c>
      <c r="G179" s="53"/>
      <c r="H179" s="20"/>
      <c r="I179" s="20"/>
      <c r="J179" s="20"/>
      <c r="K179" s="20"/>
      <c r="L179" s="20"/>
      <c r="M179" s="21"/>
    </row>
    <row r="180" spans="1:13" ht="15.75" customHeight="1" x14ac:dyDescent="0.3">
      <c r="A180" s="18"/>
      <c r="B180" s="54"/>
      <c r="C180" s="62" t="s">
        <v>338</v>
      </c>
      <c r="D180" s="63"/>
      <c r="E180" s="63"/>
      <c r="F180" s="64">
        <f t="shared" si="15"/>
        <v>0</v>
      </c>
      <c r="G180" s="53"/>
      <c r="H180" s="20"/>
      <c r="I180" s="20"/>
      <c r="J180" s="20"/>
      <c r="K180" s="20"/>
      <c r="L180" s="20"/>
      <c r="M180" s="21"/>
    </row>
    <row r="181" spans="1:13" ht="15.75" customHeight="1" x14ac:dyDescent="0.3">
      <c r="A181" s="18"/>
      <c r="B181" s="54"/>
      <c r="C181" s="62" t="s">
        <v>339</v>
      </c>
      <c r="D181" s="63"/>
      <c r="E181" s="63"/>
      <c r="F181" s="64">
        <f t="shared" si="15"/>
        <v>0</v>
      </c>
      <c r="G181" s="53"/>
      <c r="H181" s="20"/>
      <c r="I181" s="20"/>
      <c r="J181" s="20"/>
      <c r="K181" s="20"/>
      <c r="L181" s="20"/>
      <c r="M181" s="21"/>
    </row>
    <row r="182" spans="1:13" ht="15.75" customHeight="1" x14ac:dyDescent="0.3">
      <c r="A182" s="18"/>
      <c r="B182" s="54"/>
      <c r="C182" s="62" t="s">
        <v>340</v>
      </c>
      <c r="D182" s="63"/>
      <c r="E182" s="63"/>
      <c r="F182" s="64">
        <f t="shared" si="15"/>
        <v>0</v>
      </c>
      <c r="G182" s="53"/>
      <c r="H182" s="20"/>
      <c r="I182" s="20"/>
      <c r="J182" s="20"/>
      <c r="K182" s="20"/>
      <c r="L182" s="20"/>
      <c r="M182" s="21"/>
    </row>
    <row r="183" spans="1:13" ht="15.75" customHeight="1" x14ac:dyDescent="0.3">
      <c r="A183" s="18"/>
      <c r="B183" s="54"/>
      <c r="C183" s="66" t="s">
        <v>341</v>
      </c>
      <c r="D183" s="67">
        <f>SUM(D176:D182)</f>
        <v>0</v>
      </c>
      <c r="E183" s="67">
        <f>SUM(E176:E182)</f>
        <v>0</v>
      </c>
      <c r="F183" s="64">
        <f t="shared" si="15"/>
        <v>0</v>
      </c>
      <c r="G183" s="53"/>
      <c r="H183" s="20"/>
      <c r="I183" s="20"/>
      <c r="J183" s="20"/>
      <c r="K183" s="20"/>
      <c r="L183" s="20"/>
      <c r="M183" s="21"/>
    </row>
    <row r="184" spans="1:13" ht="15.75" customHeight="1" x14ac:dyDescent="0.3">
      <c r="A184" s="18"/>
      <c r="B184" s="20"/>
      <c r="C184" s="22"/>
      <c r="D184" s="22"/>
      <c r="E184" s="22"/>
      <c r="F184" s="22"/>
      <c r="G184" s="20"/>
      <c r="H184" s="20"/>
      <c r="I184" s="20"/>
      <c r="J184" s="20"/>
      <c r="K184" s="20"/>
      <c r="L184" s="20"/>
      <c r="M184" s="21"/>
    </row>
    <row r="185" spans="1:13" ht="15.75" customHeight="1" x14ac:dyDescent="0.3">
      <c r="A185" s="18"/>
      <c r="B185" s="54"/>
      <c r="C185" s="411" t="s">
        <v>349</v>
      </c>
      <c r="D185" s="412"/>
      <c r="E185" s="412"/>
      <c r="F185" s="413"/>
      <c r="G185" s="53"/>
      <c r="H185" s="20"/>
      <c r="I185" s="20"/>
      <c r="J185" s="20"/>
      <c r="K185" s="20"/>
      <c r="L185" s="20"/>
      <c r="M185" s="21"/>
    </row>
    <row r="186" spans="1:13" ht="19.5" customHeight="1" x14ac:dyDescent="0.3">
      <c r="A186" s="18"/>
      <c r="B186" s="54"/>
      <c r="C186" s="55" t="s">
        <v>350</v>
      </c>
      <c r="D186" s="56">
        <f>'1) Budget Table'!D185</f>
        <v>406619</v>
      </c>
      <c r="E186" s="56">
        <f>'1) Budget Table'!E185</f>
        <v>1104955</v>
      </c>
      <c r="F186" s="57">
        <f t="shared" ref="F186:F194" si="16">SUM(D186:E186)</f>
        <v>1511574</v>
      </c>
      <c r="G186" s="53"/>
      <c r="H186" s="20"/>
      <c r="I186" s="20"/>
      <c r="J186" s="20"/>
      <c r="K186" s="20"/>
      <c r="L186" s="20"/>
      <c r="M186" s="21"/>
    </row>
    <row r="187" spans="1:13" ht="33" customHeight="1" x14ac:dyDescent="0.3">
      <c r="A187" s="18"/>
      <c r="B187" s="54"/>
      <c r="C187" s="58" t="s">
        <v>351</v>
      </c>
      <c r="D187" s="59">
        <f>'1) Budget Table'!D179</f>
        <v>406619</v>
      </c>
      <c r="E187" s="60">
        <f>'1) Budget Table'!E179+'1) Budget Table'!E178</f>
        <v>923897</v>
      </c>
      <c r="F187" s="61">
        <f t="shared" si="16"/>
        <v>1330516</v>
      </c>
      <c r="G187" s="65"/>
      <c r="H187" s="41"/>
      <c r="I187" s="20"/>
      <c r="J187" s="20"/>
      <c r="K187" s="20"/>
      <c r="L187" s="20"/>
      <c r="M187" s="21"/>
    </row>
    <row r="188" spans="1:13" ht="22.5" customHeight="1" x14ac:dyDescent="0.3">
      <c r="A188" s="18"/>
      <c r="B188" s="54"/>
      <c r="C188" s="62" t="s">
        <v>335</v>
      </c>
      <c r="D188" s="63"/>
      <c r="E188" s="27"/>
      <c r="F188" s="64">
        <f t="shared" si="16"/>
        <v>0</v>
      </c>
      <c r="G188" s="53"/>
      <c r="H188" s="20"/>
      <c r="I188" s="20"/>
      <c r="J188" s="20"/>
      <c r="K188" s="20"/>
      <c r="L188" s="20"/>
      <c r="M188" s="21"/>
    </row>
    <row r="189" spans="1:13" ht="31.5" customHeight="1" x14ac:dyDescent="0.3">
      <c r="A189" s="18"/>
      <c r="B189" s="54"/>
      <c r="C189" s="62" t="s">
        <v>336</v>
      </c>
      <c r="D189" s="63"/>
      <c r="E189" s="63">
        <f>'1) Budget Table'!E182</f>
        <v>21058</v>
      </c>
      <c r="F189" s="64">
        <f t="shared" si="16"/>
        <v>21058</v>
      </c>
      <c r="G189" s="53"/>
      <c r="H189" s="20"/>
      <c r="I189" s="20"/>
      <c r="J189" s="20"/>
      <c r="K189" s="20"/>
      <c r="L189" s="20"/>
      <c r="M189" s="21"/>
    </row>
    <row r="190" spans="1:13" ht="24.6" customHeight="1" x14ac:dyDescent="0.3">
      <c r="A190" s="18"/>
      <c r="B190" s="54"/>
      <c r="C190" s="62" t="s">
        <v>352</v>
      </c>
      <c r="D190" s="63"/>
      <c r="E190" s="63">
        <f>'1) Budget Table'!E180+'1) Budget Table'!E184+'1) Budget Table'!E183</f>
        <v>130000</v>
      </c>
      <c r="F190" s="64">
        <f t="shared" si="16"/>
        <v>130000</v>
      </c>
      <c r="G190" s="53"/>
      <c r="H190" s="20"/>
      <c r="I190" s="20"/>
      <c r="J190" s="20"/>
      <c r="K190" s="20"/>
      <c r="L190" s="20"/>
      <c r="M190" s="21"/>
    </row>
    <row r="191" spans="1:13" ht="19.05" customHeight="1" x14ac:dyDescent="0.3">
      <c r="A191" s="18"/>
      <c r="B191" s="54"/>
      <c r="C191" s="62" t="s">
        <v>353</v>
      </c>
      <c r="D191" s="63"/>
      <c r="E191" s="63">
        <f>'1) Budget Table'!E181</f>
        <v>30000</v>
      </c>
      <c r="F191" s="64">
        <f t="shared" si="16"/>
        <v>30000</v>
      </c>
      <c r="G191" s="53"/>
      <c r="H191" s="20"/>
      <c r="I191" s="20"/>
      <c r="J191" s="20"/>
      <c r="K191" s="20"/>
      <c r="L191" s="20"/>
      <c r="M191" s="21"/>
    </row>
    <row r="192" spans="1:13" ht="20.55" customHeight="1" x14ac:dyDescent="0.3">
      <c r="A192" s="18"/>
      <c r="B192" s="54"/>
      <c r="C192" s="62" t="s">
        <v>339</v>
      </c>
      <c r="D192" s="63"/>
      <c r="E192" s="63"/>
      <c r="F192" s="64">
        <f t="shared" si="16"/>
        <v>0</v>
      </c>
      <c r="G192" s="53"/>
      <c r="H192" s="20"/>
      <c r="I192" s="20"/>
      <c r="J192" s="20"/>
      <c r="K192" s="20"/>
      <c r="L192" s="20"/>
      <c r="M192" s="21"/>
    </row>
    <row r="193" spans="1:13" ht="20.55" customHeight="1" x14ac:dyDescent="0.3">
      <c r="A193" s="18"/>
      <c r="B193" s="54"/>
      <c r="C193" s="62" t="s">
        <v>340</v>
      </c>
      <c r="D193" s="63"/>
      <c r="E193" s="63"/>
      <c r="F193" s="64">
        <f t="shared" si="16"/>
        <v>0</v>
      </c>
      <c r="G193" s="53"/>
      <c r="H193" s="20"/>
      <c r="I193" s="20"/>
      <c r="J193" s="20"/>
      <c r="K193" s="20"/>
      <c r="L193" s="20"/>
      <c r="M193" s="21"/>
    </row>
    <row r="194" spans="1:13" ht="15.75" customHeight="1" x14ac:dyDescent="0.3">
      <c r="A194" s="18"/>
      <c r="B194" s="54"/>
      <c r="C194" s="66" t="s">
        <v>341</v>
      </c>
      <c r="D194" s="67">
        <f>SUM(D187:D193)</f>
        <v>406619</v>
      </c>
      <c r="E194" s="67">
        <f>SUM(E187:E193)</f>
        <v>1104955</v>
      </c>
      <c r="F194" s="64">
        <f t="shared" si="16"/>
        <v>1511574</v>
      </c>
      <c r="G194" s="53"/>
      <c r="H194" s="20"/>
      <c r="I194" s="20"/>
      <c r="J194" s="20"/>
      <c r="K194" s="20"/>
      <c r="L194" s="20"/>
      <c r="M194" s="21"/>
    </row>
    <row r="195" spans="1:13" ht="15.75" customHeight="1" x14ac:dyDescent="0.3">
      <c r="A195" s="18"/>
      <c r="B195" s="20"/>
      <c r="C195" s="76"/>
      <c r="D195" s="76"/>
      <c r="E195" s="76"/>
      <c r="F195" s="76"/>
      <c r="G195" s="20"/>
      <c r="H195" s="20"/>
      <c r="I195" s="20"/>
      <c r="J195" s="20"/>
      <c r="K195" s="20"/>
      <c r="L195" s="20"/>
      <c r="M195" s="21"/>
    </row>
    <row r="196" spans="1:13" ht="19.5" customHeight="1" x14ac:dyDescent="0.3">
      <c r="A196" s="18"/>
      <c r="B196" s="77"/>
      <c r="C196" s="416" t="s">
        <v>314</v>
      </c>
      <c r="D196" s="417"/>
      <c r="E196" s="417"/>
      <c r="F196" s="418"/>
      <c r="G196" s="78"/>
      <c r="H196" s="20"/>
      <c r="I196" s="20"/>
      <c r="J196" s="20"/>
      <c r="K196" s="20"/>
      <c r="L196" s="20"/>
      <c r="M196" s="21"/>
    </row>
    <row r="197" spans="1:13" ht="19.5" customHeight="1" x14ac:dyDescent="0.3">
      <c r="A197" s="18"/>
      <c r="B197" s="77"/>
      <c r="C197" s="79"/>
      <c r="D197" s="407" t="str">
        <f>'1) Budget Table'!D4</f>
        <v>UNICEF</v>
      </c>
      <c r="E197" s="407" t="str">
        <f>'1) Budget Table'!E4</f>
        <v>UNDP</v>
      </c>
      <c r="F197" s="414" t="s">
        <v>314</v>
      </c>
      <c r="G197" s="78"/>
      <c r="H197" s="20"/>
      <c r="I197" s="20"/>
      <c r="J197" s="20"/>
      <c r="K197" s="20"/>
      <c r="L197" s="20"/>
      <c r="M197" s="21"/>
    </row>
    <row r="198" spans="1:13" ht="7.95" customHeight="1" x14ac:dyDescent="0.3">
      <c r="A198" s="18"/>
      <c r="B198" s="77"/>
      <c r="C198" s="80"/>
      <c r="D198" s="408"/>
      <c r="E198" s="408"/>
      <c r="F198" s="415"/>
      <c r="G198" s="78"/>
      <c r="H198" s="20"/>
      <c r="I198" s="20"/>
      <c r="J198" s="20"/>
      <c r="K198" s="20"/>
      <c r="L198" s="20"/>
      <c r="M198" s="21"/>
    </row>
    <row r="199" spans="1:13" ht="27.6" customHeight="1" x14ac:dyDescent="0.3">
      <c r="A199" s="18"/>
      <c r="B199" s="77"/>
      <c r="C199" s="35" t="s">
        <v>334</v>
      </c>
      <c r="D199" s="81">
        <f t="shared" ref="D199:E205" si="17">SUM(D176,D165,D154,D143,D131,D120,D109,D98,D86,D75,D64,D53,D41,D30,D19,D8,D187)</f>
        <v>406619</v>
      </c>
      <c r="E199" s="81">
        <f t="shared" si="17"/>
        <v>923897</v>
      </c>
      <c r="F199" s="40">
        <f t="shared" ref="F199:F206" si="18">SUM(D199:E199)</f>
        <v>1330516</v>
      </c>
      <c r="G199" s="78"/>
      <c r="H199" s="20"/>
      <c r="I199" s="20"/>
      <c r="J199" s="20"/>
      <c r="K199" s="20"/>
      <c r="L199" s="20"/>
      <c r="M199" s="21"/>
    </row>
    <row r="200" spans="1:13" ht="29.1" customHeight="1" x14ac:dyDescent="0.3">
      <c r="A200" s="18"/>
      <c r="B200" s="77"/>
      <c r="C200" s="35" t="s">
        <v>335</v>
      </c>
      <c r="D200" s="81">
        <f t="shared" si="17"/>
        <v>0</v>
      </c>
      <c r="E200" s="81">
        <f t="shared" si="17"/>
        <v>21000</v>
      </c>
      <c r="F200" s="40">
        <f t="shared" si="18"/>
        <v>21000</v>
      </c>
      <c r="G200" s="78"/>
      <c r="H200" s="20"/>
      <c r="I200" s="20"/>
      <c r="J200" s="20"/>
      <c r="K200" s="20"/>
      <c r="L200" s="20"/>
      <c r="M200" s="21"/>
    </row>
    <row r="201" spans="1:13" ht="34.5" customHeight="1" x14ac:dyDescent="0.3">
      <c r="A201" s="18"/>
      <c r="B201" s="77"/>
      <c r="C201" s="35" t="s">
        <v>336</v>
      </c>
      <c r="D201" s="81">
        <f t="shared" si="17"/>
        <v>0</v>
      </c>
      <c r="E201" s="81">
        <f t="shared" si="17"/>
        <v>50215</v>
      </c>
      <c r="F201" s="40">
        <f t="shared" si="18"/>
        <v>50215</v>
      </c>
      <c r="G201" s="78"/>
      <c r="H201" s="20"/>
      <c r="I201" s="20"/>
      <c r="J201" s="20"/>
      <c r="K201" s="20"/>
      <c r="L201" s="20"/>
      <c r="M201" s="21"/>
    </row>
    <row r="202" spans="1:13" ht="33" customHeight="1" x14ac:dyDescent="0.3">
      <c r="A202" s="18"/>
      <c r="B202" s="77"/>
      <c r="C202" s="35" t="s">
        <v>337</v>
      </c>
      <c r="D202" s="81">
        <f t="shared" si="17"/>
        <v>1179197</v>
      </c>
      <c r="E202" s="81">
        <f t="shared" si="17"/>
        <v>433845.5</v>
      </c>
      <c r="F202" s="40">
        <f t="shared" si="18"/>
        <v>1613042.5</v>
      </c>
      <c r="G202" s="78"/>
      <c r="H202" s="20"/>
      <c r="I202" s="20"/>
      <c r="J202" s="20"/>
      <c r="K202" s="20"/>
      <c r="L202" s="20"/>
      <c r="M202" s="21"/>
    </row>
    <row r="203" spans="1:13" ht="21" customHeight="1" x14ac:dyDescent="0.3">
      <c r="A203" s="18"/>
      <c r="B203" s="77"/>
      <c r="C203" s="35" t="s">
        <v>338</v>
      </c>
      <c r="D203" s="81">
        <f t="shared" si="17"/>
        <v>20000</v>
      </c>
      <c r="E203" s="81">
        <f t="shared" si="17"/>
        <v>56000</v>
      </c>
      <c r="F203" s="40">
        <f t="shared" si="18"/>
        <v>76000</v>
      </c>
      <c r="G203" s="38"/>
      <c r="H203" s="82"/>
      <c r="I203" s="82"/>
      <c r="J203" s="82"/>
      <c r="K203" s="82"/>
      <c r="L203" s="82"/>
      <c r="M203" s="21"/>
    </row>
    <row r="204" spans="1:13" ht="33" customHeight="1" x14ac:dyDescent="0.3">
      <c r="A204" s="18"/>
      <c r="B204" s="77"/>
      <c r="C204" s="35" t="s">
        <v>339</v>
      </c>
      <c r="D204" s="81">
        <f t="shared" si="17"/>
        <v>293709.7</v>
      </c>
      <c r="E204" s="81">
        <f t="shared" si="17"/>
        <v>1075143.46</v>
      </c>
      <c r="F204" s="40">
        <f t="shared" si="18"/>
        <v>1368853.16</v>
      </c>
      <c r="G204" s="38"/>
      <c r="H204" s="82"/>
      <c r="I204" s="82"/>
      <c r="J204" s="82"/>
      <c r="K204" s="82"/>
      <c r="L204" s="82"/>
      <c r="M204" s="21"/>
    </row>
    <row r="205" spans="1:13" ht="27" customHeight="1" x14ac:dyDescent="0.3">
      <c r="A205" s="18"/>
      <c r="B205" s="77"/>
      <c r="C205" s="35" t="s">
        <v>340</v>
      </c>
      <c r="D205" s="81">
        <f t="shared" si="17"/>
        <v>115270.6</v>
      </c>
      <c r="E205" s="81">
        <f t="shared" si="17"/>
        <v>108000</v>
      </c>
      <c r="F205" s="40">
        <f t="shared" si="18"/>
        <v>223270.6</v>
      </c>
      <c r="G205" s="38"/>
      <c r="H205" s="82"/>
      <c r="I205" s="82"/>
      <c r="J205" s="82"/>
      <c r="K205" s="82"/>
      <c r="L205" s="82"/>
      <c r="M205" s="21"/>
    </row>
    <row r="206" spans="1:13" ht="26.55" customHeight="1" x14ac:dyDescent="0.3">
      <c r="A206" s="18"/>
      <c r="B206" s="77"/>
      <c r="C206" s="83" t="s">
        <v>354</v>
      </c>
      <c r="D206" s="84">
        <f>SUM(D199:D205)</f>
        <v>2014796.3</v>
      </c>
      <c r="E206" s="84">
        <f>SUM(E199:E205)</f>
        <v>2668100.96</v>
      </c>
      <c r="F206" s="85">
        <f t="shared" si="18"/>
        <v>4682897.26</v>
      </c>
      <c r="G206" s="38"/>
      <c r="H206" s="82"/>
      <c r="I206" s="82"/>
      <c r="J206" s="82"/>
      <c r="K206" s="82"/>
      <c r="L206" s="82"/>
      <c r="M206" s="21"/>
    </row>
    <row r="207" spans="1:13" ht="24.6" customHeight="1" x14ac:dyDescent="0.3">
      <c r="A207" s="18"/>
      <c r="B207" s="77"/>
      <c r="C207" s="39" t="s">
        <v>355</v>
      </c>
      <c r="D207" s="86">
        <f>D206*0.07</f>
        <v>141035.74100000001</v>
      </c>
      <c r="E207" s="86">
        <f>E206*0.07</f>
        <v>186767.06720000002</v>
      </c>
      <c r="F207" s="87">
        <f>F206*0.07</f>
        <v>327802.80820000003</v>
      </c>
      <c r="G207" s="34"/>
      <c r="H207" s="30"/>
      <c r="I207" s="30"/>
      <c r="J207" s="30"/>
      <c r="K207" s="82"/>
      <c r="L207" s="20"/>
      <c r="M207" s="21"/>
    </row>
    <row r="208" spans="1:13" ht="24.6" customHeight="1" x14ac:dyDescent="0.3">
      <c r="A208" s="18"/>
      <c r="B208" s="77"/>
      <c r="C208" s="88" t="s">
        <v>356</v>
      </c>
      <c r="D208" s="89">
        <f>SUM(D206:D207)</f>
        <v>2155832.0410000002</v>
      </c>
      <c r="E208" s="89">
        <f>E206+E207</f>
        <v>2854868.0271999999</v>
      </c>
      <c r="F208" s="90">
        <f>SUM(F206:F207)</f>
        <v>5010700.0681999996</v>
      </c>
      <c r="G208" s="34"/>
      <c r="H208" s="30"/>
      <c r="I208" s="30"/>
      <c r="J208" s="30"/>
      <c r="K208" s="82"/>
      <c r="L208" s="20"/>
      <c r="M208" s="21"/>
    </row>
    <row r="209" spans="1:13" ht="15.75" customHeight="1" x14ac:dyDescent="0.3">
      <c r="A209" s="18"/>
      <c r="B209" s="20"/>
      <c r="C209" s="32"/>
      <c r="D209" s="33"/>
      <c r="E209" s="32"/>
      <c r="F209" s="32"/>
      <c r="G209" s="20"/>
      <c r="H209" s="20"/>
      <c r="I209" s="20"/>
      <c r="J209" s="20"/>
      <c r="K209" s="19"/>
      <c r="L209" s="20"/>
      <c r="M209" s="21"/>
    </row>
    <row r="210" spans="1:13" ht="15.75" customHeight="1" x14ac:dyDescent="0.3">
      <c r="A210" s="18"/>
      <c r="B210" s="20"/>
      <c r="C210" s="20"/>
      <c r="D210" s="41"/>
      <c r="E210" s="20"/>
      <c r="F210" s="20"/>
      <c r="G210" s="37"/>
      <c r="H210" s="37"/>
      <c r="I210" s="20"/>
      <c r="J210" s="20"/>
      <c r="K210" s="19"/>
      <c r="L210" s="20"/>
      <c r="M210" s="21"/>
    </row>
    <row r="211" spans="1:13" ht="15.75" customHeight="1" x14ac:dyDescent="0.3">
      <c r="A211" s="18"/>
      <c r="B211" s="20"/>
      <c r="C211" s="20"/>
      <c r="D211" s="20"/>
      <c r="E211" s="20"/>
      <c r="F211" s="20"/>
      <c r="G211" s="37"/>
      <c r="H211" s="37"/>
      <c r="I211" s="20"/>
      <c r="J211" s="20"/>
      <c r="K211" s="20"/>
      <c r="L211" s="20"/>
      <c r="M211" s="21"/>
    </row>
    <row r="212" spans="1:13" ht="40.5" customHeight="1" x14ac:dyDescent="0.3">
      <c r="A212" s="18"/>
      <c r="B212" s="20"/>
      <c r="C212" s="20"/>
      <c r="D212" s="20"/>
      <c r="E212" s="20"/>
      <c r="F212" s="20"/>
      <c r="G212" s="37"/>
      <c r="H212" s="37"/>
      <c r="I212" s="20"/>
      <c r="J212" s="20"/>
      <c r="K212" s="91"/>
      <c r="L212" s="20"/>
      <c r="M212" s="21"/>
    </row>
    <row r="213" spans="1:13" ht="24.75" customHeight="1" x14ac:dyDescent="0.3">
      <c r="A213" s="18"/>
      <c r="B213" s="20"/>
      <c r="C213" s="20"/>
      <c r="D213" s="20"/>
      <c r="E213" s="20"/>
      <c r="F213" s="20"/>
      <c r="G213" s="37"/>
      <c r="H213" s="37"/>
      <c r="I213" s="20"/>
      <c r="J213" s="20"/>
      <c r="K213" s="91"/>
      <c r="L213" s="20"/>
      <c r="M213" s="21"/>
    </row>
    <row r="214" spans="1:13" ht="41.25" customHeight="1" x14ac:dyDescent="0.3">
      <c r="A214" s="18"/>
      <c r="B214" s="20"/>
      <c r="C214" s="20"/>
      <c r="D214" s="20"/>
      <c r="E214" s="20"/>
      <c r="F214" s="20"/>
      <c r="G214" s="92"/>
      <c r="H214" s="37"/>
      <c r="I214" s="20"/>
      <c r="J214" s="20"/>
      <c r="K214" s="91"/>
      <c r="L214" s="20"/>
      <c r="M214" s="21"/>
    </row>
    <row r="215" spans="1:13" ht="51.75" customHeight="1" x14ac:dyDescent="0.3">
      <c r="A215" s="18"/>
      <c r="B215" s="20"/>
      <c r="C215" s="20"/>
      <c r="D215" s="20"/>
      <c r="E215" s="20"/>
      <c r="F215" s="20"/>
      <c r="G215" s="92"/>
      <c r="H215" s="37"/>
      <c r="I215" s="20"/>
      <c r="J215" s="20"/>
      <c r="K215" s="91"/>
      <c r="L215" s="20"/>
      <c r="M215" s="21"/>
    </row>
    <row r="216" spans="1:13" ht="42" customHeight="1" x14ac:dyDescent="0.3">
      <c r="A216" s="18"/>
      <c r="B216" s="20"/>
      <c r="C216" s="20"/>
      <c r="D216" s="20"/>
      <c r="E216" s="20"/>
      <c r="F216" s="20"/>
      <c r="G216" s="37"/>
      <c r="H216" s="37"/>
      <c r="I216" s="20"/>
      <c r="J216" s="20"/>
      <c r="K216" s="91"/>
      <c r="L216" s="20"/>
      <c r="M216" s="21"/>
    </row>
    <row r="217" spans="1:13" ht="42" customHeight="1" x14ac:dyDescent="0.3">
      <c r="A217" s="18"/>
      <c r="B217" s="20"/>
      <c r="C217" s="20"/>
      <c r="D217" s="20"/>
      <c r="E217" s="20"/>
      <c r="F217" s="20"/>
      <c r="G217" s="20"/>
      <c r="H217" s="37"/>
      <c r="I217" s="20"/>
      <c r="J217" s="20"/>
      <c r="K217" s="91"/>
      <c r="L217" s="20"/>
      <c r="M217" s="21"/>
    </row>
    <row r="218" spans="1:13" ht="42" customHeight="1" x14ac:dyDescent="0.3">
      <c r="A218" s="18"/>
      <c r="B218" s="20"/>
      <c r="C218" s="20"/>
      <c r="D218" s="20"/>
      <c r="E218" s="20"/>
      <c r="F218" s="20"/>
      <c r="G218" s="20"/>
      <c r="H218" s="37"/>
      <c r="I218" s="20"/>
      <c r="J218" s="20"/>
      <c r="K218" s="20"/>
      <c r="L218" s="20"/>
      <c r="M218" s="21"/>
    </row>
    <row r="219" spans="1:13" ht="63.75" customHeight="1" x14ac:dyDescent="0.3">
      <c r="A219" s="18"/>
      <c r="B219" s="20"/>
      <c r="C219" s="20"/>
      <c r="D219" s="20"/>
      <c r="E219" s="20"/>
      <c r="F219" s="20"/>
      <c r="G219" s="20"/>
      <c r="H219" s="19"/>
      <c r="I219" s="20"/>
      <c r="J219" s="20"/>
      <c r="K219" s="20"/>
      <c r="L219" s="20"/>
      <c r="M219" s="21"/>
    </row>
    <row r="220" spans="1:13" ht="42" customHeight="1" x14ac:dyDescent="0.3">
      <c r="A220" s="18"/>
      <c r="B220" s="20"/>
      <c r="C220" s="20"/>
      <c r="D220" s="20"/>
      <c r="E220" s="20"/>
      <c r="F220" s="20"/>
      <c r="G220" s="20"/>
      <c r="H220" s="20"/>
      <c r="I220" s="20"/>
      <c r="J220" s="20"/>
      <c r="K220" s="20"/>
      <c r="L220" s="19"/>
      <c r="M220" s="21"/>
    </row>
    <row r="221" spans="1:13" ht="23.25" customHeight="1" x14ac:dyDescent="0.3">
      <c r="A221" s="18"/>
      <c r="B221" s="20"/>
      <c r="C221" s="20"/>
      <c r="D221" s="20"/>
      <c r="E221" s="20"/>
      <c r="F221" s="20"/>
      <c r="G221" s="20"/>
      <c r="H221" s="20"/>
      <c r="I221" s="20"/>
      <c r="J221" s="20"/>
      <c r="K221" s="20"/>
      <c r="L221" s="20"/>
      <c r="M221" s="21"/>
    </row>
    <row r="222" spans="1:13" ht="27.75" customHeight="1" x14ac:dyDescent="0.3">
      <c r="A222" s="18"/>
      <c r="B222" s="20"/>
      <c r="C222" s="20"/>
      <c r="D222" s="20"/>
      <c r="E222" s="20"/>
      <c r="F222" s="20"/>
      <c r="G222" s="20"/>
      <c r="H222" s="20"/>
      <c r="I222" s="20"/>
      <c r="J222" s="20"/>
      <c r="K222" s="20"/>
      <c r="L222" s="20"/>
      <c r="M222" s="21"/>
    </row>
    <row r="223" spans="1:13" ht="55.5" customHeight="1" x14ac:dyDescent="0.3">
      <c r="A223" s="18"/>
      <c r="B223" s="20"/>
      <c r="C223" s="20"/>
      <c r="D223" s="20"/>
      <c r="E223" s="20"/>
      <c r="F223" s="20"/>
      <c r="G223" s="20"/>
      <c r="H223" s="20"/>
      <c r="I223" s="20"/>
      <c r="J223" s="20"/>
      <c r="K223" s="20"/>
      <c r="L223" s="20"/>
      <c r="M223" s="21"/>
    </row>
    <row r="224" spans="1:13" ht="57.75" customHeight="1" x14ac:dyDescent="0.3">
      <c r="A224" s="18"/>
      <c r="B224" s="20"/>
      <c r="C224" s="20"/>
      <c r="D224" s="20"/>
      <c r="E224" s="20"/>
      <c r="F224" s="20"/>
      <c r="G224" s="20"/>
      <c r="H224" s="20"/>
      <c r="I224" s="20"/>
      <c r="J224" s="20"/>
      <c r="K224" s="20"/>
      <c r="L224" s="20"/>
      <c r="M224" s="21"/>
    </row>
    <row r="225" spans="1:13" ht="21.75" customHeight="1" x14ac:dyDescent="0.3">
      <c r="A225" s="18"/>
      <c r="B225" s="20"/>
      <c r="C225" s="20"/>
      <c r="D225" s="20"/>
      <c r="E225" s="20"/>
      <c r="F225" s="20"/>
      <c r="G225" s="20"/>
      <c r="H225" s="20"/>
      <c r="I225" s="20"/>
      <c r="J225" s="20"/>
      <c r="K225" s="20"/>
      <c r="L225" s="20"/>
      <c r="M225" s="21"/>
    </row>
    <row r="226" spans="1:13" ht="49.5" customHeight="1" x14ac:dyDescent="0.3">
      <c r="A226" s="18"/>
      <c r="B226" s="20"/>
      <c r="C226" s="20"/>
      <c r="D226" s="20"/>
      <c r="E226" s="20"/>
      <c r="F226" s="20"/>
      <c r="G226" s="20"/>
      <c r="H226" s="20"/>
      <c r="I226" s="20"/>
      <c r="J226" s="20"/>
      <c r="K226" s="20"/>
      <c r="L226" s="20"/>
      <c r="M226" s="21"/>
    </row>
    <row r="227" spans="1:13" ht="28.5" customHeight="1" x14ac:dyDescent="0.3">
      <c r="A227" s="18"/>
      <c r="B227" s="20"/>
      <c r="C227" s="20"/>
      <c r="D227" s="20"/>
      <c r="E227" s="20"/>
      <c r="F227" s="20"/>
      <c r="G227" s="20"/>
      <c r="H227" s="20"/>
      <c r="I227" s="20"/>
      <c r="J227" s="20"/>
      <c r="K227" s="20"/>
      <c r="L227" s="20"/>
      <c r="M227" s="21"/>
    </row>
    <row r="228" spans="1:13" ht="28.5" customHeight="1" x14ac:dyDescent="0.3">
      <c r="A228" s="18"/>
      <c r="B228" s="20"/>
      <c r="C228" s="20"/>
      <c r="D228" s="20"/>
      <c r="E228" s="20"/>
      <c r="F228" s="20"/>
      <c r="G228" s="20"/>
      <c r="H228" s="20"/>
      <c r="I228" s="20"/>
      <c r="J228" s="20"/>
      <c r="K228" s="20"/>
      <c r="L228" s="20"/>
      <c r="M228" s="21"/>
    </row>
    <row r="229" spans="1:13" ht="28.5" customHeight="1" x14ac:dyDescent="0.3">
      <c r="A229" s="18"/>
      <c r="B229" s="20"/>
      <c r="C229" s="20"/>
      <c r="D229" s="20"/>
      <c r="E229" s="20"/>
      <c r="F229" s="20"/>
      <c r="G229" s="20"/>
      <c r="H229" s="20"/>
      <c r="I229" s="20"/>
      <c r="J229" s="20"/>
      <c r="K229" s="20"/>
      <c r="L229" s="20"/>
      <c r="M229" s="21"/>
    </row>
    <row r="230" spans="1:13" ht="23.25" customHeight="1" x14ac:dyDescent="0.3">
      <c r="A230" s="18"/>
      <c r="B230" s="20"/>
      <c r="C230" s="20"/>
      <c r="D230" s="20"/>
      <c r="E230" s="20"/>
      <c r="F230" s="20"/>
      <c r="G230" s="20"/>
      <c r="H230" s="20"/>
      <c r="I230" s="20"/>
      <c r="J230" s="20"/>
      <c r="K230" s="20"/>
      <c r="L230" s="20"/>
      <c r="M230" s="93"/>
    </row>
    <row r="231" spans="1:13" ht="43.5" customHeight="1" x14ac:dyDescent="0.3">
      <c r="A231" s="18"/>
      <c r="B231" s="20"/>
      <c r="C231" s="20"/>
      <c r="D231" s="20"/>
      <c r="E231" s="20"/>
      <c r="F231" s="20"/>
      <c r="G231" s="20"/>
      <c r="H231" s="20"/>
      <c r="I231" s="20"/>
      <c r="J231" s="20"/>
      <c r="K231" s="20"/>
      <c r="L231" s="20"/>
      <c r="M231" s="93"/>
    </row>
    <row r="232" spans="1:13" ht="55.5" customHeight="1" x14ac:dyDescent="0.3">
      <c r="A232" s="18"/>
      <c r="B232" s="20"/>
      <c r="C232" s="20"/>
      <c r="D232" s="20"/>
      <c r="E232" s="20"/>
      <c r="F232" s="20"/>
      <c r="G232" s="20"/>
      <c r="H232" s="20"/>
      <c r="I232" s="20"/>
      <c r="J232" s="20"/>
      <c r="K232" s="20"/>
      <c r="L232" s="20"/>
      <c r="M232" s="21"/>
    </row>
    <row r="233" spans="1:13" ht="42.75" customHeight="1" x14ac:dyDescent="0.3">
      <c r="A233" s="18"/>
      <c r="B233" s="20"/>
      <c r="C233" s="20"/>
      <c r="D233" s="20"/>
      <c r="E233" s="20"/>
      <c r="F233" s="20"/>
      <c r="G233" s="20"/>
      <c r="H233" s="20"/>
      <c r="I233" s="20"/>
      <c r="J233" s="20"/>
      <c r="K233" s="20"/>
      <c r="L233" s="20"/>
      <c r="M233" s="93"/>
    </row>
    <row r="234" spans="1:13" ht="21.75" customHeight="1" x14ac:dyDescent="0.3">
      <c r="A234" s="18"/>
      <c r="B234" s="20"/>
      <c r="C234" s="20"/>
      <c r="D234" s="20"/>
      <c r="E234" s="20"/>
      <c r="F234" s="20"/>
      <c r="G234" s="20"/>
      <c r="H234" s="20"/>
      <c r="I234" s="20"/>
      <c r="J234" s="20"/>
      <c r="K234" s="20"/>
      <c r="L234" s="20"/>
      <c r="M234" s="93"/>
    </row>
    <row r="235" spans="1:13" ht="21.75" customHeight="1" x14ac:dyDescent="0.3">
      <c r="A235" s="18"/>
      <c r="B235" s="20"/>
      <c r="C235" s="20"/>
      <c r="D235" s="20"/>
      <c r="E235" s="20"/>
      <c r="F235" s="20"/>
      <c r="G235" s="20"/>
      <c r="H235" s="20"/>
      <c r="I235" s="20"/>
      <c r="J235" s="20"/>
      <c r="K235" s="20"/>
      <c r="L235" s="20"/>
      <c r="M235" s="93"/>
    </row>
    <row r="236" spans="1:13" ht="23.25" customHeight="1" x14ac:dyDescent="0.3">
      <c r="A236" s="42"/>
      <c r="B236" s="43"/>
      <c r="C236" s="43"/>
      <c r="D236" s="43"/>
      <c r="E236" s="43"/>
      <c r="F236" s="43"/>
      <c r="G236" s="43"/>
      <c r="H236" s="43"/>
      <c r="I236" s="43"/>
      <c r="J236" s="43"/>
      <c r="K236" s="43"/>
      <c r="L236" s="43"/>
      <c r="M236" s="44"/>
    </row>
  </sheetData>
  <mergeCells count="27">
    <mergeCell ref="B140:F140"/>
    <mergeCell ref="C141:F141"/>
    <mergeCell ref="C62:F62"/>
    <mergeCell ref="C73:F73"/>
    <mergeCell ref="C1:E1"/>
    <mergeCell ref="B5:F5"/>
    <mergeCell ref="C6:F6"/>
    <mergeCell ref="B50:F50"/>
    <mergeCell ref="C17:F17"/>
    <mergeCell ref="C28:F28"/>
    <mergeCell ref="C38:F38"/>
    <mergeCell ref="D197:D198"/>
    <mergeCell ref="E197:E198"/>
    <mergeCell ref="C2:E2"/>
    <mergeCell ref="C84:F84"/>
    <mergeCell ref="B95:F95"/>
    <mergeCell ref="C185:F185"/>
    <mergeCell ref="F197:F198"/>
    <mergeCell ref="C163:F163"/>
    <mergeCell ref="C174:F174"/>
    <mergeCell ref="C152:F152"/>
    <mergeCell ref="C51:F51"/>
    <mergeCell ref="C96:F96"/>
    <mergeCell ref="C107:F107"/>
    <mergeCell ref="C118:F118"/>
    <mergeCell ref="C196:F196"/>
    <mergeCell ref="C129:F129"/>
  </mergeCells>
  <conditionalFormatting sqref="F15">
    <cfRule type="cellIs" dxfId="21" priority="1" stopIfTrue="1" operator="notEqual">
      <formula>$F$7</formula>
    </cfRule>
  </conditionalFormatting>
  <conditionalFormatting sqref="F26">
    <cfRule type="cellIs" dxfId="20" priority="2" stopIfTrue="1" operator="notEqual">
      <formula>$F$18</formula>
    </cfRule>
  </conditionalFormatting>
  <conditionalFormatting sqref="F37">
    <cfRule type="cellIs" dxfId="19" priority="3" stopIfTrue="1" operator="notEqual">
      <formula>$F$29</formula>
    </cfRule>
  </conditionalFormatting>
  <conditionalFormatting sqref="F48">
    <cfRule type="cellIs" dxfId="18" priority="4" stopIfTrue="1" operator="notEqual">
      <formula>$F$40</formula>
    </cfRule>
  </conditionalFormatting>
  <conditionalFormatting sqref="F60">
    <cfRule type="cellIs" dxfId="17" priority="5" stopIfTrue="1" operator="notEqual">
      <formula>$F$52</formula>
    </cfRule>
  </conditionalFormatting>
  <conditionalFormatting sqref="F71">
    <cfRule type="cellIs" dxfId="16" priority="6" stopIfTrue="1" operator="notEqual">
      <formula>$F$63</formula>
    </cfRule>
  </conditionalFormatting>
  <conditionalFormatting sqref="F82">
    <cfRule type="cellIs" dxfId="15" priority="7" stopIfTrue="1" operator="notEqual">
      <formula>$F$74</formula>
    </cfRule>
  </conditionalFormatting>
  <conditionalFormatting sqref="F93">
    <cfRule type="cellIs" dxfId="14" priority="8" stopIfTrue="1" operator="notEqual">
      <formula>$F$85</formula>
    </cfRule>
  </conditionalFormatting>
  <conditionalFormatting sqref="F105">
    <cfRule type="cellIs" dxfId="13" priority="9" stopIfTrue="1" operator="notEqual">
      <formula>$F$97</formula>
    </cfRule>
  </conditionalFormatting>
  <conditionalFormatting sqref="F116">
    <cfRule type="cellIs" dxfId="12" priority="10" stopIfTrue="1" operator="notEqual">
      <formula>$F$108</formula>
    </cfRule>
  </conditionalFormatting>
  <conditionalFormatting sqref="F127">
    <cfRule type="cellIs" dxfId="11" priority="11" stopIfTrue="1" operator="notEqual">
      <formula>$F$119</formula>
    </cfRule>
  </conditionalFormatting>
  <conditionalFormatting sqref="F138">
    <cfRule type="cellIs" dxfId="10" priority="12" stopIfTrue="1" operator="notEqual">
      <formula>$F$130</formula>
    </cfRule>
  </conditionalFormatting>
  <conditionalFormatting sqref="F150">
    <cfRule type="cellIs" dxfId="9" priority="13" stopIfTrue="1" operator="notEqual">
      <formula>$F$142</formula>
    </cfRule>
  </conditionalFormatting>
  <conditionalFormatting sqref="F161 F172">
    <cfRule type="cellIs" dxfId="8" priority="14" stopIfTrue="1" operator="notEqual">
      <formula>$F$153</formula>
    </cfRule>
  </conditionalFormatting>
  <conditionalFormatting sqref="F183">
    <cfRule type="cellIs" dxfId="7" priority="15" stopIfTrue="1" operator="notEqual">
      <formula>$F$175</formula>
    </cfRule>
  </conditionalFormatting>
  <conditionalFormatting sqref="F194">
    <cfRule type="cellIs" dxfId="6" priority="16" stopIfTrue="1" operator="notEqual">
      <formula>$F$186</formula>
    </cfRule>
  </conditionalFormatting>
  <pageMargins left="0.7" right="0.7" top="0.75" bottom="0.75" header="0.3" footer="0.3"/>
  <pageSetup scale="74" orientation="landscape"/>
  <headerFooter>
    <oddFooter>&amp;C&amp;"Helvetica Neue,Regular"&amp;12&amp;K000000&amp;P</oddFooter>
  </headerFooter>
  <extLst>
    <ext xmlns:x14="http://schemas.microsoft.com/office/spreadsheetml/2009/9/main" uri="{78C0D931-6437-407d-A8EE-F0AAD7539E65}">
      <x14:conditionalFormattings>
        <x14:conditionalFormatting xmlns:xm="http://schemas.microsoft.com/office/excel/2006/main">
          <x14:cfRule type="cellIs" priority="17" stopIfTrue="1" operator="notEqual" id="{00000000-000E-0000-0200-000011000000}">
            <xm:f>'1) Budget Table'!$F$201</xm:f>
            <x14:dxf>
              <font>
                <color rgb="FF9C0006"/>
              </font>
              <fill>
                <patternFill patternType="solid">
                  <fgColor indexed="21"/>
                  <bgColor indexed="22"/>
                </patternFill>
              </fill>
            </x14:dxf>
          </x14:cfRule>
          <xm:sqref>F208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showGridLines="0" topLeftCell="A10" workbookViewId="0"/>
  </sheetViews>
  <sheetFormatPr defaultColWidth="8.77734375" defaultRowHeight="15" customHeight="1" x14ac:dyDescent="0.3"/>
  <cols>
    <col min="1" max="1" width="8.77734375" style="1" customWidth="1"/>
    <col min="2" max="2" width="73.33203125" style="1" customWidth="1"/>
    <col min="3" max="7" width="8.77734375" style="1" customWidth="1"/>
    <col min="8" max="16384" width="8.77734375" style="1"/>
  </cols>
  <sheetData>
    <row r="1" spans="1:6" ht="15.75" customHeight="1" x14ac:dyDescent="0.3">
      <c r="A1" s="2"/>
      <c r="B1" s="94"/>
      <c r="C1" s="3"/>
      <c r="D1" s="3"/>
      <c r="E1" s="3"/>
      <c r="F1" s="4"/>
    </row>
    <row r="2" spans="1:6" ht="15.75" customHeight="1" x14ac:dyDescent="0.3">
      <c r="A2" s="6"/>
      <c r="B2" s="95" t="s">
        <v>357</v>
      </c>
      <c r="C2" s="8"/>
      <c r="D2" s="9"/>
      <c r="E2" s="9"/>
      <c r="F2" s="10"/>
    </row>
    <row r="3" spans="1:6" ht="13.95" customHeight="1" x14ac:dyDescent="0.3">
      <c r="A3" s="6"/>
      <c r="B3" s="96"/>
      <c r="C3" s="8"/>
      <c r="D3" s="9"/>
      <c r="E3" s="9"/>
      <c r="F3" s="10"/>
    </row>
    <row r="4" spans="1:6" ht="30.75" customHeight="1" x14ac:dyDescent="0.3">
      <c r="A4" s="6"/>
      <c r="B4" s="97" t="s">
        <v>358</v>
      </c>
      <c r="C4" s="8"/>
      <c r="D4" s="9"/>
      <c r="E4" s="9"/>
      <c r="F4" s="10"/>
    </row>
    <row r="5" spans="1:6" ht="30.75" customHeight="1" x14ac:dyDescent="0.3">
      <c r="A5" s="6"/>
      <c r="B5" s="98"/>
      <c r="C5" s="8"/>
      <c r="D5" s="9"/>
      <c r="E5" s="9"/>
      <c r="F5" s="10"/>
    </row>
    <row r="6" spans="1:6" ht="60" customHeight="1" x14ac:dyDescent="0.3">
      <c r="A6" s="6"/>
      <c r="B6" s="97" t="s">
        <v>359</v>
      </c>
      <c r="C6" s="8"/>
      <c r="D6" s="9"/>
      <c r="E6" s="9"/>
      <c r="F6" s="10"/>
    </row>
    <row r="7" spans="1:6" ht="13.5" customHeight="1" x14ac:dyDescent="0.3">
      <c r="A7" s="6"/>
      <c r="B7" s="98"/>
      <c r="C7" s="8"/>
      <c r="D7" s="9"/>
      <c r="E7" s="9"/>
      <c r="F7" s="10"/>
    </row>
    <row r="8" spans="1:6" ht="60" customHeight="1" x14ac:dyDescent="0.3">
      <c r="A8" s="6"/>
      <c r="B8" s="97" t="s">
        <v>360</v>
      </c>
      <c r="C8" s="8"/>
      <c r="D8" s="9"/>
      <c r="E8" s="9"/>
      <c r="F8" s="10"/>
    </row>
    <row r="9" spans="1:6" ht="13.5" customHeight="1" x14ac:dyDescent="0.3">
      <c r="A9" s="6"/>
      <c r="B9" s="98"/>
      <c r="C9" s="8"/>
      <c r="D9" s="9"/>
      <c r="E9" s="9"/>
      <c r="F9" s="10"/>
    </row>
    <row r="10" spans="1:6" ht="60" customHeight="1" x14ac:dyDescent="0.3">
      <c r="A10" s="6"/>
      <c r="B10" s="97" t="s">
        <v>361</v>
      </c>
      <c r="C10" s="8"/>
      <c r="D10" s="9"/>
      <c r="E10" s="9"/>
      <c r="F10" s="10"/>
    </row>
    <row r="11" spans="1:6" ht="13.5" customHeight="1" x14ac:dyDescent="0.3">
      <c r="A11" s="6"/>
      <c r="B11" s="98"/>
      <c r="C11" s="8"/>
      <c r="D11" s="9"/>
      <c r="E11" s="9"/>
      <c r="F11" s="10"/>
    </row>
    <row r="12" spans="1:6" ht="30" customHeight="1" x14ac:dyDescent="0.3">
      <c r="A12" s="6"/>
      <c r="B12" s="97" t="s">
        <v>362</v>
      </c>
      <c r="C12" s="8"/>
      <c r="D12" s="9"/>
      <c r="E12" s="9"/>
      <c r="F12" s="10"/>
    </row>
    <row r="13" spans="1:6" ht="13.5" customHeight="1" x14ac:dyDescent="0.3">
      <c r="A13" s="6"/>
      <c r="B13" s="98"/>
      <c r="C13" s="8"/>
      <c r="D13" s="9"/>
      <c r="E13" s="9"/>
      <c r="F13" s="10"/>
    </row>
    <row r="14" spans="1:6" ht="60" customHeight="1" x14ac:dyDescent="0.3">
      <c r="A14" s="6"/>
      <c r="B14" s="97" t="s">
        <v>363</v>
      </c>
      <c r="C14" s="8"/>
      <c r="D14" s="9"/>
      <c r="E14" s="9"/>
      <c r="F14" s="10"/>
    </row>
    <row r="15" spans="1:6" ht="13.5" customHeight="1" x14ac:dyDescent="0.3">
      <c r="A15" s="6"/>
      <c r="B15" s="98"/>
      <c r="C15" s="8"/>
      <c r="D15" s="9"/>
      <c r="E15" s="9"/>
      <c r="F15" s="10"/>
    </row>
    <row r="16" spans="1:6" ht="45.75" customHeight="1" x14ac:dyDescent="0.3">
      <c r="A16" s="99"/>
      <c r="B16" s="100" t="s">
        <v>364</v>
      </c>
      <c r="C16" s="101"/>
      <c r="D16" s="13"/>
      <c r="E16" s="13"/>
      <c r="F16" s="14"/>
    </row>
  </sheetData>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
  <sheetViews>
    <sheetView showGridLines="0" workbookViewId="0"/>
  </sheetViews>
  <sheetFormatPr defaultColWidth="8.77734375" defaultRowHeight="15" customHeight="1" x14ac:dyDescent="0.3"/>
  <cols>
    <col min="1" max="1" width="8.77734375" style="1" customWidth="1"/>
    <col min="2" max="2" width="61.77734375" style="1" customWidth="1"/>
    <col min="3" max="3" width="8.77734375" style="1" customWidth="1"/>
    <col min="4" max="4" width="17.77734375" style="1" customWidth="1"/>
    <col min="5" max="6" width="8.77734375" style="1" customWidth="1"/>
    <col min="7" max="16384" width="8.77734375" style="1"/>
  </cols>
  <sheetData>
    <row r="1" spans="1:5" ht="15.75" customHeight="1" x14ac:dyDescent="0.3">
      <c r="A1" s="2"/>
      <c r="B1" s="94"/>
      <c r="C1" s="94"/>
      <c r="D1" s="94"/>
      <c r="E1" s="4"/>
    </row>
    <row r="2" spans="1:5" ht="13.95" customHeight="1" x14ac:dyDescent="0.3">
      <c r="A2" s="6"/>
      <c r="B2" s="434" t="s">
        <v>365</v>
      </c>
      <c r="C2" s="435"/>
      <c r="D2" s="436"/>
      <c r="E2" s="102"/>
    </row>
    <row r="3" spans="1:5" ht="15.75" customHeight="1" x14ac:dyDescent="0.3">
      <c r="A3" s="6"/>
      <c r="B3" s="437"/>
      <c r="C3" s="438"/>
      <c r="D3" s="439"/>
      <c r="E3" s="102"/>
    </row>
    <row r="4" spans="1:5" ht="15.75" customHeight="1" x14ac:dyDescent="0.3">
      <c r="A4" s="5"/>
      <c r="B4" s="103"/>
      <c r="C4" s="103"/>
      <c r="D4" s="103"/>
      <c r="E4" s="10"/>
    </row>
    <row r="5" spans="1:5" ht="13.95" customHeight="1" x14ac:dyDescent="0.3">
      <c r="A5" s="6"/>
      <c r="B5" s="425" t="s">
        <v>366</v>
      </c>
      <c r="C5" s="426"/>
      <c r="D5" s="427"/>
      <c r="E5" s="102"/>
    </row>
    <row r="6" spans="1:5" ht="15.75" customHeight="1" x14ac:dyDescent="0.3">
      <c r="A6" s="6"/>
      <c r="B6" s="428"/>
      <c r="C6" s="429"/>
      <c r="D6" s="430"/>
      <c r="E6" s="102"/>
    </row>
    <row r="7" spans="1:5" ht="13.95" customHeight="1" x14ac:dyDescent="0.3">
      <c r="A7" s="6"/>
      <c r="B7" s="104" t="s">
        <v>367</v>
      </c>
      <c r="C7" s="423">
        <f>SUM('1) Budget Table'!D15:E15,'1) Budget Table'!D27:E27,'1) Budget Table'!D37:E37,'1) Budget Table'!D47:E47)</f>
        <v>607071.46600000001</v>
      </c>
      <c r="D7" s="424"/>
      <c r="E7" s="102"/>
    </row>
    <row r="8" spans="1:5" ht="13.5" customHeight="1" x14ac:dyDescent="0.3">
      <c r="A8" s="6"/>
      <c r="B8" s="105" t="s">
        <v>368</v>
      </c>
      <c r="C8" s="421">
        <f>SUM(D10:D14)</f>
        <v>0</v>
      </c>
      <c r="D8" s="422"/>
      <c r="E8" s="102"/>
    </row>
    <row r="9" spans="1:5" ht="13.5" customHeight="1" x14ac:dyDescent="0.3">
      <c r="A9" s="6"/>
      <c r="B9" s="105" t="s">
        <v>369</v>
      </c>
      <c r="C9" s="106" t="s">
        <v>370</v>
      </c>
      <c r="D9" s="107" t="s">
        <v>371</v>
      </c>
      <c r="E9" s="102"/>
    </row>
    <row r="10" spans="1:5" ht="35.1" customHeight="1" x14ac:dyDescent="0.3">
      <c r="A10" s="6"/>
      <c r="B10" s="108"/>
      <c r="C10" s="109"/>
      <c r="D10" s="110">
        <f>$C$7*C10</f>
        <v>0</v>
      </c>
      <c r="E10" s="102"/>
    </row>
    <row r="11" spans="1:5" ht="35.1" customHeight="1" x14ac:dyDescent="0.3">
      <c r="A11" s="6"/>
      <c r="B11" s="108"/>
      <c r="C11" s="109"/>
      <c r="D11" s="110">
        <f>C7*C11</f>
        <v>0</v>
      </c>
      <c r="E11" s="102"/>
    </row>
    <row r="12" spans="1:5" ht="35.1" customHeight="1" x14ac:dyDescent="0.3">
      <c r="A12" s="6"/>
      <c r="B12" s="111"/>
      <c r="C12" s="109"/>
      <c r="D12" s="110">
        <f>C7*C12</f>
        <v>0</v>
      </c>
      <c r="E12" s="102"/>
    </row>
    <row r="13" spans="1:5" ht="35.1" customHeight="1" x14ac:dyDescent="0.3">
      <c r="A13" s="6"/>
      <c r="B13" s="111"/>
      <c r="C13" s="109"/>
      <c r="D13" s="110">
        <f>C7*C13</f>
        <v>0</v>
      </c>
      <c r="E13" s="102"/>
    </row>
    <row r="14" spans="1:5" ht="35.1" customHeight="1" x14ac:dyDescent="0.3">
      <c r="A14" s="6"/>
      <c r="B14" s="112"/>
      <c r="C14" s="109"/>
      <c r="D14" s="113">
        <f>C7*C14</f>
        <v>0</v>
      </c>
      <c r="E14" s="102"/>
    </row>
    <row r="15" spans="1:5" ht="15.75" customHeight="1" x14ac:dyDescent="0.3">
      <c r="A15" s="5"/>
      <c r="B15" s="103"/>
      <c r="C15" s="114"/>
      <c r="D15" s="103"/>
      <c r="E15" s="10"/>
    </row>
    <row r="16" spans="1:5" ht="13.95" customHeight="1" x14ac:dyDescent="0.3">
      <c r="A16" s="6"/>
      <c r="B16" s="425" t="s">
        <v>372</v>
      </c>
      <c r="C16" s="426"/>
      <c r="D16" s="427"/>
      <c r="E16" s="102"/>
    </row>
    <row r="17" spans="1:5" ht="15.75" customHeight="1" x14ac:dyDescent="0.3">
      <c r="A17" s="6"/>
      <c r="B17" s="431"/>
      <c r="C17" s="432"/>
      <c r="D17" s="433"/>
      <c r="E17" s="102"/>
    </row>
    <row r="18" spans="1:5" ht="13.95" customHeight="1" x14ac:dyDescent="0.3">
      <c r="A18" s="6"/>
      <c r="B18" s="104" t="s">
        <v>367</v>
      </c>
      <c r="C18" s="423">
        <f>SUM('1) Budget Table'!D60:E60,'1) Budget Table'!D71:E71,'1) Budget Table'!D81:E81,'1) Budget Table'!D91:E91)</f>
        <v>438902.6</v>
      </c>
      <c r="D18" s="424"/>
      <c r="E18" s="102"/>
    </row>
    <row r="19" spans="1:5" ht="13.5" customHeight="1" x14ac:dyDescent="0.3">
      <c r="A19" s="6"/>
      <c r="B19" s="105" t="s">
        <v>368</v>
      </c>
      <c r="C19" s="421">
        <f>SUM(D21:D25)</f>
        <v>0</v>
      </c>
      <c r="D19" s="422"/>
      <c r="E19" s="102"/>
    </row>
    <row r="20" spans="1:5" ht="13.5" customHeight="1" x14ac:dyDescent="0.3">
      <c r="A20" s="6"/>
      <c r="B20" s="105" t="s">
        <v>369</v>
      </c>
      <c r="C20" s="106" t="s">
        <v>370</v>
      </c>
      <c r="D20" s="107" t="s">
        <v>371</v>
      </c>
      <c r="E20" s="102"/>
    </row>
    <row r="21" spans="1:5" ht="35.1" customHeight="1" x14ac:dyDescent="0.3">
      <c r="A21" s="6"/>
      <c r="B21" s="115"/>
      <c r="C21" s="109"/>
      <c r="D21" s="110">
        <f>$C$18*C21</f>
        <v>0</v>
      </c>
      <c r="E21" s="102"/>
    </row>
    <row r="22" spans="1:5" ht="35.1" customHeight="1" x14ac:dyDescent="0.3">
      <c r="A22" s="6"/>
      <c r="B22" s="116"/>
      <c r="C22" s="109"/>
      <c r="D22" s="110">
        <f>$C$18*C22</f>
        <v>0</v>
      </c>
      <c r="E22" s="102"/>
    </row>
    <row r="23" spans="1:5" ht="35.1" customHeight="1" x14ac:dyDescent="0.3">
      <c r="A23" s="6"/>
      <c r="B23" s="117"/>
      <c r="C23" s="109"/>
      <c r="D23" s="110">
        <f>$C$18*C23</f>
        <v>0</v>
      </c>
      <c r="E23" s="102"/>
    </row>
    <row r="24" spans="1:5" ht="35.1" customHeight="1" x14ac:dyDescent="0.3">
      <c r="A24" s="6"/>
      <c r="B24" s="117"/>
      <c r="C24" s="109"/>
      <c r="D24" s="110">
        <f>$C$18*C24</f>
        <v>0</v>
      </c>
      <c r="E24" s="102"/>
    </row>
    <row r="25" spans="1:5" ht="35.1" customHeight="1" x14ac:dyDescent="0.3">
      <c r="A25" s="6"/>
      <c r="B25" s="118"/>
      <c r="C25" s="109"/>
      <c r="D25" s="110">
        <f>$C$18*C25</f>
        <v>0</v>
      </c>
      <c r="E25" s="102"/>
    </row>
    <row r="26" spans="1:5" ht="15.75" customHeight="1" x14ac:dyDescent="0.3">
      <c r="A26" s="5"/>
      <c r="B26" s="103"/>
      <c r="C26" s="114"/>
      <c r="D26" s="114"/>
      <c r="E26" s="10"/>
    </row>
    <row r="27" spans="1:5" ht="13.95" customHeight="1" x14ac:dyDescent="0.3">
      <c r="A27" s="6"/>
      <c r="B27" s="425" t="s">
        <v>373</v>
      </c>
      <c r="C27" s="426"/>
      <c r="D27" s="427"/>
      <c r="E27" s="102"/>
    </row>
    <row r="28" spans="1:5" ht="15.75" customHeight="1" x14ac:dyDescent="0.3">
      <c r="A28" s="6"/>
      <c r="B28" s="428"/>
      <c r="C28" s="429"/>
      <c r="D28" s="430"/>
      <c r="E28" s="102"/>
    </row>
    <row r="29" spans="1:5" ht="13.95" customHeight="1" x14ac:dyDescent="0.3">
      <c r="A29" s="6"/>
      <c r="B29" s="104" t="s">
        <v>367</v>
      </c>
      <c r="C29" s="423">
        <f>SUM('1) Budget Table'!D103:E103,'1) Budget Table'!D113:E113,'1) Budget Table'!D123:E123,'1) Budget Table'!D133:E133)</f>
        <v>2115349.19</v>
      </c>
      <c r="D29" s="424"/>
      <c r="E29" s="102"/>
    </row>
    <row r="30" spans="1:5" ht="13.5" customHeight="1" x14ac:dyDescent="0.3">
      <c r="A30" s="6"/>
      <c r="B30" s="105" t="s">
        <v>368</v>
      </c>
      <c r="C30" s="421">
        <f>SUM(D32:D36)</f>
        <v>0</v>
      </c>
      <c r="D30" s="422"/>
      <c r="E30" s="102"/>
    </row>
    <row r="31" spans="1:5" ht="13.5" customHeight="1" x14ac:dyDescent="0.3">
      <c r="A31" s="6"/>
      <c r="B31" s="105" t="s">
        <v>369</v>
      </c>
      <c r="C31" s="106" t="s">
        <v>370</v>
      </c>
      <c r="D31" s="107" t="s">
        <v>371</v>
      </c>
      <c r="E31" s="102"/>
    </row>
    <row r="32" spans="1:5" ht="35.1" customHeight="1" x14ac:dyDescent="0.3">
      <c r="A32" s="6"/>
      <c r="B32" s="115"/>
      <c r="C32" s="109"/>
      <c r="D32" s="110">
        <f>$C$29*C32</f>
        <v>0</v>
      </c>
      <c r="E32" s="102"/>
    </row>
    <row r="33" spans="1:5" ht="35.1" customHeight="1" x14ac:dyDescent="0.3">
      <c r="A33" s="6"/>
      <c r="B33" s="116"/>
      <c r="C33" s="109"/>
      <c r="D33" s="110">
        <f>$C$29*C33</f>
        <v>0</v>
      </c>
      <c r="E33" s="102"/>
    </row>
    <row r="34" spans="1:5" ht="35.1" customHeight="1" x14ac:dyDescent="0.3">
      <c r="A34" s="6"/>
      <c r="B34" s="117"/>
      <c r="C34" s="109"/>
      <c r="D34" s="110">
        <f>$C$29*C34</f>
        <v>0</v>
      </c>
      <c r="E34" s="102"/>
    </row>
    <row r="35" spans="1:5" ht="35.1" customHeight="1" x14ac:dyDescent="0.3">
      <c r="A35" s="6"/>
      <c r="B35" s="117"/>
      <c r="C35" s="109"/>
      <c r="D35" s="110">
        <f>$C$29*C35</f>
        <v>0</v>
      </c>
      <c r="E35" s="102"/>
    </row>
    <row r="36" spans="1:5" ht="35.1" customHeight="1" x14ac:dyDescent="0.3">
      <c r="A36" s="6"/>
      <c r="B36" s="118"/>
      <c r="C36" s="109"/>
      <c r="D36" s="110">
        <f>$C$29*C36</f>
        <v>0</v>
      </c>
      <c r="E36" s="102"/>
    </row>
    <row r="37" spans="1:5" ht="15.75" customHeight="1" x14ac:dyDescent="0.3">
      <c r="A37" s="5"/>
      <c r="B37" s="103"/>
      <c r="C37" s="114"/>
      <c r="D37" s="114"/>
      <c r="E37" s="10"/>
    </row>
    <row r="38" spans="1:5" ht="13.95" customHeight="1" x14ac:dyDescent="0.3">
      <c r="A38" s="6"/>
      <c r="B38" s="425" t="s">
        <v>374</v>
      </c>
      <c r="C38" s="426"/>
      <c r="D38" s="427"/>
      <c r="E38" s="102"/>
    </row>
    <row r="39" spans="1:5" ht="15.75" customHeight="1" x14ac:dyDescent="0.3">
      <c r="A39" s="6"/>
      <c r="B39" s="428"/>
      <c r="C39" s="429"/>
      <c r="D39" s="430"/>
      <c r="E39" s="102"/>
    </row>
    <row r="40" spans="1:5" ht="13.95" customHeight="1" x14ac:dyDescent="0.3">
      <c r="A40" s="6"/>
      <c r="B40" s="104" t="s">
        <v>367</v>
      </c>
      <c r="C40" s="423">
        <f>SUM('1) Budget Table'!D145:E145,'1) Budget Table'!D155:E155,'1) Budget Table'!D165:E165,'1) Budget Table'!D175:E175)</f>
        <v>0</v>
      </c>
      <c r="D40" s="424"/>
      <c r="E40" s="102"/>
    </row>
    <row r="41" spans="1:5" ht="13.5" customHeight="1" x14ac:dyDescent="0.3">
      <c r="A41" s="6"/>
      <c r="B41" s="105" t="s">
        <v>368</v>
      </c>
      <c r="C41" s="421">
        <f>SUM(D43:D47)</f>
        <v>0</v>
      </c>
      <c r="D41" s="422"/>
      <c r="E41" s="102"/>
    </row>
    <row r="42" spans="1:5" ht="13.5" customHeight="1" x14ac:dyDescent="0.3">
      <c r="A42" s="6"/>
      <c r="B42" s="105" t="s">
        <v>369</v>
      </c>
      <c r="C42" s="106" t="s">
        <v>370</v>
      </c>
      <c r="D42" s="107" t="s">
        <v>371</v>
      </c>
      <c r="E42" s="102"/>
    </row>
    <row r="43" spans="1:5" ht="35.1" customHeight="1" x14ac:dyDescent="0.3">
      <c r="A43" s="6"/>
      <c r="B43" s="115"/>
      <c r="C43" s="109"/>
      <c r="D43" s="110">
        <f>$C$40*C43</f>
        <v>0</v>
      </c>
      <c r="E43" s="102"/>
    </row>
    <row r="44" spans="1:5" ht="35.1" customHeight="1" x14ac:dyDescent="0.3">
      <c r="A44" s="6"/>
      <c r="B44" s="116"/>
      <c r="C44" s="109"/>
      <c r="D44" s="110">
        <f>$C$40*C44</f>
        <v>0</v>
      </c>
      <c r="E44" s="102"/>
    </row>
    <row r="45" spans="1:5" ht="35.1" customHeight="1" x14ac:dyDescent="0.3">
      <c r="A45" s="6"/>
      <c r="B45" s="117"/>
      <c r="C45" s="109"/>
      <c r="D45" s="110">
        <f>$C$40*C45</f>
        <v>0</v>
      </c>
      <c r="E45" s="102"/>
    </row>
    <row r="46" spans="1:5" ht="35.1" customHeight="1" x14ac:dyDescent="0.3">
      <c r="A46" s="6"/>
      <c r="B46" s="117"/>
      <c r="C46" s="109"/>
      <c r="D46" s="110">
        <f>$C$40*C46</f>
        <v>0</v>
      </c>
      <c r="E46" s="102"/>
    </row>
    <row r="47" spans="1:5" ht="35.1" customHeight="1" x14ac:dyDescent="0.3">
      <c r="A47" s="99"/>
      <c r="B47" s="118"/>
      <c r="C47" s="109"/>
      <c r="D47" s="113">
        <f>$C$40*C47</f>
        <v>0</v>
      </c>
      <c r="E47" s="119"/>
    </row>
  </sheetData>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1" stopIfTrue="1" operator="greaterThan">
      <formula>$C$7</formula>
    </cfRule>
  </conditionalFormatting>
  <conditionalFormatting sqref="C19:D19">
    <cfRule type="cellIs" dxfId="3" priority="2" stopIfTrue="1" operator="greaterThan">
      <formula>$C$18</formula>
    </cfRule>
  </conditionalFormatting>
  <conditionalFormatting sqref="C30:D30">
    <cfRule type="cellIs" dxfId="2" priority="3" stopIfTrue="1" operator="greaterThan">
      <formula>$C$29</formula>
    </cfRule>
  </conditionalFormatting>
  <conditionalFormatting sqref="C41:D41">
    <cfRule type="cellIs" dxfId="1" priority="4" stopIfTrue="1" operator="greaterThan">
      <formula>$C$40</formula>
    </cfRule>
  </conditionalFormatting>
  <dataValidations count="2">
    <dataValidation type="list" allowBlank="1" showInputMessage="1" showErrorMessage="1" sqref="B10:B14 B21:B25 B32:B36 B43:B47" xr:uid="{00000000-0002-0000-0400-000000000000}">
      <formula1>"Other peacebuilding objectives not related to specific SDG target,5.1 End all forms of discrimination against all women and girls everywhere"</formula1>
    </dataValidation>
    <dataValidation type="list" allowBlank="1" showInputMessage="1" showErrorMessage="1" sqref="C10:C14 C21:C25 C32:C36 C43:C47" xr:uid="{00000000-0002-0000-0400-000001000000}">
      <formula1>"0%,20%,40%,60%,80%,100%"</formula1>
    </dataValidation>
  </dataValidations>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showGridLines="0" workbookViewId="0"/>
  </sheetViews>
  <sheetFormatPr defaultColWidth="8.77734375" defaultRowHeight="15" customHeight="1" x14ac:dyDescent="0.3"/>
  <cols>
    <col min="1" max="1" width="12.44140625" style="1" customWidth="1"/>
    <col min="2" max="2" width="20.44140625" style="1" customWidth="1"/>
    <col min="3" max="4" width="25.44140625" style="1" customWidth="1"/>
    <col min="5" max="5" width="24.44140625" style="1" customWidth="1"/>
    <col min="6" max="6" width="18.44140625" style="1" customWidth="1"/>
    <col min="7" max="7" width="8.77734375" style="1" customWidth="1"/>
    <col min="8" max="16384" width="8.77734375" style="1"/>
  </cols>
  <sheetData>
    <row r="1" spans="1:6" ht="15.75" customHeight="1" x14ac:dyDescent="0.3">
      <c r="A1" s="2"/>
      <c r="B1" s="94"/>
      <c r="C1" s="94"/>
      <c r="D1" s="94"/>
      <c r="E1" s="94"/>
      <c r="F1" s="4"/>
    </row>
    <row r="2" spans="1:6" ht="15.75" customHeight="1" x14ac:dyDescent="0.3">
      <c r="A2" s="6"/>
      <c r="B2" s="441" t="s">
        <v>375</v>
      </c>
      <c r="C2" s="442"/>
      <c r="D2" s="442"/>
      <c r="E2" s="443"/>
      <c r="F2" s="102"/>
    </row>
    <row r="3" spans="1:6" ht="16.5" customHeight="1" x14ac:dyDescent="0.3">
      <c r="A3" s="6"/>
      <c r="B3" s="444"/>
      <c r="C3" s="445"/>
      <c r="D3" s="445"/>
      <c r="E3" s="446"/>
      <c r="F3" s="102"/>
    </row>
    <row r="4" spans="1:6" ht="16.5" customHeight="1" x14ac:dyDescent="0.3">
      <c r="A4" s="5"/>
      <c r="B4" s="103"/>
      <c r="C4" s="103"/>
      <c r="D4" s="103"/>
      <c r="E4" s="103"/>
      <c r="F4" s="10"/>
    </row>
    <row r="5" spans="1:6" ht="16.5" customHeight="1" x14ac:dyDescent="0.3">
      <c r="A5" s="6"/>
      <c r="B5" s="416" t="s">
        <v>314</v>
      </c>
      <c r="C5" s="417"/>
      <c r="D5" s="417"/>
      <c r="E5" s="418"/>
      <c r="F5" s="102"/>
    </row>
    <row r="6" spans="1:6" ht="15.75" customHeight="1" x14ac:dyDescent="0.3">
      <c r="A6" s="6"/>
      <c r="B6" s="79"/>
      <c r="C6" s="407" t="str">
        <f>'1) Budget Table'!D4</f>
        <v>UNICEF</v>
      </c>
      <c r="D6" s="407" t="str">
        <f>'1) Budget Table'!E4</f>
        <v>UNDP</v>
      </c>
      <c r="E6" s="414" t="s">
        <v>314</v>
      </c>
      <c r="F6" s="102"/>
    </row>
    <row r="7" spans="1:6" ht="15.75" customHeight="1" x14ac:dyDescent="0.3">
      <c r="A7" s="6"/>
      <c r="B7" s="80"/>
      <c r="C7" s="408"/>
      <c r="D7" s="408"/>
      <c r="E7" s="415"/>
      <c r="F7" s="102"/>
    </row>
    <row r="8" spans="1:6" ht="31.5" customHeight="1" x14ac:dyDescent="0.3">
      <c r="A8" s="6"/>
      <c r="B8" s="35" t="s">
        <v>334</v>
      </c>
      <c r="C8" s="81">
        <f>'2) By Category'!D199</f>
        <v>406619</v>
      </c>
      <c r="D8" s="81">
        <f>'2) By Category'!E199</f>
        <v>923897</v>
      </c>
      <c r="E8" s="40">
        <f t="shared" ref="E8:E15" si="0">SUM(C8:D8)</f>
        <v>1330516</v>
      </c>
      <c r="F8" s="102"/>
    </row>
    <row r="9" spans="1:6" ht="47.25" customHeight="1" x14ac:dyDescent="0.3">
      <c r="A9" s="6"/>
      <c r="B9" s="35" t="s">
        <v>335</v>
      </c>
      <c r="C9" s="81">
        <f>'2) By Category'!D200</f>
        <v>0</v>
      </c>
      <c r="D9" s="81">
        <f>'2) By Category'!E200</f>
        <v>21000</v>
      </c>
      <c r="E9" s="40">
        <f t="shared" si="0"/>
        <v>21000</v>
      </c>
      <c r="F9" s="102"/>
    </row>
    <row r="10" spans="1:6" ht="78.75" customHeight="1" x14ac:dyDescent="0.3">
      <c r="A10" s="6"/>
      <c r="B10" s="35" t="s">
        <v>336</v>
      </c>
      <c r="C10" s="81">
        <f>'2) By Category'!D201</f>
        <v>0</v>
      </c>
      <c r="D10" s="81">
        <f>'2) By Category'!E201</f>
        <v>50215</v>
      </c>
      <c r="E10" s="40">
        <f t="shared" si="0"/>
        <v>50215</v>
      </c>
      <c r="F10" s="102"/>
    </row>
    <row r="11" spans="1:6" ht="31.5" customHeight="1" x14ac:dyDescent="0.3">
      <c r="A11" s="6"/>
      <c r="B11" s="35" t="s">
        <v>337</v>
      </c>
      <c r="C11" s="81">
        <f>'2) By Category'!D202</f>
        <v>1179197</v>
      </c>
      <c r="D11" s="81">
        <f>'2) By Category'!E202</f>
        <v>433845.5</v>
      </c>
      <c r="E11" s="40">
        <f t="shared" si="0"/>
        <v>1613042.5</v>
      </c>
      <c r="F11" s="102"/>
    </row>
    <row r="12" spans="1:6" ht="15.75" customHeight="1" x14ac:dyDescent="0.3">
      <c r="A12" s="6"/>
      <c r="B12" s="35" t="s">
        <v>338</v>
      </c>
      <c r="C12" s="81">
        <f>'2) By Category'!D203</f>
        <v>20000</v>
      </c>
      <c r="D12" s="81">
        <f>'2) By Category'!E203</f>
        <v>56000</v>
      </c>
      <c r="E12" s="40">
        <f t="shared" si="0"/>
        <v>76000</v>
      </c>
      <c r="F12" s="102"/>
    </row>
    <row r="13" spans="1:6" ht="47.25" customHeight="1" x14ac:dyDescent="0.3">
      <c r="A13" s="6"/>
      <c r="B13" s="35" t="s">
        <v>339</v>
      </c>
      <c r="C13" s="81">
        <f>'2) By Category'!D204</f>
        <v>293709.7</v>
      </c>
      <c r="D13" s="81">
        <f>'2) By Category'!E204</f>
        <v>1075143.46</v>
      </c>
      <c r="E13" s="40">
        <f t="shared" si="0"/>
        <v>1368853.16</v>
      </c>
      <c r="F13" s="102"/>
    </row>
    <row r="14" spans="1:6" ht="48" customHeight="1" x14ac:dyDescent="0.3">
      <c r="A14" s="6"/>
      <c r="B14" s="31" t="s">
        <v>340</v>
      </c>
      <c r="C14" s="86">
        <f>'2) By Category'!D205</f>
        <v>115270.6</v>
      </c>
      <c r="D14" s="86">
        <f>'2) By Category'!E205</f>
        <v>108000</v>
      </c>
      <c r="E14" s="120">
        <f t="shared" si="0"/>
        <v>223270.6</v>
      </c>
      <c r="F14" s="102"/>
    </row>
    <row r="15" spans="1:6" ht="30" customHeight="1" x14ac:dyDescent="0.3">
      <c r="A15" s="6"/>
      <c r="B15" s="121" t="s">
        <v>376</v>
      </c>
      <c r="C15" s="61">
        <f>SUM(C8:C14)</f>
        <v>2014796.3</v>
      </c>
      <c r="D15" s="61">
        <f>SUM(D8:D14)</f>
        <v>2668100.96</v>
      </c>
      <c r="E15" s="122">
        <f t="shared" si="0"/>
        <v>4682897.26</v>
      </c>
      <c r="F15" s="102"/>
    </row>
    <row r="16" spans="1:6" ht="19.5" customHeight="1" x14ac:dyDescent="0.3">
      <c r="A16" s="6"/>
      <c r="B16" s="123" t="s">
        <v>355</v>
      </c>
      <c r="C16" s="64">
        <f>C15*0.07</f>
        <v>141035.74100000001</v>
      </c>
      <c r="D16" s="64">
        <f>D15*0.07</f>
        <v>186767.06720000002</v>
      </c>
      <c r="E16" s="64">
        <f>E15*0.07</f>
        <v>327802.80820000003</v>
      </c>
      <c r="F16" s="124"/>
    </row>
    <row r="17" spans="1:6" ht="25.5" customHeight="1" x14ac:dyDescent="0.3">
      <c r="A17" s="6"/>
      <c r="B17" s="125" t="s">
        <v>8</v>
      </c>
      <c r="C17" s="57">
        <f>C15+C16</f>
        <v>2155832.0410000002</v>
      </c>
      <c r="D17" s="57">
        <f>D15+D16</f>
        <v>2854868.0271999999</v>
      </c>
      <c r="E17" s="57">
        <f>E15+E16</f>
        <v>5010700.0681999996</v>
      </c>
      <c r="F17" s="124"/>
    </row>
    <row r="18" spans="1:6" ht="16.5" customHeight="1" x14ac:dyDescent="0.3">
      <c r="A18" s="5"/>
      <c r="B18" s="103"/>
      <c r="C18" s="103"/>
      <c r="D18" s="103"/>
      <c r="E18" s="103"/>
      <c r="F18" s="126"/>
    </row>
    <row r="19" spans="1:6" ht="15.75" customHeight="1" x14ac:dyDescent="0.3">
      <c r="A19" s="6"/>
      <c r="B19" s="449" t="s">
        <v>317</v>
      </c>
      <c r="C19" s="450"/>
      <c r="D19" s="450"/>
      <c r="E19" s="450"/>
      <c r="F19" s="127"/>
    </row>
    <row r="20" spans="1:6" ht="15.75" customHeight="1" x14ac:dyDescent="0.3">
      <c r="A20" s="6"/>
      <c r="B20" s="451"/>
      <c r="C20" s="447" t="str">
        <f>'1) Budget Table'!D4</f>
        <v>UNICEF</v>
      </c>
      <c r="D20" s="447" t="str">
        <f>'1) Budget Table'!E4</f>
        <v>UNDP</v>
      </c>
      <c r="E20" s="447" t="s">
        <v>356</v>
      </c>
      <c r="F20" s="440" t="s">
        <v>318</v>
      </c>
    </row>
    <row r="21" spans="1:6" ht="15.75" customHeight="1" x14ac:dyDescent="0.3">
      <c r="A21" s="6"/>
      <c r="B21" s="452"/>
      <c r="C21" s="448"/>
      <c r="D21" s="448"/>
      <c r="E21" s="448"/>
      <c r="F21" s="415"/>
    </row>
    <row r="22" spans="1:6" ht="23.25" customHeight="1" x14ac:dyDescent="0.3">
      <c r="A22" s="6"/>
      <c r="B22" s="35" t="s">
        <v>319</v>
      </c>
      <c r="C22" s="29">
        <f>'1) Budget Table'!D207</f>
        <v>862332.81640000013</v>
      </c>
      <c r="D22" s="29">
        <f>'1) Budget Table'!E207</f>
        <v>1137667.2091680001</v>
      </c>
      <c r="E22" s="36">
        <f>'1) Budget Table'!F207</f>
        <v>2000000.0255680003</v>
      </c>
      <c r="F22" s="128">
        <f>'1) Budget Table'!G207</f>
        <v>0.4</v>
      </c>
    </row>
    <row r="23" spans="1:6" ht="24.75" customHeight="1" x14ac:dyDescent="0.3">
      <c r="A23" s="6"/>
      <c r="B23" s="35" t="s">
        <v>320</v>
      </c>
      <c r="C23" s="29">
        <f>'1) Budget Table'!D208</f>
        <v>862332.81640000013</v>
      </c>
      <c r="D23" s="29">
        <f>'1) Budget Table'!E208</f>
        <v>1137667.2091680001</v>
      </c>
      <c r="E23" s="36">
        <f>'1) Budget Table'!F208</f>
        <v>2000000.0255680003</v>
      </c>
      <c r="F23" s="128">
        <f>'1) Budget Table'!G208</f>
        <v>0.4</v>
      </c>
    </row>
    <row r="24" spans="1:6" ht="24.75" customHeight="1" x14ac:dyDescent="0.3">
      <c r="A24" s="6"/>
      <c r="B24" s="35" t="s">
        <v>377</v>
      </c>
      <c r="C24" s="29">
        <f>'1) Budget Table'!D209</f>
        <v>431166.40820000006</v>
      </c>
      <c r="D24" s="29">
        <f>'1) Budget Table'!E209</f>
        <v>568833.60458400007</v>
      </c>
      <c r="E24" s="36">
        <f>'1) Budget Table'!F209</f>
        <v>1000000.0127840001</v>
      </c>
      <c r="F24" s="128">
        <f>'1) Budget Table'!G209</f>
        <v>0.2</v>
      </c>
    </row>
    <row r="25" spans="1:6" ht="16.5" customHeight="1" x14ac:dyDescent="0.3">
      <c r="A25" s="99"/>
      <c r="B25" s="31" t="s">
        <v>356</v>
      </c>
      <c r="C25" s="129">
        <f>'1) Budget Table'!D210</f>
        <v>2155832.0410000002</v>
      </c>
      <c r="D25" s="129">
        <f>'1) Budget Table'!E210</f>
        <v>2844168.0229200004</v>
      </c>
      <c r="E25" s="129">
        <f>'1) Budget Table'!F210</f>
        <v>5000000.0639200006</v>
      </c>
      <c r="F25" s="130"/>
    </row>
  </sheetData>
  <mergeCells count="11">
    <mergeCell ref="F20:F21"/>
    <mergeCell ref="B2:E3"/>
    <mergeCell ref="C6:C7"/>
    <mergeCell ref="D6:D7"/>
    <mergeCell ref="C20:C21"/>
    <mergeCell ref="D20:D21"/>
    <mergeCell ref="B19:E19"/>
    <mergeCell ref="B5:E5"/>
    <mergeCell ref="E6:E7"/>
    <mergeCell ref="B20:B21"/>
    <mergeCell ref="E20:E21"/>
  </mergeCells>
  <pageMargins left="0.7" right="0.7" top="0.75" bottom="0.75" header="0.3" footer="0.3"/>
  <pageSetup orientation="portrait"/>
  <headerFooter>
    <oddFooter>&amp;C&amp;"Helvetica Neue,Regular"&amp;12&amp;K000000&amp;P</oddFooter>
  </headerFooter>
  <extLst>
    <ext xmlns:x14="http://schemas.microsoft.com/office/spreadsheetml/2009/9/main" uri="{78C0D931-6437-407d-A8EE-F0AAD7539E65}">
      <x14:conditionalFormattings>
        <x14:conditionalFormatting xmlns:xm="http://schemas.microsoft.com/office/excel/2006/main">
          <x14:cfRule type="cellIs" priority="1" stopIfTrue="1" operator="notEqual" id="{00000000-000E-0000-0500-000001000000}">
            <xm:f>'1) Budget Table'!$F$201</xm:f>
            <x14:dxf>
              <font>
                <color rgb="FF9C0006"/>
              </font>
              <fill>
                <patternFill patternType="solid">
                  <fgColor indexed="21"/>
                  <bgColor indexed="22"/>
                </patternFill>
              </fill>
            </x14:dxf>
          </x14:cfRule>
          <xm:sqref>E17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
  <sheetViews>
    <sheetView showGridLines="0" workbookViewId="0"/>
  </sheetViews>
  <sheetFormatPr defaultColWidth="8.77734375" defaultRowHeight="15" customHeight="1" x14ac:dyDescent="0.3"/>
  <cols>
    <col min="1" max="6" width="8.77734375" style="1" customWidth="1"/>
    <col min="7" max="16384" width="8.77734375" style="1"/>
  </cols>
  <sheetData>
    <row r="1" spans="1:5" ht="13.5" customHeight="1" x14ac:dyDescent="0.3">
      <c r="A1" s="131">
        <v>0</v>
      </c>
      <c r="B1" s="132"/>
      <c r="C1" s="132"/>
      <c r="D1" s="132"/>
      <c r="E1" s="132"/>
    </row>
    <row r="2" spans="1:5" ht="13.5" customHeight="1" x14ac:dyDescent="0.3">
      <c r="A2" s="131">
        <v>0.2</v>
      </c>
      <c r="B2" s="132"/>
      <c r="C2" s="132"/>
      <c r="D2" s="132"/>
      <c r="E2" s="132"/>
    </row>
    <row r="3" spans="1:5" ht="13.5" customHeight="1" x14ac:dyDescent="0.3">
      <c r="A3" s="131">
        <v>0.4</v>
      </c>
      <c r="B3" s="132"/>
      <c r="C3" s="132"/>
      <c r="D3" s="132"/>
      <c r="E3" s="132"/>
    </row>
    <row r="4" spans="1:5" ht="13.5" customHeight="1" x14ac:dyDescent="0.3">
      <c r="A4" s="131">
        <v>0.6</v>
      </c>
      <c r="B4" s="132"/>
      <c r="C4" s="132"/>
      <c r="D4" s="132"/>
      <c r="E4" s="132"/>
    </row>
    <row r="5" spans="1:5" ht="13.5" customHeight="1" x14ac:dyDescent="0.3">
      <c r="A5" s="131">
        <v>0.8</v>
      </c>
      <c r="B5" s="132"/>
      <c r="C5" s="132"/>
      <c r="D5" s="132"/>
      <c r="E5" s="132"/>
    </row>
    <row r="6" spans="1:5" ht="13.5" customHeight="1" x14ac:dyDescent="0.3">
      <c r="A6" s="131">
        <v>1</v>
      </c>
      <c r="B6" s="132"/>
      <c r="C6" s="132"/>
      <c r="D6" s="132"/>
      <c r="E6" s="132"/>
    </row>
    <row r="7" spans="1:5" ht="13.5" customHeight="1" x14ac:dyDescent="0.3">
      <c r="A7" s="132"/>
      <c r="B7" s="132"/>
      <c r="C7" s="132"/>
      <c r="D7" s="132"/>
      <c r="E7" s="132"/>
    </row>
    <row r="8" spans="1:5" ht="13.5" customHeight="1" x14ac:dyDescent="0.3">
      <c r="A8" s="132"/>
      <c r="B8" s="132"/>
      <c r="C8" s="132"/>
      <c r="D8" s="132"/>
      <c r="E8" s="132"/>
    </row>
    <row r="9" spans="1:5" ht="13.5" customHeight="1" x14ac:dyDescent="0.3">
      <c r="A9" s="132"/>
      <c r="B9" s="132"/>
      <c r="C9" s="132"/>
      <c r="D9" s="132"/>
      <c r="E9" s="132"/>
    </row>
    <row r="10" spans="1:5" ht="13.5" customHeight="1" x14ac:dyDescent="0.3">
      <c r="A10" s="132"/>
      <c r="B10" s="132"/>
      <c r="C10" s="132"/>
      <c r="D10" s="132"/>
      <c r="E10" s="132"/>
    </row>
  </sheetData>
  <pageMargins left="0.7" right="0.7" top="0.75" bottom="0.75" header="0.3" footer="0.3"/>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70"/>
  <sheetViews>
    <sheetView showGridLines="0" workbookViewId="0"/>
  </sheetViews>
  <sheetFormatPr defaultColWidth="8.77734375" defaultRowHeight="15" customHeight="1" x14ac:dyDescent="0.3"/>
  <cols>
    <col min="1" max="6" width="8.77734375" style="1" customWidth="1"/>
    <col min="7" max="16384" width="8.77734375" style="1"/>
  </cols>
  <sheetData>
    <row r="1" spans="1:5" ht="13.5" customHeight="1" x14ac:dyDescent="0.3">
      <c r="A1" s="133" t="s">
        <v>378</v>
      </c>
      <c r="B1" s="134" t="s">
        <v>379</v>
      </c>
      <c r="C1" s="132"/>
      <c r="D1" s="132"/>
      <c r="E1" s="132"/>
    </row>
    <row r="2" spans="1:5" ht="13.5" customHeight="1" x14ac:dyDescent="0.3">
      <c r="A2" s="135" t="s">
        <v>380</v>
      </c>
      <c r="B2" s="136" t="s">
        <v>381</v>
      </c>
      <c r="C2" s="132"/>
      <c r="D2" s="132"/>
      <c r="E2" s="132"/>
    </row>
    <row r="3" spans="1:5" ht="13.5" customHeight="1" x14ac:dyDescent="0.3">
      <c r="A3" s="135" t="s">
        <v>382</v>
      </c>
      <c r="B3" s="136" t="s">
        <v>383</v>
      </c>
      <c r="C3" s="132"/>
      <c r="D3" s="132"/>
      <c r="E3" s="132"/>
    </row>
    <row r="4" spans="1:5" ht="13.5" customHeight="1" x14ac:dyDescent="0.3">
      <c r="A4" s="135" t="s">
        <v>384</v>
      </c>
      <c r="B4" s="136" t="s">
        <v>385</v>
      </c>
      <c r="C4" s="132"/>
      <c r="D4" s="132"/>
      <c r="E4" s="132"/>
    </row>
    <row r="5" spans="1:5" ht="13.5" customHeight="1" x14ac:dyDescent="0.3">
      <c r="A5" s="135" t="s">
        <v>386</v>
      </c>
      <c r="B5" s="136" t="s">
        <v>387</v>
      </c>
      <c r="C5" s="132"/>
      <c r="D5" s="132"/>
      <c r="E5" s="132"/>
    </row>
    <row r="6" spans="1:5" ht="13.5" customHeight="1" x14ac:dyDescent="0.3">
      <c r="A6" s="135" t="s">
        <v>388</v>
      </c>
      <c r="B6" s="136" t="s">
        <v>389</v>
      </c>
      <c r="C6" s="132"/>
      <c r="D6" s="132"/>
      <c r="E6" s="132"/>
    </row>
    <row r="7" spans="1:5" ht="13.5" customHeight="1" x14ac:dyDescent="0.3">
      <c r="A7" s="135" t="s">
        <v>390</v>
      </c>
      <c r="B7" s="136" t="s">
        <v>391</v>
      </c>
      <c r="C7" s="132"/>
      <c r="D7" s="132"/>
      <c r="E7" s="132"/>
    </row>
    <row r="8" spans="1:5" ht="13.5" customHeight="1" x14ac:dyDescent="0.3">
      <c r="A8" s="135" t="s">
        <v>392</v>
      </c>
      <c r="B8" s="136" t="s">
        <v>393</v>
      </c>
      <c r="C8" s="132"/>
      <c r="D8" s="132"/>
      <c r="E8" s="132"/>
    </row>
    <row r="9" spans="1:5" ht="13.5" customHeight="1" x14ac:dyDescent="0.3">
      <c r="A9" s="135" t="s">
        <v>394</v>
      </c>
      <c r="B9" s="136" t="s">
        <v>395</v>
      </c>
      <c r="C9" s="132"/>
      <c r="D9" s="132"/>
      <c r="E9" s="132"/>
    </row>
    <row r="10" spans="1:5" ht="13.5" customHeight="1" x14ac:dyDescent="0.3">
      <c r="A10" s="135" t="s">
        <v>396</v>
      </c>
      <c r="B10" s="136" t="s">
        <v>397</v>
      </c>
      <c r="C10" s="132"/>
      <c r="D10" s="132"/>
      <c r="E10" s="132"/>
    </row>
    <row r="11" spans="1:5" ht="13.5" customHeight="1" x14ac:dyDescent="0.3">
      <c r="A11" s="135" t="s">
        <v>398</v>
      </c>
      <c r="B11" s="136" t="s">
        <v>399</v>
      </c>
      <c r="C11" s="132"/>
      <c r="D11" s="132"/>
      <c r="E11" s="132"/>
    </row>
    <row r="12" spans="1:5" ht="13.5" customHeight="1" x14ac:dyDescent="0.3">
      <c r="A12" s="135" t="s">
        <v>400</v>
      </c>
      <c r="B12" s="136" t="s">
        <v>401</v>
      </c>
      <c r="C12" s="132"/>
      <c r="D12" s="132"/>
      <c r="E12" s="132"/>
    </row>
    <row r="13" spans="1:5" ht="13.5" customHeight="1" x14ac:dyDescent="0.3">
      <c r="A13" s="135" t="s">
        <v>402</v>
      </c>
      <c r="B13" s="136" t="s">
        <v>403</v>
      </c>
      <c r="C13" s="132"/>
      <c r="D13" s="132"/>
      <c r="E13" s="132"/>
    </row>
    <row r="14" spans="1:5" ht="13.5" customHeight="1" x14ac:dyDescent="0.3">
      <c r="A14" s="135" t="s">
        <v>404</v>
      </c>
      <c r="B14" s="136" t="s">
        <v>405</v>
      </c>
      <c r="C14" s="132"/>
      <c r="D14" s="132"/>
      <c r="E14" s="132"/>
    </row>
    <row r="15" spans="1:5" ht="13.5" customHeight="1" x14ac:dyDescent="0.3">
      <c r="A15" s="135" t="s">
        <v>406</v>
      </c>
      <c r="B15" s="136" t="s">
        <v>407</v>
      </c>
      <c r="C15" s="132"/>
      <c r="D15" s="132"/>
      <c r="E15" s="132"/>
    </row>
    <row r="16" spans="1:5" ht="13.5" customHeight="1" x14ac:dyDescent="0.3">
      <c r="A16" s="135" t="s">
        <v>408</v>
      </c>
      <c r="B16" s="136" t="s">
        <v>409</v>
      </c>
      <c r="C16" s="132"/>
      <c r="D16" s="132"/>
      <c r="E16" s="132"/>
    </row>
    <row r="17" spans="1:5" ht="13.5" customHeight="1" x14ac:dyDescent="0.3">
      <c r="A17" s="135" t="s">
        <v>410</v>
      </c>
      <c r="B17" s="136" t="s">
        <v>411</v>
      </c>
      <c r="C17" s="132"/>
      <c r="D17" s="132"/>
      <c r="E17" s="132"/>
    </row>
    <row r="18" spans="1:5" ht="13.5" customHeight="1" x14ac:dyDescent="0.3">
      <c r="A18" s="135" t="s">
        <v>412</v>
      </c>
      <c r="B18" s="136" t="s">
        <v>413</v>
      </c>
      <c r="C18" s="132"/>
      <c r="D18" s="132"/>
      <c r="E18" s="132"/>
    </row>
    <row r="19" spans="1:5" ht="13.5" customHeight="1" x14ac:dyDescent="0.3">
      <c r="A19" s="135" t="s">
        <v>414</v>
      </c>
      <c r="B19" s="136" t="s">
        <v>415</v>
      </c>
      <c r="C19" s="132"/>
      <c r="D19" s="132"/>
      <c r="E19" s="132"/>
    </row>
    <row r="20" spans="1:5" ht="13.5" customHeight="1" x14ac:dyDescent="0.3">
      <c r="A20" s="135" t="s">
        <v>416</v>
      </c>
      <c r="B20" s="136" t="s">
        <v>417</v>
      </c>
      <c r="C20" s="132"/>
      <c r="D20" s="132"/>
      <c r="E20" s="132"/>
    </row>
    <row r="21" spans="1:5" ht="13.5" customHeight="1" x14ac:dyDescent="0.3">
      <c r="A21" s="135" t="s">
        <v>418</v>
      </c>
      <c r="B21" s="136" t="s">
        <v>419</v>
      </c>
      <c r="C21" s="132"/>
      <c r="D21" s="132"/>
      <c r="E21" s="132"/>
    </row>
    <row r="22" spans="1:5" ht="13.5" customHeight="1" x14ac:dyDescent="0.3">
      <c r="A22" s="135" t="s">
        <v>420</v>
      </c>
      <c r="B22" s="136" t="s">
        <v>421</v>
      </c>
      <c r="C22" s="132"/>
      <c r="D22" s="132"/>
      <c r="E22" s="132"/>
    </row>
    <row r="23" spans="1:5" ht="13.5" customHeight="1" x14ac:dyDescent="0.3">
      <c r="A23" s="135" t="s">
        <v>422</v>
      </c>
      <c r="B23" s="136" t="s">
        <v>423</v>
      </c>
      <c r="C23" s="132"/>
      <c r="D23" s="132"/>
      <c r="E23" s="132"/>
    </row>
    <row r="24" spans="1:5" ht="13.5" customHeight="1" x14ac:dyDescent="0.3">
      <c r="A24" s="135" t="s">
        <v>424</v>
      </c>
      <c r="B24" s="136" t="s">
        <v>425</v>
      </c>
      <c r="C24" s="132"/>
      <c r="D24" s="132"/>
      <c r="E24" s="132"/>
    </row>
    <row r="25" spans="1:5" ht="13.5" customHeight="1" x14ac:dyDescent="0.3">
      <c r="A25" s="135" t="s">
        <v>426</v>
      </c>
      <c r="B25" s="136" t="s">
        <v>427</v>
      </c>
      <c r="C25" s="132"/>
      <c r="D25" s="132"/>
      <c r="E25" s="132"/>
    </row>
    <row r="26" spans="1:5" ht="13.5" customHeight="1" x14ac:dyDescent="0.3">
      <c r="A26" s="135" t="s">
        <v>428</v>
      </c>
      <c r="B26" s="136" t="s">
        <v>429</v>
      </c>
      <c r="C26" s="132"/>
      <c r="D26" s="132"/>
      <c r="E26" s="132"/>
    </row>
    <row r="27" spans="1:5" ht="13.5" customHeight="1" x14ac:dyDescent="0.3">
      <c r="A27" s="135" t="s">
        <v>430</v>
      </c>
      <c r="B27" s="136" t="s">
        <v>431</v>
      </c>
      <c r="C27" s="132"/>
      <c r="D27" s="132"/>
      <c r="E27" s="132"/>
    </row>
    <row r="28" spans="1:5" ht="13.5" customHeight="1" x14ac:dyDescent="0.3">
      <c r="A28" s="135" t="s">
        <v>432</v>
      </c>
      <c r="B28" s="136" t="s">
        <v>433</v>
      </c>
      <c r="C28" s="132"/>
      <c r="D28" s="132"/>
      <c r="E28" s="132"/>
    </row>
    <row r="29" spans="1:5" ht="13.5" customHeight="1" x14ac:dyDescent="0.3">
      <c r="A29" s="135" t="s">
        <v>434</v>
      </c>
      <c r="B29" s="136" t="s">
        <v>435</v>
      </c>
      <c r="C29" s="132"/>
      <c r="D29" s="132"/>
      <c r="E29" s="132"/>
    </row>
    <row r="30" spans="1:5" ht="13.5" customHeight="1" x14ac:dyDescent="0.3">
      <c r="A30" s="135" t="s">
        <v>436</v>
      </c>
      <c r="B30" s="136" t="s">
        <v>437</v>
      </c>
      <c r="C30" s="132"/>
      <c r="D30" s="132"/>
      <c r="E30" s="132"/>
    </row>
    <row r="31" spans="1:5" ht="13.5" customHeight="1" x14ac:dyDescent="0.3">
      <c r="A31" s="135" t="s">
        <v>438</v>
      </c>
      <c r="B31" s="136" t="s">
        <v>439</v>
      </c>
      <c r="C31" s="132"/>
      <c r="D31" s="132"/>
      <c r="E31" s="132"/>
    </row>
    <row r="32" spans="1:5" ht="13.5" customHeight="1" x14ac:dyDescent="0.3">
      <c r="A32" s="135" t="s">
        <v>440</v>
      </c>
      <c r="B32" s="136" t="s">
        <v>441</v>
      </c>
      <c r="C32" s="132"/>
      <c r="D32" s="132"/>
      <c r="E32" s="132"/>
    </row>
    <row r="33" spans="1:5" ht="13.5" customHeight="1" x14ac:dyDescent="0.3">
      <c r="A33" s="135" t="s">
        <v>442</v>
      </c>
      <c r="B33" s="136" t="s">
        <v>443</v>
      </c>
      <c r="C33" s="132"/>
      <c r="D33" s="132"/>
      <c r="E33" s="132"/>
    </row>
    <row r="34" spans="1:5" ht="13.5" customHeight="1" x14ac:dyDescent="0.3">
      <c r="A34" s="135" t="s">
        <v>444</v>
      </c>
      <c r="B34" s="136" t="s">
        <v>445</v>
      </c>
      <c r="C34" s="132"/>
      <c r="D34" s="132"/>
      <c r="E34" s="132"/>
    </row>
    <row r="35" spans="1:5" ht="13.5" customHeight="1" x14ac:dyDescent="0.3">
      <c r="A35" s="135" t="s">
        <v>446</v>
      </c>
      <c r="B35" s="136" t="s">
        <v>447</v>
      </c>
      <c r="C35" s="132"/>
      <c r="D35" s="132"/>
      <c r="E35" s="132"/>
    </row>
    <row r="36" spans="1:5" ht="13.5" customHeight="1" x14ac:dyDescent="0.3">
      <c r="A36" s="135" t="s">
        <v>448</v>
      </c>
      <c r="B36" s="136" t="s">
        <v>449</v>
      </c>
      <c r="C36" s="132"/>
      <c r="D36" s="132"/>
      <c r="E36" s="132"/>
    </row>
    <row r="37" spans="1:5" ht="13.5" customHeight="1" x14ac:dyDescent="0.3">
      <c r="A37" s="135" t="s">
        <v>450</v>
      </c>
      <c r="B37" s="136" t="s">
        <v>451</v>
      </c>
      <c r="C37" s="132"/>
      <c r="D37" s="132"/>
      <c r="E37" s="132"/>
    </row>
    <row r="38" spans="1:5" ht="13.5" customHeight="1" x14ac:dyDescent="0.3">
      <c r="A38" s="135" t="s">
        <v>452</v>
      </c>
      <c r="B38" s="136" t="s">
        <v>453</v>
      </c>
      <c r="C38" s="132"/>
      <c r="D38" s="132"/>
      <c r="E38" s="132"/>
    </row>
    <row r="39" spans="1:5" ht="13.5" customHeight="1" x14ac:dyDescent="0.3">
      <c r="A39" s="135" t="s">
        <v>454</v>
      </c>
      <c r="B39" s="136" t="s">
        <v>455</v>
      </c>
      <c r="C39" s="132"/>
      <c r="D39" s="132"/>
      <c r="E39" s="132"/>
    </row>
    <row r="40" spans="1:5" ht="13.5" customHeight="1" x14ac:dyDescent="0.3">
      <c r="A40" s="135" t="s">
        <v>456</v>
      </c>
      <c r="B40" s="136" t="s">
        <v>457</v>
      </c>
      <c r="C40" s="132"/>
      <c r="D40" s="132"/>
      <c r="E40" s="132"/>
    </row>
    <row r="41" spans="1:5" ht="13.5" customHeight="1" x14ac:dyDescent="0.3">
      <c r="A41" s="135" t="s">
        <v>458</v>
      </c>
      <c r="B41" s="136" t="s">
        <v>459</v>
      </c>
      <c r="C41" s="132"/>
      <c r="D41" s="132"/>
      <c r="E41" s="132"/>
    </row>
    <row r="42" spans="1:5" ht="13.5" customHeight="1" x14ac:dyDescent="0.3">
      <c r="A42" s="135" t="s">
        <v>460</v>
      </c>
      <c r="B42" s="136" t="s">
        <v>461</v>
      </c>
      <c r="C42" s="132"/>
      <c r="D42" s="132"/>
      <c r="E42" s="132"/>
    </row>
    <row r="43" spans="1:5" ht="13.5" customHeight="1" x14ac:dyDescent="0.3">
      <c r="A43" s="135" t="s">
        <v>462</v>
      </c>
      <c r="B43" s="136" t="s">
        <v>463</v>
      </c>
      <c r="C43" s="132"/>
      <c r="D43" s="132"/>
      <c r="E43" s="132"/>
    </row>
    <row r="44" spans="1:5" ht="13.5" customHeight="1" x14ac:dyDescent="0.3">
      <c r="A44" s="135" t="s">
        <v>464</v>
      </c>
      <c r="B44" s="136" t="s">
        <v>465</v>
      </c>
      <c r="C44" s="132"/>
      <c r="D44" s="132"/>
      <c r="E44" s="132"/>
    </row>
    <row r="45" spans="1:5" ht="13.5" customHeight="1" x14ac:dyDescent="0.3">
      <c r="A45" s="135" t="s">
        <v>466</v>
      </c>
      <c r="B45" s="136" t="s">
        <v>467</v>
      </c>
      <c r="C45" s="132"/>
      <c r="D45" s="132"/>
      <c r="E45" s="132"/>
    </row>
    <row r="46" spans="1:5" ht="13.5" customHeight="1" x14ac:dyDescent="0.3">
      <c r="A46" s="135" t="s">
        <v>468</v>
      </c>
      <c r="B46" s="136" t="s">
        <v>469</v>
      </c>
      <c r="C46" s="132"/>
      <c r="D46" s="132"/>
      <c r="E46" s="132"/>
    </row>
    <row r="47" spans="1:5" ht="13.5" customHeight="1" x14ac:dyDescent="0.3">
      <c r="A47" s="135" t="s">
        <v>470</v>
      </c>
      <c r="B47" s="136" t="s">
        <v>471</v>
      </c>
      <c r="C47" s="132"/>
      <c r="D47" s="132"/>
      <c r="E47" s="132"/>
    </row>
    <row r="48" spans="1:5" ht="13.5" customHeight="1" x14ac:dyDescent="0.3">
      <c r="A48" s="135" t="s">
        <v>472</v>
      </c>
      <c r="B48" s="136" t="s">
        <v>473</v>
      </c>
      <c r="C48" s="132"/>
      <c r="D48" s="132"/>
      <c r="E48" s="132"/>
    </row>
    <row r="49" spans="1:5" ht="13.5" customHeight="1" x14ac:dyDescent="0.3">
      <c r="A49" s="135" t="s">
        <v>474</v>
      </c>
      <c r="B49" s="136" t="s">
        <v>475</v>
      </c>
      <c r="C49" s="132"/>
      <c r="D49" s="132"/>
      <c r="E49" s="132"/>
    </row>
    <row r="50" spans="1:5" ht="13.5" customHeight="1" x14ac:dyDescent="0.3">
      <c r="A50" s="135" t="s">
        <v>476</v>
      </c>
      <c r="B50" s="136" t="s">
        <v>477</v>
      </c>
      <c r="C50" s="132"/>
      <c r="D50" s="132"/>
      <c r="E50" s="132"/>
    </row>
    <row r="51" spans="1:5" ht="13.5" customHeight="1" x14ac:dyDescent="0.3">
      <c r="A51" s="135" t="s">
        <v>478</v>
      </c>
      <c r="B51" s="136" t="s">
        <v>479</v>
      </c>
      <c r="C51" s="132"/>
      <c r="D51" s="132"/>
      <c r="E51" s="132"/>
    </row>
    <row r="52" spans="1:5" ht="13.5" customHeight="1" x14ac:dyDescent="0.3">
      <c r="A52" s="135" t="s">
        <v>480</v>
      </c>
      <c r="B52" s="136" t="s">
        <v>481</v>
      </c>
      <c r="C52" s="132"/>
      <c r="D52" s="132"/>
      <c r="E52" s="132"/>
    </row>
    <row r="53" spans="1:5" ht="13.5" customHeight="1" x14ac:dyDescent="0.3">
      <c r="A53" s="135" t="s">
        <v>482</v>
      </c>
      <c r="B53" s="136" t="s">
        <v>483</v>
      </c>
      <c r="C53" s="132"/>
      <c r="D53" s="132"/>
      <c r="E53" s="132"/>
    </row>
    <row r="54" spans="1:5" ht="13.5" customHeight="1" x14ac:dyDescent="0.3">
      <c r="A54" s="135" t="s">
        <v>484</v>
      </c>
      <c r="B54" s="136" t="s">
        <v>485</v>
      </c>
      <c r="C54" s="132"/>
      <c r="D54" s="132"/>
      <c r="E54" s="132"/>
    </row>
    <row r="55" spans="1:5" ht="13.5" customHeight="1" x14ac:dyDescent="0.3">
      <c r="A55" s="135" t="s">
        <v>486</v>
      </c>
      <c r="B55" s="136" t="s">
        <v>487</v>
      </c>
      <c r="C55" s="132"/>
      <c r="D55" s="132"/>
      <c r="E55" s="132"/>
    </row>
    <row r="56" spans="1:5" ht="13.5" customHeight="1" x14ac:dyDescent="0.3">
      <c r="A56" s="135" t="s">
        <v>488</v>
      </c>
      <c r="B56" s="136" t="s">
        <v>489</v>
      </c>
      <c r="C56" s="132"/>
      <c r="D56" s="132"/>
      <c r="E56" s="132"/>
    </row>
    <row r="57" spans="1:5" ht="13.5" customHeight="1" x14ac:dyDescent="0.3">
      <c r="A57" s="135" t="s">
        <v>490</v>
      </c>
      <c r="B57" s="136" t="s">
        <v>491</v>
      </c>
      <c r="C57" s="132"/>
      <c r="D57" s="132"/>
      <c r="E57" s="132"/>
    </row>
    <row r="58" spans="1:5" ht="13.5" customHeight="1" x14ac:dyDescent="0.3">
      <c r="A58" s="135" t="s">
        <v>492</v>
      </c>
      <c r="B58" s="136" t="s">
        <v>493</v>
      </c>
      <c r="C58" s="132"/>
      <c r="D58" s="132"/>
      <c r="E58" s="132"/>
    </row>
    <row r="59" spans="1:5" ht="13.5" customHeight="1" x14ac:dyDescent="0.3">
      <c r="A59" s="135" t="s">
        <v>494</v>
      </c>
      <c r="B59" s="136" t="s">
        <v>495</v>
      </c>
      <c r="C59" s="132"/>
      <c r="D59" s="132"/>
      <c r="E59" s="132"/>
    </row>
    <row r="60" spans="1:5" ht="13.5" customHeight="1" x14ac:dyDescent="0.3">
      <c r="A60" s="135" t="s">
        <v>496</v>
      </c>
      <c r="B60" s="136" t="s">
        <v>497</v>
      </c>
      <c r="C60" s="132"/>
      <c r="D60" s="132"/>
      <c r="E60" s="132"/>
    </row>
    <row r="61" spans="1:5" ht="13.5" customHeight="1" x14ac:dyDescent="0.3">
      <c r="A61" s="135" t="s">
        <v>498</v>
      </c>
      <c r="B61" s="136" t="s">
        <v>499</v>
      </c>
      <c r="C61" s="132"/>
      <c r="D61" s="132"/>
      <c r="E61" s="132"/>
    </row>
    <row r="62" spans="1:5" ht="13.5" customHeight="1" x14ac:dyDescent="0.3">
      <c r="A62" s="135" t="s">
        <v>500</v>
      </c>
      <c r="B62" s="136" t="s">
        <v>501</v>
      </c>
      <c r="C62" s="132"/>
      <c r="D62" s="132"/>
      <c r="E62" s="132"/>
    </row>
    <row r="63" spans="1:5" ht="13.5" customHeight="1" x14ac:dyDescent="0.3">
      <c r="A63" s="135" t="s">
        <v>502</v>
      </c>
      <c r="B63" s="136" t="s">
        <v>503</v>
      </c>
      <c r="C63" s="132"/>
      <c r="D63" s="132"/>
      <c r="E63" s="132"/>
    </row>
    <row r="64" spans="1:5" ht="13.5" customHeight="1" x14ac:dyDescent="0.3">
      <c r="A64" s="135" t="s">
        <v>504</v>
      </c>
      <c r="B64" s="136" t="s">
        <v>505</v>
      </c>
      <c r="C64" s="132"/>
      <c r="D64" s="132"/>
      <c r="E64" s="132"/>
    </row>
    <row r="65" spans="1:5" ht="13.5" customHeight="1" x14ac:dyDescent="0.3">
      <c r="A65" s="135" t="s">
        <v>506</v>
      </c>
      <c r="B65" s="136" t="s">
        <v>507</v>
      </c>
      <c r="C65" s="132"/>
      <c r="D65" s="132"/>
      <c r="E65" s="132"/>
    </row>
    <row r="66" spans="1:5" ht="13.5" customHeight="1" x14ac:dyDescent="0.3">
      <c r="A66" s="135" t="s">
        <v>508</v>
      </c>
      <c r="B66" s="136" t="s">
        <v>509</v>
      </c>
      <c r="C66" s="132"/>
      <c r="D66" s="132"/>
      <c r="E66" s="132"/>
    </row>
    <row r="67" spans="1:5" ht="13.5" customHeight="1" x14ac:dyDescent="0.3">
      <c r="A67" s="135" t="s">
        <v>510</v>
      </c>
      <c r="B67" s="136" t="s">
        <v>511</v>
      </c>
      <c r="C67" s="132"/>
      <c r="D67" s="132"/>
      <c r="E67" s="132"/>
    </row>
    <row r="68" spans="1:5" ht="13.5" customHeight="1" x14ac:dyDescent="0.3">
      <c r="A68" s="135" t="s">
        <v>512</v>
      </c>
      <c r="B68" s="136" t="s">
        <v>513</v>
      </c>
      <c r="C68" s="132"/>
      <c r="D68" s="132"/>
      <c r="E68" s="132"/>
    </row>
    <row r="69" spans="1:5" ht="13.5" customHeight="1" x14ac:dyDescent="0.3">
      <c r="A69" s="135" t="s">
        <v>514</v>
      </c>
      <c r="B69" s="136" t="s">
        <v>515</v>
      </c>
      <c r="C69" s="132"/>
      <c r="D69" s="132"/>
      <c r="E69" s="132"/>
    </row>
    <row r="70" spans="1:5" ht="13.5" customHeight="1" x14ac:dyDescent="0.3">
      <c r="A70" s="135" t="s">
        <v>516</v>
      </c>
      <c r="B70" s="136" t="s">
        <v>517</v>
      </c>
      <c r="C70" s="132"/>
      <c r="D70" s="132"/>
      <c r="E70" s="132"/>
    </row>
    <row r="71" spans="1:5" ht="13.5" customHeight="1" x14ac:dyDescent="0.3">
      <c r="A71" s="135" t="s">
        <v>518</v>
      </c>
      <c r="B71" s="136" t="s">
        <v>519</v>
      </c>
      <c r="C71" s="132"/>
      <c r="D71" s="132"/>
      <c r="E71" s="132"/>
    </row>
    <row r="72" spans="1:5" ht="13.5" customHeight="1" x14ac:dyDescent="0.3">
      <c r="A72" s="135" t="s">
        <v>520</v>
      </c>
      <c r="B72" s="136" t="s">
        <v>521</v>
      </c>
      <c r="C72" s="132"/>
      <c r="D72" s="132"/>
      <c r="E72" s="132"/>
    </row>
    <row r="73" spans="1:5" ht="13.5" customHeight="1" x14ac:dyDescent="0.3">
      <c r="A73" s="135" t="s">
        <v>522</v>
      </c>
      <c r="B73" s="136" t="s">
        <v>523</v>
      </c>
      <c r="C73" s="132"/>
      <c r="D73" s="132"/>
      <c r="E73" s="132"/>
    </row>
    <row r="74" spans="1:5" ht="13.5" customHeight="1" x14ac:dyDescent="0.3">
      <c r="A74" s="135" t="s">
        <v>524</v>
      </c>
      <c r="B74" s="136" t="s">
        <v>525</v>
      </c>
      <c r="C74" s="132"/>
      <c r="D74" s="132"/>
      <c r="E74" s="132"/>
    </row>
    <row r="75" spans="1:5" ht="13.5" customHeight="1" x14ac:dyDescent="0.3">
      <c r="A75" s="135" t="s">
        <v>526</v>
      </c>
      <c r="B75" s="137" t="s">
        <v>527</v>
      </c>
      <c r="C75" s="132"/>
      <c r="D75" s="132"/>
      <c r="E75" s="132"/>
    </row>
    <row r="76" spans="1:5" ht="13.5" customHeight="1" x14ac:dyDescent="0.3">
      <c r="A76" s="135" t="s">
        <v>528</v>
      </c>
      <c r="B76" s="137" t="s">
        <v>529</v>
      </c>
      <c r="C76" s="132"/>
      <c r="D76" s="132"/>
      <c r="E76" s="132"/>
    </row>
    <row r="77" spans="1:5" ht="13.5" customHeight="1" x14ac:dyDescent="0.3">
      <c r="A77" s="135" t="s">
        <v>530</v>
      </c>
      <c r="B77" s="137" t="s">
        <v>531</v>
      </c>
      <c r="C77" s="132"/>
      <c r="D77" s="132"/>
      <c r="E77" s="132"/>
    </row>
    <row r="78" spans="1:5" ht="13.5" customHeight="1" x14ac:dyDescent="0.3">
      <c r="A78" s="135" t="s">
        <v>532</v>
      </c>
      <c r="B78" s="137" t="s">
        <v>533</v>
      </c>
      <c r="C78" s="132"/>
      <c r="D78" s="132"/>
      <c r="E78" s="132"/>
    </row>
    <row r="79" spans="1:5" ht="13.5" customHeight="1" x14ac:dyDescent="0.3">
      <c r="A79" s="135" t="s">
        <v>534</v>
      </c>
      <c r="B79" s="137" t="s">
        <v>535</v>
      </c>
      <c r="C79" s="132"/>
      <c r="D79" s="132"/>
      <c r="E79" s="132"/>
    </row>
    <row r="80" spans="1:5" ht="13.5" customHeight="1" x14ac:dyDescent="0.3">
      <c r="A80" s="135" t="s">
        <v>536</v>
      </c>
      <c r="B80" s="137" t="s">
        <v>537</v>
      </c>
      <c r="C80" s="132"/>
      <c r="D80" s="132"/>
      <c r="E80" s="132"/>
    </row>
    <row r="81" spans="1:5" ht="13.5" customHeight="1" x14ac:dyDescent="0.3">
      <c r="A81" s="135" t="s">
        <v>538</v>
      </c>
      <c r="B81" s="137" t="s">
        <v>539</v>
      </c>
      <c r="C81" s="132"/>
      <c r="D81" s="132"/>
      <c r="E81" s="132"/>
    </row>
    <row r="82" spans="1:5" ht="13.5" customHeight="1" x14ac:dyDescent="0.3">
      <c r="A82" s="135" t="s">
        <v>540</v>
      </c>
      <c r="B82" s="137" t="s">
        <v>541</v>
      </c>
      <c r="C82" s="132"/>
      <c r="D82" s="132"/>
      <c r="E82" s="132"/>
    </row>
    <row r="83" spans="1:5" ht="13.5" customHeight="1" x14ac:dyDescent="0.3">
      <c r="A83" s="135" t="s">
        <v>542</v>
      </c>
      <c r="B83" s="137" t="s">
        <v>543</v>
      </c>
      <c r="C83" s="132"/>
      <c r="D83" s="132"/>
      <c r="E83" s="132"/>
    </row>
    <row r="84" spans="1:5" ht="13.5" customHeight="1" x14ac:dyDescent="0.3">
      <c r="A84" s="135" t="s">
        <v>544</v>
      </c>
      <c r="B84" s="137" t="s">
        <v>545</v>
      </c>
      <c r="C84" s="132"/>
      <c r="D84" s="132"/>
      <c r="E84" s="132"/>
    </row>
    <row r="85" spans="1:5" ht="13.5" customHeight="1" x14ac:dyDescent="0.3">
      <c r="A85" s="135" t="s">
        <v>546</v>
      </c>
      <c r="B85" s="137" t="s">
        <v>547</v>
      </c>
      <c r="C85" s="132"/>
      <c r="D85" s="132"/>
      <c r="E85" s="132"/>
    </row>
    <row r="86" spans="1:5" ht="13.5" customHeight="1" x14ac:dyDescent="0.3">
      <c r="A86" s="135" t="s">
        <v>548</v>
      </c>
      <c r="B86" s="137" t="s">
        <v>549</v>
      </c>
      <c r="C86" s="132"/>
      <c r="D86" s="132"/>
      <c r="E86" s="132"/>
    </row>
    <row r="87" spans="1:5" ht="13.5" customHeight="1" x14ac:dyDescent="0.3">
      <c r="A87" s="135" t="s">
        <v>550</v>
      </c>
      <c r="B87" s="137" t="s">
        <v>551</v>
      </c>
      <c r="C87" s="132"/>
      <c r="D87" s="132"/>
      <c r="E87" s="132"/>
    </row>
    <row r="88" spans="1:5" ht="13.5" customHeight="1" x14ac:dyDescent="0.3">
      <c r="A88" s="135" t="s">
        <v>552</v>
      </c>
      <c r="B88" s="137" t="s">
        <v>553</v>
      </c>
      <c r="C88" s="132"/>
      <c r="D88" s="132"/>
      <c r="E88" s="132"/>
    </row>
    <row r="89" spans="1:5" ht="13.5" customHeight="1" x14ac:dyDescent="0.3">
      <c r="A89" s="135" t="s">
        <v>554</v>
      </c>
      <c r="B89" s="137" t="s">
        <v>555</v>
      </c>
      <c r="C89" s="132"/>
      <c r="D89" s="132"/>
      <c r="E89" s="132"/>
    </row>
    <row r="90" spans="1:5" ht="13.5" customHeight="1" x14ac:dyDescent="0.3">
      <c r="A90" s="135" t="s">
        <v>556</v>
      </c>
      <c r="B90" s="137" t="s">
        <v>557</v>
      </c>
      <c r="C90" s="132"/>
      <c r="D90" s="132"/>
      <c r="E90" s="132"/>
    </row>
    <row r="91" spans="1:5" ht="13.5" customHeight="1" x14ac:dyDescent="0.3">
      <c r="A91" s="135" t="s">
        <v>558</v>
      </c>
      <c r="B91" s="137" t="s">
        <v>559</v>
      </c>
      <c r="C91" s="132"/>
      <c r="D91" s="132"/>
      <c r="E91" s="132"/>
    </row>
    <row r="92" spans="1:5" ht="13.5" customHeight="1" x14ac:dyDescent="0.3">
      <c r="A92" s="135" t="s">
        <v>560</v>
      </c>
      <c r="B92" s="137" t="s">
        <v>561</v>
      </c>
      <c r="C92" s="132"/>
      <c r="D92" s="132"/>
      <c r="E92" s="132"/>
    </row>
    <row r="93" spans="1:5" ht="13.5" customHeight="1" x14ac:dyDescent="0.3">
      <c r="A93" s="135" t="s">
        <v>562</v>
      </c>
      <c r="B93" s="137" t="s">
        <v>563</v>
      </c>
      <c r="C93" s="132"/>
      <c r="D93" s="132"/>
      <c r="E93" s="132"/>
    </row>
    <row r="94" spans="1:5" ht="13.5" customHeight="1" x14ac:dyDescent="0.3">
      <c r="A94" s="135" t="s">
        <v>564</v>
      </c>
      <c r="B94" s="137" t="s">
        <v>565</v>
      </c>
      <c r="C94" s="132"/>
      <c r="D94" s="132"/>
      <c r="E94" s="132"/>
    </row>
    <row r="95" spans="1:5" ht="13.5" customHeight="1" x14ac:dyDescent="0.3">
      <c r="A95" s="135" t="s">
        <v>566</v>
      </c>
      <c r="B95" s="137" t="s">
        <v>567</v>
      </c>
      <c r="C95" s="132"/>
      <c r="D95" s="132"/>
      <c r="E95" s="132"/>
    </row>
    <row r="96" spans="1:5" ht="13.5" customHeight="1" x14ac:dyDescent="0.3">
      <c r="A96" s="135" t="s">
        <v>568</v>
      </c>
      <c r="B96" s="137" t="s">
        <v>569</v>
      </c>
      <c r="C96" s="132"/>
      <c r="D96" s="132"/>
      <c r="E96" s="132"/>
    </row>
    <row r="97" spans="1:5" ht="13.5" customHeight="1" x14ac:dyDescent="0.3">
      <c r="A97" s="135" t="s">
        <v>570</v>
      </c>
      <c r="B97" s="137" t="s">
        <v>571</v>
      </c>
      <c r="C97" s="132"/>
      <c r="D97" s="132"/>
      <c r="E97" s="132"/>
    </row>
    <row r="98" spans="1:5" ht="13.5" customHeight="1" x14ac:dyDescent="0.3">
      <c r="A98" s="135" t="s">
        <v>572</v>
      </c>
      <c r="B98" s="137" t="s">
        <v>573</v>
      </c>
      <c r="C98" s="132"/>
      <c r="D98" s="132"/>
      <c r="E98" s="132"/>
    </row>
    <row r="99" spans="1:5" ht="13.5" customHeight="1" x14ac:dyDescent="0.3">
      <c r="A99" s="135" t="s">
        <v>574</v>
      </c>
      <c r="B99" s="137" t="s">
        <v>575</v>
      </c>
      <c r="C99" s="132"/>
      <c r="D99" s="132"/>
      <c r="E99" s="132"/>
    </row>
    <row r="100" spans="1:5" ht="13.5" customHeight="1" x14ac:dyDescent="0.3">
      <c r="A100" s="135" t="s">
        <v>576</v>
      </c>
      <c r="B100" s="137" t="s">
        <v>577</v>
      </c>
      <c r="C100" s="132"/>
      <c r="D100" s="132"/>
      <c r="E100" s="132"/>
    </row>
    <row r="101" spans="1:5" ht="13.5" customHeight="1" x14ac:dyDescent="0.3">
      <c r="A101" s="135" t="s">
        <v>578</v>
      </c>
      <c r="B101" s="137" t="s">
        <v>579</v>
      </c>
      <c r="C101" s="132"/>
      <c r="D101" s="132"/>
      <c r="E101" s="132"/>
    </row>
    <row r="102" spans="1:5" ht="13.5" customHeight="1" x14ac:dyDescent="0.3">
      <c r="A102" s="135" t="s">
        <v>580</v>
      </c>
      <c r="B102" s="137" t="s">
        <v>581</v>
      </c>
      <c r="C102" s="132"/>
      <c r="D102" s="132"/>
      <c r="E102" s="132"/>
    </row>
    <row r="103" spans="1:5" ht="13.5" customHeight="1" x14ac:dyDescent="0.3">
      <c r="A103" s="135" t="s">
        <v>582</v>
      </c>
      <c r="B103" s="137" t="s">
        <v>583</v>
      </c>
      <c r="C103" s="132"/>
      <c r="D103" s="132"/>
      <c r="E103" s="132"/>
    </row>
    <row r="104" spans="1:5" ht="13.5" customHeight="1" x14ac:dyDescent="0.3">
      <c r="A104" s="135" t="s">
        <v>584</v>
      </c>
      <c r="B104" s="137" t="s">
        <v>585</v>
      </c>
      <c r="C104" s="132"/>
      <c r="D104" s="132"/>
      <c r="E104" s="132"/>
    </row>
    <row r="105" spans="1:5" ht="13.5" customHeight="1" x14ac:dyDescent="0.3">
      <c r="A105" s="135" t="s">
        <v>586</v>
      </c>
      <c r="B105" s="137" t="s">
        <v>587</v>
      </c>
      <c r="C105" s="132"/>
      <c r="D105" s="132"/>
      <c r="E105" s="132"/>
    </row>
    <row r="106" spans="1:5" ht="13.5" customHeight="1" x14ac:dyDescent="0.3">
      <c r="A106" s="135" t="s">
        <v>588</v>
      </c>
      <c r="B106" s="137" t="s">
        <v>589</v>
      </c>
      <c r="C106" s="132"/>
      <c r="D106" s="132"/>
      <c r="E106" s="132"/>
    </row>
    <row r="107" spans="1:5" ht="13.5" customHeight="1" x14ac:dyDescent="0.3">
      <c r="A107" s="135" t="s">
        <v>590</v>
      </c>
      <c r="B107" s="137" t="s">
        <v>591</v>
      </c>
      <c r="C107" s="132"/>
      <c r="D107" s="132"/>
      <c r="E107" s="132"/>
    </row>
    <row r="108" spans="1:5" ht="13.5" customHeight="1" x14ac:dyDescent="0.3">
      <c r="A108" s="135" t="s">
        <v>592</v>
      </c>
      <c r="B108" s="137" t="s">
        <v>593</v>
      </c>
      <c r="C108" s="132"/>
      <c r="D108" s="132"/>
      <c r="E108" s="132"/>
    </row>
    <row r="109" spans="1:5" ht="13.5" customHeight="1" x14ac:dyDescent="0.3">
      <c r="A109" s="135" t="s">
        <v>594</v>
      </c>
      <c r="B109" s="137" t="s">
        <v>595</v>
      </c>
      <c r="C109" s="132"/>
      <c r="D109" s="132"/>
      <c r="E109" s="132"/>
    </row>
    <row r="110" spans="1:5" ht="13.5" customHeight="1" x14ac:dyDescent="0.3">
      <c r="A110" s="135" t="s">
        <v>596</v>
      </c>
      <c r="B110" s="137" t="s">
        <v>597</v>
      </c>
      <c r="C110" s="132"/>
      <c r="D110" s="132"/>
      <c r="E110" s="132"/>
    </row>
    <row r="111" spans="1:5" ht="13.5" customHeight="1" x14ac:dyDescent="0.3">
      <c r="A111" s="135" t="s">
        <v>598</v>
      </c>
      <c r="B111" s="137" t="s">
        <v>599</v>
      </c>
      <c r="C111" s="132"/>
      <c r="D111" s="132"/>
      <c r="E111" s="132"/>
    </row>
    <row r="112" spans="1:5" ht="13.5" customHeight="1" x14ac:dyDescent="0.3">
      <c r="A112" s="135" t="s">
        <v>600</v>
      </c>
      <c r="B112" s="137" t="s">
        <v>601</v>
      </c>
      <c r="C112" s="132"/>
      <c r="D112" s="132"/>
      <c r="E112" s="132"/>
    </row>
    <row r="113" spans="1:5" ht="13.5" customHeight="1" x14ac:dyDescent="0.3">
      <c r="A113" s="135" t="s">
        <v>602</v>
      </c>
      <c r="B113" s="137" t="s">
        <v>603</v>
      </c>
      <c r="C113" s="132"/>
      <c r="D113" s="132"/>
      <c r="E113" s="132"/>
    </row>
    <row r="114" spans="1:5" ht="13.5" customHeight="1" x14ac:dyDescent="0.3">
      <c r="A114" s="135" t="s">
        <v>604</v>
      </c>
      <c r="B114" s="137" t="s">
        <v>605</v>
      </c>
      <c r="C114" s="132"/>
      <c r="D114" s="132"/>
      <c r="E114" s="132"/>
    </row>
    <row r="115" spans="1:5" ht="13.5" customHeight="1" x14ac:dyDescent="0.3">
      <c r="A115" s="135" t="s">
        <v>606</v>
      </c>
      <c r="B115" s="137" t="s">
        <v>607</v>
      </c>
      <c r="C115" s="132"/>
      <c r="D115" s="132"/>
      <c r="E115" s="132"/>
    </row>
    <row r="116" spans="1:5" ht="13.5" customHeight="1" x14ac:dyDescent="0.3">
      <c r="A116" s="135" t="s">
        <v>608</v>
      </c>
      <c r="B116" s="137" t="s">
        <v>609</v>
      </c>
      <c r="C116" s="132"/>
      <c r="D116" s="132"/>
      <c r="E116" s="132"/>
    </row>
    <row r="117" spans="1:5" ht="13.5" customHeight="1" x14ac:dyDescent="0.3">
      <c r="A117" s="135" t="s">
        <v>610</v>
      </c>
      <c r="B117" s="137" t="s">
        <v>611</v>
      </c>
      <c r="C117" s="132"/>
      <c r="D117" s="132"/>
      <c r="E117" s="132"/>
    </row>
    <row r="118" spans="1:5" ht="13.5" customHeight="1" x14ac:dyDescent="0.3">
      <c r="A118" s="135" t="s">
        <v>612</v>
      </c>
      <c r="B118" s="137" t="s">
        <v>613</v>
      </c>
      <c r="C118" s="132"/>
      <c r="D118" s="132"/>
      <c r="E118" s="132"/>
    </row>
    <row r="119" spans="1:5" ht="13.5" customHeight="1" x14ac:dyDescent="0.3">
      <c r="A119" s="135" t="s">
        <v>614</v>
      </c>
      <c r="B119" s="137" t="s">
        <v>615</v>
      </c>
      <c r="C119" s="132"/>
      <c r="D119" s="132"/>
      <c r="E119" s="132"/>
    </row>
    <row r="120" spans="1:5" ht="13.5" customHeight="1" x14ac:dyDescent="0.3">
      <c r="A120" s="135" t="s">
        <v>616</v>
      </c>
      <c r="B120" s="137" t="s">
        <v>617</v>
      </c>
      <c r="C120" s="132"/>
      <c r="D120" s="132"/>
      <c r="E120" s="132"/>
    </row>
    <row r="121" spans="1:5" ht="13.5" customHeight="1" x14ac:dyDescent="0.3">
      <c r="A121" s="135" t="s">
        <v>618</v>
      </c>
      <c r="B121" s="137" t="s">
        <v>619</v>
      </c>
      <c r="C121" s="132"/>
      <c r="D121" s="132"/>
      <c r="E121" s="132"/>
    </row>
    <row r="122" spans="1:5" ht="13.5" customHeight="1" x14ac:dyDescent="0.3">
      <c r="A122" s="135" t="s">
        <v>620</v>
      </c>
      <c r="B122" s="137" t="s">
        <v>621</v>
      </c>
      <c r="C122" s="132"/>
      <c r="D122" s="132"/>
      <c r="E122" s="132"/>
    </row>
    <row r="123" spans="1:5" ht="13.5" customHeight="1" x14ac:dyDescent="0.3">
      <c r="A123" s="135" t="s">
        <v>622</v>
      </c>
      <c r="B123" s="137" t="s">
        <v>623</v>
      </c>
      <c r="C123" s="132"/>
      <c r="D123" s="132"/>
      <c r="E123" s="132"/>
    </row>
    <row r="124" spans="1:5" ht="13.5" customHeight="1" x14ac:dyDescent="0.3">
      <c r="A124" s="135" t="s">
        <v>624</v>
      </c>
      <c r="B124" s="137" t="s">
        <v>625</v>
      </c>
      <c r="C124" s="132"/>
      <c r="D124" s="132"/>
      <c r="E124" s="132"/>
    </row>
    <row r="125" spans="1:5" ht="13.5" customHeight="1" x14ac:dyDescent="0.3">
      <c r="A125" s="135" t="s">
        <v>626</v>
      </c>
      <c r="B125" s="137" t="s">
        <v>627</v>
      </c>
      <c r="C125" s="132"/>
      <c r="D125" s="132"/>
      <c r="E125" s="132"/>
    </row>
    <row r="126" spans="1:5" ht="13.5" customHeight="1" x14ac:dyDescent="0.3">
      <c r="A126" s="135" t="s">
        <v>628</v>
      </c>
      <c r="B126" s="137" t="s">
        <v>629</v>
      </c>
      <c r="C126" s="132"/>
      <c r="D126" s="132"/>
      <c r="E126" s="132"/>
    </row>
    <row r="127" spans="1:5" ht="13.5" customHeight="1" x14ac:dyDescent="0.3">
      <c r="A127" s="135" t="s">
        <v>630</v>
      </c>
      <c r="B127" s="137" t="s">
        <v>631</v>
      </c>
      <c r="C127" s="132"/>
      <c r="D127" s="132"/>
      <c r="E127" s="132"/>
    </row>
    <row r="128" spans="1:5" ht="13.5" customHeight="1" x14ac:dyDescent="0.3">
      <c r="A128" s="135" t="s">
        <v>632</v>
      </c>
      <c r="B128" s="137" t="s">
        <v>633</v>
      </c>
      <c r="C128" s="132"/>
      <c r="D128" s="132"/>
      <c r="E128" s="132"/>
    </row>
    <row r="129" spans="1:5" ht="13.5" customHeight="1" x14ac:dyDescent="0.3">
      <c r="A129" s="135" t="s">
        <v>634</v>
      </c>
      <c r="B129" s="137" t="s">
        <v>635</v>
      </c>
      <c r="C129" s="132"/>
      <c r="D129" s="132"/>
      <c r="E129" s="132"/>
    </row>
    <row r="130" spans="1:5" ht="13.5" customHeight="1" x14ac:dyDescent="0.3">
      <c r="A130" s="135" t="s">
        <v>636</v>
      </c>
      <c r="B130" s="137" t="s">
        <v>637</v>
      </c>
      <c r="C130" s="132"/>
      <c r="D130" s="132"/>
      <c r="E130" s="132"/>
    </row>
    <row r="131" spans="1:5" ht="13.5" customHeight="1" x14ac:dyDescent="0.3">
      <c r="A131" s="135" t="s">
        <v>638</v>
      </c>
      <c r="B131" s="137" t="s">
        <v>639</v>
      </c>
      <c r="C131" s="132"/>
      <c r="D131" s="132"/>
      <c r="E131" s="132"/>
    </row>
    <row r="132" spans="1:5" ht="13.5" customHeight="1" x14ac:dyDescent="0.3">
      <c r="A132" s="135" t="s">
        <v>640</v>
      </c>
      <c r="B132" s="137" t="s">
        <v>641</v>
      </c>
      <c r="C132" s="132"/>
      <c r="D132" s="132"/>
      <c r="E132" s="132"/>
    </row>
    <row r="133" spans="1:5" ht="13.5" customHeight="1" x14ac:dyDescent="0.3">
      <c r="A133" s="135" t="s">
        <v>642</v>
      </c>
      <c r="B133" s="137" t="s">
        <v>643</v>
      </c>
      <c r="C133" s="132"/>
      <c r="D133" s="132"/>
      <c r="E133" s="132"/>
    </row>
    <row r="134" spans="1:5" ht="13.5" customHeight="1" x14ac:dyDescent="0.3">
      <c r="A134" s="135" t="s">
        <v>644</v>
      </c>
      <c r="B134" s="137" t="s">
        <v>645</v>
      </c>
      <c r="C134" s="132"/>
      <c r="D134" s="132"/>
      <c r="E134" s="132"/>
    </row>
    <row r="135" spans="1:5" ht="13.5" customHeight="1" x14ac:dyDescent="0.3">
      <c r="A135" s="135" t="s">
        <v>646</v>
      </c>
      <c r="B135" s="137" t="s">
        <v>647</v>
      </c>
      <c r="C135" s="132"/>
      <c r="D135" s="132"/>
      <c r="E135" s="132"/>
    </row>
    <row r="136" spans="1:5" ht="13.5" customHeight="1" x14ac:dyDescent="0.3">
      <c r="A136" s="135" t="s">
        <v>648</v>
      </c>
      <c r="B136" s="137" t="s">
        <v>649</v>
      </c>
      <c r="C136" s="132"/>
      <c r="D136" s="132"/>
      <c r="E136" s="132"/>
    </row>
    <row r="137" spans="1:5" ht="13.5" customHeight="1" x14ac:dyDescent="0.3">
      <c r="A137" s="135" t="s">
        <v>650</v>
      </c>
      <c r="B137" s="137" t="s">
        <v>651</v>
      </c>
      <c r="C137" s="132"/>
      <c r="D137" s="132"/>
      <c r="E137" s="132"/>
    </row>
    <row r="138" spans="1:5" ht="13.5" customHeight="1" x14ac:dyDescent="0.3">
      <c r="A138" s="135" t="s">
        <v>652</v>
      </c>
      <c r="B138" s="137" t="s">
        <v>653</v>
      </c>
      <c r="C138" s="132"/>
      <c r="D138" s="132"/>
      <c r="E138" s="132"/>
    </row>
    <row r="139" spans="1:5" ht="13.5" customHeight="1" x14ac:dyDescent="0.3">
      <c r="A139" s="135" t="s">
        <v>654</v>
      </c>
      <c r="B139" s="137" t="s">
        <v>655</v>
      </c>
      <c r="C139" s="132"/>
      <c r="D139" s="132"/>
      <c r="E139" s="132"/>
    </row>
    <row r="140" spans="1:5" ht="13.5" customHeight="1" x14ac:dyDescent="0.3">
      <c r="A140" s="135" t="s">
        <v>656</v>
      </c>
      <c r="B140" s="137" t="s">
        <v>657</v>
      </c>
      <c r="C140" s="132"/>
      <c r="D140" s="132"/>
      <c r="E140" s="132"/>
    </row>
    <row r="141" spans="1:5" ht="13.5" customHeight="1" x14ac:dyDescent="0.3">
      <c r="A141" s="135" t="s">
        <v>658</v>
      </c>
      <c r="B141" s="137" t="s">
        <v>659</v>
      </c>
      <c r="C141" s="132"/>
      <c r="D141" s="132"/>
      <c r="E141" s="132"/>
    </row>
    <row r="142" spans="1:5" ht="13.5" customHeight="1" x14ac:dyDescent="0.3">
      <c r="A142" s="135" t="s">
        <v>660</v>
      </c>
      <c r="B142" s="137" t="s">
        <v>661</v>
      </c>
      <c r="C142" s="132"/>
      <c r="D142" s="132"/>
      <c r="E142" s="132"/>
    </row>
    <row r="143" spans="1:5" ht="13.5" customHeight="1" x14ac:dyDescent="0.3">
      <c r="A143" s="135" t="s">
        <v>662</v>
      </c>
      <c r="B143" s="137" t="s">
        <v>663</v>
      </c>
      <c r="C143" s="132"/>
      <c r="D143" s="132"/>
      <c r="E143" s="132"/>
    </row>
    <row r="144" spans="1:5" ht="13.5" customHeight="1" x14ac:dyDescent="0.3">
      <c r="A144" s="135" t="s">
        <v>664</v>
      </c>
      <c r="B144" s="137" t="s">
        <v>665</v>
      </c>
      <c r="C144" s="132"/>
      <c r="D144" s="132"/>
      <c r="E144" s="132"/>
    </row>
    <row r="145" spans="1:5" ht="13.5" customHeight="1" x14ac:dyDescent="0.3">
      <c r="A145" s="135" t="s">
        <v>666</v>
      </c>
      <c r="B145" s="137" t="s">
        <v>667</v>
      </c>
      <c r="C145" s="132"/>
      <c r="D145" s="132"/>
      <c r="E145" s="132"/>
    </row>
    <row r="146" spans="1:5" ht="13.5" customHeight="1" x14ac:dyDescent="0.3">
      <c r="A146" s="135" t="s">
        <v>668</v>
      </c>
      <c r="B146" s="137" t="s">
        <v>669</v>
      </c>
      <c r="C146" s="132"/>
      <c r="D146" s="132"/>
      <c r="E146" s="132"/>
    </row>
    <row r="147" spans="1:5" ht="13.5" customHeight="1" x14ac:dyDescent="0.3">
      <c r="A147" s="135" t="s">
        <v>670</v>
      </c>
      <c r="B147" s="137" t="s">
        <v>671</v>
      </c>
      <c r="C147" s="132"/>
      <c r="D147" s="132"/>
      <c r="E147" s="132"/>
    </row>
    <row r="148" spans="1:5" ht="13.5" customHeight="1" x14ac:dyDescent="0.3">
      <c r="A148" s="135" t="s">
        <v>672</v>
      </c>
      <c r="B148" s="137" t="s">
        <v>673</v>
      </c>
      <c r="C148" s="132"/>
      <c r="D148" s="132"/>
      <c r="E148" s="132"/>
    </row>
    <row r="149" spans="1:5" ht="13.5" customHeight="1" x14ac:dyDescent="0.3">
      <c r="A149" s="135" t="s">
        <v>674</v>
      </c>
      <c r="B149" s="137" t="s">
        <v>675</v>
      </c>
      <c r="C149" s="132"/>
      <c r="D149" s="132"/>
      <c r="E149" s="132"/>
    </row>
    <row r="150" spans="1:5" ht="13.5" customHeight="1" x14ac:dyDescent="0.3">
      <c r="A150" s="135" t="s">
        <v>676</v>
      </c>
      <c r="B150" s="137" t="s">
        <v>677</v>
      </c>
      <c r="C150" s="132"/>
      <c r="D150" s="132"/>
      <c r="E150" s="132"/>
    </row>
    <row r="151" spans="1:5" ht="13.5" customHeight="1" x14ac:dyDescent="0.3">
      <c r="A151" s="135" t="s">
        <v>678</v>
      </c>
      <c r="B151" s="137" t="s">
        <v>679</v>
      </c>
      <c r="C151" s="132"/>
      <c r="D151" s="132"/>
      <c r="E151" s="132"/>
    </row>
    <row r="152" spans="1:5" ht="13.5" customHeight="1" x14ac:dyDescent="0.3">
      <c r="A152" s="135" t="s">
        <v>680</v>
      </c>
      <c r="B152" s="137" t="s">
        <v>681</v>
      </c>
      <c r="C152" s="132"/>
      <c r="D152" s="132"/>
      <c r="E152" s="132"/>
    </row>
    <row r="153" spans="1:5" ht="13.5" customHeight="1" x14ac:dyDescent="0.3">
      <c r="A153" s="135" t="s">
        <v>682</v>
      </c>
      <c r="B153" s="137" t="s">
        <v>683</v>
      </c>
      <c r="C153" s="132"/>
      <c r="D153" s="132"/>
      <c r="E153" s="132"/>
    </row>
    <row r="154" spans="1:5" ht="13.5" customHeight="1" x14ac:dyDescent="0.3">
      <c r="A154" s="135" t="s">
        <v>684</v>
      </c>
      <c r="B154" s="137" t="s">
        <v>685</v>
      </c>
      <c r="C154" s="132"/>
      <c r="D154" s="132"/>
      <c r="E154" s="132"/>
    </row>
    <row r="155" spans="1:5" ht="13.5" customHeight="1" x14ac:dyDescent="0.3">
      <c r="A155" s="135" t="s">
        <v>686</v>
      </c>
      <c r="B155" s="137" t="s">
        <v>687</v>
      </c>
      <c r="C155" s="132"/>
      <c r="D155" s="132"/>
      <c r="E155" s="132"/>
    </row>
    <row r="156" spans="1:5" ht="13.5" customHeight="1" x14ac:dyDescent="0.3">
      <c r="A156" s="135" t="s">
        <v>688</v>
      </c>
      <c r="B156" s="137" t="s">
        <v>689</v>
      </c>
      <c r="C156" s="132"/>
      <c r="D156" s="132"/>
      <c r="E156" s="132"/>
    </row>
    <row r="157" spans="1:5" ht="13.5" customHeight="1" x14ac:dyDescent="0.3">
      <c r="A157" s="135" t="s">
        <v>690</v>
      </c>
      <c r="B157" s="137" t="s">
        <v>691</v>
      </c>
      <c r="C157" s="132"/>
      <c r="D157" s="132"/>
      <c r="E157" s="132"/>
    </row>
    <row r="158" spans="1:5" ht="13.5" customHeight="1" x14ac:dyDescent="0.3">
      <c r="A158" s="135" t="s">
        <v>692</v>
      </c>
      <c r="B158" s="137" t="s">
        <v>693</v>
      </c>
      <c r="C158" s="132"/>
      <c r="D158" s="132"/>
      <c r="E158" s="132"/>
    </row>
    <row r="159" spans="1:5" ht="13.5" customHeight="1" x14ac:dyDescent="0.3">
      <c r="A159" s="135" t="s">
        <v>694</v>
      </c>
      <c r="B159" s="137" t="s">
        <v>695</v>
      </c>
      <c r="C159" s="132"/>
      <c r="D159" s="132"/>
      <c r="E159" s="132"/>
    </row>
    <row r="160" spans="1:5" ht="13.5" customHeight="1" x14ac:dyDescent="0.3">
      <c r="A160" s="135" t="s">
        <v>696</v>
      </c>
      <c r="B160" s="137" t="s">
        <v>697</v>
      </c>
      <c r="C160" s="132"/>
      <c r="D160" s="132"/>
      <c r="E160" s="132"/>
    </row>
    <row r="161" spans="1:5" ht="13.5" customHeight="1" x14ac:dyDescent="0.3">
      <c r="A161" s="135" t="s">
        <v>698</v>
      </c>
      <c r="B161" s="137" t="s">
        <v>699</v>
      </c>
      <c r="C161" s="132"/>
      <c r="D161" s="132"/>
      <c r="E161" s="132"/>
    </row>
    <row r="162" spans="1:5" ht="13.5" customHeight="1" x14ac:dyDescent="0.3">
      <c r="A162" s="135" t="s">
        <v>700</v>
      </c>
      <c r="B162" s="137" t="s">
        <v>701</v>
      </c>
      <c r="C162" s="132"/>
      <c r="D162" s="132"/>
      <c r="E162" s="132"/>
    </row>
    <row r="163" spans="1:5" ht="13.5" customHeight="1" x14ac:dyDescent="0.3">
      <c r="A163" s="135" t="s">
        <v>702</v>
      </c>
      <c r="B163" s="137" t="s">
        <v>703</v>
      </c>
      <c r="C163" s="132"/>
      <c r="D163" s="132"/>
      <c r="E163" s="132"/>
    </row>
    <row r="164" spans="1:5" ht="13.5" customHeight="1" x14ac:dyDescent="0.3">
      <c r="A164" s="135" t="s">
        <v>704</v>
      </c>
      <c r="B164" s="137" t="s">
        <v>705</v>
      </c>
      <c r="C164" s="132"/>
      <c r="D164" s="132"/>
      <c r="E164" s="132"/>
    </row>
    <row r="165" spans="1:5" ht="13.5" customHeight="1" x14ac:dyDescent="0.3">
      <c r="A165" s="135" t="s">
        <v>706</v>
      </c>
      <c r="B165" s="137" t="s">
        <v>707</v>
      </c>
      <c r="C165" s="132"/>
      <c r="D165" s="132"/>
      <c r="E165" s="132"/>
    </row>
    <row r="166" spans="1:5" ht="13.5" customHeight="1" x14ac:dyDescent="0.3">
      <c r="A166" s="135" t="s">
        <v>708</v>
      </c>
      <c r="B166" s="137" t="s">
        <v>709</v>
      </c>
      <c r="C166" s="132"/>
      <c r="D166" s="132"/>
      <c r="E166" s="132"/>
    </row>
    <row r="167" spans="1:5" ht="13.5" customHeight="1" x14ac:dyDescent="0.3">
      <c r="A167" s="135" t="s">
        <v>710</v>
      </c>
      <c r="B167" s="137" t="s">
        <v>711</v>
      </c>
      <c r="C167" s="132"/>
      <c r="D167" s="132"/>
      <c r="E167" s="132"/>
    </row>
    <row r="168" spans="1:5" ht="13.5" customHeight="1" x14ac:dyDescent="0.3">
      <c r="A168" s="135" t="s">
        <v>712</v>
      </c>
      <c r="B168" s="137" t="s">
        <v>713</v>
      </c>
      <c r="C168" s="132"/>
      <c r="D168" s="132"/>
      <c r="E168" s="132"/>
    </row>
    <row r="169" spans="1:5" ht="13.5" customHeight="1" x14ac:dyDescent="0.3">
      <c r="A169" s="135" t="s">
        <v>714</v>
      </c>
      <c r="B169" s="137" t="s">
        <v>715</v>
      </c>
      <c r="C169" s="132"/>
      <c r="D169" s="132"/>
      <c r="E169" s="132"/>
    </row>
    <row r="170" spans="1:5" ht="13.5" customHeight="1" x14ac:dyDescent="0.3">
      <c r="A170" s="135" t="s">
        <v>716</v>
      </c>
      <c r="B170" s="137" t="s">
        <v>717</v>
      </c>
      <c r="C170" s="132"/>
      <c r="D170" s="132"/>
      <c r="E170" s="132"/>
    </row>
  </sheetData>
  <pageMargins left="0.7" right="0.7" top="0.75" bottom="0.75" header="0.3" footer="0.3"/>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freya.byfield@un.org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MPTF_00006_00943</ProjectId>
    <FundCode xmlns="f9695bc1-6109-4dcd-a27a-f8a0370b00e2">MPTF_00006</FundCode>
    <Comments xmlns="f9695bc1-6109-4dcd-a27a-f8a0370b00e2" xsi:nil="true"/>
    <Active xmlns="f9695bc1-6109-4dcd-a27a-f8a0370b00e2">Yes</Active>
    <DocumentDate xmlns="b1528a4b-5ccb-40f7-a09e-43427183cd95">2025-11-17T08:00:00+00:00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72C984FC-F195-4723-B6D5-6039416EFA7B}"/>
</file>

<file path=customXml/itemProps2.xml><?xml version="1.0" encoding="utf-8"?>
<ds:datastoreItem xmlns:ds="http://schemas.openxmlformats.org/officeDocument/2006/customXml" ds:itemID="{B8838F4F-A7D8-42E6-B064-DB72AF11F750}"/>
</file>

<file path=customXml/itemProps3.xml><?xml version="1.0" encoding="utf-8"?>
<ds:datastoreItem xmlns:ds="http://schemas.openxmlformats.org/officeDocument/2006/customXml" ds:itemID="{B7AE9F90-60FE-49D6-84D4-0563F312D6C5}"/>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_PBF Financial Report_UNDP UNICEF_ Nov 2025.xlsx</dc:title>
  <dc:creator>John Anodam</dc:creator>
  <cp:lastModifiedBy>Freya Byfield</cp:lastModifiedBy>
  <dcterms:created xsi:type="dcterms:W3CDTF">2024-06-15T13:31:35Z</dcterms:created>
  <dcterms:modified xsi:type="dcterms:W3CDTF">2025-11-19T10:10:06Z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