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fao-my.sharepoint.com/personal/monica_coy_fao_org1/Documents/Documenti/1PBFVPolochic2025/7_SECRETARIADO/a 2025/A InformesSecretariadoPBF/a Informe Anual 2025/Borrador Informe Anual/"/>
    </mc:Choice>
  </mc:AlternateContent>
  <xr:revisionPtr revIDLastSave="172" documentId="8_{E4175758-0BB9-4EC9-B761-F6AA6ADA4D64}" xr6:coauthVersionLast="47" xr6:coauthVersionMax="47" xr10:uidLastSave="{10CA3417-4DDB-455D-9ACA-D8BBE1D89C71}"/>
  <bookViews>
    <workbookView xWindow="-108" yWindow="-108" windowWidth="23256" windowHeight="13896" tabRatio="786" activeTab="1"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 r="I206" i="5"/>
  <c r="I208" i="5" s="1"/>
  <c r="I204" i="5"/>
  <c r="I203" i="5"/>
  <c r="I202" i="5"/>
  <c r="I201" i="5"/>
  <c r="I200" i="5"/>
  <c r="I199" i="5"/>
  <c r="H206" i="5"/>
  <c r="H205" i="5"/>
  <c r="H204" i="5"/>
  <c r="H203" i="5"/>
  <c r="H202" i="5"/>
  <c r="H201" i="5"/>
  <c r="H200" i="5"/>
  <c r="H199" i="5"/>
  <c r="D206" i="5"/>
  <c r="E206" i="5"/>
  <c r="F206" i="5"/>
  <c r="G206" i="5"/>
  <c r="G200" i="5"/>
  <c r="G201" i="5"/>
  <c r="G202" i="5"/>
  <c r="G203" i="5"/>
  <c r="G204" i="5"/>
  <c r="G205" i="5"/>
  <c r="G199" i="5"/>
  <c r="F200" i="5"/>
  <c r="F201" i="5"/>
  <c r="F202" i="5"/>
  <c r="F203" i="5"/>
  <c r="F204" i="5"/>
  <c r="F205" i="5"/>
  <c r="F199" i="5"/>
  <c r="E200" i="5"/>
  <c r="E201" i="5"/>
  <c r="E202" i="5"/>
  <c r="E203" i="5"/>
  <c r="E204" i="5"/>
  <c r="E205" i="5"/>
  <c r="E199" i="5"/>
  <c r="D200" i="5"/>
  <c r="D201" i="5"/>
  <c r="D202" i="5"/>
  <c r="D203" i="5"/>
  <c r="D204" i="5"/>
  <c r="D205" i="5"/>
  <c r="D199" i="5"/>
  <c r="I71" i="5"/>
  <c r="D207" i="5"/>
  <c r="J193" i="5"/>
  <c r="J188" i="5"/>
  <c r="J194" i="5" s="1"/>
  <c r="J189" i="5"/>
  <c r="J190" i="5"/>
  <c r="J191" i="5"/>
  <c r="J192" i="5"/>
  <c r="J187" i="5"/>
  <c r="G194" i="5"/>
  <c r="H194" i="5"/>
  <c r="E194" i="5"/>
  <c r="D194" i="5"/>
  <c r="I186" i="5" l="1"/>
  <c r="F186" i="5"/>
  <c r="G186" i="5"/>
  <c r="D186" i="5"/>
  <c r="L93" i="1"/>
  <c r="L91" i="1"/>
  <c r="L94" i="1"/>
  <c r="L61" i="1"/>
  <c r="L49" i="1"/>
  <c r="L20" i="1"/>
  <c r="L18" i="1"/>
  <c r="L8" i="1"/>
  <c r="L59" i="1" l="1"/>
  <c r="L51" i="1"/>
  <c r="L50" i="1"/>
  <c r="L17" i="1"/>
  <c r="L9" i="1"/>
  <c r="L7" i="1"/>
  <c r="J65" i="5" l="1"/>
  <c r="J66" i="5"/>
  <c r="J67" i="5"/>
  <c r="J68" i="5"/>
  <c r="J69" i="5"/>
  <c r="J70" i="5"/>
  <c r="J64" i="5"/>
  <c r="H24" i="4"/>
  <c r="G9" i="4"/>
  <c r="J110" i="5"/>
  <c r="J111" i="5"/>
  <c r="J112" i="5"/>
  <c r="J113" i="5"/>
  <c r="J114" i="5"/>
  <c r="J115" i="5"/>
  <c r="J109" i="5"/>
  <c r="J99" i="5"/>
  <c r="J100" i="5"/>
  <c r="J101" i="5"/>
  <c r="J102" i="5"/>
  <c r="J103" i="5"/>
  <c r="J104" i="5"/>
  <c r="J98" i="5"/>
  <c r="F11" i="4"/>
  <c r="G11" i="4"/>
  <c r="H11" i="4"/>
  <c r="F9" i="4"/>
  <c r="H9" i="4"/>
  <c r="J54" i="5" l="1"/>
  <c r="J55" i="5"/>
  <c r="J56" i="5"/>
  <c r="J57" i="5"/>
  <c r="J58" i="5"/>
  <c r="J59" i="5"/>
  <c r="J53" i="5"/>
  <c r="D24" i="5"/>
  <c r="J20" i="5" l="1"/>
  <c r="J21" i="5"/>
  <c r="J22" i="5"/>
  <c r="J23" i="5"/>
  <c r="J24" i="5"/>
  <c r="J25" i="5"/>
  <c r="J19" i="5"/>
  <c r="J9" i="5"/>
  <c r="J200" i="5" s="1"/>
  <c r="J10" i="5"/>
  <c r="J201" i="5" s="1"/>
  <c r="J11" i="5"/>
  <c r="J12" i="5"/>
  <c r="J203" i="5" s="1"/>
  <c r="J13" i="5"/>
  <c r="J204" i="5" s="1"/>
  <c r="J14" i="5"/>
  <c r="J205" i="5" s="1"/>
  <c r="J8" i="5"/>
  <c r="J199" i="5" s="1"/>
  <c r="D206" i="1"/>
  <c r="J202" i="5" l="1"/>
  <c r="J206" i="5" s="1"/>
  <c r="F14" i="4"/>
  <c r="G14" i="4"/>
  <c r="H14" i="4"/>
  <c r="F13" i="4"/>
  <c r="G13" i="4"/>
  <c r="H13" i="4"/>
  <c r="F12" i="4"/>
  <c r="G12" i="4"/>
  <c r="H12" i="4"/>
  <c r="F10" i="4"/>
  <c r="G10" i="4"/>
  <c r="H10" i="4"/>
  <c r="F8" i="4"/>
  <c r="G8" i="4"/>
  <c r="H8" i="4"/>
  <c r="F194" i="5"/>
  <c r="I194" i="5"/>
  <c r="E116" i="5"/>
  <c r="F116" i="5"/>
  <c r="G116" i="5"/>
  <c r="H116" i="5"/>
  <c r="I116" i="5"/>
  <c r="J116" i="5" s="1"/>
  <c r="G105" i="5"/>
  <c r="H105" i="5"/>
  <c r="I105" i="5"/>
  <c r="J105" i="5" s="1"/>
  <c r="G71" i="5"/>
  <c r="H71" i="5"/>
  <c r="G60" i="5"/>
  <c r="H60" i="5"/>
  <c r="I60" i="5"/>
  <c r="J60" i="5" s="1"/>
  <c r="G26" i="5"/>
  <c r="H26" i="5"/>
  <c r="I26" i="5"/>
  <c r="G15" i="5"/>
  <c r="H15" i="5"/>
  <c r="I15" i="5"/>
  <c r="I201" i="1"/>
  <c r="H26" i="4" s="1"/>
  <c r="J15" i="5" l="1"/>
  <c r="G15" i="4"/>
  <c r="G16" i="4" s="1"/>
  <c r="G17" i="4" s="1"/>
  <c r="F15" i="4"/>
  <c r="F16" i="4" s="1"/>
  <c r="F17" i="4" s="1"/>
  <c r="H15" i="4"/>
  <c r="H16" i="4" s="1"/>
  <c r="H17" i="4" s="1"/>
  <c r="G208" i="5"/>
  <c r="E178" i="1"/>
  <c r="F178" i="1"/>
  <c r="G178" i="1"/>
  <c r="H178" i="1"/>
  <c r="I178" i="1"/>
  <c r="J175" i="1"/>
  <c r="J176" i="1"/>
  <c r="J177" i="1"/>
  <c r="E109" i="1"/>
  <c r="E108" i="5" s="1"/>
  <c r="F109" i="1"/>
  <c r="F108" i="5" s="1"/>
  <c r="G109" i="1"/>
  <c r="G108" i="5" s="1"/>
  <c r="H109" i="1"/>
  <c r="H108" i="5" s="1"/>
  <c r="I109" i="1"/>
  <c r="I108" i="5" s="1"/>
  <c r="I99" i="1"/>
  <c r="I97" i="5" s="1"/>
  <c r="E99" i="1"/>
  <c r="F99" i="1"/>
  <c r="G99" i="1"/>
  <c r="G97" i="5" s="1"/>
  <c r="H99" i="1"/>
  <c r="H97" i="5" s="1"/>
  <c r="J92" i="1"/>
  <c r="J93" i="1"/>
  <c r="J94" i="1"/>
  <c r="J95" i="1"/>
  <c r="J96" i="1"/>
  <c r="J97" i="1"/>
  <c r="J98" i="1"/>
  <c r="J60" i="1"/>
  <c r="J61" i="1"/>
  <c r="J50" i="1"/>
  <c r="J51" i="1"/>
  <c r="J52" i="1"/>
  <c r="J18" i="1"/>
  <c r="J19" i="1"/>
  <c r="J20" i="1"/>
  <c r="J8" i="1"/>
  <c r="J9" i="1"/>
  <c r="J174" i="1"/>
  <c r="J102" i="1"/>
  <c r="J101" i="1"/>
  <c r="E67" i="1"/>
  <c r="F67" i="1"/>
  <c r="G67" i="1"/>
  <c r="G63" i="5" s="1"/>
  <c r="H67" i="1"/>
  <c r="H63" i="5" s="1"/>
  <c r="I67" i="1"/>
  <c r="I63" i="5" s="1"/>
  <c r="J91" i="1"/>
  <c r="L60" i="1"/>
  <c r="J59" i="1"/>
  <c r="J49" i="1"/>
  <c r="E57" i="1"/>
  <c r="F57" i="1"/>
  <c r="G57" i="1"/>
  <c r="G52" i="5" s="1"/>
  <c r="H57" i="1"/>
  <c r="H52" i="5" s="1"/>
  <c r="I57" i="1"/>
  <c r="I52" i="5" s="1"/>
  <c r="J17" i="1"/>
  <c r="I25" i="1"/>
  <c r="I18" i="5" s="1"/>
  <c r="E18" i="1"/>
  <c r="E25" i="1"/>
  <c r="F25" i="1"/>
  <c r="G25" i="1"/>
  <c r="G18" i="5" s="1"/>
  <c r="H25" i="1"/>
  <c r="H18" i="5" s="1"/>
  <c r="K25" i="1" l="1"/>
  <c r="K57" i="1"/>
  <c r="K67" i="1"/>
  <c r="H208" i="5"/>
  <c r="J178" i="1"/>
  <c r="K178" i="1"/>
  <c r="J7" i="1"/>
  <c r="K15" i="1" s="1"/>
  <c r="I15" i="1"/>
  <c r="G15" i="1"/>
  <c r="H15" i="1"/>
  <c r="H189" i="1" l="1"/>
  <c r="H190" i="1" s="1"/>
  <c r="H7" i="5"/>
  <c r="I189" i="1"/>
  <c r="I190" i="1" s="1"/>
  <c r="I7" i="5"/>
  <c r="G189" i="1"/>
  <c r="G190" i="1" s="1"/>
  <c r="G7" i="5"/>
  <c r="L178" i="1"/>
  <c r="E53" i="5"/>
  <c r="H191" i="1" l="1"/>
  <c r="H200" i="1" s="1"/>
  <c r="G25" i="4" s="1"/>
  <c r="G191" i="1"/>
  <c r="G200" i="1" s="1"/>
  <c r="I191" i="1"/>
  <c r="H199" i="1"/>
  <c r="G24" i="4" s="1"/>
  <c r="D115" i="5"/>
  <c r="D114" i="5"/>
  <c r="D113" i="5"/>
  <c r="D104" i="5"/>
  <c r="D99" i="5"/>
  <c r="D70" i="5"/>
  <c r="D68" i="5"/>
  <c r="D66" i="5"/>
  <c r="D65" i="5"/>
  <c r="F53" i="5"/>
  <c r="D59" i="5"/>
  <c r="D57" i="5"/>
  <c r="D54" i="5"/>
  <c r="F12" i="5"/>
  <c r="D14" i="5"/>
  <c r="D12" i="5"/>
  <c r="D9" i="5"/>
  <c r="D8" i="5"/>
  <c r="G199" i="1" l="1"/>
  <c r="F24" i="4" s="1"/>
  <c r="H201" i="1"/>
  <c r="G26" i="4" s="1"/>
  <c r="J200" i="1"/>
  <c r="I25" i="4" s="1"/>
  <c r="G201" i="1"/>
  <c r="F26" i="4" s="1"/>
  <c r="J199" i="1"/>
  <c r="D31" i="10"/>
  <c r="D20" i="4"/>
  <c r="E20" i="4"/>
  <c r="C20" i="4"/>
  <c r="D6" i="4"/>
  <c r="E6" i="4"/>
  <c r="C6" i="4"/>
  <c r="E197" i="5"/>
  <c r="F197" i="5"/>
  <c r="D197" i="5"/>
  <c r="E4" i="5"/>
  <c r="F4" i="5"/>
  <c r="D4" i="5"/>
  <c r="F195" i="1"/>
  <c r="E195" i="1"/>
  <c r="D195" i="1"/>
  <c r="D187" i="1"/>
  <c r="F187" i="1"/>
  <c r="E187" i="1"/>
  <c r="J24" i="4"/>
  <c r="J23" i="4"/>
  <c r="J22" i="4"/>
  <c r="L15" i="1"/>
  <c r="L25" i="1"/>
  <c r="L35" i="1"/>
  <c r="L45" i="1"/>
  <c r="L57" i="1"/>
  <c r="L67" i="1"/>
  <c r="L77" i="1"/>
  <c r="L87" i="1"/>
  <c r="L99" i="1"/>
  <c r="L109" i="1"/>
  <c r="L119" i="1"/>
  <c r="L129" i="1"/>
  <c r="L141" i="1"/>
  <c r="L151" i="1"/>
  <c r="L161" i="1"/>
  <c r="L171" i="1"/>
  <c r="C8" i="4"/>
  <c r="D14" i="4"/>
  <c r="E14" i="4"/>
  <c r="D13" i="4"/>
  <c r="E13" i="4"/>
  <c r="D12" i="4"/>
  <c r="D11" i="4"/>
  <c r="E11" i="4"/>
  <c r="E10" i="4"/>
  <c r="D9" i="4"/>
  <c r="E9" i="4"/>
  <c r="C10" i="4"/>
  <c r="C11" i="4"/>
  <c r="C12" i="4"/>
  <c r="C14" i="4"/>
  <c r="C9" i="4"/>
  <c r="E8" i="4"/>
  <c r="D151" i="1"/>
  <c r="D153" i="5" s="1"/>
  <c r="E151" i="1"/>
  <c r="E153" i="5" s="1"/>
  <c r="J167" i="1"/>
  <c r="J170" i="1"/>
  <c r="J169" i="1"/>
  <c r="J168" i="1"/>
  <c r="J166" i="1"/>
  <c r="J165" i="1"/>
  <c r="J164" i="1"/>
  <c r="J163" i="1"/>
  <c r="J160" i="1"/>
  <c r="J159" i="1"/>
  <c r="J158" i="1"/>
  <c r="J157" i="1"/>
  <c r="J156" i="1"/>
  <c r="J155" i="1"/>
  <c r="J154" i="1"/>
  <c r="J153" i="1"/>
  <c r="J150" i="1"/>
  <c r="J149" i="1"/>
  <c r="J148" i="1"/>
  <c r="J147" i="1"/>
  <c r="J146" i="1"/>
  <c r="J145" i="1"/>
  <c r="J144" i="1"/>
  <c r="J143" i="1"/>
  <c r="J140" i="1"/>
  <c r="J139" i="1"/>
  <c r="J138" i="1"/>
  <c r="J137" i="1"/>
  <c r="J136" i="1"/>
  <c r="J135" i="1"/>
  <c r="J134" i="1"/>
  <c r="J133" i="1"/>
  <c r="J128" i="1"/>
  <c r="J127" i="1"/>
  <c r="J126" i="1"/>
  <c r="J125" i="1"/>
  <c r="J124" i="1"/>
  <c r="J123" i="1"/>
  <c r="J122" i="1"/>
  <c r="J121" i="1"/>
  <c r="J118" i="1"/>
  <c r="J117" i="1"/>
  <c r="J116" i="1"/>
  <c r="J115" i="1"/>
  <c r="J114" i="1"/>
  <c r="J113" i="1"/>
  <c r="J112" i="1"/>
  <c r="J111" i="1"/>
  <c r="J108" i="1"/>
  <c r="J107" i="1"/>
  <c r="J106" i="1"/>
  <c r="J105" i="1"/>
  <c r="J104" i="1"/>
  <c r="J103" i="1"/>
  <c r="J86" i="1"/>
  <c r="J85" i="1"/>
  <c r="J84" i="1"/>
  <c r="J83" i="1"/>
  <c r="J82" i="1"/>
  <c r="J81" i="1"/>
  <c r="J80" i="1"/>
  <c r="J79" i="1"/>
  <c r="J76" i="1"/>
  <c r="J75" i="1"/>
  <c r="J74" i="1"/>
  <c r="J73" i="1"/>
  <c r="J72" i="1"/>
  <c r="J71" i="1"/>
  <c r="J70" i="1"/>
  <c r="J69" i="1"/>
  <c r="J66" i="1"/>
  <c r="J65" i="1"/>
  <c r="J64" i="1"/>
  <c r="J63" i="1"/>
  <c r="J62" i="1"/>
  <c r="J56" i="1"/>
  <c r="J55" i="1"/>
  <c r="J54" i="1"/>
  <c r="J53" i="1"/>
  <c r="J44" i="1"/>
  <c r="J43" i="1"/>
  <c r="J42" i="1"/>
  <c r="J41" i="1"/>
  <c r="J40" i="1"/>
  <c r="J39" i="1"/>
  <c r="J38" i="1"/>
  <c r="J37" i="1"/>
  <c r="J34" i="1"/>
  <c r="J33" i="1"/>
  <c r="J32" i="1"/>
  <c r="J31" i="1"/>
  <c r="J30" i="1"/>
  <c r="J29" i="1"/>
  <c r="J28" i="1"/>
  <c r="J27" i="1"/>
  <c r="J21" i="1"/>
  <c r="J22" i="1"/>
  <c r="J23" i="1"/>
  <c r="J24" i="1"/>
  <c r="J10" i="1"/>
  <c r="J11" i="1"/>
  <c r="J12" i="1"/>
  <c r="J13" i="1"/>
  <c r="J14" i="1"/>
  <c r="D178" i="1"/>
  <c r="J186" i="5" s="1"/>
  <c r="J154" i="5"/>
  <c r="J155" i="5"/>
  <c r="J156" i="5"/>
  <c r="J157" i="5"/>
  <c r="J158" i="5"/>
  <c r="J159" i="5"/>
  <c r="J160" i="5"/>
  <c r="D161" i="5"/>
  <c r="E161" i="5"/>
  <c r="F161" i="5"/>
  <c r="J165" i="5"/>
  <c r="J166" i="5"/>
  <c r="J167" i="5"/>
  <c r="J168" i="5"/>
  <c r="J169" i="5"/>
  <c r="J170" i="5"/>
  <c r="J171" i="5"/>
  <c r="D172" i="5"/>
  <c r="E172" i="5"/>
  <c r="F172" i="5"/>
  <c r="J172" i="5" s="1"/>
  <c r="J176" i="5"/>
  <c r="J177" i="5"/>
  <c r="J178" i="5"/>
  <c r="J179" i="5"/>
  <c r="J180" i="5"/>
  <c r="J181" i="5"/>
  <c r="J182" i="5"/>
  <c r="D183" i="5"/>
  <c r="J183" i="5" s="1"/>
  <c r="E183" i="5"/>
  <c r="F183" i="5"/>
  <c r="F150" i="5"/>
  <c r="E150" i="5"/>
  <c r="D150" i="5"/>
  <c r="J150" i="5" s="1"/>
  <c r="J149" i="5"/>
  <c r="J148" i="5"/>
  <c r="J147" i="5"/>
  <c r="J146" i="5"/>
  <c r="J145" i="5"/>
  <c r="J144" i="5"/>
  <c r="J143" i="5"/>
  <c r="D116" i="5"/>
  <c r="J120" i="5"/>
  <c r="J121" i="5"/>
  <c r="J122" i="5"/>
  <c r="J123" i="5"/>
  <c r="J124" i="5"/>
  <c r="J125" i="5"/>
  <c r="J126" i="5"/>
  <c r="D127" i="5"/>
  <c r="E127" i="5"/>
  <c r="F127" i="5"/>
  <c r="J131" i="5"/>
  <c r="J132" i="5"/>
  <c r="J133" i="5"/>
  <c r="J134" i="5"/>
  <c r="J135" i="5"/>
  <c r="J136" i="5"/>
  <c r="J137" i="5"/>
  <c r="D138" i="5"/>
  <c r="E138" i="5"/>
  <c r="F138" i="5"/>
  <c r="F105" i="5"/>
  <c r="E105" i="5"/>
  <c r="D105" i="5"/>
  <c r="D71" i="5"/>
  <c r="E71" i="5"/>
  <c r="F71" i="5"/>
  <c r="J71" i="5" s="1"/>
  <c r="J75" i="5"/>
  <c r="J76" i="5"/>
  <c r="J77" i="5"/>
  <c r="J78" i="5"/>
  <c r="J79" i="5"/>
  <c r="J80" i="5"/>
  <c r="J81" i="5"/>
  <c r="D82" i="5"/>
  <c r="E82" i="5"/>
  <c r="F82" i="5"/>
  <c r="J82" i="5" s="1"/>
  <c r="J86" i="5"/>
  <c r="J87" i="5"/>
  <c r="J88" i="5"/>
  <c r="J89" i="5"/>
  <c r="J90" i="5"/>
  <c r="J91" i="5"/>
  <c r="J92" i="5"/>
  <c r="D93" i="5"/>
  <c r="J93" i="5" s="1"/>
  <c r="E93" i="5"/>
  <c r="F93" i="5"/>
  <c r="D60" i="5"/>
  <c r="E60" i="5"/>
  <c r="F60" i="5"/>
  <c r="D26" i="5"/>
  <c r="E26" i="5"/>
  <c r="F26" i="5"/>
  <c r="J30" i="5"/>
  <c r="J31" i="5"/>
  <c r="J32" i="5"/>
  <c r="J33" i="5"/>
  <c r="J34" i="5"/>
  <c r="J35" i="5"/>
  <c r="J36" i="5"/>
  <c r="D37" i="5"/>
  <c r="E37" i="5"/>
  <c r="F37" i="5"/>
  <c r="J37" i="5" s="1"/>
  <c r="J41" i="5"/>
  <c r="J42" i="5"/>
  <c r="J43" i="5"/>
  <c r="J44" i="5"/>
  <c r="J45" i="5"/>
  <c r="J46" i="5"/>
  <c r="J47" i="5"/>
  <c r="D48" i="5"/>
  <c r="J48" i="5" s="1"/>
  <c r="E48" i="5"/>
  <c r="F48" i="5"/>
  <c r="E15" i="5"/>
  <c r="F15" i="5"/>
  <c r="D15" i="5"/>
  <c r="J127" i="5"/>
  <c r="J161" i="5"/>
  <c r="J138" i="5"/>
  <c r="E171" i="1"/>
  <c r="E175" i="5" s="1"/>
  <c r="F171" i="1"/>
  <c r="F175" i="5" s="1"/>
  <c r="E161" i="1"/>
  <c r="E164" i="5" s="1"/>
  <c r="F161" i="1"/>
  <c r="F164" i="5" s="1"/>
  <c r="F151" i="1"/>
  <c r="F153" i="5" s="1"/>
  <c r="E141" i="1"/>
  <c r="E142" i="5" s="1"/>
  <c r="F141" i="1"/>
  <c r="F142" i="5" s="1"/>
  <c r="E129" i="1"/>
  <c r="E130" i="5" s="1"/>
  <c r="F129" i="1"/>
  <c r="F130" i="5" s="1"/>
  <c r="E119" i="1"/>
  <c r="E119" i="5" s="1"/>
  <c r="F119" i="1"/>
  <c r="F119" i="5" s="1"/>
  <c r="F97" i="5"/>
  <c r="E87" i="1"/>
  <c r="E85" i="5" s="1"/>
  <c r="F87" i="1"/>
  <c r="F85" i="5" s="1"/>
  <c r="E77" i="1"/>
  <c r="E74" i="5" s="1"/>
  <c r="F77" i="1"/>
  <c r="F74" i="5"/>
  <c r="E63" i="5"/>
  <c r="F63" i="5"/>
  <c r="E52" i="5"/>
  <c r="F52" i="5"/>
  <c r="E45" i="1"/>
  <c r="E40" i="5" s="1"/>
  <c r="F45" i="1"/>
  <c r="F40" i="5" s="1"/>
  <c r="E35" i="1"/>
  <c r="E29" i="5" s="1"/>
  <c r="F35" i="1"/>
  <c r="F29" i="5" s="1"/>
  <c r="E18" i="5"/>
  <c r="D25" i="1"/>
  <c r="D18" i="5" s="1"/>
  <c r="F15" i="1"/>
  <c r="E15" i="1"/>
  <c r="E97" i="5"/>
  <c r="D171" i="1"/>
  <c r="D175" i="5" s="1"/>
  <c r="D161" i="1"/>
  <c r="D164" i="5" s="1"/>
  <c r="D141" i="1"/>
  <c r="D129" i="1"/>
  <c r="D130" i="5" s="1"/>
  <c r="D119" i="1"/>
  <c r="D119" i="5" s="1"/>
  <c r="D109" i="1"/>
  <c r="D108" i="5" s="1"/>
  <c r="J108" i="5" s="1"/>
  <c r="D99" i="1"/>
  <c r="D87" i="1"/>
  <c r="D85" i="5" s="1"/>
  <c r="D77" i="1"/>
  <c r="D74" i="5" s="1"/>
  <c r="D67" i="1"/>
  <c r="D63" i="5" s="1"/>
  <c r="D57" i="1"/>
  <c r="D45" i="1"/>
  <c r="D40" i="5" s="1"/>
  <c r="D35" i="1"/>
  <c r="D29" i="5" s="1"/>
  <c r="D15" i="1"/>
  <c r="D7" i="5" s="1"/>
  <c r="I11" i="4" l="1"/>
  <c r="L203" i="1"/>
  <c r="J63" i="5"/>
  <c r="J25" i="1"/>
  <c r="I9" i="4"/>
  <c r="I14" i="4"/>
  <c r="J26" i="5"/>
  <c r="F189" i="1"/>
  <c r="F190" i="1" s="1"/>
  <c r="J45" i="1"/>
  <c r="E7" i="5"/>
  <c r="E189" i="1"/>
  <c r="E190" i="1" s="1"/>
  <c r="J109" i="1"/>
  <c r="K109" i="1"/>
  <c r="K87" i="1"/>
  <c r="K119" i="1"/>
  <c r="K99" i="1"/>
  <c r="K151" i="1"/>
  <c r="F18" i="5"/>
  <c r="J18" i="5" s="1"/>
  <c r="E12" i="4"/>
  <c r="E15" i="4" s="1"/>
  <c r="E16" i="4" s="1"/>
  <c r="E17" i="4" s="1"/>
  <c r="C13" i="4"/>
  <c r="I13" i="4" s="1"/>
  <c r="D10" i="4"/>
  <c r="I10" i="4" s="1"/>
  <c r="D8" i="4"/>
  <c r="I8" i="4" s="1"/>
  <c r="K129" i="1"/>
  <c r="K171" i="1"/>
  <c r="J153" i="5"/>
  <c r="J141" i="1"/>
  <c r="J171" i="1"/>
  <c r="J129" i="1"/>
  <c r="J161" i="1"/>
  <c r="G34" i="6"/>
  <c r="H39" i="6" s="1"/>
  <c r="K161" i="1"/>
  <c r="G25" i="6"/>
  <c r="H30" i="6" s="1"/>
  <c r="J77" i="1"/>
  <c r="K77" i="1"/>
  <c r="J67" i="1"/>
  <c r="G16" i="6"/>
  <c r="H21" i="6" s="1"/>
  <c r="K45" i="1"/>
  <c r="J40" i="5"/>
  <c r="C16" i="6"/>
  <c r="D20" i="6" s="1"/>
  <c r="K141" i="1"/>
  <c r="D97" i="5"/>
  <c r="J97" i="5" s="1"/>
  <c r="J151" i="1"/>
  <c r="J164" i="5"/>
  <c r="J119" i="1"/>
  <c r="J130" i="5"/>
  <c r="J87" i="1"/>
  <c r="J35" i="1"/>
  <c r="D142" i="5"/>
  <c r="J142" i="5" s="1"/>
  <c r="C25" i="6"/>
  <c r="D30" i="6" s="1"/>
  <c r="C34" i="6"/>
  <c r="J74" i="5"/>
  <c r="J175" i="5"/>
  <c r="J85" i="5"/>
  <c r="J119" i="5"/>
  <c r="D189" i="1"/>
  <c r="D190" i="1" s="1"/>
  <c r="D52" i="5"/>
  <c r="J52" i="5" s="1"/>
  <c r="J57" i="1"/>
  <c r="J29" i="5"/>
  <c r="K35" i="1"/>
  <c r="C7" i="6"/>
  <c r="D11" i="6" s="1"/>
  <c r="J15" i="1"/>
  <c r="G7" i="6"/>
  <c r="H11" i="6" s="1"/>
  <c r="F7" i="5"/>
  <c r="J99" i="1"/>
  <c r="D208" i="5" l="1"/>
  <c r="J7" i="5"/>
  <c r="I12" i="4"/>
  <c r="F191" i="1"/>
  <c r="J189" i="1"/>
  <c r="D203" i="1"/>
  <c r="C15" i="4"/>
  <c r="D15" i="4"/>
  <c r="E208" i="5"/>
  <c r="F208" i="5"/>
  <c r="H38" i="6"/>
  <c r="H37" i="6"/>
  <c r="H28" i="6"/>
  <c r="H29" i="6"/>
  <c r="D28" i="6"/>
  <c r="D29" i="6"/>
  <c r="H20" i="6"/>
  <c r="H19" i="6"/>
  <c r="D21" i="6"/>
  <c r="D19" i="6"/>
  <c r="D37" i="6"/>
  <c r="D38" i="6"/>
  <c r="D39" i="6"/>
  <c r="D191" i="1"/>
  <c r="D12" i="6"/>
  <c r="H10" i="6"/>
  <c r="H12" i="6"/>
  <c r="D10" i="6"/>
  <c r="E191" i="1"/>
  <c r="J207" i="5" l="1"/>
  <c r="J208" i="5" s="1"/>
  <c r="G35" i="6"/>
  <c r="C16" i="4"/>
  <c r="I15" i="4"/>
  <c r="D24" i="4"/>
  <c r="J190" i="1"/>
  <c r="J191" i="1" s="1"/>
  <c r="D204" i="1" s="1"/>
  <c r="L204" i="1"/>
  <c r="D16" i="4"/>
  <c r="D17" i="4" s="1"/>
  <c r="G26" i="6"/>
  <c r="C26" i="6"/>
  <c r="C17" i="6"/>
  <c r="G17" i="6"/>
  <c r="G8" i="6"/>
  <c r="C35" i="6"/>
  <c r="C24" i="4"/>
  <c r="D198" i="1"/>
  <c r="D197" i="1"/>
  <c r="C8" i="6"/>
  <c r="F198" i="1"/>
  <c r="E23" i="4" s="1"/>
  <c r="F197" i="1"/>
  <c r="E24" i="4"/>
  <c r="C17" i="4" l="1"/>
  <c r="I16" i="4"/>
  <c r="I17" i="4" s="1"/>
  <c r="E22" i="4"/>
  <c r="F201" i="1"/>
  <c r="E26" i="4" s="1"/>
  <c r="C23" i="4"/>
  <c r="C22" i="4"/>
  <c r="D201" i="1"/>
  <c r="C26" i="4" s="1"/>
  <c r="E197" i="1"/>
  <c r="J197" i="1" s="1"/>
  <c r="E198" i="1"/>
  <c r="D23" i="4" s="1"/>
  <c r="I24" i="4"/>
  <c r="E201" i="1" l="1"/>
  <c r="D26" i="4" s="1"/>
  <c r="J198" i="1"/>
  <c r="I23" i="4" s="1"/>
  <c r="I22" i="4"/>
  <c r="D22" i="4"/>
  <c r="J201" i="1" l="1"/>
  <c r="I26" i="4" s="1"/>
  <c r="D20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<sst xmlns="http://schemas.openxmlformats.org/spreadsheetml/2006/main" count="1275" uniqueCount="918">
  <si>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</si>
  <si>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</si>
  <si>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</si>
  <si>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</si>
  <si>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</si>
  <si>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</si>
  <si>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</si>
  <si>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</si>
  <si>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</si>
  <si>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</si>
  <si>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</si>
  <si>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</si>
  <si>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</si>
  <si>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</si>
  <si>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</si>
  <si>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</si>
  <si>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</si>
  <si>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</si>
  <si>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</si>
  <si>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</si>
  <si>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</si>
  <si>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</si>
  <si>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</si>
  <si>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</si>
  <si>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</si>
  <si>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</si>
  <si>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</si>
  <si>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</si>
  <si>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</si>
  <si>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</si>
  <si>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</si>
  <si>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</si>
  <si>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</si>
  <si>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</si>
  <si>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</si>
  <si>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</si>
  <si>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</si>
  <si>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</si>
  <si>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</si>
  <si>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</si>
  <si>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</si>
  <si>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</si>
  <si>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</si>
  <si>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</si>
  <si>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</si>
  <si>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</si>
  <si>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</si>
  <si>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</si>
  <si>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</si>
  <si>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</si>
  <si>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</si>
  <si>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</si>
  <si>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</si>
  <si>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</si>
  <si>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</si>
  <si>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</si>
  <si>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</si>
  <si>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</si>
  <si>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</si>
  <si>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</si>
  <si>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</si>
  <si>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</si>
  <si>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</si>
  <si>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</si>
  <si>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</si>
  <si>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</si>
  <si>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</si>
  <si>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</si>
  <si>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</si>
  <si>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</si>
  <si>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</si>
  <si>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</si>
  <si>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</si>
  <si>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</si>
  <si>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</si>
  <si>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</si>
  <si>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</si>
  <si>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</si>
  <si>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</si>
  <si>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</si>
  <si>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</si>
  <si>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</si>
  <si>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</si>
  <si>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</si>
  <si>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</si>
  <si>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</si>
  <si>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</si>
  <si>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</si>
  <si>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</si>
  <si>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</si>
  <si>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</si>
  <si>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</si>
  <si>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</si>
  <si>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</si>
  <si>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</si>
  <si>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</si>
  <si>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</si>
  <si>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</si>
  <si>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</si>
  <si>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</si>
  <si>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</si>
  <si>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</si>
  <si>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</si>
  <si>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</si>
  <si>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</si>
  <si>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</si>
  <si>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</si>
  <si>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</si>
  <si>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</si>
  <si>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</si>
  <si>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</si>
  <si>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</si>
  <si>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</si>
  <si>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</si>
  <si>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</si>
  <si>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</si>
  <si>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</si>
  <si>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</si>
  <si>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</si>
  <si>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</si>
  <si>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</si>
  <si>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</si>
  <si>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</si>
  <si>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</si>
  <si>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</si>
  <si>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</si>
  <si>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</si>
  <si>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</si>
  <si>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</si>
  <si>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</si>
  <si>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</si>
  <si>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</si>
  <si>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</si>
  <si>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</si>
  <si>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</si>
  <si>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</si>
  <si>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</si>
  <si>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</si>
  <si>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</si>
  <si>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</si>
  <si>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</si>
  <si>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</si>
  <si>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</si>
  <si>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</si>
  <si>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</si>
  <si>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</si>
  <si>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</si>
  <si>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</si>
  <si>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</si>
  <si>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</si>
  <si>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</si>
  <si>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</si>
  <si>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</si>
  <si>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</si>
  <si>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</si>
  <si>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</si>
  <si>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</si>
  <si>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</si>
  <si>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</si>
  <si>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</si>
  <si>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</si>
  <si>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</si>
  <si>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</si>
  <si>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</si>
  <si>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</si>
  <si>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</si>
  <si>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</si>
  <si>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</si>
  <si>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</si>
  <si>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</si>
  <si>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</si>
  <si>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</si>
  <si>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</si>
  <si>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</si>
  <si>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</si>
  <si>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</si>
  <si>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</si>
  <si>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</si>
  <si>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</si>
  <si>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</si>
  <si>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</si>
  <si>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</si>
  <si>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</si>
  <si>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</si>
  <si>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</si>
  <si>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</si>
  <si>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</si>
  <si>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</si>
  <si>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</si>
  <si>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</si>
  <si>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</si>
  <si>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</si>
  <si>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</si>
  <si>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</si>
  <si>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</si>
  <si>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</si>
  <si>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</si>
  <si>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</si>
  <si>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</si>
  <si>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</si>
  <si>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</si>
  <si>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</si>
  <si>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</si>
  <si>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</si>
  <si>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</si>
  <si>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</si>
  <si>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</si>
  <si>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</si>
  <si>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</si>
  <si>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</si>
  <si>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</si>
  <si>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</si>
  <si>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</si>
  <si>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</si>
  <si>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</si>
  <si>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</si>
  <si>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</si>
  <si>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</si>
  <si>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</si>
  <si>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</si>
  <si>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</si>
  <si>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</si>
  <si>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</si>
  <si>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</si>
  <si>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</si>
  <si>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</si>
  <si>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</si>
  <si>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</si>
  <si>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</si>
  <si>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</si>
  <si>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</si>
  <si>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</si>
  <si>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</si>
  <si>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</si>
  <si>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</si>
  <si>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</si>
  <si>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</si>
  <si>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</si>
  <si>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</si>
  <si>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</si>
  <si>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</si>
  <si>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</si>
  <si>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</si>
  <si>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</si>
  <si>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</si>
  <si>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</si>
  <si>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</si>
  <si>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</si>
  <si>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</si>
  <si>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</si>
  <si>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</si>
  <si>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</si>
  <si>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</si>
  <si>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</si>
  <si>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</si>
  <si>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</si>
  <si>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</si>
  <si>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</si>
  <si>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</si>
  <si>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</si>
  <si>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</si>
  <si>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</si>
  <si>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</si>
  <si>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</si>
  <si>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</si>
  <si>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</si>
  <si>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</si>
  <si>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</si>
  <si>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</si>
  <si>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</si>
  <si>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</si>
  <si>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</si>
  <si>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</si>
  <si>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</si>
  <si>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</si>
  <si>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</si>
  <si>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</si>
  <si>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</si>
  <si>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</si>
  <si>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</si>
  <si>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</si>
  <si>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</si>
  <si>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</si>
  <si>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</si>
  <si>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</si>
  <si>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</si>
  <si>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</si>
  <si>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</si>
  <si>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</si>
  <si>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</si>
  <si>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</si>
  <si>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</si>
  <si>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</si>
  <si>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</si>
  <si>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</si>
  <si>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</si>
  <si>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</si>
  <si>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</si>
  <si>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</si>
  <si>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</si>
  <si>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</si>
  <si>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</si>
  <si>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</si>
  <si>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</si>
  <si>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</si>
  <si>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</si>
  <si>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</si>
  <si>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</si>
  <si>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</si>
  <si>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</si>
  <si>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</si>
  <si>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</si>
  <si>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</si>
  <si>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</si>
  <si>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</si>
  <si>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</si>
  <si>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</si>
  <si>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</si>
  <si>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</si>
  <si>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</si>
  <si>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</si>
  <si>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</si>
  <si>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</si>
  <si>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</si>
  <si>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</si>
  <si>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</si>
  <si>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</si>
  <si>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</si>
  <si>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</si>
  <si>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</si>
  <si>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</si>
  <si>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</si>
  <si>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</si>
  <si>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</si>
  <si>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</si>
  <si>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</si>
  <si>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</si>
  <si>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</si>
  <si>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</si>
  <si>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</si>
  <si>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</si>
  <si>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</si>
  <si>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</si>
  <si>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</si>
  <si>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</si>
  <si>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</si>
  <si>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</si>
  <si>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</si>
  <si>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</si>
  <si>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</si>
  <si>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</si>
  <si>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</si>
  <si>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</si>
  <si>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</si>
  <si>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</si>
  <si>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</si>
  <si>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</si>
  <si>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</si>
  <si>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</si>
  <si>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</si>
  <si>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</si>
  <si>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</si>
  <si>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</si>
  <si>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</si>
  <si>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</si>
  <si>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</si>
  <si>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</si>
  <si>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</si>
  <si>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</si>
  <si>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</si>
  <si>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</si>
  <si>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</si>
  <si>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</si>
  <si>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</si>
  <si>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</si>
  <si>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</si>
  <si>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</si>
  <si>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</si>
  <si>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</si>
  <si>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</si>
  <si>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</si>
  <si>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</si>
  <si>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</si>
  <si>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</si>
  <si>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</si>
  <si>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</si>
  <si>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</si>
  <si>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</si>
  <si>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</si>
  <si>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</si>
  <si>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</si>
  <si>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</si>
  <si>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</si>
  <si>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</si>
  <si>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</si>
  <si>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</si>
  <si>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</si>
  <si>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</si>
  <si>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</si>
  <si>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</si>
  <si>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</si>
  <si>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</si>
  <si>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</si>
  <si>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</si>
  <si>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</si>
  <si>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</si>
  <si>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</si>
  <si>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</si>
  <si>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</si>
  <si>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</si>
  <si>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</si>
  <si>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</si>
  <si>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</si>
  <si>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</si>
  <si>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</si>
  <si>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</si>
  <si>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</si>
  <si>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</si>
  <si>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</si>
  <si>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</si>
  <si>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</si>
  <si>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</si>
  <si>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</si>
  <si>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</si>
  <si>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</si>
  <si>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</si>
  <si>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</si>
  <si>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</si>
  <si>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</si>
  <si>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</si>
  <si>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</si>
  <si>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</si>
  <si>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 By 2030, eradicate extreme poverty for all people everywhere, currently measured as people living on less than $1.25 a day</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</si>
  <si>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</si>
  <si>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</si>
  <si>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</si>
  <si>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</si>
  <si>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</si>
  <si>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</si>
  <si>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</si>
  <si>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</si>
  <si>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</si>
  <si>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</si>
  <si>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</si>
  <si>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</si>
  <si>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</si>
  <si>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</si>
  <si>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</si>
  <si>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</si>
  <si>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</si>
  <si>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</si>
  <si>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</si>
  <si>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</si>
  <si>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</si>
  <si>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</si>
  <si>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</si>
  <si>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</si>
  <si>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</si>
  <si>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</si>
  <si>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</si>
  <si>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</si>
  <si>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</si>
  <si>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</si>
  <si>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</si>
  <si>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</si>
  <si>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</si>
  <si>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</si>
  <si>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</si>
  <si>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</si>
  <si>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</si>
  <si>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</si>
  <si>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</si>
  <si>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</si>
  <si>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</si>
  <si>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</si>
  <si>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</si>
  <si>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</si>
  <si>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</si>
  <si>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</si>
  <si>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</si>
  <si>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</si>
  <si>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</si>
  <si>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</si>
  <si>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</si>
  <si>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</si>
  <si>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</si>
  <si>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</si>
  <si>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</si>
  <si>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</si>
  <si>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</si>
  <si>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</si>
  <si>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</si>
  <si>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</si>
  <si>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</si>
  <si>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</si>
  <si>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</si>
  <si>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</si>
  <si>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</si>
  <si>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</si>
  <si>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</si>
  <si>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</si>
  <si>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</si>
  <si>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</si>
  <si>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</si>
  <si>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</si>
  <si>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</si>
  <si>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</si>
  <si>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</si>
  <si>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</si>
  <si>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</si>
  <si>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</si>
  <si>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</si>
  <si>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</si>
  <si>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</si>
  <si>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</si>
  <si>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</si>
  <si>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</si>
  <si>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</si>
  <si>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</si>
  <si>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</si>
  <si>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</si>
  <si>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</si>
  <si>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</si>
  <si>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</si>
  <si>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</si>
  <si>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</si>
  <si>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</si>
  <si>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</si>
  <si>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</si>
  <si>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</si>
  <si>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</si>
  <si>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</si>
  <si>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</si>
  <si>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</si>
  <si>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</si>
  <si>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</si>
  <si>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</si>
  <si>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</si>
  <si>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</si>
  <si>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</si>
  <si>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</si>
  <si>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</si>
  <si>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</si>
  <si>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</si>
  <si>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</si>
  <si>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</si>
  <si>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</si>
  <si>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</si>
  <si>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</si>
  <si>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</si>
  <si>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</si>
  <si>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</si>
  <si>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</si>
  <si>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</si>
  <si>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</si>
  <si>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</si>
  <si>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</si>
  <si>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</si>
  <si>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</si>
  <si>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</si>
  <si>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</si>
  <si>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</si>
  <si>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</si>
  <si>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</si>
  <si>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</si>
  <si>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</si>
  <si>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</si>
  <si>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</si>
  <si>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</si>
  <si>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</si>
  <si>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</si>
  <si>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</si>
  <si>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</si>
  <si>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</si>
  <si>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</si>
  <si>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</si>
  <si>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</si>
  <si>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</si>
  <si>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</si>
  <si>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</si>
  <si>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</si>
  <si>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</si>
  <si>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</si>
  <si>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</si>
  <si>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</si>
  <si>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</si>
  <si>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</si>
  <si>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</si>
  <si>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</si>
  <si>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</si>
  <si>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</si>
  <si>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</si>
  <si>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</si>
  <si>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</si>
  <si>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</si>
  <si>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</si>
  <si>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</si>
  <si>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</si>
  <si>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</si>
  <si>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</si>
  <si>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</si>
  <si>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</si>
  <si>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</si>
  <si>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</si>
  <si>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</si>
  <si>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</si>
  <si>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</si>
  <si>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</si>
  <si>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</si>
  <si>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</si>
  <si>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</si>
  <si>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</si>
  <si>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</si>
  <si>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</si>
  <si>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</si>
  <si>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</si>
  <si>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</si>
  <si>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</si>
  <si>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</si>
  <si>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</si>
  <si>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</si>
  <si>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</si>
  <si>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</si>
  <si>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</si>
  <si>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</si>
  <si>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</si>
  <si>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</si>
  <si>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</si>
  <si>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</si>
  <si>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</si>
  <si>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</si>
  <si>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</si>
  <si>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</si>
  <si>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</si>
  <si>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</si>
  <si>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</si>
  <si>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</si>
  <si>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</si>
  <si>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</si>
  <si>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</si>
  <si>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</si>
  <si>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</si>
  <si>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</si>
  <si>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</si>
  <si>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</si>
  <si>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</si>
  <si>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</si>
  <si>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</si>
  <si>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</si>
  <si>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</si>
  <si>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</si>
  <si>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</si>
  <si>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</si>
  <si>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</si>
  <si>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</si>
  <si>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</si>
  <si>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</si>
  <si>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</si>
  <si>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</si>
  <si>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</si>
  <si>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</si>
  <si>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</si>
  <si>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</si>
  <si>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</si>
  <si>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</si>
  <si>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</si>
  <si>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</si>
  <si>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</si>
  <si>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</si>
  <si>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</si>
  <si>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</si>
  <si>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</si>
  <si>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</si>
  <si>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</si>
  <si>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</si>
  <si>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</si>
  <si>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</si>
  <si>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</si>
  <si>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</si>
  <si>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</si>
  <si>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</si>
  <si>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</si>
  <si>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</si>
  <si>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</si>
  <si>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</si>
  <si>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</si>
  <si>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</si>
  <si>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</si>
  <si>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</si>
  <si>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</si>
  <si>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</si>
  <si>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</si>
  <si>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</si>
  <si>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</si>
  <si>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</si>
  <si>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</si>
  <si>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</si>
  <si>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</si>
  <si>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</si>
  <si>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</si>
  <si>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</si>
  <si>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</si>
  <si>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</si>
  <si>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</si>
  <si>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</si>
  <si>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</si>
  <si>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</si>
  <si>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</si>
  <si>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</si>
  <si>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</si>
  <si>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</si>
  <si>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</si>
  <si>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</si>
  <si>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</si>
  <si>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</si>
  <si>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</si>
  <si>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</si>
  <si>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</si>
  <si>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</si>
  <si>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</si>
  <si>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</si>
  <si>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</si>
  <si>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</si>
  <si>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</si>
  <si>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</si>
  <si>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</si>
  <si>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</si>
  <si>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</si>
  <si>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</si>
  <si>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</si>
  <si>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</si>
  <si>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</si>
  <si>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</si>
  <si>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</si>
  <si>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</si>
  <si>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</si>
  <si>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</si>
  <si>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</si>
  <si>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</si>
  <si>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</si>
  <si>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</si>
  <si>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</si>
  <si>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</si>
  <si>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</si>
  <si>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</si>
  <si>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</si>
  <si>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</si>
  <si>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</si>
  <si>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</si>
  <si>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</si>
  <si>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</si>
  <si>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</si>
  <si>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</si>
  <si>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</si>
  <si>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</si>
  <si>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</si>
  <si>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</si>
  <si>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</si>
  <si>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</si>
  <si>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</si>
  <si>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</si>
  <si>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</si>
  <si>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</si>
  <si>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</si>
  <si>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</si>
  <si>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</si>
  <si>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</si>
  <si>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</si>
  <si>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</si>
  <si>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</si>
  <si>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</si>
  <si>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</si>
  <si>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</si>
  <si>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</si>
  <si>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</si>
  <si>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</si>
  <si>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</si>
  <si>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</si>
  <si>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</si>
  <si>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</si>
  <si>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</si>
  <si>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</si>
  <si>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</si>
  <si>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</si>
  <si>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</si>
  <si>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</si>
  <si>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</si>
  <si>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</si>
  <si>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</si>
  <si>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</si>
  <si>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</si>
  <si>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</si>
  <si>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</si>
  <si>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</si>
  <si>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</si>
  <si>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</si>
  <si>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</si>
  <si>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</si>
  <si>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</si>
  <si>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</si>
  <si>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</si>
  <si>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</si>
  <si>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</si>
  <si>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</si>
  <si>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</si>
  <si>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</si>
  <si>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</si>
  <si>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</si>
  <si>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</si>
  <si>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</si>
  <si>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</si>
  <si>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</si>
  <si>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</si>
  <si>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</si>
  <si>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</si>
  <si>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</si>
  <si>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</si>
  <si>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</si>
  <si>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</si>
  <si>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</si>
  <si>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</si>
  <si>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</si>
  <si>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</si>
  <si>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</si>
  <si>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</si>
  <si>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</si>
  <si>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</si>
  <si>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</si>
  <si>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</si>
  <si>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</si>
  <si>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</si>
  <si>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</si>
  <si>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</si>
  <si>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</si>
  <si>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</si>
  <si>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</si>
  <si>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</si>
  <si>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</si>
  <si>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</si>
  <si>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</si>
  <si>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</si>
  <si>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</si>
  <si>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</si>
  <si>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</si>
  <si>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</si>
  <si>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</si>
  <si>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</si>
  <si>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</si>
  <si>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</si>
  <si>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</si>
  <si>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</si>
  <si>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</si>
  <si>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</si>
  <si>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</si>
  <si>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</si>
  <si>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</si>
  <si>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La institucionalidad pública incrementa sus capacidades para la gestión de la conflictividad agraria con enfoque de derechos humanos en el Valle del Polochic.</t>
  </si>
  <si>
    <t xml:space="preserve">Las instituciones públicas en el área de intervención adquieren conocimientos y habilidades para mejorar la prevención y gestión de la conflictividad agraria con enfoque de SAN. </t>
  </si>
  <si>
    <t>FAO</t>
  </si>
  <si>
    <t>OACNUDH</t>
  </si>
  <si>
    <t>PMA</t>
  </si>
  <si>
    <t>Identificar las necesidades de formación de las instituciones gubernamentales y municipalidades para la prevención y gestión de la conflictividad agraria y SAN en el área de intervención.</t>
  </si>
  <si>
    <t>Elaborar plan y metodología de la formación dirigido a instituciones gubernamentales y municipalidades</t>
  </si>
  <si>
    <t>Desarrollar procesos de formación de los funcionarios y funcionarias de las instituciones gubernamentales y municipalidades de Alta Verapaz e Izabal</t>
  </si>
  <si>
    <t>El plan diferencia entre las necesidades para hombres y mujeres, identifica las brechas de género, tiene un enfoque en como mejor asegurar la participacion de las mujeres de las comunidades, y contribuye a prevenir la violencia en contra de las mujeres en la gestión de la conflictividad.</t>
  </si>
  <si>
    <t xml:space="preserve">Los procesos de formación contemplan acciones para el desarrollo de capacidades relacionadas a los efectos diferenciados en mujeres y las contrapartes dan seguimiento en cada una de las instancias para el abordaje de la conflictividad. 
El proceso de formación incluirá generación de herramientas/instrumentos y  mediciones de datos segregados por sexo incluyendo un análisis con enfoque de género. </t>
  </si>
  <si>
    <t>Las instituciones públicas incorporan en el uso de las herramientas y metodologías estándares de derechos humanos y sensibles al género para el abordaje de la conflictividad agraria</t>
  </si>
  <si>
    <t>Establecer una estrategia de integración institucional que permita disponer de una planificación conjunta para la prevención y gestión de la conflictividad agraria a nivel departamental y municipal.</t>
  </si>
  <si>
    <t>Proporcionar herramientas metodologicas y tecnicas  a las instituciones a nivel Departamental (A.V. e Izabal) para generar y consolidar información sobre los casos de conflictividad agraria en los territorios. (bases de datos, # de casos, registro, # personas, otros)</t>
  </si>
  <si>
    <t>Las instituciones a nivel departamental y municipal implementan mecanismos de respuesta ante casos priorizados y/o en situación de crisis aplicando estándares de derechos humanos</t>
  </si>
  <si>
    <t>Elaborar una sistematización de las buenas prácticas-lecciones aprendidas en las instituciones que abordan la conflictividad agraria en los territorios.</t>
  </si>
  <si>
    <t xml:space="preserve">La estrategia establece e incluye  herramientas/mecanismos específico para la medición de GEWE  </t>
  </si>
  <si>
    <t xml:space="preserve">Se dispondrá de recursos técnicos y tecnológicos suficientes para desarrollar datos desagregados (sexo, cultura, etnia,) e incluir una análisis de género en las respuestas a situaciones de crisis y en los distintos niveles de intervención y gestión de la conflictividad. </t>
  </si>
  <si>
    <t>La sistematización da como resultado elementos relacionados con las condiciones de género, etnicidad y cultura de las personas, esto para el abordaje de la conflictividad agraria desde los territorios. Elaborara tambien una lista de buenas practicas especificamente enfocada en como asegurar la participacion de mujeres y un enfoque de genero.</t>
  </si>
  <si>
    <t>Comunidades indígenas y campesinas del Valle del Polochic incrementan la calidad de su participación para la gestión de la conflictividad agraria, gobernanza comunitaria de la tierra y seguridad alimentaria y nutricional.</t>
  </si>
  <si>
    <t xml:space="preserve"> Desarrollar procesos de formación para la prevención y gestión de la conflictividad local y SAN a comunidades indígenas y campesinas, asociaciones, colectivos de mujeres y jóvenes para fortalecer la organización comunitaria.</t>
  </si>
  <si>
    <t>Desarrollar espacios e intercambios intercomunitarios sobre el diálogo y abordaje de los conflictos.</t>
  </si>
  <si>
    <t>Realizar participativamente el diagnóstico de gobernanza local en las comunidades priorizadas.</t>
  </si>
  <si>
    <t>Impulsar la formación de liderazgos con mujeres y jóvenes para  el abordaje de la conflictividad local.</t>
  </si>
  <si>
    <t>Los procesos de formación evidenciarán y presentarán datos e información desagregados por sexo e interpretados con criterios de género. 
Habra un equilibrio de genero de los participantes en las formaciones.
Los procesos incluirán generación de herramientas y/o instrumentos específico para la GEWE   
 Los procesos tomaran en cuenta diferencias entre mujeres y hombres en la realizacion de las formaciones. Se enfatizara la importancia de la inclusion de perspectivas de mujeres en la prevencion y gestion de la conflictividad y SAN.</t>
  </si>
  <si>
    <t>El proyecto indetifica el valor del conocimiento y saberes de las mujeres y sus acciones en favor del diálogo y abordaje de los conflictos. Promover la participacion activa de mujeres en estos espacios.</t>
  </si>
  <si>
    <t>Los diagnósticos presentan datos, diferenciando las necesidades de las mujeres y los hombres, incluyendo las brechas de género (tiempo a sus labores, toma de desición, acceso y control de recursos, servicios). Asegura una participacion activa de mujeres en el proceso.</t>
  </si>
  <si>
    <t>El proyecto contempla acciones comunitarias e integra la comunicación, audiovisual con valor y pertinencia cultural, social y étnica para lograr una información integrando el lenguaje inclusivo de género.</t>
  </si>
  <si>
    <t>Desarrollar de manera participativa el registro comunitario que incluya datos de uso y adminsitración de la tierra, las relaciones de tenencia de la tierra de las familias, la situación de SAN y datos generales segregados por sexo, edad, etnia, otros, en comunidades priorizadas en Alta Verapaz e Izabal.</t>
  </si>
  <si>
    <t>Desarrollar de forma participativa la normativa interna considerando los resultados del registro comunitario y las salvaguardas para las mujeres.</t>
  </si>
  <si>
    <t>Desarrollar el plan de uso de la tierra a nivel comunitario para la utilización eficiente de los medios de vida y acciones humanitarias para comunidades sin tierra</t>
  </si>
  <si>
    <t>Las comunidades indígenas y campesinas del área de intervención mejoran su administración de la tierra y el uso eficiente de los medios de vida para alcanzar la seguridad alimentaria y nutricional.</t>
  </si>
  <si>
    <t xml:space="preserve">El Registro comunitario pone a la vista pública datos desagrados por sexo, explica un trabajo con enfoque de género, en especial los datos de las personas que acceden al  acceso, control y uso interno de la tierra.
</t>
  </si>
  <si>
    <t xml:space="preserve">La normativa comunitaria se construye de manera participativa estableciendo como meta la participación igualitaria de hombres y mujeres, mostrando datos desagregados por sexo, etnia y cultura. </t>
  </si>
  <si>
    <t>El plan de uso de la tierra promueve buenas práticas y roles no tradicionales asignados por género, favoreciendo a las mujeres en la toma de decision para el uso y control de activos en la administración de la tierra. Asimismo, se propone focalizar familias, especialmente madres solteras, viudas, madres adolescentes para asistencia alimentaria como un mecanismo de reducción de conflictos.</t>
  </si>
  <si>
    <t xml:space="preserve">Espacios multisectoriales incrementan la participación activa e inclusiva de actores clave para la gestión integral y resolución pacífica de la conflictividad agraria  </t>
  </si>
  <si>
    <t>Institucionalidad y actores locales desarrollan planes de acción en los espacios multisectoriales para la gestión de la conflictividad agraria.</t>
  </si>
  <si>
    <t>Brindar asistencia técnica a nivel departamental y municipal (Alta Verapaz e Izabal) para desarollar herramientas de trabajo para asegurar la transformación de los conflictos basados en evidencia</t>
  </si>
  <si>
    <t>Desarrollar procesos de formación y sensibilización dirigidos a las personas que tienen la responsabilidad de dar seguimiento a los espacios de dialogo</t>
  </si>
  <si>
    <t>Brindar asistencia técnica para definir agendas, planes de trabajo y planes de acción para la atención de los conflictos</t>
  </si>
  <si>
    <t>Promover la gestión del conocimiento a través de foros públicos, intercambios institucionales en los departamentos de Alta Verapaz e Izabal.</t>
  </si>
  <si>
    <t xml:space="preserve">El proyecto contempla acciones de sensibiliación y desarrollo de capacidades de género y las contrapartes insitutucionales realizan un análisis con enfoque de género para el abordaje y transformación de conflictos, además se alojan y promueven recursos (técnicos, tecnológicos) suficientes para presentar datos desagregados por género incluyendo los datos de conflictos a nivel Departamental y Municipal. </t>
  </si>
  <si>
    <t xml:space="preserve">Los procesos de formación evidenciarán y presentarán datos e información desagregados por sexo e interpretados con criterios de género.  Incluiran un enfoque en la importancia de la participacion activa de mujeres en espacios de dialogo y gestion de conflictos.
 </t>
  </si>
  <si>
    <t xml:space="preserve">
La asitencia técnica incluye  el desarrollo de procesos y generación de herramientas y/o instrumentos específico para la GEWE  </t>
  </si>
  <si>
    <t xml:space="preserve">Los procesos de gestión del conocimiento evidenciarán y presentarán datos e información desagregados por sexo e interpretados con criterios de género. Se asegurara la participacion de mujeres en los espacios de conocimiento.
 </t>
  </si>
  <si>
    <t xml:space="preserve">Los líderes comunitarios y lideresas comunitarias, organizaciones comunitarias y acompañantes con capacidades para generar propuestas técnicas e incidir en las instituciones. </t>
  </si>
  <si>
    <t xml:space="preserve">Realizar formaciones para preparar propuesta técnicas basadas en evidencia. </t>
  </si>
  <si>
    <t>Realizar formaciones para presentar propuestas técnicas a las instituciones correspondientes</t>
  </si>
  <si>
    <t xml:space="preserve">Los procesos de formación contemplan acciones para el desarrollo de capacidades de género y las contrapartes comunitarias dan seguimiento desde sus territorios  para el abordaje de la conflictividad. Especificamente relevante es incorporar en los conocimientos de la población, la gobernanza en SAN
El proceso de formación incluirá generación de herramientas/instrumentos y  mediciones de datos segregados por sexo, pertinencia etnica y cultural. Se asegurara la participacion de mujeres en las formaciones. </t>
  </si>
  <si>
    <t>Coordinación</t>
  </si>
  <si>
    <t>Otros gastos (comunicación, visibilidad, gastos operativos y otros)</t>
  </si>
  <si>
    <t>Monitoreo (Linea de Base, seguimiento comunitario, sistematización, reporte final)</t>
  </si>
  <si>
    <t>Evaluación independiente</t>
  </si>
  <si>
    <t xml:space="preserve">El proyecto contempla la asignación de personal especialista, con conocimiento y experiencia en género y monitoreo durante la ejecución del mismo. </t>
  </si>
  <si>
    <t>Cost Extensión Budget
FAO</t>
  </si>
  <si>
    <t>Cost Extensión Budget
OACNUDH</t>
  </si>
  <si>
    <t>Cost Extensión Budget
PMA</t>
  </si>
  <si>
    <t>Fourth Tranche</t>
  </si>
  <si>
    <t>Fourth Chanche:</t>
  </si>
  <si>
    <r>
      <t xml:space="preserve">$ Towards M&amp;E </t>
    </r>
    <r>
      <rPr>
        <sz val="11"/>
        <color theme="1"/>
        <rFont val="Calibri"/>
        <family val="2"/>
        <scheme val="minor"/>
      </rPr>
      <t>(includes indirect costs)</t>
    </r>
  </si>
  <si>
    <r>
      <t xml:space="preserve">Current level of </t>
    </r>
    <r>
      <rPr>
        <b/>
        <sz val="12"/>
        <rFont val="Calibri"/>
        <family val="2"/>
        <scheme val="minor"/>
      </rPr>
      <t xml:space="preserve">expenditure/ commitment </t>
    </r>
    <r>
      <rPr>
        <sz val="12"/>
        <rFont val="Calibri"/>
        <family val="2"/>
        <scheme val="minor"/>
      </rPr>
      <t>(To be completed at time of project progress reporting)</t>
    </r>
    <r>
      <rPr>
        <b/>
        <sz val="12"/>
        <rFont val="Calibri"/>
        <family val="2"/>
        <scheme val="minor"/>
      </rPr>
      <t xml:space="preserve"> </t>
    </r>
  </si>
  <si>
    <t>q</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</si>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</sst>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sz val="13"/>
      <color theme="1"/>
      <name val="Calibri"/>
      <family val="2"/>
      <scheme val="minor"/>
    </font>
    <font>
      <sz val="13"/>
      <name val="Calibri"/>
      <family val="2"/>
      <scheme val="minor"/>
    </font>
    <font>
      <sz val="12"/>
      <name val="Calibri"/>
      <family val="2"/>
      <scheme val="minor"/>
    </font>
    <font>
      <sz val="12"/>
      <color theme="1" tint="4.9989318521683403E-2"/>
      <name val="Calibri"/>
      <family val="2"/>
      <scheme val="minor"/>
    </font>
    <font>
      <b/>
      <sz val="12"/>
      <color theme="1" tint="4.9989318521683403E-2"/>
      <name val="Calibri"/>
      <family val="2"/>
      <scheme val="minor"/>
    </font>
    <font>
      <b/>
      <sz val="12"/>
      <name val="Calibri"/>
      <family val="2"/>
      <scheme val="minor"/>
    </font>
    <font>
      <b/>
      <sz val="18"/>
      <color rgb="FFFF0000"/>
      <name val="Calibri"/>
      <family val="2"/>
      <scheme val="minor"/>
    </font>
    <font>
      <sz val="36"/>
      <name val="Calibri"/>
      <family val="2"/>
      <scheme val="minor"/>
    </font>
    <font>
      <b/>
      <sz val="20"/>
      <name val="Calibri"/>
      <family val="2"/>
      <scheme val="minor"/>
    </font>
    <font>
      <b/>
      <sz val="1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s>
  <borders count="6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24" fillId="0" borderId="0" applyNumberFormat="0" applyFill="0" applyBorder="0" applyAlignment="0" applyProtection="0"/>
  </cellStyleXfs>
  <cellXfs count="381">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44" fontId="2" fillId="2" borderId="3" xfId="0" applyNumberFormat="1" applyFont="1" applyFill="1" applyBorder="1" applyAlignment="1">
      <alignment wrapText="1"/>
    </xf>
    <xf numFmtId="0" fontId="6" fillId="2" borderId="39" xfId="0" applyFont="1" applyFill="1" applyBorder="1" applyAlignment="1">
      <alignment vertical="center" wrapText="1"/>
    </xf>
    <xf numFmtId="44" fontId="2" fillId="2" borderId="39"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8" xfId="0" applyNumberFormat="1" applyFont="1" applyFill="1" applyBorder="1" applyAlignment="1">
      <alignment wrapText="1"/>
    </xf>
    <xf numFmtId="0" fontId="2" fillId="2" borderId="11" xfId="0" applyFont="1" applyFill="1" applyBorder="1" applyAlignment="1">
      <alignment horizontal="center" wrapText="1"/>
    </xf>
    <xf numFmtId="0" fontId="5" fillId="0" borderId="0" xfId="0" applyFont="1"/>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44" fontId="2" fillId="2" borderId="52" xfId="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12" fillId="3" borderId="0" xfId="1" applyFont="1" applyFill="1" applyBorder="1" applyAlignment="1">
      <alignment horizontal="left" wrapText="1"/>
    </xf>
    <xf numFmtId="44" fontId="2" fillId="2" borderId="28" xfId="0" applyNumberFormat="1" applyFont="1" applyFill="1" applyBorder="1" applyAlignment="1">
      <alignment vertical="center" wrapText="1"/>
    </xf>
    <xf numFmtId="0" fontId="0" fillId="2" borderId="12" xfId="0" applyFill="1" applyBorder="1" applyAlignment="1">
      <alignment wrapText="1"/>
    </xf>
    <xf numFmtId="44" fontId="2" fillId="2" borderId="4" xfId="2" applyNumberFormat="1" applyFont="1" applyFill="1" applyBorder="1" applyAlignment="1">
      <alignment vertical="center" wrapText="1"/>
    </xf>
    <xf numFmtId="0" fontId="2" fillId="2" borderId="5" xfId="0" applyFont="1" applyFill="1" applyBorder="1" applyAlignment="1">
      <alignment horizontal="center" vertical="center" wrapText="1"/>
    </xf>
    <xf numFmtId="44" fontId="14" fillId="3" borderId="0" xfId="1" applyFont="1" applyFill="1" applyBorder="1" applyAlignment="1">
      <alignment wrapText="1"/>
    </xf>
    <xf numFmtId="44" fontId="0" fillId="3" borderId="0" xfId="1" applyFont="1" applyFill="1" applyBorder="1" applyAlignment="1">
      <alignment wrapText="1"/>
    </xf>
    <xf numFmtId="44" fontId="2" fillId="3" borderId="3" xfId="1" applyFont="1" applyFill="1" applyBorder="1" applyAlignment="1" applyProtection="1">
      <alignment horizontal="center" vertical="center" wrapText="1"/>
    </xf>
    <xf numFmtId="44" fontId="17"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0" fontId="3" fillId="0" borderId="3" xfId="0" applyFont="1" applyBorder="1" applyAlignment="1">
      <alignment horizontal="center" vertical="center"/>
    </xf>
    <xf numFmtId="0" fontId="24"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5" fillId="14" borderId="40" xfId="0" applyFont="1" applyFill="1" applyBorder="1" applyAlignment="1">
      <alignment horizontal="right" vertical="top"/>
    </xf>
    <xf numFmtId="0" fontId="25"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5" fillId="14" borderId="56" xfId="0" applyFont="1" applyFill="1" applyBorder="1" applyAlignment="1">
      <alignment horizontal="right" vertical="top"/>
    </xf>
    <xf numFmtId="0" fontId="25" fillId="14" borderId="57" xfId="0" applyFont="1" applyFill="1" applyBorder="1" applyAlignment="1">
      <alignment vertical="top" wrapText="1"/>
    </xf>
    <xf numFmtId="0" fontId="25" fillId="14" borderId="46" xfId="0" applyFont="1" applyFill="1" applyBorder="1" applyAlignment="1">
      <alignment horizontal="right" vertical="top"/>
    </xf>
    <xf numFmtId="0" fontId="25"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5" fillId="14" borderId="3" xfId="0" applyFont="1" applyFill="1" applyBorder="1" applyAlignment="1">
      <alignment horizontal="right" vertical="top"/>
    </xf>
    <xf numFmtId="0" fontId="25" fillId="14" borderId="3" xfId="0" applyFont="1" applyFill="1" applyBorder="1" applyAlignment="1">
      <alignment vertical="top" wrapText="1"/>
    </xf>
    <xf numFmtId="0" fontId="3" fillId="11" borderId="3" xfId="0" applyFont="1" applyFill="1" applyBorder="1" applyAlignment="1">
      <alignment horizontal="center" vertical="top"/>
    </xf>
    <xf numFmtId="0" fontId="25" fillId="14" borderId="3" xfId="0" applyFont="1" applyFill="1" applyBorder="1" applyAlignment="1">
      <alignment horizontal="left" vertical="top" wrapText="1"/>
    </xf>
    <xf numFmtId="0" fontId="16" fillId="12" borderId="3" xfId="0" applyFont="1" applyFill="1" applyBorder="1" applyAlignment="1">
      <alignment vertical="center"/>
    </xf>
    <xf numFmtId="0" fontId="26" fillId="12" borderId="3" xfId="0" applyFont="1" applyFill="1" applyBorder="1" applyAlignment="1">
      <alignment vertical="center"/>
    </xf>
    <xf numFmtId="0" fontId="26"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6" fillId="14" borderId="3" xfId="0" applyFont="1" applyFill="1" applyBorder="1" applyAlignment="1">
      <alignment vertical="center"/>
    </xf>
    <xf numFmtId="0" fontId="25" fillId="14" borderId="5" xfId="0" applyFont="1" applyFill="1" applyBorder="1" applyAlignment="1">
      <alignment horizontal="right" vertical="top"/>
    </xf>
    <xf numFmtId="0" fontId="25" fillId="14" borderId="5" xfId="0" applyFont="1" applyFill="1" applyBorder="1" applyAlignment="1">
      <alignment horizontal="left" vertical="top" wrapText="1"/>
    </xf>
    <xf numFmtId="9" fontId="0" fillId="0" borderId="0" xfId="0" applyNumberFormat="1"/>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49" fontId="1" fillId="0" borderId="3" xfId="0" applyNumberFormat="1" applyFont="1" applyBorder="1" applyAlignment="1" applyProtection="1">
      <alignment horizontal="left"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9" xfId="0" applyNumberFormat="1" applyFont="1" applyBorder="1" applyAlignment="1" applyProtection="1">
      <alignment wrapText="1"/>
      <protection locked="0"/>
    </xf>
    <xf numFmtId="44" fontId="1" fillId="3" borderId="39"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44" fontId="1" fillId="2" borderId="39"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0" applyNumberFormat="1" applyFont="1" applyFill="1" applyBorder="1" applyAlignment="1">
      <alignment wrapText="1"/>
    </xf>
    <xf numFmtId="44" fontId="1" fillId="2" borderId="8" xfId="1" applyFont="1" applyFill="1" applyBorder="1" applyAlignment="1" applyProtection="1">
      <alignment wrapText="1"/>
    </xf>
    <xf numFmtId="0" fontId="1" fillId="2" borderId="12" xfId="0" applyFont="1" applyFill="1" applyBorder="1" applyAlignment="1">
      <alignment wrapText="1"/>
    </xf>
    <xf numFmtId="44" fontId="1" fillId="2" borderId="13"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1" xfId="1" applyFont="1" applyFill="1" applyBorder="1" applyAlignment="1" applyProtection="1">
      <alignment wrapText="1"/>
    </xf>
    <xf numFmtId="0" fontId="1" fillId="2" borderId="16" xfId="0" applyFont="1" applyFill="1" applyBorder="1"/>
    <xf numFmtId="44"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4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4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5"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6" fillId="0" borderId="0" xfId="0" applyNumberFormat="1" applyFont="1" applyAlignment="1">
      <alignment horizontal="left" vertical="top"/>
    </xf>
    <xf numFmtId="0" fontId="23" fillId="10" borderId="0" xfId="0" applyFont="1" applyFill="1" applyAlignment="1">
      <alignment horizontal="left" vertical="top"/>
    </xf>
    <xf numFmtId="0" fontId="23" fillId="0" borderId="0" xfId="0" applyFont="1" applyAlignment="1">
      <alignment horizontal="left" vertical="top"/>
    </xf>
    <xf numFmtId="49" fontId="16"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7" fillId="17" borderId="8" xfId="0" applyFont="1" applyFill="1" applyBorder="1" applyAlignment="1">
      <alignment vertical="center" wrapText="1"/>
    </xf>
    <xf numFmtId="0" fontId="27" fillId="18" borderId="8" xfId="0" applyFont="1" applyFill="1" applyBorder="1" applyAlignment="1">
      <alignment vertical="center" wrapText="1"/>
    </xf>
    <xf numFmtId="0" fontId="30" fillId="18" borderId="11" xfId="0" applyFont="1" applyFill="1" applyBorder="1" applyAlignment="1">
      <alignment vertical="center" wrapText="1"/>
    </xf>
    <xf numFmtId="0" fontId="32" fillId="18" borderId="8" xfId="0" applyFont="1" applyFill="1" applyBorder="1" applyAlignment="1">
      <alignment vertical="center" wrapText="1"/>
    </xf>
    <xf numFmtId="0" fontId="1" fillId="0" borderId="3" xfId="1" applyNumberFormat="1" applyFont="1" applyBorder="1" applyAlignment="1" applyProtection="1">
      <alignment vertical="top" wrapText="1"/>
      <protection locked="0"/>
    </xf>
    <xf numFmtId="0" fontId="1" fillId="0" borderId="3" xfId="1" applyNumberFormat="1" applyFont="1" applyBorder="1" applyAlignment="1" applyProtection="1">
      <alignment horizontal="left" vertical="top" wrapText="1"/>
      <protection locked="0"/>
    </xf>
    <xf numFmtId="44" fontId="1" fillId="0" borderId="3" xfId="1" applyFont="1" applyFill="1" applyBorder="1" applyAlignment="1" applyProtection="1">
      <alignment horizontal="center" vertical="center" wrapText="1"/>
      <protection locked="0"/>
    </xf>
    <xf numFmtId="0" fontId="1" fillId="0" borderId="3" xfId="1" applyNumberFormat="1" applyFont="1" applyFill="1" applyBorder="1" applyAlignment="1" applyProtection="1">
      <alignment horizontal="lef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0" fontId="1" fillId="2" borderId="3" xfId="0" applyFont="1" applyFill="1" applyBorder="1" applyAlignment="1" applyProtection="1">
      <alignment horizontal="center" vertical="center" wrapText="1"/>
      <protection locked="0"/>
    </xf>
    <xf numFmtId="44" fontId="2" fillId="2" borderId="16" xfId="0" applyNumberFormat="1" applyFont="1" applyFill="1" applyBorder="1" applyAlignment="1">
      <alignment vertical="center" wrapText="1"/>
    </xf>
    <xf numFmtId="0" fontId="1" fillId="0" borderId="3" xfId="1" applyNumberFormat="1" applyFont="1" applyFill="1" applyBorder="1" applyAlignment="1" applyProtection="1">
      <alignment horizontal="left" vertical="top" wrapText="1"/>
      <protection locked="0"/>
    </xf>
    <xf numFmtId="0" fontId="20" fillId="0" borderId="0" xfId="0" applyFont="1" applyAlignment="1">
      <alignment horizontal="left" vertical="top" wrapText="1"/>
    </xf>
    <xf numFmtId="44" fontId="1" fillId="2" borderId="4" xfId="1" applyFont="1" applyFill="1" applyBorder="1" applyAlignment="1">
      <alignment vertical="center" wrapText="1"/>
    </xf>
    <xf numFmtId="44" fontId="33" fillId="0" borderId="3" xfId="1" applyFont="1" applyFill="1" applyBorder="1" applyAlignment="1" applyProtection="1">
      <alignment horizontal="center" vertical="center" wrapText="1"/>
      <protection locked="0"/>
    </xf>
    <xf numFmtId="44" fontId="34" fillId="0" borderId="3" xfId="1" applyFont="1" applyFill="1" applyBorder="1" applyAlignment="1" applyProtection="1">
      <alignment horizontal="center" vertical="center" wrapText="1"/>
      <protection locked="0"/>
    </xf>
    <xf numFmtId="9" fontId="1" fillId="0" borderId="59" xfId="2" applyFont="1" applyBorder="1" applyAlignment="1" applyProtection="1">
      <alignment horizontal="center" vertical="center" wrapText="1"/>
      <protection locked="0"/>
    </xf>
    <xf numFmtId="44" fontId="34" fillId="2" borderId="3" xfId="1" applyFont="1" applyFill="1" applyBorder="1" applyAlignment="1" applyProtection="1">
      <alignment horizontal="center" vertical="center" wrapText="1"/>
      <protection locked="0"/>
    </xf>
    <xf numFmtId="44" fontId="35" fillId="0" borderId="59" xfId="1" applyFont="1" applyBorder="1" applyAlignment="1" applyProtection="1">
      <alignment horizontal="center" vertical="center" wrapText="1"/>
      <protection locked="0"/>
    </xf>
    <xf numFmtId="44" fontId="33" fillId="0" borderId="3" xfId="1" applyFont="1" applyBorder="1" applyAlignment="1" applyProtection="1">
      <alignment horizontal="center" vertical="center" wrapText="1"/>
      <protection locked="0"/>
    </xf>
    <xf numFmtId="44" fontId="34" fillId="0" borderId="3" xfId="1" applyFont="1" applyBorder="1" applyAlignment="1" applyProtection="1">
      <alignment horizontal="center" vertical="center" wrapText="1"/>
      <protection locked="0"/>
    </xf>
    <xf numFmtId="44" fontId="33" fillId="0" borderId="3" xfId="1" applyFont="1" applyFill="1" applyBorder="1" applyAlignment="1" applyProtection="1">
      <alignment vertical="center" wrapText="1"/>
      <protection locked="0"/>
    </xf>
    <xf numFmtId="44" fontId="33" fillId="0" borderId="3" xfId="1" applyFont="1" applyBorder="1" applyAlignment="1" applyProtection="1">
      <alignment vertical="center" wrapText="1"/>
      <protection locked="0"/>
    </xf>
    <xf numFmtId="44" fontId="34" fillId="0" borderId="3" xfId="1" applyFont="1" applyBorder="1" applyAlignment="1" applyProtection="1">
      <alignment vertical="center" wrapText="1"/>
      <protection locked="0"/>
    </xf>
    <xf numFmtId="9" fontId="1" fillId="0" borderId="59" xfId="2" applyFont="1" applyBorder="1" applyAlignment="1" applyProtection="1">
      <alignment vertical="center" wrapText="1"/>
      <protection locked="0"/>
    </xf>
    <xf numFmtId="0" fontId="1" fillId="3" borderId="0" xfId="0" applyFont="1" applyFill="1" applyAlignment="1" applyProtection="1">
      <alignment wrapText="1"/>
      <protection locked="0"/>
    </xf>
    <xf numFmtId="0" fontId="2" fillId="2" borderId="3" xfId="0" applyFont="1" applyFill="1" applyBorder="1" applyAlignment="1">
      <alignment horizontal="left" wrapText="1"/>
    </xf>
    <xf numFmtId="44" fontId="36" fillId="2" borderId="3" xfId="0" applyNumberFormat="1" applyFont="1" applyFill="1" applyBorder="1" applyAlignment="1">
      <alignment wrapText="1"/>
    </xf>
    <xf numFmtId="44" fontId="37" fillId="2" borderId="34" xfId="0" applyNumberFormat="1" applyFont="1" applyFill="1" applyBorder="1" applyAlignment="1">
      <alignment wrapText="1"/>
    </xf>
    <xf numFmtId="44" fontId="2" fillId="2" borderId="59" xfId="1" applyFont="1" applyFill="1" applyBorder="1" applyAlignment="1" applyProtection="1">
      <alignment horizontal="center" vertical="center" wrapText="1"/>
    </xf>
    <xf numFmtId="44" fontId="2" fillId="2" borderId="9" xfId="2" applyNumberFormat="1" applyFont="1" applyFill="1" applyBorder="1" applyAlignment="1" applyProtection="1">
      <alignment wrapText="1"/>
    </xf>
    <xf numFmtId="0" fontId="0" fillId="0" borderId="3" xfId="0" applyBorder="1" applyAlignment="1" applyProtection="1">
      <alignment horizontal="left" vertical="top" wrapText="1"/>
      <protection locked="0"/>
    </xf>
    <xf numFmtId="0" fontId="38" fillId="2" borderId="35" xfId="0" applyFont="1" applyFill="1" applyBorder="1" applyAlignment="1">
      <alignment vertical="center" wrapText="1"/>
    </xf>
    <xf numFmtId="44" fontId="38" fillId="2" borderId="3" xfId="1" applyFont="1" applyFill="1" applyBorder="1" applyAlignment="1" applyProtection="1">
      <alignment vertical="center" wrapText="1"/>
    </xf>
    <xf numFmtId="44" fontId="38" fillId="2" borderId="4" xfId="1" applyFont="1" applyFill="1" applyBorder="1" applyAlignment="1" applyProtection="1">
      <alignment vertical="center" wrapText="1"/>
    </xf>
    <xf numFmtId="44" fontId="38" fillId="2" borderId="40" xfId="1" applyFont="1" applyFill="1" applyBorder="1" applyAlignment="1" applyProtection="1">
      <alignment vertical="center" wrapText="1"/>
    </xf>
    <xf numFmtId="9" fontId="38" fillId="3" borderId="31" xfId="2" applyFont="1" applyFill="1" applyBorder="1" applyAlignment="1" applyProtection="1">
      <alignment vertical="center" wrapText="1"/>
      <protection locked="0"/>
    </xf>
    <xf numFmtId="9" fontId="38" fillId="3" borderId="31" xfId="2" applyFont="1" applyFill="1" applyBorder="1" applyAlignment="1" applyProtection="1">
      <alignment horizontal="right" vertical="center" wrapText="1"/>
      <protection locked="0"/>
    </xf>
    <xf numFmtId="44" fontId="38" fillId="2" borderId="5" xfId="1" applyFont="1" applyFill="1" applyBorder="1" applyAlignment="1" applyProtection="1">
      <alignment vertical="center" wrapText="1"/>
    </xf>
    <xf numFmtId="9" fontId="38" fillId="2" borderId="31" xfId="2" applyFont="1" applyFill="1" applyBorder="1" applyAlignment="1" applyProtection="1">
      <alignment horizontal="right" vertical="center" wrapText="1"/>
      <protection locked="0"/>
    </xf>
    <xf numFmtId="44" fontId="38" fillId="2" borderId="3" xfId="1" applyFont="1" applyFill="1" applyBorder="1" applyAlignment="1" applyProtection="1">
      <alignment horizontal="center" vertical="center" wrapText="1"/>
    </xf>
    <xf numFmtId="44" fontId="2" fillId="2" borderId="14" xfId="0" applyNumberFormat="1" applyFont="1" applyFill="1" applyBorder="1" applyAlignment="1">
      <alignment wrapText="1"/>
    </xf>
    <xf numFmtId="0" fontId="38" fillId="2" borderId="8" xfId="0" applyFont="1" applyFill="1" applyBorder="1" applyAlignment="1">
      <alignment vertical="center" wrapText="1"/>
    </xf>
    <xf numFmtId="44" fontId="35" fillId="2" borderId="5" xfId="1" applyFont="1" applyFill="1" applyBorder="1" applyAlignment="1">
      <alignment vertical="center" wrapText="1"/>
    </xf>
    <xf numFmtId="44" fontId="38" fillId="2" borderId="5" xfId="1" applyFont="1" applyFill="1" applyBorder="1" applyAlignment="1">
      <alignment vertical="center" wrapText="1"/>
    </xf>
    <xf numFmtId="44" fontId="38" fillId="2" borderId="3" xfId="1" applyFont="1" applyFill="1" applyBorder="1" applyAlignment="1">
      <alignment vertical="center" wrapText="1"/>
    </xf>
    <xf numFmtId="44" fontId="38" fillId="2" borderId="4" xfId="2" applyNumberFormat="1" applyFont="1" applyFill="1" applyBorder="1" applyAlignment="1">
      <alignment vertical="center" wrapText="1"/>
    </xf>
    <xf numFmtId="9" fontId="38" fillId="2" borderId="31" xfId="2" applyFont="1" applyFill="1" applyBorder="1" applyAlignment="1">
      <alignment vertical="center" wrapText="1"/>
    </xf>
    <xf numFmtId="44" fontId="35" fillId="0" borderId="3" xfId="0" applyNumberFormat="1" applyFont="1" applyBorder="1" applyAlignment="1" applyProtection="1">
      <alignment wrapText="1"/>
      <protection locked="0"/>
    </xf>
    <xf numFmtId="0" fontId="40" fillId="0" borderId="0" xfId="1" applyNumberFormat="1" applyFont="1" applyBorder="1" applyAlignment="1">
      <alignment vertical="top" wrapText="1"/>
    </xf>
    <xf numFmtId="0" fontId="41" fillId="3" borderId="0" xfId="1" applyNumberFormat="1" applyFont="1" applyFill="1" applyBorder="1" applyAlignment="1">
      <alignment horizontal="left" vertical="top" wrapText="1"/>
    </xf>
    <xf numFmtId="0" fontId="16" fillId="0" borderId="3" xfId="1" applyNumberFormat="1"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0" borderId="3" xfId="1" applyNumberFormat="1" applyFont="1" applyBorder="1" applyAlignment="1" applyProtection="1">
      <alignment horizontal="center" vertical="top" wrapText="1"/>
      <protection locked="0"/>
    </xf>
    <xf numFmtId="0" fontId="35" fillId="3" borderId="3" xfId="1" applyNumberFormat="1" applyFont="1" applyFill="1" applyBorder="1" applyAlignment="1" applyProtection="1">
      <alignment horizontal="center" vertical="top" wrapText="1"/>
      <protection locked="0"/>
    </xf>
    <xf numFmtId="44" fontId="35" fillId="0" borderId="3" xfId="1" applyFont="1" applyBorder="1" applyAlignment="1" applyProtection="1">
      <alignment horizontal="center" vertical="center" wrapText="1"/>
      <protection locked="0"/>
    </xf>
    <xf numFmtId="44" fontId="35" fillId="3" borderId="3" xfId="1" applyFont="1" applyFill="1" applyBorder="1" applyAlignment="1" applyProtection="1">
      <alignment horizontal="center" vertical="center" wrapText="1"/>
      <protection locked="0"/>
    </xf>
    <xf numFmtId="0" fontId="38" fillId="2" borderId="3" xfId="1" applyNumberFormat="1" applyFont="1" applyFill="1" applyBorder="1" applyAlignment="1" applyProtection="1">
      <alignment horizontal="center" vertical="top" wrapText="1"/>
    </xf>
    <xf numFmtId="0" fontId="35" fillId="3" borderId="0" xfId="1" applyNumberFormat="1" applyFont="1" applyFill="1" applyBorder="1" applyAlignment="1" applyProtection="1">
      <alignment horizontal="center" vertical="top" wrapText="1"/>
      <protection locked="0"/>
    </xf>
    <xf numFmtId="44" fontId="38" fillId="2" borderId="5" xfId="1" applyFont="1" applyFill="1" applyBorder="1" applyAlignment="1" applyProtection="1">
      <alignment horizontal="center" vertical="center" wrapText="1"/>
    </xf>
    <xf numFmtId="0" fontId="38" fillId="8" borderId="3" xfId="0" applyFont="1" applyFill="1" applyBorder="1" applyAlignment="1">
      <alignment horizontal="center" vertical="top" wrapText="1"/>
    </xf>
    <xf numFmtId="0" fontId="35" fillId="3" borderId="0" xfId="1" applyNumberFormat="1" applyFont="1" applyFill="1" applyBorder="1" applyAlignment="1" applyProtection="1">
      <alignment vertical="top" wrapText="1"/>
      <protection locked="0"/>
    </xf>
    <xf numFmtId="44" fontId="35" fillId="0" borderId="59" xfId="1" applyFont="1" applyBorder="1" applyAlignment="1" applyProtection="1">
      <alignment vertical="center" wrapText="1"/>
      <protection locked="0"/>
    </xf>
    <xf numFmtId="44" fontId="35" fillId="3" borderId="0" xfId="1" applyFont="1" applyFill="1" applyBorder="1" applyAlignment="1" applyProtection="1">
      <alignment vertical="center" wrapText="1"/>
      <protection locked="0"/>
    </xf>
    <xf numFmtId="0" fontId="35" fillId="0" borderId="0" xfId="1" applyNumberFormat="1" applyFont="1" applyFill="1" applyBorder="1" applyAlignment="1" applyProtection="1">
      <alignment vertical="top" wrapText="1"/>
      <protection locked="0"/>
    </xf>
    <xf numFmtId="0" fontId="16" fillId="0" borderId="0" xfId="1" applyNumberFormat="1" applyFont="1" applyBorder="1" applyAlignment="1">
      <alignment vertical="top" wrapText="1"/>
    </xf>
    <xf numFmtId="0" fontId="38" fillId="3" borderId="0" xfId="1" applyNumberFormat="1" applyFont="1" applyFill="1" applyBorder="1" applyAlignment="1">
      <alignment vertical="top" wrapText="1"/>
    </xf>
    <xf numFmtId="0" fontId="38" fillId="3" borderId="0" xfId="1" applyNumberFormat="1" applyFont="1" applyFill="1" applyBorder="1" applyAlignment="1" applyProtection="1">
      <alignment horizontal="center" vertical="top" wrapText="1"/>
    </xf>
    <xf numFmtId="0" fontId="38" fillId="3" borderId="0" xfId="1" applyNumberFormat="1" applyFont="1" applyFill="1" applyBorder="1" applyAlignment="1" applyProtection="1">
      <alignment vertical="top" wrapText="1"/>
      <protection locked="0"/>
    </xf>
    <xf numFmtId="0" fontId="38" fillId="3" borderId="0" xfId="1" applyNumberFormat="1" applyFont="1" applyFill="1" applyBorder="1" applyAlignment="1" applyProtection="1">
      <alignment horizontal="right" vertical="top" wrapText="1"/>
      <protection locked="0"/>
    </xf>
    <xf numFmtId="0" fontId="38" fillId="3" borderId="0" xfId="1" applyNumberFormat="1" applyFont="1" applyFill="1" applyBorder="1" applyAlignment="1" applyProtection="1">
      <alignment vertical="top" wrapText="1"/>
    </xf>
    <xf numFmtId="44" fontId="38" fillId="3" borderId="0" xfId="1" applyFont="1" applyFill="1" applyBorder="1" applyAlignment="1" applyProtection="1">
      <alignment vertical="top" wrapText="1"/>
    </xf>
    <xf numFmtId="44" fontId="38" fillId="0" borderId="0" xfId="1" applyFont="1" applyFill="1" applyBorder="1" applyAlignment="1">
      <alignment vertical="top" wrapText="1"/>
    </xf>
    <xf numFmtId="4" fontId="42" fillId="2" borderId="16" xfId="1" applyNumberFormat="1" applyFont="1" applyFill="1" applyBorder="1" applyAlignment="1">
      <alignment vertical="top" wrapText="1"/>
    </xf>
    <xf numFmtId="10" fontId="42" fillId="2" borderId="14" xfId="2" applyNumberFormat="1" applyFont="1" applyFill="1" applyBorder="1" applyAlignment="1">
      <alignment vertical="top" wrapText="1"/>
    </xf>
    <xf numFmtId="0" fontId="16" fillId="0" borderId="0" xfId="1" applyNumberFormat="1" applyFont="1" applyFill="1" applyBorder="1" applyAlignment="1">
      <alignment vertical="top" wrapText="1"/>
    </xf>
    <xf numFmtId="44" fontId="38" fillId="0" borderId="3" xfId="1" applyFont="1" applyFill="1" applyBorder="1" applyAlignment="1" applyProtection="1">
      <alignment horizontal="center" vertical="center" wrapText="1"/>
      <protection locked="0"/>
    </xf>
    <xf numFmtId="44" fontId="35" fillId="0" borderId="3" xfId="1" applyFont="1" applyFill="1" applyBorder="1" applyAlignment="1" applyProtection="1">
      <alignment horizontal="center" vertical="center" wrapText="1"/>
      <protection locked="0"/>
    </xf>
    <xf numFmtId="44" fontId="38" fillId="2" borderId="13" xfId="0" applyNumberFormat="1" applyFont="1" applyFill="1" applyBorder="1" applyAlignment="1">
      <alignment horizontal="center" wrapText="1"/>
    </xf>
    <xf numFmtId="44" fontId="38" fillId="2" borderId="13" xfId="0" applyNumberFormat="1" applyFont="1" applyFill="1" applyBorder="1" applyAlignment="1">
      <alignment wrapText="1"/>
    </xf>
    <xf numFmtId="0" fontId="35" fillId="0" borderId="0" xfId="0" applyFont="1" applyAlignment="1">
      <alignment wrapText="1"/>
    </xf>
    <xf numFmtId="44" fontId="35" fillId="0" borderId="39" xfId="0" applyNumberFormat="1" applyFont="1" applyBorder="1" applyAlignment="1" applyProtection="1">
      <alignment wrapText="1"/>
      <protection locked="0"/>
    </xf>
    <xf numFmtId="44" fontId="38" fillId="2" borderId="39" xfId="0" applyNumberFormat="1" applyFont="1" applyFill="1" applyBorder="1" applyAlignment="1">
      <alignment wrapText="1"/>
    </xf>
    <xf numFmtId="44" fontId="38" fillId="4" borderId="3" xfId="1" applyFont="1" applyFill="1" applyBorder="1" applyAlignment="1">
      <alignment wrapText="1"/>
    </xf>
    <xf numFmtId="44" fontId="38" fillId="2" borderId="3" xfId="0" applyNumberFormat="1" applyFont="1" applyFill="1" applyBorder="1" applyAlignment="1">
      <alignment wrapText="1"/>
    </xf>
    <xf numFmtId="44" fontId="35" fillId="0" borderId="0" xfId="0" applyNumberFormat="1" applyFont="1" applyAlignment="1">
      <alignment wrapText="1"/>
    </xf>
    <xf numFmtId="44" fontId="38" fillId="0" borderId="3" xfId="0" applyNumberFormat="1" applyFont="1" applyBorder="1" applyAlignment="1" applyProtection="1">
      <alignment wrapText="1"/>
      <protection locked="0"/>
    </xf>
    <xf numFmtId="44" fontId="36" fillId="2" borderId="13" xfId="0" applyNumberFormat="1" applyFont="1" applyFill="1" applyBorder="1" applyAlignment="1">
      <alignment wrapText="1"/>
    </xf>
    <xf numFmtId="44" fontId="2" fillId="2" borderId="13" xfId="0" applyNumberFormat="1" applyFont="1" applyFill="1" applyBorder="1"/>
    <xf numFmtId="44" fontId="2" fillId="2" borderId="53" xfId="0" applyNumberFormat="1" applyFont="1" applyFill="1" applyBorder="1"/>
    <xf numFmtId="0" fontId="1" fillId="2" borderId="14" xfId="0" applyFont="1" applyFill="1" applyBorder="1"/>
    <xf numFmtId="0" fontId="20" fillId="0" borderId="0" xfId="0" applyFont="1" applyAlignment="1">
      <alignment horizontal="left" vertical="top" wrapText="1"/>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8" fillId="0" borderId="0" xfId="0" applyFont="1" applyAlignment="1">
      <alignment horizontal="left" wrapText="1"/>
    </xf>
    <xf numFmtId="0" fontId="2" fillId="2" borderId="4"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49" fontId="2" fillId="2" borderId="4"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0" fontId="39" fillId="0" borderId="55" xfId="0" applyFont="1" applyBorder="1" applyAlignment="1">
      <alignment horizontal="left" wrapText="1"/>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44" fontId="2" fillId="2" borderId="31" xfId="1" applyFont="1" applyFill="1" applyBorder="1" applyAlignment="1" applyProtection="1">
      <alignment horizontal="center" vertical="center" wrapText="1"/>
    </xf>
    <xf numFmtId="4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44" fontId="2" fillId="2" borderId="39" xfId="1"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1" fillId="2" borderId="54" xfId="0" applyFont="1" applyFill="1" applyBorder="1" applyAlignment="1" applyProtection="1">
      <alignment horizontal="center" vertical="center" wrapText="1"/>
      <protection locked="0"/>
    </xf>
    <xf numFmtId="0" fontId="18" fillId="0" borderId="55" xfId="0" applyFont="1" applyBorder="1" applyAlignment="1">
      <alignment horizontal="left" wrapText="1"/>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44" fontId="3" fillId="2" borderId="4" xfId="0" applyNumberFormat="1" applyFont="1" applyFill="1" applyBorder="1" applyAlignment="1">
      <alignment horizontal="center" vertical="center" wrapText="1"/>
    </xf>
    <xf numFmtId="44" fontId="3" fillId="2" borderId="36" xfId="0" applyNumberFormat="1" applyFont="1" applyFill="1" applyBorder="1" applyAlignment="1">
      <alignment horizontal="center" vertical="center" wrapText="1"/>
    </xf>
    <xf numFmtId="44" fontId="3" fillId="2" borderId="46" xfId="0" applyNumberFormat="1" applyFont="1" applyFill="1" applyBorder="1" applyAlignment="1">
      <alignment horizontal="center" vertical="center" wrapText="1"/>
    </xf>
    <xf numFmtId="44" fontId="3" fillId="2" borderId="47"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5">
    <cellStyle name="Currency" xfId="1" builtinId="4"/>
    <cellStyle name="Hyperlink" xfId="4" builtinId="8"/>
    <cellStyle name="Normal" xfId="0" builtinId="0"/>
    <cellStyle name="Normal 2" xfId="3" xr:uid="{EB150EEC-D351-48F3-A913-7E6E1242FFB4}"/>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8CDC"/>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election activeCell="B8" sqref="B8"/>
    </sheetView>
  </sheetViews>
  <sheetFormatPr defaultColWidth="8.77734375" defaultRowHeight="14.4" x14ac:dyDescent="0.3"/>
  <cols>
    <col min="2" max="2" width="127.21875" customWidth="1"/>
  </cols>
  <sheetData>
    <row r="2" spans="2:5" ht="36.75" customHeight="1" thickBot="1" x14ac:dyDescent="0.35">
      <c r="B2" s="297" t="s">
        <v>0</v>
      </c>
      <c r="C2" s="297"/>
      <c r="D2" s="297"/>
      <c r="E2" s="297"/>
    </row>
    <row r="3" spans="2:5" ht="295.5" customHeight="1" thickBot="1" x14ac:dyDescent="0.35">
      <c r="B3" s="100" t="s">
        <v>1</v>
      </c>
    </row>
  </sheetData>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O213"/>
  <sheetViews>
    <sheetView showGridLines="0" showZeros="0" tabSelected="1" topLeftCell="A8" zoomScale="60" zoomScaleNormal="60" workbookViewId="0">
      <selection activeCell="H20" sqref="H20"/>
    </sheetView>
  </sheetViews>
  <sheetFormatPr defaultColWidth="9.21875" defaultRowHeight="14.4" x14ac:dyDescent="0.3"/>
  <cols>
    <col min="1" max="1" width="1.77734375" style="20" customWidth="1"/>
    <col min="2" max="2" width="12" style="20" customWidth="1"/>
    <col min="3" max="3" width="47.109375" style="20" customWidth="1"/>
    <col min="4" max="4" width="20.77734375" style="20" customWidth="1"/>
    <col min="5" max="5" width="21.6640625" style="20" customWidth="1"/>
    <col min="6" max="6" width="25" style="20" customWidth="1"/>
    <col min="7" max="9" width="25.77734375" style="20" customWidth="1"/>
    <col min="10" max="10" width="23.21875" style="20" customWidth="1"/>
    <col min="11" max="11" width="22.44140625" style="20" customWidth="1"/>
    <col min="12" max="12" width="27.6640625" style="271" customWidth="1"/>
    <col min="13" max="13" width="73.6640625" style="93" customWidth="1"/>
    <col min="14" max="14" width="30.21875" style="20" customWidth="1"/>
    <col min="15" max="15" width="18.77734375" style="20" customWidth="1"/>
    <col min="16" max="16" width="9.21875" style="20"/>
    <col min="17" max="17" width="17.77734375" style="20" customWidth="1"/>
    <col min="18" max="18" width="26.44140625" style="20" customWidth="1"/>
    <col min="19" max="19" width="22.44140625" style="20" customWidth="1"/>
    <col min="20" max="20" width="29.77734375" style="20" customWidth="1"/>
    <col min="21" max="21" width="23.44140625" style="20" customWidth="1"/>
    <col min="22" max="22" width="18.44140625" style="20" customWidth="1"/>
    <col min="23" max="23" width="17.44140625" style="20" customWidth="1"/>
    <col min="24" max="24" width="25.21875" style="20" customWidth="1"/>
    <col min="25" max="16384" width="9.21875" style="20"/>
  </cols>
  <sheetData>
    <row r="1" spans="1:15" ht="46.2" x14ac:dyDescent="0.85">
      <c r="B1" s="297" t="s">
        <v>0</v>
      </c>
      <c r="C1" s="297"/>
      <c r="D1" s="297"/>
      <c r="E1" s="297"/>
      <c r="F1" s="18"/>
      <c r="G1" s="18"/>
      <c r="H1" s="18"/>
      <c r="I1" s="18"/>
      <c r="J1" s="18"/>
      <c r="K1" s="19"/>
      <c r="L1" s="255"/>
      <c r="M1" s="92"/>
      <c r="N1" s="19"/>
    </row>
    <row r="2" spans="1:15" ht="25.8" x14ac:dyDescent="0.5">
      <c r="B2" s="300" t="s">
        <v>2</v>
      </c>
      <c r="C2" s="300"/>
      <c r="D2" s="300"/>
      <c r="E2" s="300"/>
      <c r="F2" s="101"/>
      <c r="G2" s="101"/>
      <c r="H2" s="101"/>
      <c r="I2" s="101"/>
      <c r="J2" s="101"/>
      <c r="K2" s="101"/>
      <c r="L2" s="256"/>
      <c r="M2" s="87"/>
    </row>
    <row r="3" spans="1:15" ht="26.4" customHeight="1" x14ac:dyDescent="0.45">
      <c r="B3" s="312"/>
      <c r="C3" s="312"/>
      <c r="D3" s="312"/>
      <c r="E3" s="312"/>
      <c r="F3" s="312"/>
      <c r="G3" s="312"/>
      <c r="H3" s="312"/>
      <c r="I3" s="312"/>
      <c r="L3" s="257"/>
    </row>
    <row r="4" spans="1:15" ht="93.6" x14ac:dyDescent="0.3">
      <c r="B4" s="98" t="s">
        <v>3</v>
      </c>
      <c r="C4" s="98" t="s">
        <v>4</v>
      </c>
      <c r="D4" s="215" t="s">
        <v>858</v>
      </c>
      <c r="E4" s="215" t="s">
        <v>859</v>
      </c>
      <c r="F4" s="215" t="s">
        <v>860</v>
      </c>
      <c r="G4" s="215" t="s">
        <v>909</v>
      </c>
      <c r="H4" s="215" t="s">
        <v>910</v>
      </c>
      <c r="I4" s="215" t="s">
        <v>911</v>
      </c>
      <c r="J4" s="56" t="s">
        <v>5</v>
      </c>
      <c r="K4" s="98" t="s">
        <v>6</v>
      </c>
      <c r="L4" s="258" t="s">
        <v>915</v>
      </c>
      <c r="M4" s="98" t="s">
        <v>7</v>
      </c>
      <c r="N4" s="98" t="s">
        <v>8</v>
      </c>
      <c r="O4" s="26"/>
    </row>
    <row r="5" spans="1:15" ht="31.2" x14ac:dyDescent="0.3">
      <c r="B5" s="54" t="s">
        <v>9</v>
      </c>
      <c r="C5" s="310" t="s">
        <v>856</v>
      </c>
      <c r="D5" s="311"/>
      <c r="E5" s="311"/>
      <c r="F5" s="311"/>
      <c r="G5" s="311"/>
      <c r="H5" s="311"/>
      <c r="I5" s="311"/>
      <c r="J5" s="311"/>
      <c r="K5" s="311"/>
      <c r="L5" s="311"/>
      <c r="M5" s="311"/>
      <c r="N5" s="311"/>
      <c r="O5" s="9"/>
    </row>
    <row r="6" spans="1:15" ht="15.6" x14ac:dyDescent="0.3">
      <c r="B6" s="54" t="s">
        <v>10</v>
      </c>
      <c r="C6" s="310" t="s">
        <v>857</v>
      </c>
      <c r="D6" s="311"/>
      <c r="E6" s="311"/>
      <c r="F6" s="311"/>
      <c r="G6" s="311"/>
      <c r="H6" s="311"/>
      <c r="I6" s="311"/>
      <c r="J6" s="311"/>
      <c r="K6" s="311"/>
      <c r="L6" s="311"/>
      <c r="M6" s="311"/>
      <c r="N6" s="311"/>
      <c r="O6" s="28"/>
    </row>
    <row r="7" spans="1:15" ht="103.05" customHeight="1" x14ac:dyDescent="0.3">
      <c r="B7" s="141" t="s">
        <v>11</v>
      </c>
      <c r="C7" s="142" t="s">
        <v>861</v>
      </c>
      <c r="D7" s="143">
        <v>5000</v>
      </c>
      <c r="E7" s="143"/>
      <c r="F7" s="143">
        <v>3000</v>
      </c>
      <c r="G7" s="220">
        <v>7576.7</v>
      </c>
      <c r="H7" s="220"/>
      <c r="I7" s="221">
        <v>0</v>
      </c>
      <c r="J7" s="144">
        <f>SUM(D7:I7)</f>
        <v>15576.7</v>
      </c>
      <c r="K7" s="222">
        <v>0.35</v>
      </c>
      <c r="L7" s="224">
        <f>8000+7576.7</f>
        <v>15576.7</v>
      </c>
      <c r="M7" s="209" t="s">
        <v>864</v>
      </c>
      <c r="N7" s="147"/>
      <c r="O7" s="148"/>
    </row>
    <row r="8" spans="1:15" ht="89.55" customHeight="1" x14ac:dyDescent="0.3">
      <c r="B8" s="141" t="s">
        <v>12</v>
      </c>
      <c r="C8" s="142" t="s">
        <v>862</v>
      </c>
      <c r="D8" s="143">
        <v>5000</v>
      </c>
      <c r="E8" s="143"/>
      <c r="F8" s="143">
        <v>12500</v>
      </c>
      <c r="G8" s="220">
        <v>6367.9</v>
      </c>
      <c r="H8" s="220"/>
      <c r="I8" s="221">
        <v>0</v>
      </c>
      <c r="J8" s="144">
        <f t="shared" ref="J8:J9" si="0">SUM(D8:I8)</f>
        <v>23867.9</v>
      </c>
      <c r="K8" s="222">
        <v>0.32500000000000001</v>
      </c>
      <c r="L8" s="224">
        <f>17500+3789.5</f>
        <v>21289.5</v>
      </c>
      <c r="M8" s="209" t="s">
        <v>864</v>
      </c>
      <c r="N8" s="147"/>
      <c r="O8" s="148"/>
    </row>
    <row r="9" spans="1:15" ht="179.55" customHeight="1" x14ac:dyDescent="0.3">
      <c r="B9" s="141" t="s">
        <v>13</v>
      </c>
      <c r="C9" s="142" t="s">
        <v>863</v>
      </c>
      <c r="D9" s="143">
        <v>29143</v>
      </c>
      <c r="E9" s="143">
        <v>60513.239999999991</v>
      </c>
      <c r="F9" s="143">
        <v>10000</v>
      </c>
      <c r="G9" s="220">
        <v>11476.7</v>
      </c>
      <c r="H9" s="220">
        <v>35978.5</v>
      </c>
      <c r="I9" s="221">
        <v>0</v>
      </c>
      <c r="J9" s="144">
        <f t="shared" si="0"/>
        <v>147111.44</v>
      </c>
      <c r="K9" s="222">
        <v>0.4</v>
      </c>
      <c r="L9" s="224">
        <f>99656.24+10403</f>
        <v>110059.24</v>
      </c>
      <c r="M9" s="209" t="s">
        <v>865</v>
      </c>
      <c r="N9" s="147"/>
      <c r="O9" s="148"/>
    </row>
    <row r="10" spans="1:15" ht="31.2" hidden="1" x14ac:dyDescent="0.3">
      <c r="B10" s="141" t="s">
        <v>14</v>
      </c>
      <c r="C10" s="142"/>
      <c r="D10" s="143"/>
      <c r="E10" s="143"/>
      <c r="F10" s="143"/>
      <c r="G10" s="143"/>
      <c r="H10" s="143"/>
      <c r="I10" s="143"/>
      <c r="J10" s="144">
        <f t="shared" ref="J10:J14" si="1">SUM(D10:F10)</f>
        <v>0</v>
      </c>
      <c r="K10" s="145"/>
      <c r="L10" s="259"/>
      <c r="M10" s="146"/>
      <c r="N10" s="147"/>
      <c r="O10" s="148"/>
    </row>
    <row r="11" spans="1:15" ht="31.2" hidden="1" x14ac:dyDescent="0.3">
      <c r="B11" s="141" t="s">
        <v>15</v>
      </c>
      <c r="C11" s="142"/>
      <c r="D11" s="143"/>
      <c r="E11" s="143"/>
      <c r="F11" s="143"/>
      <c r="G11" s="143"/>
      <c r="H11" s="143"/>
      <c r="I11" s="143"/>
      <c r="J11" s="144">
        <f t="shared" si="1"/>
        <v>0</v>
      </c>
      <c r="K11" s="145"/>
      <c r="L11" s="259"/>
      <c r="M11" s="146"/>
      <c r="N11" s="147"/>
      <c r="O11" s="148"/>
    </row>
    <row r="12" spans="1:15" ht="31.2" hidden="1" x14ac:dyDescent="0.3">
      <c r="B12" s="141" t="s">
        <v>16</v>
      </c>
      <c r="C12" s="142"/>
      <c r="D12" s="143"/>
      <c r="E12" s="143"/>
      <c r="F12" s="143"/>
      <c r="G12" s="143"/>
      <c r="H12" s="143"/>
      <c r="I12" s="143"/>
      <c r="J12" s="144">
        <f t="shared" si="1"/>
        <v>0</v>
      </c>
      <c r="K12" s="145"/>
      <c r="L12" s="259"/>
      <c r="M12" s="146"/>
      <c r="N12" s="147"/>
      <c r="O12" s="148"/>
    </row>
    <row r="13" spans="1:15" ht="31.2" hidden="1" x14ac:dyDescent="0.3">
      <c r="B13" s="141" t="s">
        <v>17</v>
      </c>
      <c r="C13" s="149"/>
      <c r="D13" s="146"/>
      <c r="E13" s="146"/>
      <c r="F13" s="146"/>
      <c r="G13" s="146"/>
      <c r="H13" s="146"/>
      <c r="I13" s="146"/>
      <c r="J13" s="144">
        <f t="shared" si="1"/>
        <v>0</v>
      </c>
      <c r="K13" s="150"/>
      <c r="L13" s="260"/>
      <c r="M13" s="146"/>
      <c r="N13" s="151"/>
      <c r="O13" s="148"/>
    </row>
    <row r="14" spans="1:15" ht="31.2" hidden="1" x14ac:dyDescent="0.3">
      <c r="A14" s="21"/>
      <c r="B14" s="141" t="s">
        <v>18</v>
      </c>
      <c r="C14" s="149"/>
      <c r="D14" s="146"/>
      <c r="E14" s="146"/>
      <c r="F14" s="146"/>
      <c r="G14" s="146"/>
      <c r="H14" s="146"/>
      <c r="I14" s="146"/>
      <c r="J14" s="144">
        <f t="shared" si="1"/>
        <v>0</v>
      </c>
      <c r="K14" s="150"/>
      <c r="L14" s="260"/>
      <c r="M14" s="146"/>
      <c r="N14" s="151"/>
    </row>
    <row r="15" spans="1:15" ht="15.6" x14ac:dyDescent="0.3">
      <c r="A15" s="21"/>
      <c r="C15" s="54" t="s">
        <v>19</v>
      </c>
      <c r="D15" s="10">
        <f>SUM(D7:D14)</f>
        <v>39143</v>
      </c>
      <c r="E15" s="10">
        <f>SUM(E7:E14)</f>
        <v>60513.239999999991</v>
      </c>
      <c r="F15" s="10">
        <f>SUM(F7:F14)</f>
        <v>25500</v>
      </c>
      <c r="G15" s="10">
        <f t="shared" ref="G15:I15" si="2">SUM(G7:G14)</f>
        <v>25421.3</v>
      </c>
      <c r="H15" s="10">
        <f t="shared" si="2"/>
        <v>35978.5</v>
      </c>
      <c r="I15" s="10">
        <f t="shared" si="2"/>
        <v>0</v>
      </c>
      <c r="J15" s="10">
        <f>SUM(J7:J14)</f>
        <v>186556.04</v>
      </c>
      <c r="K15" s="10">
        <f>(K7*J7)+(K8*J8)+(K9*J9)</f>
        <v>72053.488500000007</v>
      </c>
      <c r="L15" s="246">
        <f>SUM(L7:L14)</f>
        <v>146925.44</v>
      </c>
      <c r="M15" s="94"/>
      <c r="N15" s="151"/>
      <c r="O15" s="29"/>
    </row>
    <row r="16" spans="1:15" ht="15.6" x14ac:dyDescent="0.3">
      <c r="A16" s="21"/>
      <c r="B16" s="54" t="s">
        <v>20</v>
      </c>
      <c r="C16" s="301" t="s">
        <v>866</v>
      </c>
      <c r="D16" s="302"/>
      <c r="E16" s="302"/>
      <c r="F16" s="302"/>
      <c r="G16" s="302"/>
      <c r="H16" s="302"/>
      <c r="I16" s="302"/>
      <c r="J16" s="302"/>
      <c r="K16" s="302"/>
      <c r="L16" s="302"/>
      <c r="M16" s="302"/>
      <c r="N16" s="309"/>
      <c r="O16" s="28"/>
    </row>
    <row r="17" spans="1:15" ht="107.55" customHeight="1" x14ac:dyDescent="0.3">
      <c r="A17" s="21"/>
      <c r="B17" s="141" t="s">
        <v>21</v>
      </c>
      <c r="C17" s="142" t="s">
        <v>867</v>
      </c>
      <c r="D17" s="210">
        <v>10000</v>
      </c>
      <c r="E17" s="210"/>
      <c r="F17" s="210"/>
      <c r="G17" s="220">
        <v>7576.7</v>
      </c>
      <c r="H17" s="220"/>
      <c r="I17" s="221"/>
      <c r="J17" s="223">
        <f>SUM(D17:I17)</f>
        <v>17576.7</v>
      </c>
      <c r="K17" s="222">
        <v>0.35</v>
      </c>
      <c r="L17" s="224">
        <f>10000+7576.7</f>
        <v>17576.7</v>
      </c>
      <c r="M17" s="209" t="s">
        <v>871</v>
      </c>
      <c r="N17" s="147"/>
      <c r="O17" s="148"/>
    </row>
    <row r="18" spans="1:15" ht="103.2" customHeight="1" x14ac:dyDescent="0.3">
      <c r="A18" s="21"/>
      <c r="B18" s="141" t="s">
        <v>22</v>
      </c>
      <c r="C18" s="237" t="s">
        <v>868</v>
      </c>
      <c r="D18" s="210">
        <v>35895</v>
      </c>
      <c r="E18" s="210">
        <f>50000-20000</f>
        <v>30000</v>
      </c>
      <c r="F18" s="210">
        <v>7000</v>
      </c>
      <c r="G18" s="220">
        <v>15040.7</v>
      </c>
      <c r="H18" s="220">
        <v>40000</v>
      </c>
      <c r="I18" s="221">
        <v>0</v>
      </c>
      <c r="J18" s="223">
        <f t="shared" ref="J18:J20" si="3">SUM(D18:I18)</f>
        <v>127935.7</v>
      </c>
      <c r="K18" s="222">
        <v>0.35</v>
      </c>
      <c r="L18" s="224">
        <f>72895+9931.9</f>
        <v>82826.899999999994</v>
      </c>
      <c r="M18" s="209" t="s">
        <v>872</v>
      </c>
      <c r="N18" s="147"/>
      <c r="O18" s="148"/>
    </row>
    <row r="19" spans="1:15" ht="88.05" customHeight="1" x14ac:dyDescent="0.3">
      <c r="A19" s="21"/>
      <c r="B19" s="141" t="s">
        <v>23</v>
      </c>
      <c r="C19" s="142" t="s">
        <v>869</v>
      </c>
      <c r="D19" s="210"/>
      <c r="E19" s="210"/>
      <c r="F19" s="210">
        <v>8000</v>
      </c>
      <c r="G19" s="220">
        <v>0</v>
      </c>
      <c r="H19" s="220">
        <v>20000</v>
      </c>
      <c r="I19" s="221">
        <v>0</v>
      </c>
      <c r="J19" s="223">
        <f t="shared" si="3"/>
        <v>28000</v>
      </c>
      <c r="K19" s="222">
        <v>0.35</v>
      </c>
      <c r="L19" s="224">
        <v>8000</v>
      </c>
      <c r="M19" s="209" t="s">
        <v>872</v>
      </c>
      <c r="N19" s="147"/>
      <c r="O19" s="148"/>
    </row>
    <row r="20" spans="1:15" ht="78" x14ac:dyDescent="0.3">
      <c r="A20" s="21"/>
      <c r="B20" s="141" t="s">
        <v>24</v>
      </c>
      <c r="C20" s="142" t="s">
        <v>870</v>
      </c>
      <c r="D20" s="210">
        <v>10000</v>
      </c>
      <c r="E20" s="210"/>
      <c r="F20" s="282">
        <v>10000</v>
      </c>
      <c r="G20" s="220">
        <v>7576.67</v>
      </c>
      <c r="H20" s="220"/>
      <c r="I20" s="221">
        <v>0</v>
      </c>
      <c r="J20" s="223">
        <f t="shared" si="3"/>
        <v>27576.67</v>
      </c>
      <c r="K20" s="222">
        <v>0.35</v>
      </c>
      <c r="L20" s="224">
        <f>20000+1000</f>
        <v>21000</v>
      </c>
      <c r="M20" s="209" t="s">
        <v>873</v>
      </c>
      <c r="N20" s="147"/>
      <c r="O20" s="148"/>
    </row>
    <row r="21" spans="1:15" ht="31.2" hidden="1" x14ac:dyDescent="0.3">
      <c r="A21" s="21"/>
      <c r="B21" s="141" t="s">
        <v>25</v>
      </c>
      <c r="C21" s="142"/>
      <c r="D21" s="143"/>
      <c r="E21" s="143"/>
      <c r="F21" s="143"/>
      <c r="G21" s="143"/>
      <c r="H21" s="143"/>
      <c r="I21" s="143"/>
      <c r="J21" s="144">
        <f t="shared" ref="J21:J24" si="4">SUM(D21:F21)</f>
        <v>0</v>
      </c>
      <c r="K21" s="145"/>
      <c r="L21" s="261"/>
      <c r="M21" s="146"/>
      <c r="N21" s="147"/>
      <c r="O21" s="148"/>
    </row>
    <row r="22" spans="1:15" ht="31.2" hidden="1" x14ac:dyDescent="0.3">
      <c r="A22" s="21"/>
      <c r="B22" s="141" t="s">
        <v>26</v>
      </c>
      <c r="C22" s="142"/>
      <c r="D22" s="143"/>
      <c r="E22" s="143"/>
      <c r="F22" s="143"/>
      <c r="G22" s="143"/>
      <c r="H22" s="143"/>
      <c r="I22" s="143"/>
      <c r="J22" s="144">
        <f t="shared" si="4"/>
        <v>0</v>
      </c>
      <c r="K22" s="145"/>
      <c r="L22" s="261"/>
      <c r="M22" s="146"/>
      <c r="N22" s="147"/>
      <c r="O22" s="148"/>
    </row>
    <row r="23" spans="1:15" ht="31.2" hidden="1" x14ac:dyDescent="0.3">
      <c r="A23" s="21"/>
      <c r="B23" s="141" t="s">
        <v>27</v>
      </c>
      <c r="C23" s="149"/>
      <c r="D23" s="146"/>
      <c r="E23" s="146"/>
      <c r="F23" s="146"/>
      <c r="G23" s="146"/>
      <c r="H23" s="146"/>
      <c r="I23" s="146"/>
      <c r="J23" s="144">
        <f t="shared" si="4"/>
        <v>0</v>
      </c>
      <c r="K23" s="150"/>
      <c r="L23" s="262"/>
      <c r="M23" s="146"/>
      <c r="N23" s="151"/>
      <c r="O23" s="148"/>
    </row>
    <row r="24" spans="1:15" ht="31.2" hidden="1" x14ac:dyDescent="0.3">
      <c r="A24" s="21"/>
      <c r="B24" s="141" t="s">
        <v>28</v>
      </c>
      <c r="C24" s="149"/>
      <c r="D24" s="146"/>
      <c r="E24" s="146"/>
      <c r="F24" s="146"/>
      <c r="G24" s="146"/>
      <c r="H24" s="146"/>
      <c r="I24" s="146"/>
      <c r="J24" s="144">
        <f t="shared" si="4"/>
        <v>0</v>
      </c>
      <c r="K24" s="150"/>
      <c r="L24" s="262"/>
      <c r="M24" s="146"/>
      <c r="N24" s="151"/>
      <c r="O24" s="148"/>
    </row>
    <row r="25" spans="1:15" ht="15.6" x14ac:dyDescent="0.3">
      <c r="A25" s="21"/>
      <c r="C25" s="54" t="s">
        <v>19</v>
      </c>
      <c r="D25" s="10">
        <f>SUM(D17:D24)</f>
        <v>55895</v>
      </c>
      <c r="E25" s="10">
        <f t="shared" ref="E25:H25" si="5">SUM(E17:E24)</f>
        <v>30000</v>
      </c>
      <c r="F25" s="10">
        <f t="shared" si="5"/>
        <v>25000</v>
      </c>
      <c r="G25" s="10">
        <f t="shared" si="5"/>
        <v>30194.07</v>
      </c>
      <c r="H25" s="10">
        <f t="shared" si="5"/>
        <v>60000</v>
      </c>
      <c r="I25" s="10">
        <f t="shared" ref="I25" si="6">SUM(I17:I24)</f>
        <v>0</v>
      </c>
      <c r="J25" s="246">
        <f t="shared" ref="J25" si="7">SUM(J17:J24)</f>
        <v>201089.07</v>
      </c>
      <c r="K25" s="235">
        <f>(J17*K17)+(J18*K18)+(J19*K19)+(J20*K20)</f>
        <v>70381.174499999994</v>
      </c>
      <c r="L25" s="246">
        <f>SUM(L17:L24)</f>
        <v>129403.59999999999</v>
      </c>
      <c r="M25" s="94"/>
      <c r="N25" s="151"/>
      <c r="O25" s="29"/>
    </row>
    <row r="26" spans="1:15" ht="15.6" hidden="1" x14ac:dyDescent="0.3">
      <c r="A26" s="21"/>
      <c r="B26" s="54" t="s">
        <v>29</v>
      </c>
      <c r="C26" s="303"/>
      <c r="D26" s="304"/>
      <c r="E26" s="304"/>
      <c r="F26" s="304"/>
      <c r="G26" s="304"/>
      <c r="H26" s="304"/>
      <c r="I26" s="304"/>
      <c r="J26" s="304"/>
      <c r="K26" s="304"/>
      <c r="L26" s="304"/>
      <c r="M26" s="304"/>
      <c r="N26" s="305"/>
      <c r="O26" s="28"/>
    </row>
    <row r="27" spans="1:15" ht="31.2" hidden="1" x14ac:dyDescent="0.3">
      <c r="A27" s="21"/>
      <c r="B27" s="141" t="s">
        <v>30</v>
      </c>
      <c r="C27" s="142"/>
      <c r="D27" s="143"/>
      <c r="E27" s="143"/>
      <c r="F27" s="143"/>
      <c r="G27" s="143"/>
      <c r="H27" s="143"/>
      <c r="I27" s="143"/>
      <c r="J27" s="144">
        <f>SUM(D27:F27)</f>
        <v>0</v>
      </c>
      <c r="K27" s="145"/>
      <c r="L27" s="259"/>
      <c r="M27" s="146"/>
      <c r="N27" s="147"/>
      <c r="O27" s="148"/>
    </row>
    <row r="28" spans="1:15" ht="31.2" hidden="1" x14ac:dyDescent="0.3">
      <c r="A28" s="21"/>
      <c r="B28" s="141" t="s">
        <v>31</v>
      </c>
      <c r="C28" s="142"/>
      <c r="D28" s="143"/>
      <c r="E28" s="143"/>
      <c r="F28" s="143"/>
      <c r="G28" s="143"/>
      <c r="H28" s="143"/>
      <c r="I28" s="143"/>
      <c r="J28" s="144">
        <f t="shared" ref="J28:J34" si="8">SUM(D28:F28)</f>
        <v>0</v>
      </c>
      <c r="K28" s="145"/>
      <c r="L28" s="259"/>
      <c r="M28" s="146"/>
      <c r="N28" s="147"/>
      <c r="O28" s="148"/>
    </row>
    <row r="29" spans="1:15" ht="31.2" hidden="1" x14ac:dyDescent="0.3">
      <c r="A29" s="21"/>
      <c r="B29" s="141" t="s">
        <v>32</v>
      </c>
      <c r="C29" s="142"/>
      <c r="D29" s="143"/>
      <c r="E29" s="143"/>
      <c r="F29" s="143"/>
      <c r="G29" s="143"/>
      <c r="H29" s="143"/>
      <c r="I29" s="143"/>
      <c r="J29" s="144">
        <f t="shared" si="8"/>
        <v>0</v>
      </c>
      <c r="K29" s="145"/>
      <c r="L29" s="259"/>
      <c r="M29" s="146"/>
      <c r="N29" s="147"/>
      <c r="O29" s="148"/>
    </row>
    <row r="30" spans="1:15" ht="31.2" hidden="1" x14ac:dyDescent="0.3">
      <c r="A30" s="21"/>
      <c r="B30" s="141" t="s">
        <v>33</v>
      </c>
      <c r="C30" s="142"/>
      <c r="D30" s="143"/>
      <c r="E30" s="143"/>
      <c r="F30" s="143"/>
      <c r="G30" s="143"/>
      <c r="H30" s="143"/>
      <c r="I30" s="143"/>
      <c r="J30" s="144">
        <f t="shared" si="8"/>
        <v>0</v>
      </c>
      <c r="K30" s="145"/>
      <c r="L30" s="259"/>
      <c r="M30" s="146"/>
      <c r="N30" s="147"/>
      <c r="O30" s="148"/>
    </row>
    <row r="31" spans="1:15" s="21" customFormat="1" ht="31.2" hidden="1" x14ac:dyDescent="0.3">
      <c r="B31" s="141" t="s">
        <v>34</v>
      </c>
      <c r="C31" s="142"/>
      <c r="D31" s="143"/>
      <c r="E31" s="143"/>
      <c r="F31" s="143"/>
      <c r="G31" s="143"/>
      <c r="H31" s="143"/>
      <c r="I31" s="143"/>
      <c r="J31" s="144">
        <f t="shared" si="8"/>
        <v>0</v>
      </c>
      <c r="K31" s="145"/>
      <c r="L31" s="259"/>
      <c r="M31" s="146"/>
      <c r="N31" s="147"/>
      <c r="O31" s="148"/>
    </row>
    <row r="32" spans="1:15" s="21" customFormat="1" ht="31.2" hidden="1" x14ac:dyDescent="0.3">
      <c r="B32" s="141" t="s">
        <v>35</v>
      </c>
      <c r="C32" s="142"/>
      <c r="D32" s="143"/>
      <c r="E32" s="143"/>
      <c r="F32" s="143"/>
      <c r="G32" s="143"/>
      <c r="H32" s="143"/>
      <c r="I32" s="143"/>
      <c r="J32" s="144">
        <f t="shared" si="8"/>
        <v>0</v>
      </c>
      <c r="K32" s="145"/>
      <c r="L32" s="259"/>
      <c r="M32" s="146"/>
      <c r="N32" s="147"/>
      <c r="O32" s="148"/>
    </row>
    <row r="33" spans="1:15" s="21" customFormat="1" ht="31.2" hidden="1" x14ac:dyDescent="0.3">
      <c r="A33" s="20"/>
      <c r="B33" s="141" t="s">
        <v>36</v>
      </c>
      <c r="C33" s="149"/>
      <c r="D33" s="146"/>
      <c r="E33" s="146"/>
      <c r="F33" s="146"/>
      <c r="G33" s="146"/>
      <c r="H33" s="146"/>
      <c r="I33" s="146"/>
      <c r="J33" s="144">
        <f t="shared" si="8"/>
        <v>0</v>
      </c>
      <c r="K33" s="150"/>
      <c r="L33" s="260"/>
      <c r="M33" s="146"/>
      <c r="N33" s="151"/>
      <c r="O33" s="148"/>
    </row>
    <row r="34" spans="1:15" ht="31.2" hidden="1" x14ac:dyDescent="0.3">
      <c r="B34" s="141" t="s">
        <v>37</v>
      </c>
      <c r="C34" s="149"/>
      <c r="D34" s="146"/>
      <c r="E34" s="146"/>
      <c r="F34" s="146"/>
      <c r="G34" s="146"/>
      <c r="H34" s="146"/>
      <c r="I34" s="146"/>
      <c r="J34" s="144">
        <f t="shared" si="8"/>
        <v>0</v>
      </c>
      <c r="K34" s="150"/>
      <c r="L34" s="260"/>
      <c r="M34" s="146"/>
      <c r="N34" s="151"/>
      <c r="O34" s="148"/>
    </row>
    <row r="35" spans="1:15" ht="15.6" hidden="1" x14ac:dyDescent="0.3">
      <c r="C35" s="54" t="s">
        <v>19</v>
      </c>
      <c r="D35" s="13">
        <f>SUM(D27:D34)</f>
        <v>0</v>
      </c>
      <c r="E35" s="13">
        <f>SUM(E27:E34)</f>
        <v>0</v>
      </c>
      <c r="F35" s="13">
        <f>SUM(F27:F34)</f>
        <v>0</v>
      </c>
      <c r="G35" s="13"/>
      <c r="H35" s="13"/>
      <c r="I35" s="13"/>
      <c r="J35" s="13">
        <f>SUM(J27:J34)</f>
        <v>0</v>
      </c>
      <c r="K35" s="10">
        <f>(K27*J27)+(K28*J28)+(K29*J29)+(K30*J30)+(K31*J31)+(K32*J32)+(K33*J33)+(K34*J34)</f>
        <v>0</v>
      </c>
      <c r="L35" s="263">
        <f>SUM(L27:L34)</f>
        <v>0</v>
      </c>
      <c r="M35" s="94"/>
      <c r="N35" s="151"/>
      <c r="O35" s="29"/>
    </row>
    <row r="36" spans="1:15" ht="15.6" hidden="1" x14ac:dyDescent="0.3">
      <c r="B36" s="54" t="s">
        <v>38</v>
      </c>
      <c r="C36" s="303"/>
      <c r="D36" s="304"/>
      <c r="E36" s="304"/>
      <c r="F36" s="304"/>
      <c r="G36" s="304"/>
      <c r="H36" s="304"/>
      <c r="I36" s="304"/>
      <c r="J36" s="304"/>
      <c r="K36" s="304"/>
      <c r="L36" s="304"/>
      <c r="M36" s="304"/>
      <c r="N36" s="305"/>
      <c r="O36" s="28"/>
    </row>
    <row r="37" spans="1:15" ht="31.2" hidden="1" x14ac:dyDescent="0.3">
      <c r="B37" s="141" t="s">
        <v>39</v>
      </c>
      <c r="C37" s="142"/>
      <c r="D37" s="143"/>
      <c r="E37" s="143"/>
      <c r="F37" s="143"/>
      <c r="G37" s="143"/>
      <c r="H37" s="143"/>
      <c r="I37" s="143"/>
      <c r="J37" s="144">
        <f>SUM(D37:F37)</f>
        <v>0</v>
      </c>
      <c r="K37" s="145"/>
      <c r="L37" s="259"/>
      <c r="M37" s="146"/>
      <c r="N37" s="147"/>
      <c r="O37" s="148"/>
    </row>
    <row r="38" spans="1:15" ht="31.2" hidden="1" x14ac:dyDescent="0.3">
      <c r="B38" s="141" t="s">
        <v>40</v>
      </c>
      <c r="C38" s="142"/>
      <c r="D38" s="143"/>
      <c r="E38" s="143"/>
      <c r="F38" s="143"/>
      <c r="G38" s="143"/>
      <c r="H38" s="143"/>
      <c r="I38" s="143"/>
      <c r="J38" s="144">
        <f t="shared" ref="J38:J44" si="9">SUM(D38:F38)</f>
        <v>0</v>
      </c>
      <c r="K38" s="145"/>
      <c r="L38" s="259"/>
      <c r="M38" s="146"/>
      <c r="N38" s="147"/>
      <c r="O38" s="148"/>
    </row>
    <row r="39" spans="1:15" ht="31.2" hidden="1" x14ac:dyDescent="0.3">
      <c r="B39" s="141" t="s">
        <v>41</v>
      </c>
      <c r="C39" s="142"/>
      <c r="D39" s="143"/>
      <c r="E39" s="143"/>
      <c r="F39" s="143"/>
      <c r="G39" s="143"/>
      <c r="H39" s="143"/>
      <c r="I39" s="143"/>
      <c r="J39" s="144">
        <f t="shared" si="9"/>
        <v>0</v>
      </c>
      <c r="K39" s="145"/>
      <c r="L39" s="259"/>
      <c r="M39" s="146"/>
      <c r="N39" s="147"/>
      <c r="O39" s="148"/>
    </row>
    <row r="40" spans="1:15" ht="31.2" hidden="1" x14ac:dyDescent="0.3">
      <c r="B40" s="141" t="s">
        <v>42</v>
      </c>
      <c r="C40" s="142"/>
      <c r="D40" s="143"/>
      <c r="E40" s="143"/>
      <c r="F40" s="143"/>
      <c r="G40" s="143"/>
      <c r="H40" s="143"/>
      <c r="I40" s="143"/>
      <c r="J40" s="144">
        <f t="shared" si="9"/>
        <v>0</v>
      </c>
      <c r="K40" s="145"/>
      <c r="L40" s="259"/>
      <c r="M40" s="146"/>
      <c r="N40" s="147"/>
      <c r="O40" s="148"/>
    </row>
    <row r="41" spans="1:15" ht="31.2" hidden="1" x14ac:dyDescent="0.3">
      <c r="B41" s="141" t="s">
        <v>43</v>
      </c>
      <c r="C41" s="142"/>
      <c r="D41" s="143"/>
      <c r="E41" s="143"/>
      <c r="F41" s="143"/>
      <c r="G41" s="143"/>
      <c r="H41" s="143"/>
      <c r="I41" s="143"/>
      <c r="J41" s="144">
        <f t="shared" si="9"/>
        <v>0</v>
      </c>
      <c r="K41" s="145"/>
      <c r="L41" s="259"/>
      <c r="M41" s="146"/>
      <c r="N41" s="147"/>
      <c r="O41" s="148"/>
    </row>
    <row r="42" spans="1:15" ht="31.2" hidden="1" x14ac:dyDescent="0.3">
      <c r="A42" s="21"/>
      <c r="B42" s="141" t="s">
        <v>44</v>
      </c>
      <c r="C42" s="142"/>
      <c r="D42" s="143"/>
      <c r="E42" s="143"/>
      <c r="F42" s="143"/>
      <c r="G42" s="143"/>
      <c r="H42" s="143"/>
      <c r="I42" s="143"/>
      <c r="J42" s="144">
        <f t="shared" si="9"/>
        <v>0</v>
      </c>
      <c r="K42" s="145"/>
      <c r="L42" s="259"/>
      <c r="M42" s="146"/>
      <c r="N42" s="147"/>
      <c r="O42" s="148"/>
    </row>
    <row r="43" spans="1:15" s="21" customFormat="1" ht="31.2" hidden="1" x14ac:dyDescent="0.3">
      <c r="A43" s="20"/>
      <c r="B43" s="141" t="s">
        <v>45</v>
      </c>
      <c r="C43" s="149"/>
      <c r="D43" s="146"/>
      <c r="E43" s="146"/>
      <c r="F43" s="146"/>
      <c r="G43" s="146"/>
      <c r="H43" s="146"/>
      <c r="I43" s="146"/>
      <c r="J43" s="144">
        <f t="shared" si="9"/>
        <v>0</v>
      </c>
      <c r="K43" s="150"/>
      <c r="L43" s="260"/>
      <c r="M43" s="146"/>
      <c r="N43" s="151"/>
      <c r="O43" s="148"/>
    </row>
    <row r="44" spans="1:15" ht="31.2" hidden="1" x14ac:dyDescent="0.3">
      <c r="B44" s="141" t="s">
        <v>46</v>
      </c>
      <c r="C44" s="149"/>
      <c r="D44" s="146"/>
      <c r="E44" s="146"/>
      <c r="F44" s="146"/>
      <c r="G44" s="146"/>
      <c r="H44" s="146"/>
      <c r="I44" s="146"/>
      <c r="J44" s="144">
        <f t="shared" si="9"/>
        <v>0</v>
      </c>
      <c r="K44" s="150"/>
      <c r="L44" s="260"/>
      <c r="M44" s="146"/>
      <c r="N44" s="151"/>
      <c r="O44" s="148"/>
    </row>
    <row r="45" spans="1:15" ht="15.6" hidden="1" x14ac:dyDescent="0.3">
      <c r="C45" s="54" t="s">
        <v>19</v>
      </c>
      <c r="D45" s="10">
        <f>SUM(D37:D44)</f>
        <v>0</v>
      </c>
      <c r="E45" s="10">
        <f>SUM(E37:E44)</f>
        <v>0</v>
      </c>
      <c r="F45" s="10">
        <f>SUM(F37:F44)</f>
        <v>0</v>
      </c>
      <c r="G45" s="10"/>
      <c r="H45" s="10"/>
      <c r="I45" s="10"/>
      <c r="J45" s="10">
        <f>SUM(J37:J44)</f>
        <v>0</v>
      </c>
      <c r="K45" s="10">
        <f>(K37*J37)+(K38*J38)+(K39*J39)+(K40*J40)+(K41*J41)+(K42*J42)+(K43*J43)+(K44*J44)</f>
        <v>0</v>
      </c>
      <c r="L45" s="263">
        <f>SUM(L37:L44)</f>
        <v>0</v>
      </c>
      <c r="M45" s="94"/>
      <c r="N45" s="151"/>
      <c r="O45" s="29"/>
    </row>
    <row r="46" spans="1:15" ht="15.6" hidden="1" x14ac:dyDescent="0.3">
      <c r="B46" s="152"/>
      <c r="C46" s="153"/>
      <c r="D46" s="154"/>
      <c r="E46" s="154"/>
      <c r="F46" s="154"/>
      <c r="G46" s="154"/>
      <c r="H46" s="154"/>
      <c r="I46" s="154"/>
      <c r="J46" s="154"/>
      <c r="K46" s="154"/>
      <c r="L46" s="264"/>
      <c r="M46" s="154"/>
      <c r="N46" s="154"/>
      <c r="O46" s="148"/>
    </row>
    <row r="47" spans="1:15" ht="31.2" x14ac:dyDescent="0.3">
      <c r="B47" s="54" t="s">
        <v>47</v>
      </c>
      <c r="C47" s="301" t="s">
        <v>874</v>
      </c>
      <c r="D47" s="302"/>
      <c r="E47" s="302"/>
      <c r="F47" s="302"/>
      <c r="G47" s="302"/>
      <c r="H47" s="302"/>
      <c r="I47" s="302"/>
      <c r="J47" s="302"/>
      <c r="K47" s="302"/>
      <c r="L47" s="302"/>
      <c r="M47" s="302"/>
      <c r="N47" s="309"/>
      <c r="O47" s="9"/>
    </row>
    <row r="48" spans="1:15" ht="31.2" x14ac:dyDescent="0.3">
      <c r="B48" s="54" t="s">
        <v>48</v>
      </c>
      <c r="C48" s="301" t="s">
        <v>874</v>
      </c>
      <c r="D48" s="302"/>
      <c r="E48" s="302"/>
      <c r="F48" s="302"/>
      <c r="G48" s="302"/>
      <c r="H48" s="302"/>
      <c r="I48" s="302"/>
      <c r="J48" s="302"/>
      <c r="K48" s="302"/>
      <c r="L48" s="302"/>
      <c r="M48" s="302"/>
      <c r="N48" s="309"/>
      <c r="O48" s="28"/>
    </row>
    <row r="49" spans="1:15" ht="140.4" x14ac:dyDescent="0.3">
      <c r="B49" s="141" t="s">
        <v>49</v>
      </c>
      <c r="C49" s="142" t="s">
        <v>875</v>
      </c>
      <c r="D49" s="210">
        <v>10000</v>
      </c>
      <c r="E49" s="210">
        <v>116139.33</v>
      </c>
      <c r="F49" s="210">
        <v>14000</v>
      </c>
      <c r="G49" s="220">
        <v>19089.53</v>
      </c>
      <c r="H49" s="221">
        <v>180956.08</v>
      </c>
      <c r="I49" s="221">
        <v>0</v>
      </c>
      <c r="J49" s="144">
        <f>SUM(D49:I49)</f>
        <v>340184.94</v>
      </c>
      <c r="K49" s="222">
        <v>0.375</v>
      </c>
      <c r="L49" s="224">
        <f>140139.33+117995.1</f>
        <v>258134.43</v>
      </c>
      <c r="M49" s="211" t="s">
        <v>879</v>
      </c>
      <c r="N49" s="147"/>
      <c r="O49" s="148"/>
    </row>
    <row r="50" spans="1:15" ht="46.8" x14ac:dyDescent="0.3">
      <c r="B50" s="141" t="s">
        <v>50</v>
      </c>
      <c r="C50" s="142" t="s">
        <v>876</v>
      </c>
      <c r="D50" s="210">
        <v>10000</v>
      </c>
      <c r="E50" s="210">
        <v>40097.43</v>
      </c>
      <c r="F50" s="210">
        <v>9157.27</v>
      </c>
      <c r="G50" s="220">
        <v>19089.53</v>
      </c>
      <c r="H50" s="220">
        <v>25000</v>
      </c>
      <c r="I50" s="221">
        <v>0</v>
      </c>
      <c r="J50" s="144">
        <f t="shared" ref="J50:J52" si="10">SUM(D50:I50)</f>
        <v>103344.23</v>
      </c>
      <c r="K50" s="222">
        <v>0.375</v>
      </c>
      <c r="L50" s="224">
        <f>59254.7+7236.83</f>
        <v>66491.53</v>
      </c>
      <c r="M50" s="211" t="s">
        <v>880</v>
      </c>
      <c r="N50" s="147"/>
      <c r="O50" s="148"/>
    </row>
    <row r="51" spans="1:15" ht="62.4" x14ac:dyDescent="0.3">
      <c r="B51" s="141" t="s">
        <v>51</v>
      </c>
      <c r="C51" s="142" t="s">
        <v>877</v>
      </c>
      <c r="D51" s="210">
        <v>23000</v>
      </c>
      <c r="E51" s="210">
        <v>0</v>
      </c>
      <c r="F51" s="210">
        <v>5001.2700000000004</v>
      </c>
      <c r="G51" s="220">
        <v>18938.810000000001</v>
      </c>
      <c r="H51" s="220">
        <v>0</v>
      </c>
      <c r="I51" s="221">
        <v>0</v>
      </c>
      <c r="J51" s="144">
        <f t="shared" si="10"/>
        <v>46940.08</v>
      </c>
      <c r="K51" s="222">
        <v>0.375</v>
      </c>
      <c r="L51" s="224">
        <f>28001.27+9959.13</f>
        <v>37960.400000000001</v>
      </c>
      <c r="M51" s="211" t="s">
        <v>881</v>
      </c>
      <c r="N51" s="147"/>
      <c r="O51" s="148"/>
    </row>
    <row r="52" spans="1:15" ht="46.8" x14ac:dyDescent="0.3">
      <c r="B52" s="141" t="s">
        <v>52</v>
      </c>
      <c r="C52" s="142" t="s">
        <v>878</v>
      </c>
      <c r="D52" s="210">
        <v>10000</v>
      </c>
      <c r="E52" s="210"/>
      <c r="F52" s="210">
        <v>9000</v>
      </c>
      <c r="G52" s="220">
        <v>12007.5</v>
      </c>
      <c r="H52" s="220"/>
      <c r="I52" s="221">
        <v>0</v>
      </c>
      <c r="J52" s="144">
        <f t="shared" si="10"/>
        <v>31007.5</v>
      </c>
      <c r="K52" s="222">
        <v>0.52500000000000002</v>
      </c>
      <c r="L52" s="224">
        <v>19000</v>
      </c>
      <c r="M52" s="211" t="s">
        <v>882</v>
      </c>
      <c r="N52" s="147"/>
      <c r="O52" s="148"/>
    </row>
    <row r="53" spans="1:15" ht="31.2" hidden="1" x14ac:dyDescent="0.3">
      <c r="B53" s="141" t="s">
        <v>53</v>
      </c>
      <c r="C53" s="142"/>
      <c r="D53" s="143"/>
      <c r="E53" s="143"/>
      <c r="F53" s="143"/>
      <c r="G53" s="143"/>
      <c r="H53" s="143"/>
      <c r="I53" s="143"/>
      <c r="J53" s="144">
        <f t="shared" ref="J53:J56" si="11">SUM(D53:F53)</f>
        <v>0</v>
      </c>
      <c r="K53" s="145"/>
      <c r="L53" s="261"/>
      <c r="M53" s="146"/>
      <c r="N53" s="147"/>
      <c r="O53" s="148"/>
    </row>
    <row r="54" spans="1:15" ht="31.2" hidden="1" x14ac:dyDescent="0.3">
      <c r="B54" s="141" t="s">
        <v>54</v>
      </c>
      <c r="C54" s="142"/>
      <c r="D54" s="143"/>
      <c r="E54" s="143"/>
      <c r="F54" s="143"/>
      <c r="G54" s="143"/>
      <c r="H54" s="143"/>
      <c r="I54" s="143"/>
      <c r="J54" s="144">
        <f t="shared" si="11"/>
        <v>0</v>
      </c>
      <c r="K54" s="145"/>
      <c r="L54" s="261"/>
      <c r="M54" s="146"/>
      <c r="N54" s="147"/>
      <c r="O54" s="148"/>
    </row>
    <row r="55" spans="1:15" ht="31.2" hidden="1" x14ac:dyDescent="0.3">
      <c r="A55" s="21"/>
      <c r="B55" s="141" t="s">
        <v>55</v>
      </c>
      <c r="C55" s="149"/>
      <c r="D55" s="146"/>
      <c r="E55" s="146"/>
      <c r="F55" s="146"/>
      <c r="G55" s="146"/>
      <c r="H55" s="146"/>
      <c r="I55" s="146"/>
      <c r="J55" s="144">
        <f t="shared" si="11"/>
        <v>0</v>
      </c>
      <c r="K55" s="150"/>
      <c r="L55" s="262"/>
      <c r="M55" s="146"/>
      <c r="N55" s="151"/>
      <c r="O55" s="148"/>
    </row>
    <row r="56" spans="1:15" s="21" customFormat="1" ht="31.2" hidden="1" x14ac:dyDescent="0.3">
      <c r="B56" s="141" t="s">
        <v>56</v>
      </c>
      <c r="C56" s="149"/>
      <c r="D56" s="146"/>
      <c r="E56" s="146"/>
      <c r="F56" s="146"/>
      <c r="G56" s="146"/>
      <c r="H56" s="146"/>
      <c r="I56" s="146"/>
      <c r="J56" s="144">
        <f t="shared" si="11"/>
        <v>0</v>
      </c>
      <c r="K56" s="150"/>
      <c r="L56" s="262"/>
      <c r="M56" s="146"/>
      <c r="N56" s="151"/>
      <c r="O56" s="148"/>
    </row>
    <row r="57" spans="1:15" s="21" customFormat="1" ht="15.6" x14ac:dyDescent="0.3">
      <c r="A57" s="20"/>
      <c r="B57" s="20"/>
      <c r="C57" s="54" t="s">
        <v>19</v>
      </c>
      <c r="D57" s="10">
        <f>SUM(D49:D56)</f>
        <v>53000</v>
      </c>
      <c r="E57" s="10">
        <f t="shared" ref="E57:I57" si="12">SUM(E49:E56)</f>
        <v>156236.76</v>
      </c>
      <c r="F57" s="10">
        <f t="shared" si="12"/>
        <v>37158.54</v>
      </c>
      <c r="G57" s="10">
        <f t="shared" si="12"/>
        <v>69125.37</v>
      </c>
      <c r="H57" s="10">
        <f t="shared" si="12"/>
        <v>205956.08</v>
      </c>
      <c r="I57" s="10">
        <f t="shared" si="12"/>
        <v>0</v>
      </c>
      <c r="J57" s="13">
        <f>SUM(J49:J56)</f>
        <v>521476.75</v>
      </c>
      <c r="K57" s="10">
        <f>(K49*J49)+(K50*J50)+(K51*J51)+(K52*J52)</f>
        <v>200204.90625</v>
      </c>
      <c r="L57" s="246">
        <f>SUM(L49:L56)</f>
        <v>381586.36</v>
      </c>
      <c r="M57" s="94"/>
      <c r="N57" s="151"/>
      <c r="O57" s="29"/>
    </row>
    <row r="58" spans="1:15" ht="15.6" x14ac:dyDescent="0.3">
      <c r="B58" s="54" t="s">
        <v>57</v>
      </c>
      <c r="C58" s="301" t="s">
        <v>886</v>
      </c>
      <c r="D58" s="302"/>
      <c r="E58" s="302"/>
      <c r="F58" s="302"/>
      <c r="G58" s="302"/>
      <c r="H58" s="302"/>
      <c r="I58" s="302"/>
      <c r="J58" s="302"/>
      <c r="K58" s="302"/>
      <c r="L58" s="302"/>
      <c r="M58" s="302"/>
      <c r="N58" s="309"/>
      <c r="O58" s="28"/>
    </row>
    <row r="59" spans="1:15" ht="124.8" customHeight="1" x14ac:dyDescent="0.3">
      <c r="B59" s="141" t="s">
        <v>58</v>
      </c>
      <c r="C59" s="142" t="s">
        <v>883</v>
      </c>
      <c r="D59" s="210">
        <v>81605</v>
      </c>
      <c r="E59" s="210"/>
      <c r="F59" s="210">
        <v>2000</v>
      </c>
      <c r="G59" s="220">
        <v>68574.66</v>
      </c>
      <c r="H59" s="220">
        <v>0</v>
      </c>
      <c r="I59" s="221">
        <v>0</v>
      </c>
      <c r="J59" s="144">
        <f>SUM(D59:I59)</f>
        <v>152179.66</v>
      </c>
      <c r="K59" s="222">
        <v>0.42499999999999999</v>
      </c>
      <c r="L59" s="224">
        <f>83605+14118.06</f>
        <v>97723.06</v>
      </c>
      <c r="M59" s="211" t="s">
        <v>887</v>
      </c>
      <c r="N59" s="147"/>
      <c r="O59" s="148"/>
    </row>
    <row r="60" spans="1:15" ht="67.8" customHeight="1" x14ac:dyDescent="0.3">
      <c r="B60" s="141" t="s">
        <v>59</v>
      </c>
      <c r="C60" s="142" t="s">
        <v>884</v>
      </c>
      <c r="D60" s="210">
        <v>30000</v>
      </c>
      <c r="E60" s="210"/>
      <c r="F60" s="210">
        <v>15000</v>
      </c>
      <c r="G60" s="220">
        <v>28357.99</v>
      </c>
      <c r="H60" s="220"/>
      <c r="I60" s="221">
        <v>0</v>
      </c>
      <c r="J60" s="144">
        <f t="shared" ref="J60:J61" si="13">SUM(D60:I60)</f>
        <v>73357.990000000005</v>
      </c>
      <c r="K60" s="222">
        <v>0.42499999999999999</v>
      </c>
      <c r="L60" s="224">
        <f>45000+4732.4</f>
        <v>49732.4</v>
      </c>
      <c r="M60" s="211" t="s">
        <v>888</v>
      </c>
      <c r="N60" s="147"/>
      <c r="O60" s="148"/>
    </row>
    <row r="61" spans="1:15" ht="65.400000000000006" customHeight="1" x14ac:dyDescent="0.3">
      <c r="B61" s="141" t="s">
        <v>60</v>
      </c>
      <c r="C61" s="142" t="s">
        <v>885</v>
      </c>
      <c r="D61" s="210">
        <v>76801.8</v>
      </c>
      <c r="E61" s="210"/>
      <c r="F61" s="283">
        <v>195341.46</v>
      </c>
      <c r="G61" s="220">
        <v>30903.98</v>
      </c>
      <c r="H61" s="220"/>
      <c r="I61" s="221">
        <v>0</v>
      </c>
      <c r="J61" s="144">
        <f t="shared" si="13"/>
        <v>303047.24</v>
      </c>
      <c r="K61" s="222">
        <v>0.42499999999999999</v>
      </c>
      <c r="L61" s="224">
        <f>272143.26+17671.3</f>
        <v>289814.56</v>
      </c>
      <c r="M61" s="217" t="s">
        <v>889</v>
      </c>
      <c r="N61" s="147"/>
      <c r="O61" s="148"/>
    </row>
    <row r="62" spans="1:15" ht="31.2" hidden="1" x14ac:dyDescent="0.3">
      <c r="B62" s="141" t="s">
        <v>61</v>
      </c>
      <c r="C62" s="142"/>
      <c r="D62" s="143"/>
      <c r="E62" s="143"/>
      <c r="F62" s="143"/>
      <c r="G62" s="143"/>
      <c r="H62" s="143"/>
      <c r="I62" s="143"/>
      <c r="J62" s="144">
        <f t="shared" ref="J62:J66" si="14">SUM(D62:F62)</f>
        <v>0</v>
      </c>
      <c r="K62" s="145"/>
      <c r="L62" s="261"/>
      <c r="M62" s="146"/>
      <c r="N62" s="147"/>
      <c r="O62" s="148"/>
    </row>
    <row r="63" spans="1:15" ht="31.2" hidden="1" x14ac:dyDescent="0.3">
      <c r="B63" s="141" t="s">
        <v>62</v>
      </c>
      <c r="C63" s="142"/>
      <c r="D63" s="143"/>
      <c r="E63" s="143"/>
      <c r="F63" s="143"/>
      <c r="G63" s="143"/>
      <c r="H63" s="143"/>
      <c r="I63" s="143"/>
      <c r="J63" s="144">
        <f t="shared" si="14"/>
        <v>0</v>
      </c>
      <c r="K63" s="145"/>
      <c r="L63" s="261"/>
      <c r="M63" s="146"/>
      <c r="N63" s="147"/>
      <c r="O63" s="148"/>
    </row>
    <row r="64" spans="1:15" ht="31.2" hidden="1" x14ac:dyDescent="0.3">
      <c r="B64" s="141" t="s">
        <v>63</v>
      </c>
      <c r="C64" s="142"/>
      <c r="D64" s="143"/>
      <c r="E64" s="143"/>
      <c r="F64" s="143"/>
      <c r="G64" s="143"/>
      <c r="H64" s="143"/>
      <c r="I64" s="143"/>
      <c r="J64" s="144">
        <f t="shared" si="14"/>
        <v>0</v>
      </c>
      <c r="K64" s="145"/>
      <c r="L64" s="261"/>
      <c r="M64" s="146"/>
      <c r="N64" s="147"/>
      <c r="O64" s="148"/>
    </row>
    <row r="65" spans="1:15" ht="31.2" hidden="1" x14ac:dyDescent="0.3">
      <c r="B65" s="141" t="s">
        <v>64</v>
      </c>
      <c r="C65" s="149"/>
      <c r="D65" s="146"/>
      <c r="E65" s="146"/>
      <c r="F65" s="146"/>
      <c r="G65" s="146"/>
      <c r="H65" s="146"/>
      <c r="I65" s="146"/>
      <c r="J65" s="144">
        <f t="shared" si="14"/>
        <v>0</v>
      </c>
      <c r="K65" s="150"/>
      <c r="L65" s="262"/>
      <c r="M65" s="146"/>
      <c r="N65" s="151"/>
      <c r="O65" s="148"/>
    </row>
    <row r="66" spans="1:15" ht="31.2" hidden="1" x14ac:dyDescent="0.3">
      <c r="B66" s="141" t="s">
        <v>65</v>
      </c>
      <c r="C66" s="149"/>
      <c r="D66" s="146"/>
      <c r="E66" s="146"/>
      <c r="F66" s="146"/>
      <c r="G66" s="146"/>
      <c r="H66" s="146"/>
      <c r="I66" s="146"/>
      <c r="J66" s="144">
        <f t="shared" si="14"/>
        <v>0</v>
      </c>
      <c r="K66" s="150"/>
      <c r="L66" s="262"/>
      <c r="M66" s="146"/>
      <c r="N66" s="151"/>
      <c r="O66" s="148"/>
    </row>
    <row r="67" spans="1:15" ht="15.6" x14ac:dyDescent="0.3">
      <c r="C67" s="54" t="s">
        <v>19</v>
      </c>
      <c r="D67" s="13">
        <f>SUM(D59:D66)</f>
        <v>188406.8</v>
      </c>
      <c r="E67" s="13">
        <f t="shared" ref="E67:I67" si="15">SUM(E59:E66)</f>
        <v>0</v>
      </c>
      <c r="F67" s="13">
        <f t="shared" si="15"/>
        <v>212341.46</v>
      </c>
      <c r="G67" s="13">
        <f t="shared" si="15"/>
        <v>127836.63</v>
      </c>
      <c r="H67" s="13">
        <f t="shared" si="15"/>
        <v>0</v>
      </c>
      <c r="I67" s="13">
        <f t="shared" si="15"/>
        <v>0</v>
      </c>
      <c r="J67" s="265">
        <f>SUM(J59:J66)</f>
        <v>528584.89</v>
      </c>
      <c r="K67" s="10">
        <f>(K59*J59)+(K60*J60)+(K61*J61)</f>
        <v>224648.57824999999</v>
      </c>
      <c r="L67" s="265">
        <f>SUM(L59:L66)</f>
        <v>437270.02</v>
      </c>
      <c r="M67" s="95"/>
      <c r="N67" s="151"/>
      <c r="O67" s="29"/>
    </row>
    <row r="68" spans="1:15" ht="15.6" hidden="1" x14ac:dyDescent="0.3">
      <c r="B68" s="54" t="s">
        <v>66</v>
      </c>
      <c r="C68" s="303"/>
      <c r="D68" s="304"/>
      <c r="E68" s="304"/>
      <c r="F68" s="304"/>
      <c r="G68" s="304"/>
      <c r="H68" s="304"/>
      <c r="I68" s="304"/>
      <c r="J68" s="304"/>
      <c r="K68" s="304"/>
      <c r="L68" s="304"/>
      <c r="M68" s="304"/>
      <c r="N68" s="305"/>
      <c r="O68" s="28"/>
    </row>
    <row r="69" spans="1:15" ht="31.2" hidden="1" x14ac:dyDescent="0.3">
      <c r="B69" s="141" t="s">
        <v>67</v>
      </c>
      <c r="C69" s="142"/>
      <c r="D69" s="143"/>
      <c r="E69" s="143"/>
      <c r="F69" s="143"/>
      <c r="G69" s="143"/>
      <c r="H69" s="143"/>
      <c r="I69" s="143"/>
      <c r="J69" s="144">
        <f>SUM(D69:F69)</f>
        <v>0</v>
      </c>
      <c r="K69" s="145"/>
      <c r="L69" s="259"/>
      <c r="M69" s="146"/>
      <c r="N69" s="147"/>
      <c r="O69" s="148"/>
    </row>
    <row r="70" spans="1:15" ht="31.2" hidden="1" x14ac:dyDescent="0.3">
      <c r="B70" s="141" t="s">
        <v>68</v>
      </c>
      <c r="C70" s="142"/>
      <c r="D70" s="143"/>
      <c r="E70" s="143"/>
      <c r="F70" s="143"/>
      <c r="G70" s="143"/>
      <c r="H70" s="143"/>
      <c r="I70" s="143"/>
      <c r="J70" s="144">
        <f t="shared" ref="J70:J76" si="16">SUM(D70:F70)</f>
        <v>0</v>
      </c>
      <c r="K70" s="145"/>
      <c r="L70" s="259"/>
      <c r="M70" s="146"/>
      <c r="N70" s="147"/>
      <c r="O70" s="148"/>
    </row>
    <row r="71" spans="1:15" ht="31.2" hidden="1" x14ac:dyDescent="0.3">
      <c r="B71" s="141" t="s">
        <v>69</v>
      </c>
      <c r="C71" s="142"/>
      <c r="D71" s="143"/>
      <c r="E71" s="143"/>
      <c r="F71" s="143"/>
      <c r="G71" s="143"/>
      <c r="H71" s="143"/>
      <c r="I71" s="143"/>
      <c r="J71" s="144">
        <f t="shared" si="16"/>
        <v>0</v>
      </c>
      <c r="K71" s="145"/>
      <c r="L71" s="259"/>
      <c r="M71" s="146"/>
      <c r="N71" s="147"/>
      <c r="O71" s="148"/>
    </row>
    <row r="72" spans="1:15" ht="31.2" hidden="1" x14ac:dyDescent="0.3">
      <c r="A72" s="21"/>
      <c r="B72" s="141" t="s">
        <v>70</v>
      </c>
      <c r="C72" s="142"/>
      <c r="D72" s="143"/>
      <c r="E72" s="143"/>
      <c r="F72" s="143"/>
      <c r="G72" s="143"/>
      <c r="H72" s="143"/>
      <c r="I72" s="143"/>
      <c r="J72" s="144">
        <f t="shared" si="16"/>
        <v>0</v>
      </c>
      <c r="K72" s="145"/>
      <c r="L72" s="259"/>
      <c r="M72" s="146"/>
      <c r="N72" s="147"/>
      <c r="O72" s="148"/>
    </row>
    <row r="73" spans="1:15" s="21" customFormat="1" ht="31.2" hidden="1" x14ac:dyDescent="0.3">
      <c r="A73" s="20"/>
      <c r="B73" s="141" t="s">
        <v>71</v>
      </c>
      <c r="C73" s="142"/>
      <c r="D73" s="143"/>
      <c r="E73" s="143"/>
      <c r="F73" s="143"/>
      <c r="G73" s="143"/>
      <c r="H73" s="143"/>
      <c r="I73" s="143"/>
      <c r="J73" s="144">
        <f t="shared" si="16"/>
        <v>0</v>
      </c>
      <c r="K73" s="145"/>
      <c r="L73" s="259"/>
      <c r="M73" s="146"/>
      <c r="N73" s="147"/>
      <c r="O73" s="148"/>
    </row>
    <row r="74" spans="1:15" ht="31.2" hidden="1" x14ac:dyDescent="0.3">
      <c r="B74" s="141" t="s">
        <v>72</v>
      </c>
      <c r="C74" s="142"/>
      <c r="D74" s="143"/>
      <c r="E74" s="143"/>
      <c r="F74" s="143"/>
      <c r="G74" s="143"/>
      <c r="H74" s="143"/>
      <c r="I74" s="143"/>
      <c r="J74" s="144">
        <f t="shared" si="16"/>
        <v>0</v>
      </c>
      <c r="K74" s="145"/>
      <c r="L74" s="259"/>
      <c r="M74" s="146"/>
      <c r="N74" s="147"/>
      <c r="O74" s="148"/>
    </row>
    <row r="75" spans="1:15" ht="31.2" hidden="1" x14ac:dyDescent="0.3">
      <c r="B75" s="141" t="s">
        <v>73</v>
      </c>
      <c r="C75" s="149"/>
      <c r="D75" s="146"/>
      <c r="E75" s="146"/>
      <c r="F75" s="146"/>
      <c r="G75" s="146"/>
      <c r="H75" s="146"/>
      <c r="I75" s="146"/>
      <c r="J75" s="144">
        <f t="shared" si="16"/>
        <v>0</v>
      </c>
      <c r="K75" s="150"/>
      <c r="L75" s="260"/>
      <c r="M75" s="146"/>
      <c r="N75" s="151"/>
      <c r="O75" s="148"/>
    </row>
    <row r="76" spans="1:15" ht="31.2" hidden="1" x14ac:dyDescent="0.3">
      <c r="B76" s="141" t="s">
        <v>74</v>
      </c>
      <c r="C76" s="149"/>
      <c r="D76" s="146"/>
      <c r="E76" s="146"/>
      <c r="F76" s="146"/>
      <c r="G76" s="146"/>
      <c r="H76" s="146"/>
      <c r="I76" s="146"/>
      <c r="J76" s="144">
        <f t="shared" si="16"/>
        <v>0</v>
      </c>
      <c r="K76" s="150"/>
      <c r="L76" s="260"/>
      <c r="M76" s="146"/>
      <c r="N76" s="151"/>
      <c r="O76" s="148"/>
    </row>
    <row r="77" spans="1:15" ht="15.6" hidden="1" x14ac:dyDescent="0.3">
      <c r="C77" s="54" t="s">
        <v>19</v>
      </c>
      <c r="D77" s="13">
        <f>SUM(D69:D76)</f>
        <v>0</v>
      </c>
      <c r="E77" s="13">
        <f>SUM(E69:E76)</f>
        <v>0</v>
      </c>
      <c r="F77" s="13">
        <f>SUM(F69:F76)</f>
        <v>0</v>
      </c>
      <c r="G77" s="13"/>
      <c r="H77" s="13"/>
      <c r="I77" s="13"/>
      <c r="J77" s="13">
        <f>SUM(J69:J76)</f>
        <v>0</v>
      </c>
      <c r="K77" s="10">
        <f>(K69*J69)+(K70*J70)+(K71*J71)+(K72*J72)+(K73*J73)+(K74*J74)+(K75*J75)+(K76*J76)</f>
        <v>0</v>
      </c>
      <c r="L77" s="266">
        <f>SUM(L69:L76)</f>
        <v>0</v>
      </c>
      <c r="M77" s="95"/>
      <c r="N77" s="151"/>
      <c r="O77" s="29"/>
    </row>
    <row r="78" spans="1:15" ht="15.6" hidden="1" x14ac:dyDescent="0.3">
      <c r="B78" s="54" t="s">
        <v>75</v>
      </c>
      <c r="C78" s="303"/>
      <c r="D78" s="304"/>
      <c r="E78" s="304"/>
      <c r="F78" s="304"/>
      <c r="G78" s="304"/>
      <c r="H78" s="304"/>
      <c r="I78" s="304"/>
      <c r="J78" s="304"/>
      <c r="K78" s="304"/>
      <c r="L78" s="304"/>
      <c r="M78" s="304"/>
      <c r="N78" s="305"/>
      <c r="O78" s="28"/>
    </row>
    <row r="79" spans="1:15" ht="31.2" hidden="1" x14ac:dyDescent="0.3">
      <c r="B79" s="141" t="s">
        <v>76</v>
      </c>
      <c r="C79" s="142"/>
      <c r="D79" s="143"/>
      <c r="E79" s="143"/>
      <c r="F79" s="143"/>
      <c r="G79" s="143"/>
      <c r="H79" s="143"/>
      <c r="I79" s="143"/>
      <c r="J79" s="144">
        <f>SUM(D79:F79)</f>
        <v>0</v>
      </c>
      <c r="K79" s="145" t="s">
        <v>77</v>
      </c>
      <c r="L79" s="259"/>
      <c r="M79" s="146"/>
      <c r="N79" s="147"/>
      <c r="O79" s="148"/>
    </row>
    <row r="80" spans="1:15" ht="31.2" hidden="1" x14ac:dyDescent="0.3">
      <c r="B80" s="141" t="s">
        <v>78</v>
      </c>
      <c r="C80" s="142"/>
      <c r="D80" s="143"/>
      <c r="E80" s="143"/>
      <c r="F80" s="143"/>
      <c r="G80" s="143"/>
      <c r="H80" s="143"/>
      <c r="I80" s="143"/>
      <c r="J80" s="144">
        <f t="shared" ref="J80:J86" si="17">SUM(D80:F80)</f>
        <v>0</v>
      </c>
      <c r="K80" s="145"/>
      <c r="L80" s="259"/>
      <c r="M80" s="146"/>
      <c r="N80" s="147"/>
      <c r="O80" s="148"/>
    </row>
    <row r="81" spans="2:15" ht="31.2" hidden="1" x14ac:dyDescent="0.3">
      <c r="B81" s="141" t="s">
        <v>79</v>
      </c>
      <c r="C81" s="142"/>
      <c r="D81" s="143"/>
      <c r="E81" s="143"/>
      <c r="F81" s="143"/>
      <c r="G81" s="143"/>
      <c r="H81" s="143"/>
      <c r="I81" s="143"/>
      <c r="J81" s="144">
        <f t="shared" si="17"/>
        <v>0</v>
      </c>
      <c r="K81" s="145"/>
      <c r="L81" s="259"/>
      <c r="M81" s="146"/>
      <c r="N81" s="147"/>
      <c r="O81" s="148"/>
    </row>
    <row r="82" spans="2:15" ht="31.2" hidden="1" x14ac:dyDescent="0.3">
      <c r="B82" s="141" t="s">
        <v>80</v>
      </c>
      <c r="C82" s="142"/>
      <c r="D82" s="143"/>
      <c r="E82" s="143"/>
      <c r="F82" s="143"/>
      <c r="G82" s="143"/>
      <c r="H82" s="143"/>
      <c r="I82" s="143"/>
      <c r="J82" s="144">
        <f t="shared" si="17"/>
        <v>0</v>
      </c>
      <c r="K82" s="145"/>
      <c r="L82" s="259"/>
      <c r="M82" s="146"/>
      <c r="N82" s="147"/>
      <c r="O82" s="148"/>
    </row>
    <row r="83" spans="2:15" ht="31.2" hidden="1" x14ac:dyDescent="0.3">
      <c r="B83" s="141" t="s">
        <v>81</v>
      </c>
      <c r="C83" s="142"/>
      <c r="D83" s="143"/>
      <c r="E83" s="143"/>
      <c r="F83" s="143"/>
      <c r="G83" s="143"/>
      <c r="H83" s="143"/>
      <c r="I83" s="143"/>
      <c r="J83" s="144">
        <f t="shared" si="17"/>
        <v>0</v>
      </c>
      <c r="K83" s="145"/>
      <c r="L83" s="259"/>
      <c r="M83" s="146"/>
      <c r="N83" s="147"/>
      <c r="O83" s="148"/>
    </row>
    <row r="84" spans="2:15" ht="31.2" hidden="1" x14ac:dyDescent="0.3">
      <c r="B84" s="141" t="s">
        <v>82</v>
      </c>
      <c r="C84" s="142"/>
      <c r="D84" s="143"/>
      <c r="E84" s="143"/>
      <c r="F84" s="143"/>
      <c r="G84" s="143"/>
      <c r="H84" s="143"/>
      <c r="I84" s="143"/>
      <c r="J84" s="144">
        <f t="shared" si="17"/>
        <v>0</v>
      </c>
      <c r="K84" s="145"/>
      <c r="L84" s="259"/>
      <c r="M84" s="146"/>
      <c r="N84" s="147"/>
      <c r="O84" s="148"/>
    </row>
    <row r="85" spans="2:15" ht="31.2" hidden="1" x14ac:dyDescent="0.3">
      <c r="B85" s="141" t="s">
        <v>83</v>
      </c>
      <c r="C85" s="149"/>
      <c r="D85" s="146"/>
      <c r="E85" s="146"/>
      <c r="F85" s="146"/>
      <c r="G85" s="146"/>
      <c r="H85" s="146"/>
      <c r="I85" s="146"/>
      <c r="J85" s="144">
        <f t="shared" si="17"/>
        <v>0</v>
      </c>
      <c r="K85" s="150"/>
      <c r="L85" s="260"/>
      <c r="M85" s="146"/>
      <c r="N85" s="151"/>
      <c r="O85" s="148"/>
    </row>
    <row r="86" spans="2:15" ht="31.2" hidden="1" x14ac:dyDescent="0.3">
      <c r="B86" s="141" t="s">
        <v>84</v>
      </c>
      <c r="C86" s="149"/>
      <c r="D86" s="146"/>
      <c r="E86" s="146"/>
      <c r="F86" s="146"/>
      <c r="G86" s="146"/>
      <c r="H86" s="146"/>
      <c r="I86" s="146"/>
      <c r="J86" s="144">
        <f t="shared" si="17"/>
        <v>0</v>
      </c>
      <c r="K86" s="150"/>
      <c r="L86" s="260"/>
      <c r="M86" s="146"/>
      <c r="N86" s="151"/>
      <c r="O86" s="148"/>
    </row>
    <row r="87" spans="2:15" ht="15.6" hidden="1" x14ac:dyDescent="0.3">
      <c r="C87" s="54" t="s">
        <v>19</v>
      </c>
      <c r="D87" s="10">
        <f>SUM(D79:D86)</f>
        <v>0</v>
      </c>
      <c r="E87" s="10">
        <f>SUM(E79:E86)</f>
        <v>0</v>
      </c>
      <c r="F87" s="10">
        <f>SUM(F79:F86)</f>
        <v>0</v>
      </c>
      <c r="G87" s="10"/>
      <c r="H87" s="10"/>
      <c r="I87" s="10"/>
      <c r="J87" s="10">
        <f>SUM(J79:J86)</f>
        <v>0</v>
      </c>
      <c r="K87" s="10" t="e">
        <f>(K79*J79)+(K80*J80)+(K81*J81)+(K82*J82)+(K83*J83)+(K84*J84)+(K85*J85)+(K86*J86)</f>
        <v>#VALUE!</v>
      </c>
      <c r="L87" s="266">
        <f>SUM(L79:L86)</f>
        <v>0</v>
      </c>
      <c r="M87" s="95"/>
      <c r="N87" s="151"/>
      <c r="O87" s="29"/>
    </row>
    <row r="88" spans="2:15" ht="15.6" hidden="1" x14ac:dyDescent="0.3">
      <c r="B88" s="4"/>
      <c r="C88" s="152"/>
      <c r="D88" s="155"/>
      <c r="E88" s="155"/>
      <c r="F88" s="155"/>
      <c r="G88" s="155"/>
      <c r="H88" s="155"/>
      <c r="I88" s="155"/>
      <c r="J88" s="155"/>
      <c r="K88" s="155"/>
      <c r="L88" s="267"/>
      <c r="M88" s="155"/>
      <c r="N88" s="152"/>
      <c r="O88" s="2"/>
    </row>
    <row r="89" spans="2:15" ht="31.2" x14ac:dyDescent="0.3">
      <c r="B89" s="54" t="s">
        <v>85</v>
      </c>
      <c r="C89" s="301" t="s">
        <v>890</v>
      </c>
      <c r="D89" s="302"/>
      <c r="E89" s="302"/>
      <c r="F89" s="302"/>
      <c r="G89" s="302"/>
      <c r="H89" s="302"/>
      <c r="I89" s="302"/>
      <c r="J89" s="302"/>
      <c r="K89" s="302"/>
      <c r="L89" s="302"/>
      <c r="M89" s="302"/>
      <c r="N89" s="302"/>
      <c r="O89" s="9"/>
    </row>
    <row r="90" spans="2:15" ht="15.6" x14ac:dyDescent="0.3">
      <c r="B90" s="54" t="s">
        <v>86</v>
      </c>
      <c r="C90" s="301" t="s">
        <v>891</v>
      </c>
      <c r="D90" s="302"/>
      <c r="E90" s="302"/>
      <c r="F90" s="302"/>
      <c r="G90" s="302"/>
      <c r="H90" s="302"/>
      <c r="I90" s="302"/>
      <c r="J90" s="302"/>
      <c r="K90" s="302"/>
      <c r="L90" s="302"/>
      <c r="M90" s="302"/>
      <c r="N90" s="302"/>
      <c r="O90" s="28"/>
    </row>
    <row r="91" spans="2:15" ht="93.6" x14ac:dyDescent="0.3">
      <c r="B91" s="141" t="s">
        <v>87</v>
      </c>
      <c r="C91" s="142" t="s">
        <v>892</v>
      </c>
      <c r="D91" s="210">
        <v>4500</v>
      </c>
      <c r="E91" s="210">
        <v>73250</v>
      </c>
      <c r="F91" s="210"/>
      <c r="G91" s="220">
        <v>9064.85</v>
      </c>
      <c r="H91" s="220">
        <v>50000</v>
      </c>
      <c r="I91" s="221"/>
      <c r="J91" s="144">
        <f>SUM(D91:I91)</f>
        <v>136814.85</v>
      </c>
      <c r="K91" s="222">
        <v>0.32500000000000001</v>
      </c>
      <c r="L91" s="224">
        <f>77750+8869.9</f>
        <v>86619.9</v>
      </c>
      <c r="M91" s="211" t="s">
        <v>896</v>
      </c>
      <c r="N91" s="147"/>
      <c r="O91" s="148"/>
    </row>
    <row r="92" spans="2:15" ht="78" x14ac:dyDescent="0.3">
      <c r="B92" s="141" t="s">
        <v>88</v>
      </c>
      <c r="C92" s="142" t="s">
        <v>893</v>
      </c>
      <c r="D92" s="210">
        <v>3500</v>
      </c>
      <c r="E92" s="210"/>
      <c r="F92" s="210">
        <v>4000</v>
      </c>
      <c r="G92" s="220">
        <v>2103.17</v>
      </c>
      <c r="H92" s="220"/>
      <c r="I92" s="221">
        <v>0</v>
      </c>
      <c r="J92" s="144">
        <f t="shared" ref="J92:J98" si="18">SUM(D92:I92)</f>
        <v>9603.17</v>
      </c>
      <c r="K92" s="222">
        <v>0.32500000000000001</v>
      </c>
      <c r="L92" s="224">
        <v>7500</v>
      </c>
      <c r="M92" s="211" t="s">
        <v>897</v>
      </c>
      <c r="N92" s="147"/>
      <c r="O92" s="148"/>
    </row>
    <row r="93" spans="2:15" ht="46.8" x14ac:dyDescent="0.3">
      <c r="B93" s="141" t="s">
        <v>89</v>
      </c>
      <c r="C93" s="142" t="s">
        <v>894</v>
      </c>
      <c r="D93" s="210">
        <v>5500</v>
      </c>
      <c r="E93" s="210"/>
      <c r="F93" s="210">
        <v>0</v>
      </c>
      <c r="G93" s="220">
        <v>88930.97</v>
      </c>
      <c r="H93" s="220"/>
      <c r="I93" s="221">
        <v>0</v>
      </c>
      <c r="J93" s="144">
        <f t="shared" si="18"/>
        <v>94430.97</v>
      </c>
      <c r="K93" s="222">
        <v>0.375</v>
      </c>
      <c r="L93" s="224">
        <f>5500+10955.23</f>
        <v>16455.23</v>
      </c>
      <c r="M93" s="211" t="s">
        <v>898</v>
      </c>
      <c r="N93" s="147"/>
      <c r="O93" s="148"/>
    </row>
    <row r="94" spans="2:15" ht="78" x14ac:dyDescent="0.3">
      <c r="B94" s="141" t="s">
        <v>90</v>
      </c>
      <c r="C94" s="142" t="s">
        <v>895</v>
      </c>
      <c r="D94" s="210">
        <v>3500</v>
      </c>
      <c r="E94" s="210"/>
      <c r="F94" s="210"/>
      <c r="G94" s="220">
        <v>2158.5700000000002</v>
      </c>
      <c r="H94" s="220"/>
      <c r="I94" s="221"/>
      <c r="J94" s="144">
        <f t="shared" si="18"/>
        <v>5658.57</v>
      </c>
      <c r="K94" s="222">
        <v>0.32500000000000001</v>
      </c>
      <c r="L94" s="224">
        <f>3500</f>
        <v>3500</v>
      </c>
      <c r="M94" s="211" t="s">
        <v>899</v>
      </c>
      <c r="N94" s="147"/>
      <c r="O94" s="148"/>
    </row>
    <row r="95" spans="2:15" ht="31.2" hidden="1" x14ac:dyDescent="0.3">
      <c r="B95" s="141" t="s">
        <v>91</v>
      </c>
      <c r="C95" s="142"/>
      <c r="D95" s="143"/>
      <c r="E95" s="143"/>
      <c r="F95" s="143"/>
      <c r="G95" s="143"/>
      <c r="H95" s="143"/>
      <c r="I95" s="143"/>
      <c r="J95" s="144">
        <f t="shared" si="18"/>
        <v>0</v>
      </c>
      <c r="K95" s="145"/>
      <c r="L95" s="261"/>
      <c r="M95" s="146"/>
      <c r="N95" s="147"/>
      <c r="O95" s="148"/>
    </row>
    <row r="96" spans="2:15" ht="31.2" hidden="1" x14ac:dyDescent="0.3">
      <c r="B96" s="141" t="s">
        <v>92</v>
      </c>
      <c r="C96" s="142"/>
      <c r="D96" s="143"/>
      <c r="E96" s="143"/>
      <c r="F96" s="143"/>
      <c r="G96" s="143"/>
      <c r="H96" s="143"/>
      <c r="I96" s="143"/>
      <c r="J96" s="144">
        <f t="shared" si="18"/>
        <v>0</v>
      </c>
      <c r="K96" s="145"/>
      <c r="L96" s="261"/>
      <c r="M96" s="146"/>
      <c r="N96" s="147"/>
      <c r="O96" s="148"/>
    </row>
    <row r="97" spans="2:15" ht="31.2" hidden="1" x14ac:dyDescent="0.3">
      <c r="B97" s="141" t="s">
        <v>93</v>
      </c>
      <c r="C97" s="149"/>
      <c r="D97" s="146"/>
      <c r="E97" s="146"/>
      <c r="F97" s="146"/>
      <c r="G97" s="146"/>
      <c r="H97" s="146"/>
      <c r="I97" s="146"/>
      <c r="J97" s="144">
        <f t="shared" si="18"/>
        <v>0</v>
      </c>
      <c r="K97" s="150"/>
      <c r="L97" s="262"/>
      <c r="M97" s="146"/>
      <c r="N97" s="151"/>
      <c r="O97" s="148"/>
    </row>
    <row r="98" spans="2:15" ht="31.2" hidden="1" x14ac:dyDescent="0.3">
      <c r="B98" s="141" t="s">
        <v>94</v>
      </c>
      <c r="C98" s="149"/>
      <c r="D98" s="146"/>
      <c r="E98" s="146"/>
      <c r="F98" s="146"/>
      <c r="G98" s="146"/>
      <c r="H98" s="146"/>
      <c r="I98" s="146"/>
      <c r="J98" s="144">
        <f t="shared" si="18"/>
        <v>0</v>
      </c>
      <c r="K98" s="150"/>
      <c r="L98" s="262"/>
      <c r="M98" s="146"/>
      <c r="N98" s="151"/>
      <c r="O98" s="148"/>
    </row>
    <row r="99" spans="2:15" ht="15.6" x14ac:dyDescent="0.3">
      <c r="C99" s="54" t="s">
        <v>19</v>
      </c>
      <c r="D99" s="10">
        <f>SUM(D91:D98)</f>
        <v>17000</v>
      </c>
      <c r="E99" s="10">
        <f t="shared" ref="E99:I99" si="19">SUM(E91:E98)</f>
        <v>73250</v>
      </c>
      <c r="F99" s="10">
        <f t="shared" si="19"/>
        <v>4000</v>
      </c>
      <c r="G99" s="10">
        <f t="shared" si="19"/>
        <v>102257.56000000001</v>
      </c>
      <c r="H99" s="10">
        <f t="shared" si="19"/>
        <v>50000</v>
      </c>
      <c r="I99" s="10">
        <f t="shared" si="19"/>
        <v>0</v>
      </c>
      <c r="J99" s="13">
        <f>SUM(J91:J98)</f>
        <v>246507.56000000003</v>
      </c>
      <c r="K99" s="10">
        <f>(K91*J91)+(K92*J92)+(K93*J93)+(K94*J94)+(K95*J95)+(K96*J96)+(K97*J97)+(K98*J98)</f>
        <v>84836.505500000014</v>
      </c>
      <c r="L99" s="246">
        <f>SUM(L91:L98)</f>
        <v>114075.12999999999</v>
      </c>
      <c r="M99" s="95"/>
      <c r="N99" s="151"/>
      <c r="O99" s="29"/>
    </row>
    <row r="100" spans="2:15" ht="15.6" x14ac:dyDescent="0.3">
      <c r="B100" s="54" t="s">
        <v>95</v>
      </c>
      <c r="C100" s="301" t="s">
        <v>900</v>
      </c>
      <c r="D100" s="302"/>
      <c r="E100" s="302"/>
      <c r="F100" s="302"/>
      <c r="G100" s="302"/>
      <c r="H100" s="302"/>
      <c r="I100" s="302"/>
      <c r="J100" s="302"/>
      <c r="K100" s="302"/>
      <c r="L100" s="302"/>
      <c r="M100" s="302"/>
      <c r="N100" s="302"/>
      <c r="O100" s="28"/>
    </row>
    <row r="101" spans="2:15" ht="140.4" x14ac:dyDescent="0.3">
      <c r="B101" s="141" t="s">
        <v>96</v>
      </c>
      <c r="C101" s="142" t="s">
        <v>901</v>
      </c>
      <c r="D101" s="210">
        <v>30963.48</v>
      </c>
      <c r="E101" s="143"/>
      <c r="F101" s="143"/>
      <c r="G101" s="220">
        <v>4334.46</v>
      </c>
      <c r="H101" s="225"/>
      <c r="I101" s="226"/>
      <c r="J101" s="144">
        <f>SUM(D101:I101)</f>
        <v>35297.94</v>
      </c>
      <c r="K101" s="222">
        <v>0.3</v>
      </c>
      <c r="L101" s="224">
        <v>30963.48</v>
      </c>
      <c r="M101" s="211" t="s">
        <v>903</v>
      </c>
      <c r="N101" s="147"/>
      <c r="O101" s="148"/>
    </row>
    <row r="102" spans="2:15" ht="140.4" x14ac:dyDescent="0.3">
      <c r="B102" s="141" t="s">
        <v>97</v>
      </c>
      <c r="C102" s="142" t="s">
        <v>902</v>
      </c>
      <c r="D102" s="210">
        <v>1500</v>
      </c>
      <c r="E102" s="143"/>
      <c r="F102" s="143"/>
      <c r="G102" s="220">
        <v>4334.46</v>
      </c>
      <c r="H102" s="225"/>
      <c r="I102" s="226"/>
      <c r="J102" s="144">
        <f>SUM(D102:I102)</f>
        <v>5834.46</v>
      </c>
      <c r="K102" s="222">
        <v>0.3</v>
      </c>
      <c r="L102" s="224">
        <v>1500</v>
      </c>
      <c r="M102" s="211" t="s">
        <v>903</v>
      </c>
      <c r="N102" s="147"/>
      <c r="O102" s="148"/>
    </row>
    <row r="103" spans="2:15" ht="31.2" hidden="1" x14ac:dyDescent="0.3">
      <c r="B103" s="141" t="s">
        <v>98</v>
      </c>
      <c r="C103" s="142"/>
      <c r="D103" s="143"/>
      <c r="E103" s="143"/>
      <c r="F103" s="143"/>
      <c r="G103" s="143"/>
      <c r="H103" s="143"/>
      <c r="I103" s="143"/>
      <c r="J103" s="144">
        <f t="shared" ref="J103:J108" si="20">SUM(D103:F103)</f>
        <v>0</v>
      </c>
      <c r="K103" s="145"/>
      <c r="L103" s="261"/>
      <c r="M103" s="146"/>
      <c r="N103" s="147"/>
      <c r="O103" s="148"/>
    </row>
    <row r="104" spans="2:15" ht="31.2" hidden="1" x14ac:dyDescent="0.3">
      <c r="B104" s="141" t="s">
        <v>99</v>
      </c>
      <c r="C104" s="142"/>
      <c r="D104" s="143"/>
      <c r="E104" s="143"/>
      <c r="F104" s="143"/>
      <c r="G104" s="143"/>
      <c r="H104" s="143"/>
      <c r="I104" s="143"/>
      <c r="J104" s="144">
        <f t="shared" si="20"/>
        <v>0</v>
      </c>
      <c r="K104" s="145"/>
      <c r="L104" s="261"/>
      <c r="M104" s="146"/>
      <c r="N104" s="147"/>
      <c r="O104" s="148"/>
    </row>
    <row r="105" spans="2:15" ht="31.2" hidden="1" x14ac:dyDescent="0.3">
      <c r="B105" s="141" t="s">
        <v>100</v>
      </c>
      <c r="C105" s="142"/>
      <c r="D105" s="143"/>
      <c r="E105" s="143"/>
      <c r="F105" s="143"/>
      <c r="G105" s="143"/>
      <c r="H105" s="143"/>
      <c r="I105" s="143"/>
      <c r="J105" s="144">
        <f t="shared" si="20"/>
        <v>0</v>
      </c>
      <c r="K105" s="145"/>
      <c r="L105" s="261"/>
      <c r="M105" s="146"/>
      <c r="N105" s="147"/>
      <c r="O105" s="148"/>
    </row>
    <row r="106" spans="2:15" ht="31.2" hidden="1" x14ac:dyDescent="0.3">
      <c r="B106" s="141" t="s">
        <v>101</v>
      </c>
      <c r="C106" s="142"/>
      <c r="D106" s="143"/>
      <c r="E106" s="143"/>
      <c r="F106" s="143"/>
      <c r="G106" s="143"/>
      <c r="H106" s="143"/>
      <c r="I106" s="143"/>
      <c r="J106" s="144">
        <f t="shared" si="20"/>
        <v>0</v>
      </c>
      <c r="K106" s="145"/>
      <c r="L106" s="261"/>
      <c r="M106" s="146"/>
      <c r="N106" s="147"/>
      <c r="O106" s="148"/>
    </row>
    <row r="107" spans="2:15" ht="31.2" hidden="1" x14ac:dyDescent="0.3">
      <c r="B107" s="141" t="s">
        <v>102</v>
      </c>
      <c r="C107" s="149"/>
      <c r="D107" s="146"/>
      <c r="E107" s="146"/>
      <c r="F107" s="146"/>
      <c r="G107" s="146"/>
      <c r="H107" s="146"/>
      <c r="I107" s="146"/>
      <c r="J107" s="144">
        <f t="shared" si="20"/>
        <v>0</v>
      </c>
      <c r="K107" s="150"/>
      <c r="L107" s="262"/>
      <c r="M107" s="146"/>
      <c r="N107" s="151"/>
      <c r="O107" s="148"/>
    </row>
    <row r="108" spans="2:15" ht="31.2" hidden="1" x14ac:dyDescent="0.3">
      <c r="B108" s="141" t="s">
        <v>103</v>
      </c>
      <c r="C108" s="149"/>
      <c r="D108" s="146"/>
      <c r="E108" s="146"/>
      <c r="F108" s="146"/>
      <c r="G108" s="146"/>
      <c r="H108" s="146"/>
      <c r="I108" s="146"/>
      <c r="J108" s="144">
        <f t="shared" si="20"/>
        <v>0</v>
      </c>
      <c r="K108" s="150"/>
      <c r="L108" s="262"/>
      <c r="M108" s="146"/>
      <c r="N108" s="151"/>
      <c r="O108" s="148"/>
    </row>
    <row r="109" spans="2:15" ht="15.6" x14ac:dyDescent="0.3">
      <c r="C109" s="54" t="s">
        <v>19</v>
      </c>
      <c r="D109" s="10">
        <f>SUM(D101:D108)</f>
        <v>32463.48</v>
      </c>
      <c r="E109" s="10">
        <f t="shared" ref="E109:I109" si="21">SUM(E101:E108)</f>
        <v>0</v>
      </c>
      <c r="F109" s="10">
        <f t="shared" si="21"/>
        <v>0</v>
      </c>
      <c r="G109" s="10">
        <f t="shared" si="21"/>
        <v>8668.92</v>
      </c>
      <c r="H109" s="10">
        <f t="shared" si="21"/>
        <v>0</v>
      </c>
      <c r="I109" s="10">
        <f t="shared" si="21"/>
        <v>0</v>
      </c>
      <c r="J109" s="10">
        <f>SUM(J101:J108)</f>
        <v>41132.400000000001</v>
      </c>
      <c r="K109" s="10">
        <f>(K101*J101)+(K102*J102)</f>
        <v>12339.72</v>
      </c>
      <c r="L109" s="246">
        <f>SUM(L101:L108)</f>
        <v>32463.48</v>
      </c>
      <c r="M109" s="95"/>
      <c r="N109" s="151"/>
      <c r="O109" s="29"/>
    </row>
    <row r="110" spans="2:15" ht="15.6" hidden="1" x14ac:dyDescent="0.3">
      <c r="B110" s="54" t="s">
        <v>104</v>
      </c>
      <c r="C110" s="303"/>
      <c r="D110" s="304"/>
      <c r="E110" s="304"/>
      <c r="F110" s="304"/>
      <c r="G110" s="304"/>
      <c r="H110" s="304"/>
      <c r="I110" s="304"/>
      <c r="J110" s="304"/>
      <c r="K110" s="304"/>
      <c r="L110" s="304"/>
      <c r="M110" s="304"/>
      <c r="N110" s="305"/>
      <c r="O110" s="28"/>
    </row>
    <row r="111" spans="2:15" ht="31.2" hidden="1" x14ac:dyDescent="0.3">
      <c r="B111" s="141" t="s">
        <v>105</v>
      </c>
      <c r="C111" s="142"/>
      <c r="D111" s="143"/>
      <c r="E111" s="143"/>
      <c r="F111" s="143"/>
      <c r="G111" s="143"/>
      <c r="H111" s="143"/>
      <c r="I111" s="143"/>
      <c r="J111" s="144">
        <f>SUM(D111:F111)</f>
        <v>0</v>
      </c>
      <c r="K111" s="145"/>
      <c r="L111" s="259"/>
      <c r="M111" s="146"/>
      <c r="N111" s="147"/>
      <c r="O111" s="148"/>
    </row>
    <row r="112" spans="2:15" ht="31.2" hidden="1" x14ac:dyDescent="0.3">
      <c r="B112" s="141" t="s">
        <v>106</v>
      </c>
      <c r="C112" s="142"/>
      <c r="D112" s="143"/>
      <c r="E112" s="143"/>
      <c r="F112" s="143"/>
      <c r="G112" s="143"/>
      <c r="H112" s="143"/>
      <c r="I112" s="143"/>
      <c r="J112" s="144">
        <f t="shared" ref="J112:J118" si="22">SUM(D112:F112)</f>
        <v>0</v>
      </c>
      <c r="K112" s="145"/>
      <c r="L112" s="259"/>
      <c r="M112" s="146"/>
      <c r="N112" s="147"/>
      <c r="O112" s="148"/>
    </row>
    <row r="113" spans="2:15" ht="31.2" hidden="1" x14ac:dyDescent="0.3">
      <c r="B113" s="141" t="s">
        <v>107</v>
      </c>
      <c r="C113" s="142"/>
      <c r="D113" s="143"/>
      <c r="E113" s="143"/>
      <c r="F113" s="143"/>
      <c r="G113" s="143"/>
      <c r="H113" s="143"/>
      <c r="I113" s="143"/>
      <c r="J113" s="144">
        <f t="shared" si="22"/>
        <v>0</v>
      </c>
      <c r="K113" s="145"/>
      <c r="L113" s="259"/>
      <c r="M113" s="146"/>
      <c r="N113" s="147"/>
      <c r="O113" s="148"/>
    </row>
    <row r="114" spans="2:15" ht="31.2" hidden="1" x14ac:dyDescent="0.3">
      <c r="B114" s="141" t="s">
        <v>108</v>
      </c>
      <c r="C114" s="142"/>
      <c r="D114" s="143"/>
      <c r="E114" s="143"/>
      <c r="F114" s="143"/>
      <c r="G114" s="143"/>
      <c r="H114" s="143"/>
      <c r="I114" s="143"/>
      <c r="J114" s="144">
        <f t="shared" si="22"/>
        <v>0</v>
      </c>
      <c r="K114" s="145"/>
      <c r="L114" s="259"/>
      <c r="M114" s="146"/>
      <c r="N114" s="147"/>
      <c r="O114" s="148"/>
    </row>
    <row r="115" spans="2:15" ht="31.2" hidden="1" x14ac:dyDescent="0.3">
      <c r="B115" s="141" t="s">
        <v>109</v>
      </c>
      <c r="C115" s="142"/>
      <c r="D115" s="143"/>
      <c r="E115" s="143"/>
      <c r="F115" s="143"/>
      <c r="G115" s="143"/>
      <c r="H115" s="143"/>
      <c r="I115" s="143"/>
      <c r="J115" s="144">
        <f t="shared" si="22"/>
        <v>0</v>
      </c>
      <c r="K115" s="145"/>
      <c r="L115" s="259"/>
      <c r="M115" s="146"/>
      <c r="N115" s="147"/>
      <c r="O115" s="148"/>
    </row>
    <row r="116" spans="2:15" ht="31.2" hidden="1" x14ac:dyDescent="0.3">
      <c r="B116" s="141" t="s">
        <v>110</v>
      </c>
      <c r="C116" s="142"/>
      <c r="D116" s="143"/>
      <c r="E116" s="143"/>
      <c r="F116" s="143"/>
      <c r="G116" s="143"/>
      <c r="H116" s="143"/>
      <c r="I116" s="143"/>
      <c r="J116" s="144">
        <f t="shared" si="22"/>
        <v>0</v>
      </c>
      <c r="K116" s="145"/>
      <c r="L116" s="259"/>
      <c r="M116" s="146"/>
      <c r="N116" s="147"/>
      <c r="O116" s="148"/>
    </row>
    <row r="117" spans="2:15" ht="31.2" hidden="1" x14ac:dyDescent="0.3">
      <c r="B117" s="141" t="s">
        <v>111</v>
      </c>
      <c r="C117" s="149"/>
      <c r="D117" s="146"/>
      <c r="E117" s="146"/>
      <c r="F117" s="146"/>
      <c r="G117" s="146"/>
      <c r="H117" s="146"/>
      <c r="I117" s="146"/>
      <c r="J117" s="144">
        <f t="shared" si="22"/>
        <v>0</v>
      </c>
      <c r="K117" s="150"/>
      <c r="L117" s="260"/>
      <c r="M117" s="146"/>
      <c r="N117" s="151"/>
      <c r="O117" s="148"/>
    </row>
    <row r="118" spans="2:15" ht="31.2" hidden="1" x14ac:dyDescent="0.3">
      <c r="B118" s="141" t="s">
        <v>112</v>
      </c>
      <c r="C118" s="149"/>
      <c r="D118" s="146"/>
      <c r="E118" s="146"/>
      <c r="F118" s="146"/>
      <c r="G118" s="146"/>
      <c r="H118" s="146"/>
      <c r="I118" s="146"/>
      <c r="J118" s="144">
        <f t="shared" si="22"/>
        <v>0</v>
      </c>
      <c r="K118" s="150"/>
      <c r="L118" s="260"/>
      <c r="M118" s="146"/>
      <c r="N118" s="151"/>
      <c r="O118" s="148"/>
    </row>
    <row r="119" spans="2:15" ht="15.6" hidden="1" x14ac:dyDescent="0.3">
      <c r="C119" s="54" t="s">
        <v>19</v>
      </c>
      <c r="D119" s="13">
        <f>SUM(D111:D118)</f>
        <v>0</v>
      </c>
      <c r="E119" s="13">
        <f>SUM(E111:E118)</f>
        <v>0</v>
      </c>
      <c r="F119" s="13">
        <f>SUM(F111:F118)</f>
        <v>0</v>
      </c>
      <c r="G119" s="13"/>
      <c r="H119" s="13"/>
      <c r="I119" s="13"/>
      <c r="J119" s="13">
        <f>SUM(J111:J118)</f>
        <v>0</v>
      </c>
      <c r="K119" s="10">
        <f>(K111*J111)+(K112*J112)+(K113*J113)+(K114*J114)+(K115*J115)+(K116*J116)+(K117*J117)+(K118*J118)</f>
        <v>0</v>
      </c>
      <c r="L119" s="266">
        <f>SUM(L111:L118)</f>
        <v>0</v>
      </c>
      <c r="M119" s="95"/>
      <c r="N119" s="151"/>
      <c r="O119" s="29"/>
    </row>
    <row r="120" spans="2:15" ht="15.6" hidden="1" x14ac:dyDescent="0.3">
      <c r="B120" s="54" t="s">
        <v>113</v>
      </c>
      <c r="C120" s="303"/>
      <c r="D120" s="304"/>
      <c r="E120" s="304"/>
      <c r="F120" s="304"/>
      <c r="G120" s="304"/>
      <c r="H120" s="304"/>
      <c r="I120" s="304"/>
      <c r="J120" s="304"/>
      <c r="K120" s="304"/>
      <c r="L120" s="304"/>
      <c r="M120" s="304"/>
      <c r="N120" s="305"/>
      <c r="O120" s="28"/>
    </row>
    <row r="121" spans="2:15" ht="31.2" hidden="1" x14ac:dyDescent="0.3">
      <c r="B121" s="141" t="s">
        <v>114</v>
      </c>
      <c r="C121" s="142"/>
      <c r="D121" s="143"/>
      <c r="E121" s="143"/>
      <c r="F121" s="143"/>
      <c r="G121" s="143"/>
      <c r="H121" s="143"/>
      <c r="I121" s="143"/>
      <c r="J121" s="144">
        <f>SUM(D121:F121)</f>
        <v>0</v>
      </c>
      <c r="K121" s="145"/>
      <c r="L121" s="259"/>
      <c r="M121" s="146"/>
      <c r="N121" s="147"/>
      <c r="O121" s="148"/>
    </row>
    <row r="122" spans="2:15" ht="31.2" hidden="1" x14ac:dyDescent="0.3">
      <c r="B122" s="141" t="s">
        <v>115</v>
      </c>
      <c r="C122" s="142"/>
      <c r="D122" s="143"/>
      <c r="E122" s="143"/>
      <c r="F122" s="143"/>
      <c r="G122" s="143"/>
      <c r="H122" s="143"/>
      <c r="I122" s="143"/>
      <c r="J122" s="144">
        <f t="shared" ref="J122:J128" si="23">SUM(D122:F122)</f>
        <v>0</v>
      </c>
      <c r="K122" s="145"/>
      <c r="L122" s="259"/>
      <c r="M122" s="146"/>
      <c r="N122" s="147"/>
      <c r="O122" s="148"/>
    </row>
    <row r="123" spans="2:15" ht="31.2" hidden="1" x14ac:dyDescent="0.3">
      <c r="B123" s="141" t="s">
        <v>116</v>
      </c>
      <c r="C123" s="142"/>
      <c r="D123" s="143"/>
      <c r="E123" s="143"/>
      <c r="F123" s="143"/>
      <c r="G123" s="143"/>
      <c r="H123" s="143"/>
      <c r="I123" s="143"/>
      <c r="J123" s="144">
        <f t="shared" si="23"/>
        <v>0</v>
      </c>
      <c r="K123" s="145"/>
      <c r="L123" s="259"/>
      <c r="M123" s="146"/>
      <c r="N123" s="147"/>
      <c r="O123" s="148"/>
    </row>
    <row r="124" spans="2:15" ht="31.2" hidden="1" x14ac:dyDescent="0.3">
      <c r="B124" s="141" t="s">
        <v>117</v>
      </c>
      <c r="C124" s="142"/>
      <c r="D124" s="143"/>
      <c r="E124" s="143"/>
      <c r="F124" s="143"/>
      <c r="G124" s="143"/>
      <c r="H124" s="143"/>
      <c r="I124" s="143"/>
      <c r="J124" s="144">
        <f t="shared" si="23"/>
        <v>0</v>
      </c>
      <c r="K124" s="145"/>
      <c r="L124" s="259"/>
      <c r="M124" s="146"/>
      <c r="N124" s="147"/>
      <c r="O124" s="148"/>
    </row>
    <row r="125" spans="2:15" ht="31.2" hidden="1" x14ac:dyDescent="0.3">
      <c r="B125" s="141" t="s">
        <v>118</v>
      </c>
      <c r="C125" s="142"/>
      <c r="D125" s="143"/>
      <c r="E125" s="143"/>
      <c r="F125" s="143"/>
      <c r="G125" s="143"/>
      <c r="H125" s="143"/>
      <c r="I125" s="143"/>
      <c r="J125" s="144">
        <f t="shared" si="23"/>
        <v>0</v>
      </c>
      <c r="K125" s="145"/>
      <c r="L125" s="259"/>
      <c r="M125" s="146"/>
      <c r="N125" s="147"/>
      <c r="O125" s="148"/>
    </row>
    <row r="126" spans="2:15" ht="31.2" hidden="1" x14ac:dyDescent="0.3">
      <c r="B126" s="141" t="s">
        <v>119</v>
      </c>
      <c r="C126" s="142"/>
      <c r="D126" s="143"/>
      <c r="E126" s="143"/>
      <c r="F126" s="143"/>
      <c r="G126" s="143"/>
      <c r="H126" s="143"/>
      <c r="I126" s="143"/>
      <c r="J126" s="144">
        <f t="shared" si="23"/>
        <v>0</v>
      </c>
      <c r="K126" s="145"/>
      <c r="L126" s="259"/>
      <c r="M126" s="146"/>
      <c r="N126" s="147"/>
      <c r="O126" s="148"/>
    </row>
    <row r="127" spans="2:15" ht="31.2" hidden="1" x14ac:dyDescent="0.3">
      <c r="B127" s="141" t="s">
        <v>120</v>
      </c>
      <c r="C127" s="149"/>
      <c r="D127" s="146"/>
      <c r="E127" s="146"/>
      <c r="F127" s="146"/>
      <c r="G127" s="146"/>
      <c r="H127" s="146"/>
      <c r="I127" s="146"/>
      <c r="J127" s="144">
        <f t="shared" si="23"/>
        <v>0</v>
      </c>
      <c r="K127" s="150"/>
      <c r="L127" s="260"/>
      <c r="M127" s="146"/>
      <c r="N127" s="151"/>
      <c r="O127" s="148"/>
    </row>
    <row r="128" spans="2:15" ht="31.2" hidden="1" x14ac:dyDescent="0.3">
      <c r="B128" s="141" t="s">
        <v>121</v>
      </c>
      <c r="C128" s="149"/>
      <c r="D128" s="146"/>
      <c r="E128" s="146"/>
      <c r="F128" s="146"/>
      <c r="G128" s="146"/>
      <c r="H128" s="146"/>
      <c r="I128" s="146"/>
      <c r="J128" s="144">
        <f t="shared" si="23"/>
        <v>0</v>
      </c>
      <c r="K128" s="150"/>
      <c r="L128" s="260"/>
      <c r="M128" s="146"/>
      <c r="N128" s="151"/>
      <c r="O128" s="148"/>
    </row>
    <row r="129" spans="2:15" ht="15.6" hidden="1" x14ac:dyDescent="0.3">
      <c r="C129" s="54" t="s">
        <v>19</v>
      </c>
      <c r="D129" s="10">
        <f>SUM(D121:D128)</f>
        <v>0</v>
      </c>
      <c r="E129" s="10">
        <f>SUM(E121:E128)</f>
        <v>0</v>
      </c>
      <c r="F129" s="10">
        <f>SUM(F121:F128)</f>
        <v>0</v>
      </c>
      <c r="G129" s="10"/>
      <c r="H129" s="10"/>
      <c r="I129" s="10"/>
      <c r="J129" s="10">
        <f>SUM(J121:J128)</f>
        <v>0</v>
      </c>
      <c r="K129" s="10">
        <f>(K121*J121)+(K122*J122)+(K123*J123)+(K124*J124)+(K125*J125)+(K126*J126)+(K127*J127)+(K128*J128)</f>
        <v>0</v>
      </c>
      <c r="L129" s="266">
        <f>SUM(L121:L128)</f>
        <v>0</v>
      </c>
      <c r="M129" s="95"/>
      <c r="N129" s="151"/>
      <c r="O129" s="29"/>
    </row>
    <row r="130" spans="2:15" ht="15.6" hidden="1" x14ac:dyDescent="0.3">
      <c r="B130" s="4"/>
      <c r="C130" s="152"/>
      <c r="D130" s="155"/>
      <c r="E130" s="155"/>
      <c r="F130" s="155"/>
      <c r="G130" s="155"/>
      <c r="H130" s="155"/>
      <c r="I130" s="155"/>
      <c r="J130" s="155"/>
      <c r="K130" s="155"/>
      <c r="L130" s="267"/>
      <c r="M130" s="155"/>
      <c r="N130" s="156"/>
      <c r="O130" s="2"/>
    </row>
    <row r="131" spans="2:15" ht="31.2" hidden="1" x14ac:dyDescent="0.3">
      <c r="B131" s="54" t="s">
        <v>122</v>
      </c>
      <c r="C131" s="306"/>
      <c r="D131" s="307"/>
      <c r="E131" s="307"/>
      <c r="F131" s="307"/>
      <c r="G131" s="307"/>
      <c r="H131" s="307"/>
      <c r="I131" s="307"/>
      <c r="J131" s="307"/>
      <c r="K131" s="307"/>
      <c r="L131" s="307"/>
      <c r="M131" s="307"/>
      <c r="N131" s="308"/>
      <c r="O131" s="9"/>
    </row>
    <row r="132" spans="2:15" ht="15.6" hidden="1" x14ac:dyDescent="0.3">
      <c r="B132" s="54" t="s">
        <v>123</v>
      </c>
      <c r="C132" s="303"/>
      <c r="D132" s="304"/>
      <c r="E132" s="304"/>
      <c r="F132" s="304"/>
      <c r="G132" s="304"/>
      <c r="H132" s="304"/>
      <c r="I132" s="304"/>
      <c r="J132" s="304"/>
      <c r="K132" s="304"/>
      <c r="L132" s="304"/>
      <c r="M132" s="304"/>
      <c r="N132" s="305"/>
      <c r="O132" s="28"/>
    </row>
    <row r="133" spans="2:15" ht="31.2" hidden="1" x14ac:dyDescent="0.3">
      <c r="B133" s="141" t="s">
        <v>124</v>
      </c>
      <c r="C133" s="142"/>
      <c r="D133" s="143"/>
      <c r="E133" s="143"/>
      <c r="F133" s="143"/>
      <c r="G133" s="143"/>
      <c r="H133" s="143"/>
      <c r="I133" s="143"/>
      <c r="J133" s="144">
        <f>SUM(D133:F133)</f>
        <v>0</v>
      </c>
      <c r="K133" s="145"/>
      <c r="L133" s="259"/>
      <c r="M133" s="146"/>
      <c r="N133" s="147"/>
      <c r="O133" s="148"/>
    </row>
    <row r="134" spans="2:15" ht="31.2" hidden="1" x14ac:dyDescent="0.3">
      <c r="B134" s="141" t="s">
        <v>125</v>
      </c>
      <c r="C134" s="142"/>
      <c r="D134" s="143"/>
      <c r="E134" s="143"/>
      <c r="F134" s="143"/>
      <c r="G134" s="143"/>
      <c r="H134" s="143"/>
      <c r="I134" s="143"/>
      <c r="J134" s="144">
        <f t="shared" ref="J134:J140" si="24">SUM(D134:F134)</f>
        <v>0</v>
      </c>
      <c r="K134" s="145"/>
      <c r="L134" s="259"/>
      <c r="M134" s="146"/>
      <c r="N134" s="147"/>
      <c r="O134" s="148"/>
    </row>
    <row r="135" spans="2:15" ht="31.2" hidden="1" x14ac:dyDescent="0.3">
      <c r="B135" s="141" t="s">
        <v>126</v>
      </c>
      <c r="C135" s="142"/>
      <c r="D135" s="143"/>
      <c r="E135" s="143"/>
      <c r="F135" s="143"/>
      <c r="G135" s="143"/>
      <c r="H135" s="143"/>
      <c r="I135" s="143"/>
      <c r="J135" s="144">
        <f t="shared" si="24"/>
        <v>0</v>
      </c>
      <c r="K135" s="145"/>
      <c r="L135" s="259"/>
      <c r="M135" s="146"/>
      <c r="N135" s="147"/>
      <c r="O135" s="148"/>
    </row>
    <row r="136" spans="2:15" ht="31.2" hidden="1" x14ac:dyDescent="0.3">
      <c r="B136" s="141" t="s">
        <v>127</v>
      </c>
      <c r="C136" s="142"/>
      <c r="D136" s="143"/>
      <c r="E136" s="143"/>
      <c r="F136" s="143"/>
      <c r="G136" s="143"/>
      <c r="H136" s="143"/>
      <c r="I136" s="143"/>
      <c r="J136" s="144">
        <f t="shared" si="24"/>
        <v>0</v>
      </c>
      <c r="K136" s="145"/>
      <c r="L136" s="259"/>
      <c r="M136" s="146"/>
      <c r="N136" s="147"/>
      <c r="O136" s="148"/>
    </row>
    <row r="137" spans="2:15" ht="31.2" hidden="1" x14ac:dyDescent="0.3">
      <c r="B137" s="141" t="s">
        <v>128</v>
      </c>
      <c r="C137" s="142"/>
      <c r="D137" s="143"/>
      <c r="E137" s="143"/>
      <c r="F137" s="143"/>
      <c r="G137" s="143"/>
      <c r="H137" s="143"/>
      <c r="I137" s="143"/>
      <c r="J137" s="144">
        <f t="shared" si="24"/>
        <v>0</v>
      </c>
      <c r="K137" s="145"/>
      <c r="L137" s="259"/>
      <c r="M137" s="146"/>
      <c r="N137" s="147"/>
      <c r="O137" s="148"/>
    </row>
    <row r="138" spans="2:15" ht="31.2" hidden="1" x14ac:dyDescent="0.3">
      <c r="B138" s="141" t="s">
        <v>129</v>
      </c>
      <c r="C138" s="142"/>
      <c r="D138" s="143"/>
      <c r="E138" s="143"/>
      <c r="F138" s="143"/>
      <c r="G138" s="143"/>
      <c r="H138" s="143"/>
      <c r="I138" s="143"/>
      <c r="J138" s="144">
        <f t="shared" si="24"/>
        <v>0</v>
      </c>
      <c r="K138" s="145"/>
      <c r="L138" s="259"/>
      <c r="M138" s="146"/>
      <c r="N138" s="147"/>
      <c r="O138" s="148"/>
    </row>
    <row r="139" spans="2:15" ht="31.2" hidden="1" x14ac:dyDescent="0.3">
      <c r="B139" s="141" t="s">
        <v>130</v>
      </c>
      <c r="C139" s="149"/>
      <c r="D139" s="146"/>
      <c r="E139" s="146"/>
      <c r="F139" s="146"/>
      <c r="G139" s="146"/>
      <c r="H139" s="146"/>
      <c r="I139" s="146"/>
      <c r="J139" s="144">
        <f t="shared" si="24"/>
        <v>0</v>
      </c>
      <c r="K139" s="150"/>
      <c r="L139" s="260"/>
      <c r="M139" s="146"/>
      <c r="N139" s="151"/>
      <c r="O139" s="148"/>
    </row>
    <row r="140" spans="2:15" ht="31.2" hidden="1" x14ac:dyDescent="0.3">
      <c r="B140" s="141" t="s">
        <v>131</v>
      </c>
      <c r="C140" s="149"/>
      <c r="D140" s="146"/>
      <c r="E140" s="146"/>
      <c r="F140" s="146"/>
      <c r="G140" s="146"/>
      <c r="H140" s="146"/>
      <c r="I140" s="146"/>
      <c r="J140" s="144">
        <f t="shared" si="24"/>
        <v>0</v>
      </c>
      <c r="K140" s="150"/>
      <c r="L140" s="260"/>
      <c r="M140" s="146"/>
      <c r="N140" s="151"/>
      <c r="O140" s="148"/>
    </row>
    <row r="141" spans="2:15" ht="15.6" hidden="1" x14ac:dyDescent="0.3">
      <c r="C141" s="54" t="s">
        <v>19</v>
      </c>
      <c r="D141" s="10">
        <f>SUM(D133:D140)</f>
        <v>0</v>
      </c>
      <c r="E141" s="10">
        <f>SUM(E133:E140)</f>
        <v>0</v>
      </c>
      <c r="F141" s="10">
        <f>SUM(F133:F140)</f>
        <v>0</v>
      </c>
      <c r="G141" s="13"/>
      <c r="H141" s="13"/>
      <c r="I141" s="13"/>
      <c r="J141" s="13">
        <f>SUM(J133:J140)</f>
        <v>0</v>
      </c>
      <c r="K141" s="10">
        <f>(K133*J133)+(K134*J134)+(K135*J135)+(K136*J136)+(K137*J137)+(K138*J138)+(K139*J139)+(K140*J140)</f>
        <v>0</v>
      </c>
      <c r="L141" s="266">
        <f>SUM(L133:L140)</f>
        <v>0</v>
      </c>
      <c r="M141" s="95"/>
      <c r="N141" s="151"/>
      <c r="O141" s="29"/>
    </row>
    <row r="142" spans="2:15" ht="15.6" hidden="1" x14ac:dyDescent="0.3">
      <c r="B142" s="54" t="s">
        <v>132</v>
      </c>
      <c r="C142" s="303"/>
      <c r="D142" s="304"/>
      <c r="E142" s="304"/>
      <c r="F142" s="304"/>
      <c r="G142" s="304"/>
      <c r="H142" s="304"/>
      <c r="I142" s="304"/>
      <c r="J142" s="304"/>
      <c r="K142" s="304"/>
      <c r="L142" s="304"/>
      <c r="M142" s="304"/>
      <c r="N142" s="305"/>
      <c r="O142" s="28"/>
    </row>
    <row r="143" spans="2:15" ht="31.2" hidden="1" x14ac:dyDescent="0.3">
      <c r="B143" s="141" t="s">
        <v>133</v>
      </c>
      <c r="C143" s="142"/>
      <c r="D143" s="143"/>
      <c r="E143" s="143"/>
      <c r="F143" s="143"/>
      <c r="G143" s="143"/>
      <c r="H143" s="143"/>
      <c r="I143" s="143"/>
      <c r="J143" s="144">
        <f>SUM(D143:F143)</f>
        <v>0</v>
      </c>
      <c r="K143" s="145"/>
      <c r="L143" s="259"/>
      <c r="M143" s="146"/>
      <c r="N143" s="147"/>
      <c r="O143" s="148"/>
    </row>
    <row r="144" spans="2:15" ht="31.2" hidden="1" x14ac:dyDescent="0.3">
      <c r="B144" s="141" t="s">
        <v>134</v>
      </c>
      <c r="C144" s="142"/>
      <c r="D144" s="143"/>
      <c r="E144" s="143"/>
      <c r="F144" s="143"/>
      <c r="G144" s="143"/>
      <c r="H144" s="143"/>
      <c r="I144" s="143"/>
      <c r="J144" s="144">
        <f t="shared" ref="J144:J150" si="25">SUM(D144:F144)</f>
        <v>0</v>
      </c>
      <c r="K144" s="145"/>
      <c r="L144" s="259"/>
      <c r="M144" s="146"/>
      <c r="N144" s="147"/>
      <c r="O144" s="148"/>
    </row>
    <row r="145" spans="2:15" ht="31.2" hidden="1" x14ac:dyDescent="0.3">
      <c r="B145" s="141" t="s">
        <v>135</v>
      </c>
      <c r="C145" s="142"/>
      <c r="D145" s="143"/>
      <c r="E145" s="143"/>
      <c r="F145" s="143"/>
      <c r="G145" s="143"/>
      <c r="H145" s="143"/>
      <c r="I145" s="143"/>
      <c r="J145" s="144">
        <f t="shared" si="25"/>
        <v>0</v>
      </c>
      <c r="K145" s="145"/>
      <c r="L145" s="259"/>
      <c r="M145" s="146"/>
      <c r="N145" s="147"/>
      <c r="O145" s="148"/>
    </row>
    <row r="146" spans="2:15" ht="31.2" hidden="1" x14ac:dyDescent="0.3">
      <c r="B146" s="141" t="s">
        <v>136</v>
      </c>
      <c r="C146" s="142"/>
      <c r="D146" s="143"/>
      <c r="E146" s="143"/>
      <c r="F146" s="143"/>
      <c r="G146" s="143"/>
      <c r="H146" s="143"/>
      <c r="I146" s="143"/>
      <c r="J146" s="144">
        <f t="shared" si="25"/>
        <v>0</v>
      </c>
      <c r="K146" s="145"/>
      <c r="L146" s="259"/>
      <c r="M146" s="146"/>
      <c r="N146" s="147"/>
      <c r="O146" s="148"/>
    </row>
    <row r="147" spans="2:15" ht="31.2" hidden="1" x14ac:dyDescent="0.3">
      <c r="B147" s="141" t="s">
        <v>137</v>
      </c>
      <c r="C147" s="142"/>
      <c r="D147" s="143"/>
      <c r="E147" s="143"/>
      <c r="F147" s="143"/>
      <c r="G147" s="143"/>
      <c r="H147" s="143"/>
      <c r="I147" s="143"/>
      <c r="J147" s="144">
        <f t="shared" si="25"/>
        <v>0</v>
      </c>
      <c r="K147" s="145"/>
      <c r="L147" s="259"/>
      <c r="M147" s="146"/>
      <c r="N147" s="147"/>
      <c r="O147" s="148"/>
    </row>
    <row r="148" spans="2:15" ht="31.2" hidden="1" x14ac:dyDescent="0.3">
      <c r="B148" s="141" t="s">
        <v>138</v>
      </c>
      <c r="C148" s="142"/>
      <c r="D148" s="143"/>
      <c r="E148" s="143"/>
      <c r="F148" s="143"/>
      <c r="G148" s="143"/>
      <c r="H148" s="143"/>
      <c r="I148" s="143"/>
      <c r="J148" s="144">
        <f t="shared" si="25"/>
        <v>0</v>
      </c>
      <c r="K148" s="145"/>
      <c r="L148" s="259"/>
      <c r="M148" s="146"/>
      <c r="N148" s="147"/>
      <c r="O148" s="148"/>
    </row>
    <row r="149" spans="2:15" ht="31.2" hidden="1" x14ac:dyDescent="0.3">
      <c r="B149" s="141" t="s">
        <v>139</v>
      </c>
      <c r="C149" s="149"/>
      <c r="D149" s="146"/>
      <c r="E149" s="146"/>
      <c r="F149" s="146"/>
      <c r="G149" s="146"/>
      <c r="H149" s="146"/>
      <c r="I149" s="146"/>
      <c r="J149" s="144">
        <f t="shared" si="25"/>
        <v>0</v>
      </c>
      <c r="K149" s="150"/>
      <c r="L149" s="260"/>
      <c r="M149" s="146"/>
      <c r="N149" s="151"/>
      <c r="O149" s="148"/>
    </row>
    <row r="150" spans="2:15" ht="31.2" hidden="1" x14ac:dyDescent="0.3">
      <c r="B150" s="141" t="s">
        <v>140</v>
      </c>
      <c r="C150" s="149"/>
      <c r="D150" s="146"/>
      <c r="E150" s="146"/>
      <c r="F150" s="146"/>
      <c r="G150" s="146"/>
      <c r="H150" s="146"/>
      <c r="I150" s="146"/>
      <c r="J150" s="144">
        <f t="shared" si="25"/>
        <v>0</v>
      </c>
      <c r="K150" s="150"/>
      <c r="L150" s="260"/>
      <c r="M150" s="146"/>
      <c r="N150" s="151"/>
      <c r="O150" s="148"/>
    </row>
    <row r="151" spans="2:15" ht="15.6" hidden="1" x14ac:dyDescent="0.3">
      <c r="C151" s="54" t="s">
        <v>19</v>
      </c>
      <c r="D151" s="13">
        <f>SUM(D143:D150)</f>
        <v>0</v>
      </c>
      <c r="E151" s="13">
        <f>SUM(E143:E150)</f>
        <v>0</v>
      </c>
      <c r="F151" s="13">
        <f>SUM(F143:F150)</f>
        <v>0</v>
      </c>
      <c r="G151" s="13"/>
      <c r="H151" s="13"/>
      <c r="I151" s="13"/>
      <c r="J151" s="13">
        <f>SUM(J143:J150)</f>
        <v>0</v>
      </c>
      <c r="K151" s="10">
        <f>(K143*J143)+(K144*J144)+(K145*J145)+(K146*J146)+(K147*J147)+(K148*J148)+(K149*J149)+(K150*J150)</f>
        <v>0</v>
      </c>
      <c r="L151" s="266">
        <f>SUM(L143:L150)</f>
        <v>0</v>
      </c>
      <c r="M151" s="95"/>
      <c r="N151" s="151"/>
      <c r="O151" s="29"/>
    </row>
    <row r="152" spans="2:15" ht="15.6" hidden="1" x14ac:dyDescent="0.3">
      <c r="B152" s="54" t="s">
        <v>141</v>
      </c>
      <c r="C152" s="303"/>
      <c r="D152" s="304"/>
      <c r="E152" s="304"/>
      <c r="F152" s="304"/>
      <c r="G152" s="304"/>
      <c r="H152" s="304"/>
      <c r="I152" s="304"/>
      <c r="J152" s="304"/>
      <c r="K152" s="304"/>
      <c r="L152" s="304"/>
      <c r="M152" s="304"/>
      <c r="N152" s="305"/>
      <c r="O152" s="28"/>
    </row>
    <row r="153" spans="2:15" ht="31.2" hidden="1" x14ac:dyDescent="0.3">
      <c r="B153" s="141" t="s">
        <v>142</v>
      </c>
      <c r="C153" s="142"/>
      <c r="D153" s="143"/>
      <c r="E153" s="143"/>
      <c r="F153" s="143"/>
      <c r="G153" s="143"/>
      <c r="H153" s="143"/>
      <c r="I153" s="143"/>
      <c r="J153" s="144">
        <f>SUM(D153:F153)</f>
        <v>0</v>
      </c>
      <c r="K153" s="145"/>
      <c r="L153" s="259"/>
      <c r="M153" s="146"/>
      <c r="N153" s="147"/>
      <c r="O153" s="148"/>
    </row>
    <row r="154" spans="2:15" ht="31.2" hidden="1" x14ac:dyDescent="0.3">
      <c r="B154" s="141" t="s">
        <v>143</v>
      </c>
      <c r="C154" s="142"/>
      <c r="D154" s="143"/>
      <c r="E154" s="143"/>
      <c r="F154" s="143"/>
      <c r="G154" s="143"/>
      <c r="H154" s="143"/>
      <c r="I154" s="143"/>
      <c r="J154" s="144">
        <f t="shared" ref="J154:J160" si="26">SUM(D154:F154)</f>
        <v>0</v>
      </c>
      <c r="K154" s="145"/>
      <c r="L154" s="259"/>
      <c r="M154" s="146"/>
      <c r="N154" s="147"/>
      <c r="O154" s="148"/>
    </row>
    <row r="155" spans="2:15" ht="31.2" hidden="1" x14ac:dyDescent="0.3">
      <c r="B155" s="141" t="s">
        <v>144</v>
      </c>
      <c r="C155" s="142"/>
      <c r="D155" s="143"/>
      <c r="E155" s="143"/>
      <c r="F155" s="143"/>
      <c r="G155" s="143"/>
      <c r="H155" s="143"/>
      <c r="I155" s="143"/>
      <c r="J155" s="144">
        <f t="shared" si="26"/>
        <v>0</v>
      </c>
      <c r="K155" s="145"/>
      <c r="L155" s="259"/>
      <c r="M155" s="146"/>
      <c r="N155" s="147"/>
      <c r="O155" s="148"/>
    </row>
    <row r="156" spans="2:15" ht="31.2" hidden="1" x14ac:dyDescent="0.3">
      <c r="B156" s="141" t="s">
        <v>145</v>
      </c>
      <c r="C156" s="142"/>
      <c r="D156" s="143"/>
      <c r="E156" s="143"/>
      <c r="F156" s="143"/>
      <c r="G156" s="143"/>
      <c r="H156" s="143"/>
      <c r="I156" s="143"/>
      <c r="J156" s="144">
        <f t="shared" si="26"/>
        <v>0</v>
      </c>
      <c r="K156" s="145"/>
      <c r="L156" s="259"/>
      <c r="M156" s="146"/>
      <c r="N156" s="147"/>
      <c r="O156" s="148"/>
    </row>
    <row r="157" spans="2:15" ht="31.2" hidden="1" x14ac:dyDescent="0.3">
      <c r="B157" s="141" t="s">
        <v>146</v>
      </c>
      <c r="C157" s="142"/>
      <c r="D157" s="143"/>
      <c r="E157" s="143"/>
      <c r="F157" s="143"/>
      <c r="G157" s="143"/>
      <c r="H157" s="143"/>
      <c r="I157" s="143"/>
      <c r="J157" s="144">
        <f t="shared" si="26"/>
        <v>0</v>
      </c>
      <c r="K157" s="145"/>
      <c r="L157" s="259"/>
      <c r="M157" s="146"/>
      <c r="N157" s="147"/>
      <c r="O157" s="148"/>
    </row>
    <row r="158" spans="2:15" ht="31.2" hidden="1" x14ac:dyDescent="0.3">
      <c r="B158" s="141" t="s">
        <v>147</v>
      </c>
      <c r="C158" s="142"/>
      <c r="D158" s="143"/>
      <c r="E158" s="143"/>
      <c r="F158" s="143"/>
      <c r="G158" s="143"/>
      <c r="H158" s="143"/>
      <c r="I158" s="143"/>
      <c r="J158" s="144">
        <f t="shared" si="26"/>
        <v>0</v>
      </c>
      <c r="K158" s="145"/>
      <c r="L158" s="259"/>
      <c r="M158" s="146"/>
      <c r="N158" s="147"/>
      <c r="O158" s="148"/>
    </row>
    <row r="159" spans="2:15" ht="31.2" hidden="1" x14ac:dyDescent="0.3">
      <c r="B159" s="141" t="s">
        <v>148</v>
      </c>
      <c r="C159" s="149"/>
      <c r="D159" s="146"/>
      <c r="E159" s="146"/>
      <c r="F159" s="146"/>
      <c r="G159" s="146"/>
      <c r="H159" s="146"/>
      <c r="I159" s="146"/>
      <c r="J159" s="144">
        <f t="shared" si="26"/>
        <v>0</v>
      </c>
      <c r="K159" s="150"/>
      <c r="L159" s="260"/>
      <c r="M159" s="146"/>
      <c r="N159" s="151"/>
      <c r="O159" s="148"/>
    </row>
    <row r="160" spans="2:15" ht="31.2" hidden="1" x14ac:dyDescent="0.3">
      <c r="B160" s="141" t="s">
        <v>149</v>
      </c>
      <c r="C160" s="149"/>
      <c r="D160" s="146"/>
      <c r="E160" s="146"/>
      <c r="F160" s="146"/>
      <c r="G160" s="146"/>
      <c r="H160" s="146"/>
      <c r="I160" s="146"/>
      <c r="J160" s="144">
        <f t="shared" si="26"/>
        <v>0</v>
      </c>
      <c r="K160" s="150"/>
      <c r="L160" s="260"/>
      <c r="M160" s="146"/>
      <c r="N160" s="151"/>
      <c r="O160" s="148"/>
    </row>
    <row r="161" spans="2:15" ht="15.6" hidden="1" x14ac:dyDescent="0.3">
      <c r="C161" s="54" t="s">
        <v>19</v>
      </c>
      <c r="D161" s="13">
        <f>SUM(D153:D160)</f>
        <v>0</v>
      </c>
      <c r="E161" s="13">
        <f>SUM(E153:E160)</f>
        <v>0</v>
      </c>
      <c r="F161" s="13">
        <f>SUM(F153:F160)</f>
        <v>0</v>
      </c>
      <c r="G161" s="13"/>
      <c r="H161" s="13"/>
      <c r="I161" s="13"/>
      <c r="J161" s="13">
        <f>SUM(J153:J160)</f>
        <v>0</v>
      </c>
      <c r="K161" s="10">
        <f>(K153*J153)+(K154*J154)+(K155*J155)+(K156*J156)+(K157*J157)+(K158*J158)+(K159*J159)+(K160*J160)</f>
        <v>0</v>
      </c>
      <c r="L161" s="266">
        <f>SUM(L153:L160)</f>
        <v>0</v>
      </c>
      <c r="M161" s="95"/>
      <c r="N161" s="151"/>
      <c r="O161" s="29"/>
    </row>
    <row r="162" spans="2:15" ht="15.6" hidden="1" x14ac:dyDescent="0.3">
      <c r="B162" s="54" t="s">
        <v>150</v>
      </c>
      <c r="C162" s="303"/>
      <c r="D162" s="304"/>
      <c r="E162" s="304"/>
      <c r="F162" s="304"/>
      <c r="G162" s="304"/>
      <c r="H162" s="304"/>
      <c r="I162" s="304"/>
      <c r="J162" s="304"/>
      <c r="K162" s="304"/>
      <c r="L162" s="304"/>
      <c r="M162" s="304"/>
      <c r="N162" s="305"/>
      <c r="O162" s="28"/>
    </row>
    <row r="163" spans="2:15" ht="31.2" hidden="1" x14ac:dyDescent="0.3">
      <c r="B163" s="141" t="s">
        <v>151</v>
      </c>
      <c r="C163" s="142"/>
      <c r="D163" s="143"/>
      <c r="E163" s="143"/>
      <c r="F163" s="143"/>
      <c r="G163" s="143"/>
      <c r="H163" s="143"/>
      <c r="I163" s="143"/>
      <c r="J163" s="144">
        <f>SUM(D163:F163)</f>
        <v>0</v>
      </c>
      <c r="K163" s="145"/>
      <c r="L163" s="259"/>
      <c r="M163" s="146"/>
      <c r="N163" s="147"/>
      <c r="O163" s="148"/>
    </row>
    <row r="164" spans="2:15" ht="31.2" hidden="1" x14ac:dyDescent="0.3">
      <c r="B164" s="141" t="s">
        <v>152</v>
      </c>
      <c r="C164" s="142"/>
      <c r="D164" s="143"/>
      <c r="E164" s="143"/>
      <c r="F164" s="143"/>
      <c r="G164" s="143"/>
      <c r="H164" s="143"/>
      <c r="I164" s="143"/>
      <c r="J164" s="144">
        <f t="shared" ref="J164:J170" si="27">SUM(D164:F164)</f>
        <v>0</v>
      </c>
      <c r="K164" s="145"/>
      <c r="L164" s="259"/>
      <c r="M164" s="146"/>
      <c r="N164" s="147"/>
      <c r="O164" s="148"/>
    </row>
    <row r="165" spans="2:15" ht="31.2" hidden="1" x14ac:dyDescent="0.3">
      <c r="B165" s="141" t="s">
        <v>153</v>
      </c>
      <c r="C165" s="142"/>
      <c r="D165" s="143"/>
      <c r="E165" s="143"/>
      <c r="F165" s="143"/>
      <c r="G165" s="143"/>
      <c r="H165" s="143"/>
      <c r="I165" s="143"/>
      <c r="J165" s="144">
        <f t="shared" si="27"/>
        <v>0</v>
      </c>
      <c r="K165" s="145"/>
      <c r="L165" s="259"/>
      <c r="M165" s="146"/>
      <c r="N165" s="147"/>
      <c r="O165" s="148"/>
    </row>
    <row r="166" spans="2:15" ht="31.2" hidden="1" x14ac:dyDescent="0.3">
      <c r="B166" s="141" t="s">
        <v>154</v>
      </c>
      <c r="C166" s="142"/>
      <c r="D166" s="143"/>
      <c r="E166" s="143"/>
      <c r="F166" s="143"/>
      <c r="G166" s="143"/>
      <c r="H166" s="143"/>
      <c r="I166" s="143"/>
      <c r="J166" s="144">
        <f t="shared" si="27"/>
        <v>0</v>
      </c>
      <c r="K166" s="145"/>
      <c r="L166" s="259"/>
      <c r="M166" s="146"/>
      <c r="N166" s="147"/>
      <c r="O166" s="148"/>
    </row>
    <row r="167" spans="2:15" ht="31.2" hidden="1" x14ac:dyDescent="0.3">
      <c r="B167" s="141" t="s">
        <v>155</v>
      </c>
      <c r="C167" s="142"/>
      <c r="D167" s="143"/>
      <c r="E167" s="143"/>
      <c r="F167" s="143"/>
      <c r="G167" s="143"/>
      <c r="H167" s="143"/>
      <c r="I167" s="143"/>
      <c r="J167" s="144">
        <f>SUM(D167:F167)</f>
        <v>0</v>
      </c>
      <c r="K167" s="145"/>
      <c r="L167" s="259"/>
      <c r="M167" s="146"/>
      <c r="N167" s="147"/>
      <c r="O167" s="148"/>
    </row>
    <row r="168" spans="2:15" ht="31.2" hidden="1" x14ac:dyDescent="0.3">
      <c r="B168" s="141" t="s">
        <v>156</v>
      </c>
      <c r="C168" s="142"/>
      <c r="D168" s="143"/>
      <c r="E168" s="143"/>
      <c r="F168" s="143"/>
      <c r="G168" s="143"/>
      <c r="H168" s="143"/>
      <c r="I168" s="143"/>
      <c r="J168" s="144">
        <f t="shared" si="27"/>
        <v>0</v>
      </c>
      <c r="K168" s="145"/>
      <c r="L168" s="259"/>
      <c r="M168" s="146"/>
      <c r="N168" s="147"/>
      <c r="O168" s="148"/>
    </row>
    <row r="169" spans="2:15" ht="31.2" hidden="1" x14ac:dyDescent="0.3">
      <c r="B169" s="141" t="s">
        <v>157</v>
      </c>
      <c r="C169" s="149"/>
      <c r="D169" s="146"/>
      <c r="E169" s="146"/>
      <c r="F169" s="146"/>
      <c r="G169" s="146"/>
      <c r="H169" s="146"/>
      <c r="I169" s="146"/>
      <c r="J169" s="144">
        <f t="shared" si="27"/>
        <v>0</v>
      </c>
      <c r="K169" s="150"/>
      <c r="L169" s="260"/>
      <c r="M169" s="146"/>
      <c r="N169" s="151"/>
      <c r="O169" s="148"/>
    </row>
    <row r="170" spans="2:15" ht="31.2" hidden="1" x14ac:dyDescent="0.3">
      <c r="B170" s="141" t="s">
        <v>158</v>
      </c>
      <c r="C170" s="149"/>
      <c r="D170" s="146"/>
      <c r="E170" s="146"/>
      <c r="F170" s="146"/>
      <c r="G170" s="146"/>
      <c r="H170" s="146"/>
      <c r="I170" s="146"/>
      <c r="J170" s="144">
        <f t="shared" si="27"/>
        <v>0</v>
      </c>
      <c r="K170" s="150"/>
      <c r="L170" s="260"/>
      <c r="M170" s="146"/>
      <c r="N170" s="151"/>
      <c r="O170" s="148"/>
    </row>
    <row r="171" spans="2:15" ht="15.6" hidden="1" x14ac:dyDescent="0.3">
      <c r="C171" s="54" t="s">
        <v>19</v>
      </c>
      <c r="D171" s="10">
        <f>SUM(D163:D170)</f>
        <v>0</v>
      </c>
      <c r="E171" s="10">
        <f>SUM(E163:E170)</f>
        <v>0</v>
      </c>
      <c r="F171" s="10">
        <f>SUM(F163:F170)</f>
        <v>0</v>
      </c>
      <c r="G171" s="10"/>
      <c r="H171" s="10"/>
      <c r="I171" s="10"/>
      <c r="J171" s="10">
        <f>SUM(J163:J170)</f>
        <v>0</v>
      </c>
      <c r="K171" s="10">
        <f>(K163*J163)+(K164*J164)+(K165*J165)+(K166*J166)+(K167*J167)+(K168*J168)+(K169*J169)+(K170*J170)</f>
        <v>0</v>
      </c>
      <c r="L171" s="266">
        <f>SUM(L163:L170)</f>
        <v>0</v>
      </c>
      <c r="M171" s="95"/>
      <c r="N171" s="151"/>
      <c r="O171" s="29"/>
    </row>
    <row r="172" spans="2:15" ht="15.6" x14ac:dyDescent="0.3">
      <c r="B172" s="4"/>
      <c r="C172" s="152"/>
      <c r="D172" s="155"/>
      <c r="E172" s="155"/>
      <c r="F172" s="155"/>
      <c r="G172" s="155"/>
      <c r="H172" s="155"/>
      <c r="I172" s="155"/>
      <c r="J172" s="155"/>
      <c r="K172" s="155"/>
      <c r="L172" s="267"/>
      <c r="M172" s="155"/>
      <c r="N172" s="152"/>
      <c r="O172" s="2"/>
    </row>
    <row r="173" spans="2:15" ht="15.6" x14ac:dyDescent="0.3">
      <c r="B173" s="4"/>
      <c r="C173" s="152"/>
      <c r="D173" s="155"/>
      <c r="E173" s="155"/>
      <c r="F173" s="155"/>
      <c r="G173" s="155"/>
      <c r="H173" s="155"/>
      <c r="I173" s="155"/>
      <c r="J173" s="155"/>
      <c r="K173" s="155"/>
      <c r="L173" s="267"/>
      <c r="M173" s="155"/>
      <c r="N173" s="152"/>
      <c r="O173" s="2"/>
    </row>
    <row r="174" spans="2:15" ht="46.8" x14ac:dyDescent="0.3">
      <c r="B174" s="54" t="s">
        <v>159</v>
      </c>
      <c r="C174" s="212" t="s">
        <v>904</v>
      </c>
      <c r="D174" s="214">
        <v>81577.350000000006</v>
      </c>
      <c r="E174" s="158"/>
      <c r="F174" s="158"/>
      <c r="G174" s="227">
        <v>59400</v>
      </c>
      <c r="H174" s="228"/>
      <c r="I174" s="229"/>
      <c r="J174" s="159">
        <f>SUM(D174:I174)</f>
        <v>140977.35</v>
      </c>
      <c r="K174" s="230"/>
      <c r="L174" s="268">
        <v>133313.35</v>
      </c>
      <c r="M174" s="208" t="s">
        <v>908</v>
      </c>
      <c r="N174" s="160"/>
      <c r="O174" s="29"/>
    </row>
    <row r="175" spans="2:15" ht="46.8" x14ac:dyDescent="0.3">
      <c r="B175" s="54" t="s">
        <v>160</v>
      </c>
      <c r="C175" s="212" t="s">
        <v>905</v>
      </c>
      <c r="D175" s="214">
        <v>228472.18</v>
      </c>
      <c r="E175" s="158"/>
      <c r="F175" s="158"/>
      <c r="G175" s="227">
        <v>75963.509999999995</v>
      </c>
      <c r="H175" s="228"/>
      <c r="I175" s="229"/>
      <c r="J175" s="159">
        <f t="shared" ref="J175:J177" si="28">SUM(D175:I175)</f>
        <v>304435.69</v>
      </c>
      <c r="K175" s="230"/>
      <c r="L175" s="268">
        <v>245844.29</v>
      </c>
      <c r="M175" s="208" t="s">
        <v>908</v>
      </c>
      <c r="N175" s="160"/>
      <c r="O175" s="29"/>
    </row>
    <row r="176" spans="2:15" ht="46.8" x14ac:dyDescent="0.3">
      <c r="B176" s="54" t="s">
        <v>161</v>
      </c>
      <c r="C176" s="213" t="s">
        <v>906</v>
      </c>
      <c r="D176" s="214">
        <v>81911.350000000006</v>
      </c>
      <c r="E176" s="158"/>
      <c r="F176" s="158"/>
      <c r="G176" s="227">
        <v>48777.5</v>
      </c>
      <c r="H176" s="228"/>
      <c r="I176" s="229"/>
      <c r="J176" s="159">
        <f t="shared" si="28"/>
        <v>130688.85</v>
      </c>
      <c r="K176" s="230">
        <v>0.35</v>
      </c>
      <c r="L176" s="268">
        <v>101911.35</v>
      </c>
      <c r="M176" s="208" t="s">
        <v>908</v>
      </c>
      <c r="N176" s="160"/>
      <c r="O176" s="29"/>
    </row>
    <row r="177" spans="2:15" ht="62.4" x14ac:dyDescent="0.3">
      <c r="B177" s="63" t="s">
        <v>162</v>
      </c>
      <c r="C177" s="212" t="s">
        <v>907</v>
      </c>
      <c r="D177" s="214">
        <v>0</v>
      </c>
      <c r="E177" s="158"/>
      <c r="F177" s="158"/>
      <c r="G177" s="227">
        <v>35000</v>
      </c>
      <c r="H177" s="228"/>
      <c r="I177" s="228"/>
      <c r="J177" s="159">
        <f t="shared" si="28"/>
        <v>35000</v>
      </c>
      <c r="K177" s="230">
        <v>0.35</v>
      </c>
      <c r="L177" s="268">
        <v>0</v>
      </c>
      <c r="M177" s="208" t="s">
        <v>908</v>
      </c>
      <c r="N177" s="160"/>
      <c r="O177" s="29"/>
    </row>
    <row r="178" spans="2:15" ht="15.6" x14ac:dyDescent="0.3">
      <c r="B178" s="4"/>
      <c r="C178" s="64" t="s">
        <v>163</v>
      </c>
      <c r="D178" s="65">
        <f>SUM(D174:D177)</f>
        <v>391960.88</v>
      </c>
      <c r="E178" s="65">
        <f t="shared" ref="E178:I178" si="29">SUM(E174:E177)</f>
        <v>0</v>
      </c>
      <c r="F178" s="65">
        <f t="shared" si="29"/>
        <v>0</v>
      </c>
      <c r="G178" s="65">
        <f t="shared" si="29"/>
        <v>219141.01</v>
      </c>
      <c r="H178" s="65">
        <f t="shared" si="29"/>
        <v>0</v>
      </c>
      <c r="I178" s="65">
        <f t="shared" si="29"/>
        <v>0</v>
      </c>
      <c r="J178" s="65">
        <f t="shared" ref="J178" si="30">SUM(J174:J177)</f>
        <v>611101.89</v>
      </c>
      <c r="K178" s="10">
        <f>(K176*J176)+(J177*K177)</f>
        <v>57991.097499999996</v>
      </c>
      <c r="L178" s="246">
        <f>SUM(L174:L177)</f>
        <v>481068.99</v>
      </c>
      <c r="M178" s="95"/>
      <c r="N178" s="157"/>
      <c r="O178" s="8"/>
    </row>
    <row r="179" spans="2:15" ht="15.6" x14ac:dyDescent="0.3">
      <c r="B179" s="4"/>
      <c r="C179" s="152"/>
      <c r="D179" s="155"/>
      <c r="E179" s="155"/>
      <c r="F179" s="155"/>
      <c r="G179" s="155"/>
      <c r="H179" s="155"/>
      <c r="I179" s="155"/>
      <c r="J179" s="155"/>
      <c r="K179" s="155"/>
      <c r="L179" s="269"/>
      <c r="M179" s="155"/>
      <c r="N179" s="152"/>
      <c r="O179" s="8"/>
    </row>
    <row r="180" spans="2:15" ht="15.6" x14ac:dyDescent="0.3">
      <c r="B180" s="4"/>
      <c r="C180" s="152"/>
      <c r="D180" s="155"/>
      <c r="E180" s="155"/>
      <c r="F180" s="155"/>
      <c r="G180" s="155"/>
      <c r="H180" s="155"/>
      <c r="I180" s="155"/>
      <c r="J180" s="155"/>
      <c r="K180" s="155"/>
      <c r="L180" s="267"/>
      <c r="M180" s="155"/>
      <c r="N180" s="152"/>
      <c r="O180" s="8"/>
    </row>
    <row r="181" spans="2:15" ht="15.6" x14ac:dyDescent="0.3">
      <c r="B181" s="4"/>
      <c r="C181" s="152"/>
      <c r="D181" s="155"/>
      <c r="E181" s="155"/>
      <c r="F181" s="155"/>
      <c r="G181" s="155"/>
      <c r="H181" s="155"/>
      <c r="I181" s="155"/>
      <c r="J181" s="155"/>
      <c r="K181" s="155"/>
      <c r="L181" s="267"/>
      <c r="M181" s="155"/>
      <c r="N181" s="152"/>
      <c r="O181" s="8"/>
    </row>
    <row r="182" spans="2:15" ht="15.6" x14ac:dyDescent="0.3">
      <c r="B182" s="4"/>
      <c r="C182" s="152"/>
      <c r="D182" s="155"/>
      <c r="E182" s="155"/>
      <c r="F182" s="155"/>
      <c r="G182" s="155"/>
      <c r="H182" s="155"/>
      <c r="I182" s="155"/>
      <c r="J182" s="155"/>
      <c r="K182" s="155"/>
      <c r="L182" s="267"/>
      <c r="M182" s="155"/>
      <c r="N182" s="152"/>
      <c r="O182" s="8"/>
    </row>
    <row r="183" spans="2:15" ht="15.6" x14ac:dyDescent="0.3">
      <c r="B183" s="4"/>
      <c r="C183" s="152"/>
      <c r="D183" s="155"/>
      <c r="E183" s="155"/>
      <c r="F183" s="155"/>
      <c r="G183" s="155"/>
      <c r="H183" s="155"/>
      <c r="I183" s="155"/>
      <c r="J183" s="155"/>
      <c r="K183" s="155"/>
      <c r="M183" s="155"/>
      <c r="N183" s="152"/>
      <c r="O183" s="8"/>
    </row>
    <row r="184" spans="2:15" ht="15.6" x14ac:dyDescent="0.3">
      <c r="B184" s="4"/>
      <c r="C184" s="152"/>
      <c r="D184" s="155"/>
      <c r="E184" s="155"/>
      <c r="F184" s="155"/>
      <c r="G184" s="155"/>
      <c r="H184" s="155"/>
      <c r="I184" s="155"/>
      <c r="J184" s="155"/>
      <c r="K184" s="155"/>
      <c r="L184" s="267"/>
      <c r="M184" s="155"/>
      <c r="N184" s="152"/>
      <c r="O184" s="8"/>
    </row>
    <row r="185" spans="2:15" ht="16.2" thickBot="1" x14ac:dyDescent="0.35">
      <c r="B185" s="4"/>
      <c r="C185" s="152"/>
      <c r="D185" s="155"/>
      <c r="E185" s="155"/>
      <c r="F185" s="155"/>
      <c r="G185" s="155"/>
      <c r="H185" s="155"/>
      <c r="I185" s="155"/>
      <c r="J185" s="155"/>
      <c r="K185" s="155"/>
      <c r="L185" s="267"/>
      <c r="M185" s="155"/>
      <c r="N185" s="152"/>
      <c r="O185" s="8"/>
    </row>
    <row r="186" spans="2:15" ht="15.6" x14ac:dyDescent="0.3">
      <c r="B186" s="4"/>
      <c r="C186" s="329" t="s">
        <v>164</v>
      </c>
      <c r="D186" s="330"/>
      <c r="E186" s="330"/>
      <c r="F186" s="330"/>
      <c r="G186" s="330"/>
      <c r="H186" s="330"/>
      <c r="I186" s="330"/>
      <c r="J186" s="331"/>
      <c r="K186" s="8"/>
      <c r="L186" s="267"/>
      <c r="M186" s="155"/>
      <c r="N186" s="8"/>
    </row>
    <row r="187" spans="2:15" ht="31.05" customHeight="1" x14ac:dyDescent="0.3">
      <c r="B187" s="4"/>
      <c r="C187" s="319"/>
      <c r="D187" s="332" t="str">
        <f>D4</f>
        <v>FAO</v>
      </c>
      <c r="E187" s="332" t="str">
        <f>E4</f>
        <v>OACNUDH</v>
      </c>
      <c r="F187" s="332" t="str">
        <f>F4</f>
        <v>PMA</v>
      </c>
      <c r="G187" s="334" t="s">
        <v>909</v>
      </c>
      <c r="H187" s="334" t="s">
        <v>910</v>
      </c>
      <c r="I187" s="334" t="s">
        <v>911</v>
      </c>
      <c r="J187" s="321" t="s">
        <v>5</v>
      </c>
      <c r="K187" s="152"/>
      <c r="L187" s="267"/>
      <c r="M187" s="155"/>
      <c r="N187" s="8"/>
    </row>
    <row r="188" spans="2:15" ht="15.6" x14ac:dyDescent="0.3">
      <c r="B188" s="4"/>
      <c r="C188" s="320"/>
      <c r="D188" s="333"/>
      <c r="E188" s="333"/>
      <c r="F188" s="333"/>
      <c r="G188" s="335"/>
      <c r="H188" s="335"/>
      <c r="I188" s="335"/>
      <c r="J188" s="322"/>
      <c r="K188" s="152"/>
      <c r="L188" s="267"/>
      <c r="M188" s="155"/>
      <c r="N188" s="8"/>
    </row>
    <row r="189" spans="2:15" ht="15.6" x14ac:dyDescent="0.3">
      <c r="B189" s="161"/>
      <c r="C189" s="162" t="s">
        <v>165</v>
      </c>
      <c r="D189" s="163">
        <f>SUM(D15,D25,D35,D45,D57,D67,D77,D87,D99,D109,D119,D129,D141,D151,D161,D171,D174,D175,D176,D177)</f>
        <v>777869.16</v>
      </c>
      <c r="E189" s="163">
        <f t="shared" ref="E189:I189" si="31">SUM(E15,E25,E35,E45,E57,E67,E77,E87,E99,E109,E119,E129,E141,E151,E161,E171,E174,E175,E176,E177)</f>
        <v>320000</v>
      </c>
      <c r="F189" s="163">
        <f t="shared" si="31"/>
        <v>304000</v>
      </c>
      <c r="G189" s="163">
        <f t="shared" si="31"/>
        <v>582644.86</v>
      </c>
      <c r="H189" s="163">
        <f t="shared" si="31"/>
        <v>351934.57999999996</v>
      </c>
      <c r="I189" s="163">
        <f t="shared" si="31"/>
        <v>0</v>
      </c>
      <c r="J189" s="164">
        <f>SUM(D189:I189)</f>
        <v>2336448.6</v>
      </c>
      <c r="K189" s="152"/>
      <c r="L189" s="270"/>
      <c r="M189" s="155"/>
      <c r="N189" s="161"/>
    </row>
    <row r="190" spans="2:15" ht="15.6" x14ac:dyDescent="0.3">
      <c r="B190" s="165"/>
      <c r="C190" s="162" t="s">
        <v>166</v>
      </c>
      <c r="D190" s="163">
        <f>D189*0.07</f>
        <v>54450.84120000001</v>
      </c>
      <c r="E190" s="163">
        <f t="shared" ref="E190:H190" si="32">E189*0.07</f>
        <v>22400.000000000004</v>
      </c>
      <c r="F190" s="163">
        <f t="shared" si="32"/>
        <v>21280.000000000004</v>
      </c>
      <c r="G190" s="163">
        <f t="shared" si="32"/>
        <v>40785.140200000002</v>
      </c>
      <c r="H190" s="163">
        <f t="shared" si="32"/>
        <v>24635.420599999998</v>
      </c>
      <c r="I190" s="163">
        <f t="shared" ref="I190" si="33">I189*0.07</f>
        <v>0</v>
      </c>
      <c r="J190" s="164">
        <f>SUM(D190:I190)</f>
        <v>163551.402</v>
      </c>
      <c r="K190" s="165"/>
      <c r="L190" s="270"/>
      <c r="M190" s="155"/>
      <c r="N190" s="166"/>
    </row>
    <row r="191" spans="2:15" ht="16.2" thickBot="1" x14ac:dyDescent="0.35">
      <c r="B191" s="165"/>
      <c r="C191" s="7" t="s">
        <v>5</v>
      </c>
      <c r="D191" s="59">
        <f>SUM(D189:D190)</f>
        <v>832320.00120000006</v>
      </c>
      <c r="E191" s="59">
        <f t="shared" ref="E191:J191" si="34">SUM(E189:E190)</f>
        <v>342400</v>
      </c>
      <c r="F191" s="59">
        <f t="shared" si="34"/>
        <v>325280</v>
      </c>
      <c r="G191" s="59">
        <f t="shared" si="34"/>
        <v>623430.00020000001</v>
      </c>
      <c r="H191" s="59">
        <f t="shared" si="34"/>
        <v>376570.00059999997</v>
      </c>
      <c r="I191" s="59">
        <f t="shared" si="34"/>
        <v>0</v>
      </c>
      <c r="J191" s="59">
        <f t="shared" si="34"/>
        <v>2500000.0020000003</v>
      </c>
      <c r="K191" s="165"/>
      <c r="N191" s="166"/>
    </row>
    <row r="192" spans="2:15" ht="15.6" x14ac:dyDescent="0.3">
      <c r="B192" s="165"/>
      <c r="L192" s="272"/>
      <c r="M192" s="83"/>
      <c r="N192" s="2"/>
      <c r="O192" s="166"/>
    </row>
    <row r="193" spans="2:15" s="21" customFormat="1" ht="16.2" thickBot="1" x14ac:dyDescent="0.35">
      <c r="B193" s="152"/>
      <c r="C193" s="4"/>
      <c r="D193" s="16"/>
      <c r="E193" s="16"/>
      <c r="F193" s="16"/>
      <c r="G193" s="16"/>
      <c r="H193" s="16"/>
      <c r="I193" s="16"/>
      <c r="J193" s="16"/>
      <c r="K193" s="16"/>
      <c r="L193" s="273"/>
      <c r="M193" s="85"/>
      <c r="N193" s="8"/>
      <c r="O193" s="161"/>
    </row>
    <row r="194" spans="2:15" ht="15.6" x14ac:dyDescent="0.3">
      <c r="B194" s="166"/>
      <c r="C194" s="314" t="s">
        <v>167</v>
      </c>
      <c r="D194" s="315"/>
      <c r="E194" s="315"/>
      <c r="F194" s="315"/>
      <c r="G194" s="315"/>
      <c r="H194" s="315"/>
      <c r="I194" s="315"/>
      <c r="J194" s="315"/>
      <c r="K194" s="316"/>
      <c r="L194" s="273"/>
      <c r="M194" s="85"/>
      <c r="N194" s="166"/>
    </row>
    <row r="195" spans="2:15" ht="31.05" customHeight="1" x14ac:dyDescent="0.3">
      <c r="B195" s="166"/>
      <c r="C195" s="55"/>
      <c r="D195" s="298" t="str">
        <f>D4</f>
        <v>FAO</v>
      </c>
      <c r="E195" s="298" t="str">
        <f>E4</f>
        <v>OACNUDH</v>
      </c>
      <c r="F195" s="298" t="str">
        <f>F4</f>
        <v>PMA</v>
      </c>
      <c r="G195" s="334" t="s">
        <v>909</v>
      </c>
      <c r="H195" s="334" t="s">
        <v>910</v>
      </c>
      <c r="I195" s="334" t="s">
        <v>911</v>
      </c>
      <c r="J195" s="323" t="s">
        <v>5</v>
      </c>
      <c r="K195" s="325" t="s">
        <v>168</v>
      </c>
      <c r="L195" s="273"/>
      <c r="M195" s="85"/>
      <c r="N195" s="166"/>
    </row>
    <row r="196" spans="2:15" ht="15.6" x14ac:dyDescent="0.3">
      <c r="B196" s="166"/>
      <c r="C196" s="55"/>
      <c r="D196" s="299"/>
      <c r="E196" s="299"/>
      <c r="F196" s="299"/>
      <c r="G196" s="335"/>
      <c r="H196" s="335"/>
      <c r="I196" s="335"/>
      <c r="J196" s="324"/>
      <c r="K196" s="326"/>
      <c r="L196" s="274"/>
      <c r="M196" s="82"/>
      <c r="N196" s="166"/>
    </row>
    <row r="197" spans="2:15" ht="15.6" x14ac:dyDescent="0.3">
      <c r="B197" s="166"/>
      <c r="C197" s="14" t="s">
        <v>169</v>
      </c>
      <c r="D197" s="57">
        <f>$D$191*K197</f>
        <v>582624.00083999999</v>
      </c>
      <c r="E197" s="58">
        <f>$E$191*K197</f>
        <v>239679.99999999997</v>
      </c>
      <c r="F197" s="58">
        <f>$F$191*K197</f>
        <v>227696</v>
      </c>
      <c r="G197" s="58"/>
      <c r="H197" s="58"/>
      <c r="I197" s="58"/>
      <c r="J197" s="58">
        <f>SUM(D197:I197)</f>
        <v>1050000.0008399999</v>
      </c>
      <c r="K197" s="70">
        <v>0.7</v>
      </c>
      <c r="L197" s="274"/>
      <c r="M197" s="82"/>
      <c r="N197" s="166"/>
    </row>
    <row r="198" spans="2:15" ht="15.6" x14ac:dyDescent="0.3">
      <c r="B198" s="313"/>
      <c r="C198" s="238" t="s">
        <v>170</v>
      </c>
      <c r="D198" s="239">
        <f>$D$191*K198</f>
        <v>249696.00036000001</v>
      </c>
      <c r="E198" s="240">
        <f>$E$191*K198</f>
        <v>102720</v>
      </c>
      <c r="F198" s="240">
        <f>$F$191*K198</f>
        <v>97584</v>
      </c>
      <c r="G198" s="241"/>
      <c r="H198" s="241"/>
      <c r="I198" s="241"/>
      <c r="J198" s="240">
        <f t="shared" ref="J198:J200" si="35">SUM(D198:I198)</f>
        <v>450000.00036000001</v>
      </c>
      <c r="K198" s="242">
        <v>0.3</v>
      </c>
      <c r="L198" s="275"/>
      <c r="M198" s="84"/>
    </row>
    <row r="199" spans="2:15" ht="15.6" x14ac:dyDescent="0.3">
      <c r="B199" s="313"/>
      <c r="C199" s="238" t="s">
        <v>171</v>
      </c>
      <c r="D199" s="239">
        <v>0</v>
      </c>
      <c r="E199" s="240"/>
      <c r="F199" s="240"/>
      <c r="G199" s="241">
        <f>G191*K199</f>
        <v>374058.00011999998</v>
      </c>
      <c r="H199" s="241">
        <f>H191*K199</f>
        <v>225942.00035999998</v>
      </c>
      <c r="I199" s="241"/>
      <c r="J199" s="240">
        <f t="shared" si="35"/>
        <v>600000.00047999993</v>
      </c>
      <c r="K199" s="243">
        <v>0.6</v>
      </c>
      <c r="L199" s="276"/>
      <c r="M199" s="86"/>
    </row>
    <row r="200" spans="2:15" ht="15.6" x14ac:dyDescent="0.3">
      <c r="B200" s="313"/>
      <c r="C200" s="238" t="s">
        <v>912</v>
      </c>
      <c r="D200" s="244">
        <v>0</v>
      </c>
      <c r="E200" s="241">
        <v>0</v>
      </c>
      <c r="F200" s="241">
        <v>0</v>
      </c>
      <c r="G200" s="241">
        <f>G191*K200</f>
        <v>249372.00008000003</v>
      </c>
      <c r="H200" s="241">
        <f>H191*K200</f>
        <v>150628.00023999999</v>
      </c>
      <c r="I200" s="241"/>
      <c r="J200" s="240">
        <f t="shared" si="35"/>
        <v>400000.00031999999</v>
      </c>
      <c r="K200" s="245">
        <v>0.4</v>
      </c>
      <c r="L200" s="277"/>
      <c r="M200" s="86"/>
    </row>
    <row r="201" spans="2:15" ht="16.2" thickBot="1" x14ac:dyDescent="0.35">
      <c r="B201" s="313"/>
      <c r="C201" s="7" t="s">
        <v>172</v>
      </c>
      <c r="D201" s="59">
        <f>SUM(D197:D200)</f>
        <v>832320.00120000006</v>
      </c>
      <c r="E201" s="59">
        <f t="shared" ref="E201:H201" si="36">SUM(E197:E200)</f>
        <v>342400</v>
      </c>
      <c r="F201" s="59">
        <f t="shared" si="36"/>
        <v>325280</v>
      </c>
      <c r="G201" s="59">
        <f t="shared" si="36"/>
        <v>623430.00020000001</v>
      </c>
      <c r="H201" s="59">
        <f t="shared" si="36"/>
        <v>376570.00059999997</v>
      </c>
      <c r="I201" s="59">
        <f>SUM(I197:I200)</f>
        <v>0</v>
      </c>
      <c r="J201" s="59">
        <f>SUM(J197:J200)</f>
        <v>2500000.0019999999</v>
      </c>
      <c r="K201" s="60"/>
      <c r="L201" s="278"/>
      <c r="M201" s="83"/>
    </row>
    <row r="202" spans="2:15" ht="16.2" thickBot="1" x14ac:dyDescent="0.35">
      <c r="B202" s="313"/>
      <c r="C202" s="1"/>
      <c r="D202" s="5"/>
      <c r="E202" s="5"/>
      <c r="F202" s="5"/>
      <c r="G202" s="5"/>
      <c r="H202" s="5"/>
      <c r="I202" s="5"/>
      <c r="J202" s="5"/>
      <c r="K202" s="5"/>
      <c r="L202" s="278"/>
      <c r="M202" s="83"/>
    </row>
    <row r="203" spans="2:15" ht="30.6" customHeight="1" x14ac:dyDescent="0.3">
      <c r="B203" s="313"/>
      <c r="C203" s="61" t="s">
        <v>173</v>
      </c>
      <c r="D203" s="216">
        <f>SUM(K15,K25,K57,K67,K99,K109,K178)*1.07</f>
        <v>773027.35343499994</v>
      </c>
      <c r="E203" s="16"/>
      <c r="F203" s="16"/>
      <c r="G203" s="16"/>
      <c r="H203" s="16"/>
      <c r="I203" s="16"/>
      <c r="J203" s="16"/>
      <c r="K203" s="88" t="s">
        <v>174</v>
      </c>
      <c r="L203" s="279">
        <f>SUM(L178,L109,L99,L77,L67,L57,L25,L15)</f>
        <v>1722793.02</v>
      </c>
      <c r="M203" s="96"/>
    </row>
    <row r="204" spans="2:15" ht="30.6" customHeight="1" thickBot="1" x14ac:dyDescent="0.35">
      <c r="B204" s="313"/>
      <c r="C204" s="62" t="s">
        <v>175</v>
      </c>
      <c r="D204" s="81">
        <f>D203/J191</f>
        <v>0.30921094112663117</v>
      </c>
      <c r="E204" s="23"/>
      <c r="F204" s="23"/>
      <c r="G204" s="23"/>
      <c r="H204" s="23"/>
      <c r="I204" s="23"/>
      <c r="J204" s="23"/>
      <c r="K204" s="89" t="s">
        <v>176</v>
      </c>
      <c r="L204" s="280">
        <f>L203/J189</f>
        <v>0.73735541197011567</v>
      </c>
      <c r="M204" s="97"/>
    </row>
    <row r="205" spans="2:15" ht="30.6" hidden="1" customHeight="1" x14ac:dyDescent="0.3">
      <c r="B205" s="313"/>
      <c r="C205" s="327"/>
      <c r="D205" s="328"/>
      <c r="E205" s="24"/>
      <c r="F205" s="24"/>
      <c r="G205" s="24"/>
      <c r="H205" s="24"/>
      <c r="I205" s="24"/>
      <c r="J205" s="24"/>
    </row>
    <row r="206" spans="2:15" ht="30.6" customHeight="1" x14ac:dyDescent="0.3">
      <c r="B206" s="313"/>
      <c r="C206" s="62" t="s">
        <v>914</v>
      </c>
      <c r="D206" s="236">
        <f>SUM(D176:I177)*1.07</f>
        <v>177287.06950000001</v>
      </c>
      <c r="E206" s="25"/>
      <c r="F206" s="25"/>
      <c r="G206" s="25"/>
      <c r="H206" s="25"/>
      <c r="I206" s="25"/>
      <c r="J206" s="25"/>
    </row>
    <row r="207" spans="2:15" ht="30.6" customHeight="1" x14ac:dyDescent="0.3">
      <c r="B207" s="313"/>
      <c r="C207" s="62" t="s">
        <v>177</v>
      </c>
      <c r="D207" s="81">
        <f>D206/J191</f>
        <v>7.0914827743268127E-2</v>
      </c>
      <c r="E207" s="25"/>
      <c r="F207" s="25"/>
      <c r="G207" s="25"/>
      <c r="H207" s="25"/>
      <c r="I207" s="25"/>
      <c r="J207" s="25"/>
      <c r="L207" s="281"/>
    </row>
    <row r="208" spans="2:15" ht="50.4" customHeight="1" thickBot="1" x14ac:dyDescent="0.35">
      <c r="B208" s="313"/>
      <c r="C208" s="317" t="s">
        <v>178</v>
      </c>
      <c r="D208" s="318"/>
      <c r="E208" s="17"/>
      <c r="F208" s="17"/>
      <c r="G208" s="17"/>
      <c r="H208" s="17"/>
      <c r="I208" s="17"/>
      <c r="J208" s="17"/>
    </row>
    <row r="209" spans="2:15" x14ac:dyDescent="0.3">
      <c r="B209" s="313"/>
      <c r="O209" s="21"/>
    </row>
    <row r="210" spans="2:15" x14ac:dyDescent="0.3">
      <c r="B210" s="313"/>
    </row>
    <row r="211" spans="2:15" x14ac:dyDescent="0.3">
      <c r="B211" s="313"/>
    </row>
    <row r="212" spans="2:15" x14ac:dyDescent="0.3">
      <c r="B212" s="313"/>
    </row>
    <row r="213" spans="2:15" x14ac:dyDescent="0.3">
      <c r="B213" s="313"/>
    </row>
  </sheetData>
  <sheetProtection formatCells="0" formatColumns="0" formatRows="0"/>
  <mergeCells count="44">
    <mergeCell ref="G195:G196"/>
    <mergeCell ref="H195:H196"/>
    <mergeCell ref="I195:I196"/>
    <mergeCell ref="G187:G188"/>
    <mergeCell ref="H187:H188"/>
    <mergeCell ref="I187:I188"/>
    <mergeCell ref="C152:N152"/>
    <mergeCell ref="C162:N162"/>
    <mergeCell ref="B198:B213"/>
    <mergeCell ref="C194:K194"/>
    <mergeCell ref="C208:D208"/>
    <mergeCell ref="C187:C188"/>
    <mergeCell ref="J187:J188"/>
    <mergeCell ref="J195:J196"/>
    <mergeCell ref="K195:K196"/>
    <mergeCell ref="C205:D205"/>
    <mergeCell ref="C186:J186"/>
    <mergeCell ref="D187:D188"/>
    <mergeCell ref="E187:E188"/>
    <mergeCell ref="F187:F188"/>
    <mergeCell ref="D195:D196"/>
    <mergeCell ref="E195:E196"/>
    <mergeCell ref="C48:N48"/>
    <mergeCell ref="B1:E1"/>
    <mergeCell ref="C16:N16"/>
    <mergeCell ref="C6:N6"/>
    <mergeCell ref="C26:N26"/>
    <mergeCell ref="B3:I3"/>
    <mergeCell ref="F195:F196"/>
    <mergeCell ref="B2:E2"/>
    <mergeCell ref="C100:N100"/>
    <mergeCell ref="C110:N110"/>
    <mergeCell ref="C131:N131"/>
    <mergeCell ref="C120:N120"/>
    <mergeCell ref="C142:N142"/>
    <mergeCell ref="C132:N132"/>
    <mergeCell ref="C58:N58"/>
    <mergeCell ref="C68:N68"/>
    <mergeCell ref="C78:N78"/>
    <mergeCell ref="C89:N89"/>
    <mergeCell ref="C90:N90"/>
    <mergeCell ref="C36:N36"/>
    <mergeCell ref="C5:N5"/>
    <mergeCell ref="C47:N47"/>
  </mergeCells>
  <conditionalFormatting sqref="D204">
    <cfRule type="cellIs" dxfId="29" priority="46" operator="lessThan">
      <formula>0.15</formula>
    </cfRule>
  </conditionalFormatting>
  <conditionalFormatting sqref="D207">
    <cfRule type="cellIs" dxfId="28" priority="44" operator="lessThan">
      <formula>0.05</formula>
    </cfRule>
  </conditionalFormatting>
  <conditionalFormatting sqref="L199:M200 K201">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D204:J204" xr:uid="{E72508C7-C8DD-46A5-878C-E4FA07CAB6AF}"/>
    <dataValidation allowBlank="1" showInputMessage="1" showErrorMessage="1" prompt="M&amp;E Budget Cannot be Less than 5%_x000a_" sqref="D207:J207" xr:uid="{53928C0A-D548-4B6B-97FC-07D38B0E5FA7}"/>
    <dataValidation allowBlank="1" showInputMessage="1" showErrorMessage="1" prompt="Insert *text* description of Outcome here" sqref="C5:N5 C47:N47 C89:N89 C131:N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6:J206" xr:uid="{8C6643DA-1D03-44FB-AC1F-C4CB706ED3AA}"/>
  </dataValidations>
  <pageMargins left="0.7" right="0.7" top="0.75" bottom="0.75" header="0.3" footer="0.3"/>
  <pageSetup paperSize="17" scale="74"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BE245"/>
  <sheetViews>
    <sheetView showGridLines="0" showZeros="0" zoomScale="70" zoomScaleNormal="70" workbookViewId="0">
      <pane ySplit="4" topLeftCell="A91" activePane="bottomLeft" state="frozen"/>
      <selection pane="bottomLeft" activeCell="J207" sqref="J207"/>
    </sheetView>
  </sheetViews>
  <sheetFormatPr defaultColWidth="9.21875" defaultRowHeight="15.6" x14ac:dyDescent="0.3"/>
  <cols>
    <col min="1" max="1" width="4.44140625" style="32" customWidth="1"/>
    <col min="2" max="2" width="3.21875" style="32" customWidth="1"/>
    <col min="3" max="3" width="51.44140625" style="32" customWidth="1"/>
    <col min="4" max="4" width="34.21875" style="33" customWidth="1"/>
    <col min="5" max="5" width="35" style="33" customWidth="1"/>
    <col min="6" max="8" width="36.5546875" style="33" customWidth="1"/>
    <col min="9" max="9" width="26" style="33" customWidth="1"/>
    <col min="10" max="10" width="25.77734375" style="32" customWidth="1"/>
    <col min="11" max="11" width="21.44140625" style="32" customWidth="1"/>
    <col min="12" max="12" width="16.77734375" style="32" customWidth="1"/>
    <col min="13" max="13" width="19.44140625" style="32" customWidth="1"/>
    <col min="14" max="14" width="19" style="32" customWidth="1"/>
    <col min="15" max="15" width="26" style="32" customWidth="1"/>
    <col min="16" max="16" width="21.21875" style="32" customWidth="1"/>
    <col min="17" max="17" width="7" style="32" customWidth="1"/>
    <col min="18" max="18" width="24.21875" style="32" customWidth="1"/>
    <col min="19" max="19" width="26.44140625" style="32" customWidth="1"/>
    <col min="20" max="20" width="30.21875" style="32" customWidth="1"/>
    <col min="21" max="21" width="33" style="32" customWidth="1"/>
    <col min="22" max="23" width="22.77734375" style="32" customWidth="1"/>
    <col min="24" max="24" width="23.44140625" style="32" customWidth="1"/>
    <col min="25" max="25" width="32.21875" style="32" customWidth="1"/>
    <col min="26" max="26" width="9.21875" style="32"/>
    <col min="27" max="27" width="17.77734375" style="32" customWidth="1"/>
    <col min="28" max="28" width="26.44140625" style="32" customWidth="1"/>
    <col min="29" max="29" width="22.44140625" style="32" customWidth="1"/>
    <col min="30" max="30" width="29.77734375" style="32" customWidth="1"/>
    <col min="31" max="31" width="23.44140625" style="32" customWidth="1"/>
    <col min="32" max="32" width="18.44140625" style="32" customWidth="1"/>
    <col min="33" max="33" width="17.44140625" style="32" customWidth="1"/>
    <col min="34" max="34" width="25.21875" style="32" customWidth="1"/>
    <col min="35" max="16384" width="9.21875" style="32"/>
  </cols>
  <sheetData>
    <row r="1" spans="2:16" ht="31.5" customHeight="1" x14ac:dyDescent="0.85">
      <c r="B1" s="167"/>
      <c r="C1" s="297" t="s">
        <v>0</v>
      </c>
      <c r="D1" s="297"/>
      <c r="E1" s="297"/>
      <c r="F1" s="297"/>
      <c r="G1" s="218"/>
      <c r="H1" s="218"/>
      <c r="I1" s="218"/>
      <c r="J1" s="18"/>
      <c r="K1" s="19"/>
      <c r="L1" s="19"/>
      <c r="M1" s="167"/>
      <c r="N1" s="167"/>
      <c r="O1" s="12"/>
      <c r="P1" s="3"/>
    </row>
    <row r="2" spans="2:16" ht="24" customHeight="1" x14ac:dyDescent="0.35">
      <c r="B2" s="167"/>
      <c r="C2" s="344" t="s">
        <v>179</v>
      </c>
      <c r="D2" s="344"/>
      <c r="E2" s="344"/>
      <c r="F2" s="102"/>
      <c r="G2" s="102"/>
      <c r="H2" s="102"/>
      <c r="I2" s="102"/>
      <c r="J2" s="167"/>
      <c r="K2" s="167"/>
      <c r="L2" s="167"/>
      <c r="M2" s="167"/>
      <c r="N2" s="167"/>
      <c r="O2" s="12"/>
      <c r="P2" s="3"/>
    </row>
    <row r="3" spans="2:16" ht="24" customHeight="1" x14ac:dyDescent="0.3">
      <c r="B3" s="167"/>
      <c r="C3" s="27"/>
      <c r="D3" s="27"/>
      <c r="E3" s="27"/>
      <c r="F3" s="27"/>
      <c r="G3" s="27"/>
      <c r="H3" s="27"/>
      <c r="I3" s="27"/>
      <c r="J3" s="167"/>
      <c r="K3" s="167"/>
      <c r="L3" s="167"/>
      <c r="M3" s="167"/>
      <c r="N3" s="167"/>
      <c r="O3" s="12"/>
      <c r="P3" s="3"/>
    </row>
    <row r="4" spans="2:16" ht="43.05" customHeight="1" x14ac:dyDescent="0.3">
      <c r="B4" s="167"/>
      <c r="C4" s="232"/>
      <c r="D4" s="99" t="str">
        <f>'1) Budget Table'!D4</f>
        <v>FAO</v>
      </c>
      <c r="E4" s="99" t="str">
        <f>'1) Budget Table'!E4</f>
        <v>OACNUDH</v>
      </c>
      <c r="F4" s="99" t="str">
        <f>'1) Budget Table'!F4</f>
        <v>PMA</v>
      </c>
      <c r="G4" s="215" t="s">
        <v>909</v>
      </c>
      <c r="H4" s="215" t="s">
        <v>910</v>
      </c>
      <c r="I4" s="215" t="s">
        <v>911</v>
      </c>
      <c r="J4" s="91" t="s">
        <v>5</v>
      </c>
      <c r="K4" s="167"/>
      <c r="L4" s="167"/>
      <c r="M4" s="167"/>
      <c r="N4" s="167"/>
      <c r="O4" s="12"/>
      <c r="P4" s="3"/>
    </row>
    <row r="5" spans="2:16" ht="24" customHeight="1" x14ac:dyDescent="0.3">
      <c r="B5" s="336" t="s">
        <v>180</v>
      </c>
      <c r="C5" s="337"/>
      <c r="D5" s="337"/>
      <c r="E5" s="337"/>
      <c r="F5" s="337"/>
      <c r="G5" s="337"/>
      <c r="H5" s="337"/>
      <c r="I5" s="337"/>
      <c r="J5" s="338"/>
      <c r="K5" s="167"/>
      <c r="L5" s="167"/>
      <c r="M5" s="167"/>
      <c r="N5" s="167"/>
      <c r="O5" s="12"/>
      <c r="P5" s="3"/>
    </row>
    <row r="6" spans="2:16" ht="22.5" customHeight="1" x14ac:dyDescent="0.3">
      <c r="B6" s="167"/>
      <c r="C6" s="336" t="s">
        <v>181</v>
      </c>
      <c r="D6" s="337"/>
      <c r="E6" s="337"/>
      <c r="F6" s="337"/>
      <c r="G6" s="337"/>
      <c r="H6" s="337"/>
      <c r="I6" s="337"/>
      <c r="J6" s="338"/>
      <c r="K6" s="167"/>
      <c r="L6" s="167"/>
      <c r="M6" s="167"/>
      <c r="N6" s="167"/>
      <c r="O6" s="12"/>
      <c r="P6" s="3"/>
    </row>
    <row r="7" spans="2:16" ht="24.75" customHeight="1" thickBot="1" x14ac:dyDescent="0.35">
      <c r="B7" s="167"/>
      <c r="C7" s="40" t="s">
        <v>182</v>
      </c>
      <c r="D7" s="41">
        <f>'1) Budget Table'!D15</f>
        <v>39143</v>
      </c>
      <c r="E7" s="41">
        <f>'1) Budget Table'!E15</f>
        <v>60513.239999999991</v>
      </c>
      <c r="F7" s="41">
        <f>'1) Budget Table'!F15</f>
        <v>25500</v>
      </c>
      <c r="G7" s="41">
        <f>'1) Budget Table'!G15</f>
        <v>25421.3</v>
      </c>
      <c r="H7" s="41">
        <f>'1) Budget Table'!H15</f>
        <v>35978.5</v>
      </c>
      <c r="I7" s="41">
        <f>'1) Budget Table'!I15</f>
        <v>0</v>
      </c>
      <c r="J7" s="42">
        <f>SUM(D7:I7)</f>
        <v>186556.03999999998</v>
      </c>
      <c r="K7" s="167"/>
      <c r="L7" s="167"/>
      <c r="M7" s="167"/>
      <c r="N7" s="167"/>
      <c r="O7" s="12"/>
      <c r="P7" s="3"/>
    </row>
    <row r="8" spans="2:16" ht="21.75" customHeight="1" x14ac:dyDescent="0.3">
      <c r="B8" s="167"/>
      <c r="C8" s="38" t="s">
        <v>183</v>
      </c>
      <c r="D8" s="168">
        <f>2480+2800+21220</f>
        <v>26500</v>
      </c>
      <c r="E8" s="169">
        <v>0</v>
      </c>
      <c r="F8" s="169">
        <v>0</v>
      </c>
      <c r="G8" s="168">
        <v>0</v>
      </c>
      <c r="H8" s="170">
        <v>0</v>
      </c>
      <c r="I8" s="169">
        <v>0</v>
      </c>
      <c r="J8" s="39">
        <f>SUM(D8:I8)</f>
        <v>26500</v>
      </c>
      <c r="K8" s="167"/>
      <c r="L8" s="167"/>
      <c r="M8" s="167"/>
      <c r="N8" s="167"/>
      <c r="O8" s="167"/>
      <c r="P8" s="167"/>
    </row>
    <row r="9" spans="2:16" x14ac:dyDescent="0.3">
      <c r="B9" s="167"/>
      <c r="C9" s="30" t="s">
        <v>184</v>
      </c>
      <c r="D9" s="170">
        <f>200+200+100</f>
        <v>500</v>
      </c>
      <c r="E9" s="146">
        <v>10513.24</v>
      </c>
      <c r="F9" s="146">
        <v>11500</v>
      </c>
      <c r="G9" s="170">
        <v>7735.2</v>
      </c>
      <c r="H9" s="146">
        <v>20978.5</v>
      </c>
      <c r="I9" s="146">
        <v>0</v>
      </c>
      <c r="J9" s="39">
        <f t="shared" ref="J9:J14" si="0">SUM(D9:I9)</f>
        <v>51226.94</v>
      </c>
      <c r="K9" s="167"/>
      <c r="L9" s="167"/>
      <c r="M9" s="167"/>
      <c r="N9" s="167"/>
      <c r="O9" s="167"/>
      <c r="P9" s="167"/>
    </row>
    <row r="10" spans="2:16" ht="15.75" customHeight="1" x14ac:dyDescent="0.3">
      <c r="B10" s="167"/>
      <c r="C10" s="30" t="s">
        <v>185</v>
      </c>
      <c r="D10" s="170">
        <v>0</v>
      </c>
      <c r="E10" s="170">
        <v>0</v>
      </c>
      <c r="F10" s="170">
        <v>7500</v>
      </c>
      <c r="G10" s="170">
        <v>0</v>
      </c>
      <c r="H10" s="170">
        <v>0</v>
      </c>
      <c r="I10" s="170">
        <v>0</v>
      </c>
      <c r="J10" s="39">
        <f t="shared" si="0"/>
        <v>7500</v>
      </c>
      <c r="K10" s="167"/>
      <c r="L10" s="167"/>
      <c r="M10" s="167"/>
      <c r="N10" s="167"/>
      <c r="O10" s="167"/>
      <c r="P10" s="167"/>
    </row>
    <row r="11" spans="2:16" x14ac:dyDescent="0.3">
      <c r="B11" s="167"/>
      <c r="C11" s="31" t="s">
        <v>186</v>
      </c>
      <c r="D11" s="170">
        <v>0</v>
      </c>
      <c r="E11" s="170">
        <v>50000</v>
      </c>
      <c r="F11" s="170">
        <v>0</v>
      </c>
      <c r="G11" s="231">
        <v>0</v>
      </c>
      <c r="H11" s="170">
        <v>15000</v>
      </c>
      <c r="I11" s="170">
        <v>0</v>
      </c>
      <c r="J11" s="39">
        <f t="shared" si="0"/>
        <v>65000</v>
      </c>
      <c r="K11" s="167"/>
      <c r="L11" s="167"/>
      <c r="M11" s="167"/>
      <c r="N11" s="167"/>
      <c r="O11" s="167"/>
      <c r="P11" s="167"/>
    </row>
    <row r="12" spans="2:16" x14ac:dyDescent="0.3">
      <c r="B12" s="167"/>
      <c r="C12" s="30" t="s">
        <v>187</v>
      </c>
      <c r="D12" s="170">
        <f>320+180</f>
        <v>500</v>
      </c>
      <c r="E12" s="170"/>
      <c r="F12" s="170">
        <f>2000+2000+2500</f>
        <v>6500</v>
      </c>
      <c r="G12" s="170">
        <v>2417.6</v>
      </c>
      <c r="H12" s="170">
        <v>0</v>
      </c>
      <c r="I12" s="170">
        <v>0</v>
      </c>
      <c r="J12" s="39">
        <f t="shared" si="0"/>
        <v>9417.6</v>
      </c>
      <c r="K12" s="167"/>
      <c r="L12" s="167"/>
      <c r="M12" s="167"/>
      <c r="N12" s="167"/>
      <c r="O12" s="167"/>
      <c r="P12" s="167"/>
    </row>
    <row r="13" spans="2:16" ht="21.75" customHeight="1" x14ac:dyDescent="0.3">
      <c r="B13" s="167"/>
      <c r="C13" s="30" t="s">
        <v>188</v>
      </c>
      <c r="D13" s="170">
        <v>5143</v>
      </c>
      <c r="E13" s="170"/>
      <c r="F13" s="170"/>
      <c r="G13" s="170">
        <v>3900</v>
      </c>
      <c r="H13" s="170">
        <v>0</v>
      </c>
      <c r="I13" s="170">
        <v>0</v>
      </c>
      <c r="J13" s="39">
        <f t="shared" si="0"/>
        <v>9043</v>
      </c>
      <c r="K13" s="167"/>
      <c r="L13" s="167"/>
      <c r="M13" s="167"/>
      <c r="N13" s="167"/>
      <c r="O13" s="167"/>
      <c r="P13" s="167"/>
    </row>
    <row r="14" spans="2:16" ht="21.75" customHeight="1" x14ac:dyDescent="0.3">
      <c r="B14" s="167"/>
      <c r="C14" s="30" t="s">
        <v>189</v>
      </c>
      <c r="D14" s="170">
        <f>2000+2000+2500</f>
        <v>6500</v>
      </c>
      <c r="E14" s="170"/>
      <c r="F14" s="170"/>
      <c r="G14" s="170">
        <v>11368.5</v>
      </c>
      <c r="H14" s="170">
        <v>0</v>
      </c>
      <c r="I14" s="170">
        <v>0</v>
      </c>
      <c r="J14" s="39">
        <f t="shared" si="0"/>
        <v>17868.5</v>
      </c>
      <c r="K14" s="167"/>
      <c r="L14" s="167"/>
      <c r="M14" s="167"/>
      <c r="N14" s="167"/>
      <c r="O14" s="167"/>
      <c r="P14" s="167"/>
    </row>
    <row r="15" spans="2:16" ht="15.75" customHeight="1" x14ac:dyDescent="0.3">
      <c r="B15" s="167"/>
      <c r="C15" s="34" t="s">
        <v>190</v>
      </c>
      <c r="D15" s="43">
        <f>SUM(D8:D14)</f>
        <v>39143</v>
      </c>
      <c r="E15" s="43">
        <f>SUM(E8:E14)</f>
        <v>60513.24</v>
      </c>
      <c r="F15" s="43">
        <f>SUM(F8:F14)</f>
        <v>25500</v>
      </c>
      <c r="G15" s="43">
        <f t="shared" ref="G15:I15" si="1">SUM(G8:G14)</f>
        <v>25421.3</v>
      </c>
      <c r="H15" s="43">
        <f t="shared" si="1"/>
        <v>35978.5</v>
      </c>
      <c r="I15" s="43">
        <f t="shared" si="1"/>
        <v>0</v>
      </c>
      <c r="J15" s="66">
        <f>SUM(D15:I15)</f>
        <v>186556.03999999998</v>
      </c>
      <c r="K15" s="167"/>
      <c r="L15" s="167"/>
      <c r="M15" s="167"/>
      <c r="N15" s="167"/>
      <c r="O15" s="167"/>
      <c r="P15" s="167"/>
    </row>
    <row r="16" spans="2:16" s="33" customFormat="1" x14ac:dyDescent="0.3">
      <c r="B16" s="171"/>
      <c r="C16" s="47"/>
      <c r="D16" s="48"/>
      <c r="E16" s="48"/>
      <c r="F16" s="48"/>
      <c r="G16" s="48"/>
      <c r="H16" s="48"/>
      <c r="I16" s="48"/>
      <c r="J16" s="67"/>
      <c r="K16" s="171"/>
      <c r="L16" s="171"/>
      <c r="M16" s="171"/>
      <c r="N16" s="171"/>
      <c r="O16" s="171"/>
      <c r="P16" s="171"/>
    </row>
    <row r="17" spans="3:10" x14ac:dyDescent="0.3">
      <c r="C17" s="336" t="s">
        <v>191</v>
      </c>
      <c r="D17" s="337"/>
      <c r="E17" s="337"/>
      <c r="F17" s="337"/>
      <c r="G17" s="337"/>
      <c r="H17" s="337"/>
      <c r="I17" s="337"/>
      <c r="J17" s="338"/>
    </row>
    <row r="18" spans="3:10" ht="27" customHeight="1" thickBot="1" x14ac:dyDescent="0.35">
      <c r="C18" s="40" t="s">
        <v>182</v>
      </c>
      <c r="D18" s="41">
        <f>'1) Budget Table'!D25</f>
        <v>55895</v>
      </c>
      <c r="E18" s="41">
        <f>'1) Budget Table'!E25</f>
        <v>30000</v>
      </c>
      <c r="F18" s="41">
        <f>'1) Budget Table'!F25</f>
        <v>25000</v>
      </c>
      <c r="G18" s="41">
        <f>'1) Budget Table'!G25</f>
        <v>30194.07</v>
      </c>
      <c r="H18" s="41">
        <f>'1) Budget Table'!H25</f>
        <v>60000</v>
      </c>
      <c r="I18" s="41">
        <f>'1) Budget Table'!I25</f>
        <v>0</v>
      </c>
      <c r="J18" s="42">
        <f>SUM(D18:I18)</f>
        <v>201089.07</v>
      </c>
    </row>
    <row r="19" spans="3:10" x14ac:dyDescent="0.3">
      <c r="C19" s="38" t="s">
        <v>183</v>
      </c>
      <c r="D19" s="168">
        <v>26500</v>
      </c>
      <c r="E19" s="170">
        <v>0</v>
      </c>
      <c r="F19" s="169">
        <v>0</v>
      </c>
      <c r="G19" s="168">
        <v>0</v>
      </c>
      <c r="H19" s="170">
        <v>0</v>
      </c>
      <c r="I19" s="169">
        <v>0</v>
      </c>
      <c r="J19" s="39">
        <f>SUM(D19:I19)</f>
        <v>26500</v>
      </c>
    </row>
    <row r="20" spans="3:10" x14ac:dyDescent="0.3">
      <c r="C20" s="30" t="s">
        <v>184</v>
      </c>
      <c r="D20" s="170">
        <v>1200</v>
      </c>
      <c r="E20" s="170">
        <v>0</v>
      </c>
      <c r="F20" s="146">
        <v>6000</v>
      </c>
      <c r="G20" s="170">
        <v>7735.2</v>
      </c>
      <c r="H20" s="170">
        <v>0</v>
      </c>
      <c r="I20" s="146">
        <v>0</v>
      </c>
      <c r="J20" s="39">
        <f t="shared" ref="J20:J25" si="2">SUM(D20:I20)</f>
        <v>14935.2</v>
      </c>
    </row>
    <row r="21" spans="3:10" ht="31.2" x14ac:dyDescent="0.3">
      <c r="C21" s="30" t="s">
        <v>185</v>
      </c>
      <c r="D21" s="170">
        <v>3395</v>
      </c>
      <c r="E21" s="170">
        <v>0</v>
      </c>
      <c r="F21" s="170">
        <v>2000</v>
      </c>
      <c r="G21" s="170">
        <v>3564</v>
      </c>
      <c r="H21" s="170"/>
      <c r="I21" s="170">
        <v>0</v>
      </c>
      <c r="J21" s="39">
        <f t="shared" si="2"/>
        <v>8959</v>
      </c>
    </row>
    <row r="22" spans="3:10" x14ac:dyDescent="0.3">
      <c r="C22" s="31" t="s">
        <v>186</v>
      </c>
      <c r="D22" s="170"/>
      <c r="E22" s="170">
        <v>30000</v>
      </c>
      <c r="F22" s="254">
        <v>12000</v>
      </c>
      <c r="G22" s="170">
        <v>0</v>
      </c>
      <c r="H22" s="170">
        <v>60000</v>
      </c>
      <c r="I22" s="170">
        <v>0</v>
      </c>
      <c r="J22" s="39">
        <f t="shared" si="2"/>
        <v>102000</v>
      </c>
    </row>
    <row r="23" spans="3:10" x14ac:dyDescent="0.3">
      <c r="C23" s="30" t="s">
        <v>187</v>
      </c>
      <c r="D23" s="170">
        <v>2200.02</v>
      </c>
      <c r="E23" s="170">
        <v>0</v>
      </c>
      <c r="F23" s="170">
        <v>5000</v>
      </c>
      <c r="G23" s="170">
        <v>3626.4</v>
      </c>
      <c r="H23" s="170">
        <v>0</v>
      </c>
      <c r="I23" s="170">
        <v>0</v>
      </c>
      <c r="J23" s="39">
        <f t="shared" si="2"/>
        <v>10826.42</v>
      </c>
    </row>
    <row r="24" spans="3:10" x14ac:dyDescent="0.3">
      <c r="C24" s="30" t="s">
        <v>188</v>
      </c>
      <c r="D24" s="170">
        <f>10300+2500+3000</f>
        <v>15800</v>
      </c>
      <c r="E24" s="170">
        <v>0</v>
      </c>
      <c r="F24" s="170">
        <v>0</v>
      </c>
      <c r="G24" s="170">
        <v>3900</v>
      </c>
      <c r="H24" s="170">
        <v>0</v>
      </c>
      <c r="I24" s="170">
        <v>0</v>
      </c>
      <c r="J24" s="39">
        <f t="shared" si="2"/>
        <v>19700</v>
      </c>
    </row>
    <row r="25" spans="3:10" x14ac:dyDescent="0.3">
      <c r="C25" s="30" t="s">
        <v>189</v>
      </c>
      <c r="D25" s="170">
        <v>6799.98</v>
      </c>
      <c r="E25" s="170">
        <v>0</v>
      </c>
      <c r="F25" s="170">
        <v>0</v>
      </c>
      <c r="G25" s="170">
        <v>11368.47</v>
      </c>
      <c r="H25" s="170">
        <v>0</v>
      </c>
      <c r="I25" s="170">
        <v>0</v>
      </c>
      <c r="J25" s="39">
        <f t="shared" si="2"/>
        <v>18168.449999999997</v>
      </c>
    </row>
    <row r="26" spans="3:10" x14ac:dyDescent="0.3">
      <c r="C26" s="34" t="s">
        <v>190</v>
      </c>
      <c r="D26" s="43">
        <f>SUM(D19:D25)</f>
        <v>55895</v>
      </c>
      <c r="E26" s="43">
        <f>SUM(E19:E25)</f>
        <v>30000</v>
      </c>
      <c r="F26" s="43">
        <f>SUM(F19:F25)</f>
        <v>25000</v>
      </c>
      <c r="G26" s="43">
        <f t="shared" ref="G26:I26" si="3">SUM(G19:G25)</f>
        <v>30194.07</v>
      </c>
      <c r="H26" s="43">
        <f t="shared" si="3"/>
        <v>60000</v>
      </c>
      <c r="I26" s="43">
        <f t="shared" si="3"/>
        <v>0</v>
      </c>
      <c r="J26" s="37">
        <f>SUM(D26:I26)</f>
        <v>201089.07</v>
      </c>
    </row>
    <row r="27" spans="3:10" s="33" customFormat="1" x14ac:dyDescent="0.3">
      <c r="C27" s="47"/>
      <c r="D27" s="48"/>
      <c r="E27" s="48"/>
      <c r="F27" s="48"/>
      <c r="G27" s="48"/>
      <c r="H27" s="48"/>
      <c r="I27" s="48"/>
      <c r="J27" s="49"/>
    </row>
    <row r="28" spans="3:10" x14ac:dyDescent="0.3">
      <c r="C28" s="336" t="s">
        <v>192</v>
      </c>
      <c r="D28" s="337"/>
      <c r="E28" s="337"/>
      <c r="F28" s="337"/>
      <c r="G28" s="337"/>
      <c r="H28" s="337"/>
      <c r="I28" s="337"/>
      <c r="J28" s="338"/>
    </row>
    <row r="29" spans="3:10" ht="21.75" customHeight="1" thickBot="1" x14ac:dyDescent="0.35">
      <c r="C29" s="40" t="s">
        <v>182</v>
      </c>
      <c r="D29" s="41">
        <f>'1) Budget Table'!D35</f>
        <v>0</v>
      </c>
      <c r="E29" s="41">
        <f>'1) Budget Table'!E35</f>
        <v>0</v>
      </c>
      <c r="F29" s="41">
        <f>'1) Budget Table'!F35</f>
        <v>0</v>
      </c>
      <c r="G29" s="41"/>
      <c r="H29" s="41"/>
      <c r="I29" s="41"/>
      <c r="J29" s="42">
        <f t="shared" ref="J29:J37" si="4">SUM(D29:F29)</f>
        <v>0</v>
      </c>
    </row>
    <row r="30" spans="3:10" x14ac:dyDescent="0.3">
      <c r="C30" s="38" t="s">
        <v>183</v>
      </c>
      <c r="D30" s="168"/>
      <c r="E30" s="169"/>
      <c r="F30" s="169"/>
      <c r="G30" s="169"/>
      <c r="H30" s="169"/>
      <c r="I30" s="169"/>
      <c r="J30" s="39">
        <f t="shared" si="4"/>
        <v>0</v>
      </c>
    </row>
    <row r="31" spans="3:10" s="33" customFormat="1" ht="15.75" customHeight="1" x14ac:dyDescent="0.3">
      <c r="C31" s="30" t="s">
        <v>184</v>
      </c>
      <c r="D31" s="170"/>
      <c r="E31" s="146"/>
      <c r="F31" s="146"/>
      <c r="G31" s="146"/>
      <c r="H31" s="146"/>
      <c r="I31" s="146"/>
      <c r="J31" s="37">
        <f t="shared" si="4"/>
        <v>0</v>
      </c>
    </row>
    <row r="32" spans="3:10" s="33" customFormat="1" ht="31.2" x14ac:dyDescent="0.3">
      <c r="C32" s="30" t="s">
        <v>185</v>
      </c>
      <c r="D32" s="170"/>
      <c r="E32" s="170"/>
      <c r="F32" s="170"/>
      <c r="G32" s="170"/>
      <c r="H32" s="170"/>
      <c r="I32" s="170"/>
      <c r="J32" s="37">
        <f t="shared" si="4"/>
        <v>0</v>
      </c>
    </row>
    <row r="33" spans="3:10" s="33" customFormat="1" x14ac:dyDescent="0.3">
      <c r="C33" s="31" t="s">
        <v>186</v>
      </c>
      <c r="D33" s="170">
        <v>0</v>
      </c>
      <c r="E33" s="170"/>
      <c r="F33" s="170"/>
      <c r="G33" s="170"/>
      <c r="H33" s="170"/>
      <c r="I33" s="170"/>
      <c r="J33" s="37">
        <f t="shared" si="4"/>
        <v>0</v>
      </c>
    </row>
    <row r="34" spans="3:10" x14ac:dyDescent="0.3">
      <c r="C34" s="30" t="s">
        <v>187</v>
      </c>
      <c r="D34" s="170">
        <v>0</v>
      </c>
      <c r="E34" s="170"/>
      <c r="F34" s="170"/>
      <c r="G34" s="170"/>
      <c r="H34" s="170"/>
      <c r="I34" s="170"/>
      <c r="J34" s="37">
        <f t="shared" si="4"/>
        <v>0</v>
      </c>
    </row>
    <row r="35" spans="3:10" x14ac:dyDescent="0.3">
      <c r="C35" s="30" t="s">
        <v>188</v>
      </c>
      <c r="D35" s="170"/>
      <c r="E35" s="170"/>
      <c r="F35" s="170"/>
      <c r="G35" s="170"/>
      <c r="H35" s="170"/>
      <c r="I35" s="170"/>
      <c r="J35" s="37">
        <f t="shared" si="4"/>
        <v>0</v>
      </c>
    </row>
    <row r="36" spans="3:10" x14ac:dyDescent="0.3">
      <c r="C36" s="30" t="s">
        <v>189</v>
      </c>
      <c r="D36" s="170"/>
      <c r="E36" s="170"/>
      <c r="F36" s="170"/>
      <c r="G36" s="170"/>
      <c r="H36" s="170"/>
      <c r="I36" s="170"/>
      <c r="J36" s="37">
        <f t="shared" si="4"/>
        <v>0</v>
      </c>
    </row>
    <row r="37" spans="3:10" x14ac:dyDescent="0.3">
      <c r="C37" s="34" t="s">
        <v>190</v>
      </c>
      <c r="D37" s="43">
        <f>SUM(D30:D36)</f>
        <v>0</v>
      </c>
      <c r="E37" s="43">
        <f>SUM(E30:E36)</f>
        <v>0</v>
      </c>
      <c r="F37" s="43">
        <f>SUM(F30:F36)</f>
        <v>0</v>
      </c>
      <c r="G37" s="43"/>
      <c r="H37" s="43"/>
      <c r="I37" s="43"/>
      <c r="J37" s="37">
        <f t="shared" si="4"/>
        <v>0</v>
      </c>
    </row>
    <row r="38" spans="3:10" x14ac:dyDescent="0.3">
      <c r="C38" s="336" t="s">
        <v>193</v>
      </c>
      <c r="D38" s="337"/>
      <c r="E38" s="337"/>
      <c r="F38" s="337"/>
      <c r="G38" s="337"/>
      <c r="H38" s="337"/>
      <c r="I38" s="337"/>
      <c r="J38" s="338"/>
    </row>
    <row r="39" spans="3:10" s="33" customFormat="1" x14ac:dyDescent="0.3">
      <c r="C39" s="44"/>
      <c r="D39" s="45"/>
      <c r="E39" s="45"/>
      <c r="F39" s="45"/>
      <c r="G39" s="45"/>
      <c r="H39" s="45"/>
      <c r="I39" s="45"/>
      <c r="J39" s="46"/>
    </row>
    <row r="40" spans="3:10" ht="20.25" customHeight="1" thickBot="1" x14ac:dyDescent="0.35">
      <c r="C40" s="40" t="s">
        <v>182</v>
      </c>
      <c r="D40" s="41">
        <f>'1) Budget Table'!D45</f>
        <v>0</v>
      </c>
      <c r="E40" s="41">
        <f>'1) Budget Table'!E45</f>
        <v>0</v>
      </c>
      <c r="F40" s="41">
        <f>'1) Budget Table'!F45</f>
        <v>0</v>
      </c>
      <c r="G40" s="41"/>
      <c r="H40" s="41"/>
      <c r="I40" s="41"/>
      <c r="J40" s="42">
        <f t="shared" ref="J40:J48" si="5">SUM(D40:F40)</f>
        <v>0</v>
      </c>
    </row>
    <row r="41" spans="3:10" x14ac:dyDescent="0.3">
      <c r="C41" s="38" t="s">
        <v>183</v>
      </c>
      <c r="D41" s="168"/>
      <c r="E41" s="169"/>
      <c r="F41" s="169"/>
      <c r="G41" s="169"/>
      <c r="H41" s="169"/>
      <c r="I41" s="169"/>
      <c r="J41" s="39">
        <f t="shared" si="5"/>
        <v>0</v>
      </c>
    </row>
    <row r="42" spans="3:10" ht="15.75" customHeight="1" x14ac:dyDescent="0.3">
      <c r="C42" s="30" t="s">
        <v>184</v>
      </c>
      <c r="D42" s="170"/>
      <c r="E42" s="146"/>
      <c r="F42" s="146"/>
      <c r="G42" s="146"/>
      <c r="H42" s="146"/>
      <c r="I42" s="146"/>
      <c r="J42" s="37">
        <f t="shared" si="5"/>
        <v>0</v>
      </c>
    </row>
    <row r="43" spans="3:10" ht="32.25" customHeight="1" x14ac:dyDescent="0.3">
      <c r="C43" s="30" t="s">
        <v>185</v>
      </c>
      <c r="D43" s="170"/>
      <c r="E43" s="170"/>
      <c r="F43" s="170"/>
      <c r="G43" s="170"/>
      <c r="H43" s="170"/>
      <c r="I43" s="170"/>
      <c r="J43" s="37">
        <f t="shared" si="5"/>
        <v>0</v>
      </c>
    </row>
    <row r="44" spans="3:10" s="33" customFormat="1" x14ac:dyDescent="0.3">
      <c r="C44" s="31" t="s">
        <v>186</v>
      </c>
      <c r="D44" s="170"/>
      <c r="E44" s="170"/>
      <c r="F44" s="170"/>
      <c r="G44" s="170"/>
      <c r="H44" s="170"/>
      <c r="I44" s="170"/>
      <c r="J44" s="37">
        <f t="shared" si="5"/>
        <v>0</v>
      </c>
    </row>
    <row r="45" spans="3:10" x14ac:dyDescent="0.3">
      <c r="C45" s="30" t="s">
        <v>187</v>
      </c>
      <c r="D45" s="170"/>
      <c r="E45" s="170"/>
      <c r="F45" s="170"/>
      <c r="G45" s="170"/>
      <c r="H45" s="170"/>
      <c r="I45" s="170"/>
      <c r="J45" s="37">
        <f t="shared" si="5"/>
        <v>0</v>
      </c>
    </row>
    <row r="46" spans="3:10" x14ac:dyDescent="0.3">
      <c r="C46" s="30" t="s">
        <v>188</v>
      </c>
      <c r="D46" s="170"/>
      <c r="E46" s="170"/>
      <c r="F46" s="170"/>
      <c r="G46" s="170"/>
      <c r="H46" s="170"/>
      <c r="I46" s="170"/>
      <c r="J46" s="37">
        <f t="shared" si="5"/>
        <v>0</v>
      </c>
    </row>
    <row r="47" spans="3:10" x14ac:dyDescent="0.3">
      <c r="C47" s="30" t="s">
        <v>189</v>
      </c>
      <c r="D47" s="170"/>
      <c r="E47" s="170"/>
      <c r="F47" s="170"/>
      <c r="G47" s="170"/>
      <c r="H47" s="170"/>
      <c r="I47" s="170"/>
      <c r="J47" s="37">
        <f t="shared" si="5"/>
        <v>0</v>
      </c>
    </row>
    <row r="48" spans="3:10" ht="21" customHeight="1" x14ac:dyDescent="0.3">
      <c r="C48" s="34" t="s">
        <v>190</v>
      </c>
      <c r="D48" s="43">
        <f>SUM(D41:D47)</f>
        <v>0</v>
      </c>
      <c r="E48" s="43">
        <f>SUM(E41:E47)</f>
        <v>0</v>
      </c>
      <c r="F48" s="43">
        <f>SUM(F41:F47)</f>
        <v>0</v>
      </c>
      <c r="G48" s="43"/>
      <c r="H48" s="43"/>
      <c r="I48" s="43"/>
      <c r="J48" s="37">
        <f t="shared" si="5"/>
        <v>0</v>
      </c>
    </row>
    <row r="49" spans="2:10" s="33" customFormat="1" ht="22.5" customHeight="1" x14ac:dyDescent="0.3">
      <c r="B49" s="171"/>
      <c r="C49" s="50"/>
      <c r="D49" s="48"/>
      <c r="E49" s="48"/>
      <c r="F49" s="48"/>
      <c r="G49" s="48"/>
      <c r="H49" s="48"/>
      <c r="I49" s="48"/>
      <c r="J49" s="49"/>
    </row>
    <row r="50" spans="2:10" x14ac:dyDescent="0.3">
      <c r="B50" s="336" t="s">
        <v>194</v>
      </c>
      <c r="C50" s="337"/>
      <c r="D50" s="337"/>
      <c r="E50" s="337"/>
      <c r="F50" s="337"/>
      <c r="G50" s="337"/>
      <c r="H50" s="337"/>
      <c r="I50" s="337"/>
      <c r="J50" s="338"/>
    </row>
    <row r="51" spans="2:10" x14ac:dyDescent="0.3">
      <c r="B51" s="167"/>
      <c r="C51" s="336" t="s">
        <v>195</v>
      </c>
      <c r="D51" s="337"/>
      <c r="E51" s="337"/>
      <c r="F51" s="337"/>
      <c r="G51" s="337"/>
      <c r="H51" s="337"/>
      <c r="I51" s="337"/>
      <c r="J51" s="338"/>
    </row>
    <row r="52" spans="2:10" ht="24" customHeight="1" thickBot="1" x14ac:dyDescent="0.35">
      <c r="B52" s="167"/>
      <c r="C52" s="40" t="s">
        <v>182</v>
      </c>
      <c r="D52" s="41">
        <f>'1) Budget Table'!D57</f>
        <v>53000</v>
      </c>
      <c r="E52" s="41">
        <f>'1) Budget Table'!E57</f>
        <v>156236.76</v>
      </c>
      <c r="F52" s="41">
        <f>'1) Budget Table'!F57</f>
        <v>37158.54</v>
      </c>
      <c r="G52" s="41">
        <f>'1) Budget Table'!G57</f>
        <v>69125.37</v>
      </c>
      <c r="H52" s="41">
        <f>'1) Budget Table'!H57</f>
        <v>205956.08</v>
      </c>
      <c r="I52" s="41">
        <f>'1) Budget Table'!I57</f>
        <v>0</v>
      </c>
      <c r="J52" s="42">
        <f>SUM(D52:I52)</f>
        <v>521476.75</v>
      </c>
    </row>
    <row r="53" spans="2:10" ht="15.75" customHeight="1" x14ac:dyDescent="0.3">
      <c r="B53" s="167"/>
      <c r="C53" s="38" t="s">
        <v>183</v>
      </c>
      <c r="D53" s="168">
        <v>0</v>
      </c>
      <c r="E53" s="169">
        <f>54486.76+15000</f>
        <v>69486.760000000009</v>
      </c>
      <c r="F53" s="169">
        <f>9000+4000+3000+9000</f>
        <v>25000</v>
      </c>
      <c r="G53" s="168">
        <v>21838.400000000001</v>
      </c>
      <c r="H53" s="169">
        <v>100000</v>
      </c>
      <c r="I53" s="169">
        <v>0</v>
      </c>
      <c r="J53" s="39">
        <f>SUM(D53:I53)</f>
        <v>216325.16</v>
      </c>
    </row>
    <row r="54" spans="2:10" ht="15.75" customHeight="1" x14ac:dyDescent="0.3">
      <c r="B54" s="167"/>
      <c r="C54" s="30" t="s">
        <v>184</v>
      </c>
      <c r="D54" s="170">
        <f>125+125+125+125</f>
        <v>500</v>
      </c>
      <c r="E54" s="146">
        <v>20000</v>
      </c>
      <c r="F54" s="146">
        <v>500</v>
      </c>
      <c r="G54" s="170">
        <v>1664.06</v>
      </c>
      <c r="H54" s="146">
        <v>14221.5</v>
      </c>
      <c r="I54" s="146">
        <v>0</v>
      </c>
      <c r="J54" s="39">
        <f t="shared" ref="J54:J59" si="6">SUM(D54:I54)</f>
        <v>36885.56</v>
      </c>
    </row>
    <row r="55" spans="2:10" ht="15.75" customHeight="1" x14ac:dyDescent="0.3">
      <c r="B55" s="167"/>
      <c r="C55" s="30" t="s">
        <v>185</v>
      </c>
      <c r="D55" s="170">
        <v>0</v>
      </c>
      <c r="E55" s="170">
        <v>0</v>
      </c>
      <c r="F55" s="170"/>
      <c r="G55" s="170">
        <v>0</v>
      </c>
      <c r="H55" s="170">
        <v>15800</v>
      </c>
      <c r="I55" s="170">
        <v>0</v>
      </c>
      <c r="J55" s="39">
        <f t="shared" si="6"/>
        <v>15800</v>
      </c>
    </row>
    <row r="56" spans="2:10" ht="18.75" customHeight="1" x14ac:dyDescent="0.3">
      <c r="B56" s="167"/>
      <c r="C56" s="31" t="s">
        <v>186</v>
      </c>
      <c r="D56" s="170">
        <v>0</v>
      </c>
      <c r="E56" s="170">
        <v>41652.57</v>
      </c>
      <c r="F56" s="170"/>
      <c r="G56" s="170">
        <v>0</v>
      </c>
      <c r="H56" s="170">
        <v>50934.58</v>
      </c>
      <c r="I56" s="170">
        <v>0</v>
      </c>
      <c r="J56" s="39">
        <f t="shared" si="6"/>
        <v>92587.15</v>
      </c>
    </row>
    <row r="57" spans="2:10" x14ac:dyDescent="0.3">
      <c r="B57" s="167"/>
      <c r="C57" s="30" t="s">
        <v>187</v>
      </c>
      <c r="D57" s="170">
        <f>875+875+875+875</f>
        <v>3500</v>
      </c>
      <c r="E57" s="170">
        <v>10097.43</v>
      </c>
      <c r="F57" s="170">
        <v>11658.54</v>
      </c>
      <c r="G57" s="170">
        <v>7943.56</v>
      </c>
      <c r="H57" s="170">
        <v>15000</v>
      </c>
      <c r="I57" s="170">
        <v>0</v>
      </c>
      <c r="J57" s="39">
        <f t="shared" si="6"/>
        <v>48199.53</v>
      </c>
    </row>
    <row r="58" spans="2:10" s="33" customFormat="1" ht="21.75" customHeight="1" x14ac:dyDescent="0.3">
      <c r="B58" s="167"/>
      <c r="C58" s="30" t="s">
        <v>188</v>
      </c>
      <c r="D58" s="170">
        <v>38350</v>
      </c>
      <c r="E58" s="170">
        <v>0</v>
      </c>
      <c r="F58" s="170"/>
      <c r="G58" s="170">
        <v>7796.47</v>
      </c>
      <c r="H58" s="170">
        <v>0</v>
      </c>
      <c r="I58" s="170">
        <v>0</v>
      </c>
      <c r="J58" s="39">
        <f t="shared" si="6"/>
        <v>46146.47</v>
      </c>
    </row>
    <row r="59" spans="2:10" s="33" customFormat="1" x14ac:dyDescent="0.3">
      <c r="B59" s="167"/>
      <c r="C59" s="30" t="s">
        <v>189</v>
      </c>
      <c r="D59" s="170">
        <f>2662.5+2662.5+2662.5+2662.5</f>
        <v>10650</v>
      </c>
      <c r="E59" s="170">
        <v>15000</v>
      </c>
      <c r="F59" s="170"/>
      <c r="G59" s="170">
        <v>29882.880000000001</v>
      </c>
      <c r="H59" s="170">
        <v>10000</v>
      </c>
      <c r="I59" s="170">
        <v>0</v>
      </c>
      <c r="J59" s="39">
        <f t="shared" si="6"/>
        <v>65532.880000000005</v>
      </c>
    </row>
    <row r="60" spans="2:10" x14ac:dyDescent="0.3">
      <c r="B60" s="167"/>
      <c r="C60" s="34" t="s">
        <v>190</v>
      </c>
      <c r="D60" s="43">
        <f>SUM(D53:D59)</f>
        <v>53000</v>
      </c>
      <c r="E60" s="43">
        <f>SUM(E53:E59)</f>
        <v>156236.76</v>
      </c>
      <c r="F60" s="43">
        <f>SUM(F53:F59)</f>
        <v>37158.54</v>
      </c>
      <c r="G60" s="43">
        <f t="shared" ref="G60:I60" si="7">SUM(G53:G59)</f>
        <v>69125.37000000001</v>
      </c>
      <c r="H60" s="43">
        <f t="shared" si="7"/>
        <v>205956.08000000002</v>
      </c>
      <c r="I60" s="43">
        <f t="shared" si="7"/>
        <v>0</v>
      </c>
      <c r="J60" s="37">
        <f>SUM(D60:I60)</f>
        <v>521476.75000000006</v>
      </c>
    </row>
    <row r="61" spans="2:10" s="33" customFormat="1" x14ac:dyDescent="0.3">
      <c r="B61" s="171"/>
      <c r="C61" s="47"/>
      <c r="D61" s="48"/>
      <c r="E61" s="48"/>
      <c r="F61" s="48"/>
      <c r="G61" s="48"/>
      <c r="H61" s="48"/>
      <c r="I61" s="48"/>
      <c r="J61" s="49"/>
    </row>
    <row r="62" spans="2:10" x14ac:dyDescent="0.3">
      <c r="B62" s="171"/>
      <c r="C62" s="336" t="s">
        <v>57</v>
      </c>
      <c r="D62" s="337"/>
      <c r="E62" s="337"/>
      <c r="F62" s="337"/>
      <c r="G62" s="337"/>
      <c r="H62" s="337"/>
      <c r="I62" s="337"/>
      <c r="J62" s="338"/>
    </row>
    <row r="63" spans="2:10" ht="21.75" customHeight="1" thickBot="1" x14ac:dyDescent="0.35">
      <c r="B63" s="167"/>
      <c r="C63" s="40" t="s">
        <v>182</v>
      </c>
      <c r="D63" s="41">
        <f>'1) Budget Table'!D67</f>
        <v>188406.8</v>
      </c>
      <c r="E63" s="41">
        <f>'1) Budget Table'!E67</f>
        <v>0</v>
      </c>
      <c r="F63" s="41">
        <f>'1) Budget Table'!F67</f>
        <v>212341.46</v>
      </c>
      <c r="G63" s="41">
        <f>'1) Budget Table'!G67</f>
        <v>127836.63</v>
      </c>
      <c r="H63" s="41">
        <f>'1) Budget Table'!H67</f>
        <v>0</v>
      </c>
      <c r="I63" s="41">
        <f>'1) Budget Table'!I67</f>
        <v>0</v>
      </c>
      <c r="J63" s="42">
        <f t="shared" ref="J63:J71" si="8">SUM(D63:I63)</f>
        <v>528584.89</v>
      </c>
    </row>
    <row r="64" spans="2:10" ht="15.75" customHeight="1" x14ac:dyDescent="0.3">
      <c r="B64" s="167"/>
      <c r="C64" s="38" t="s">
        <v>183</v>
      </c>
      <c r="D64" s="168">
        <v>0</v>
      </c>
      <c r="E64" s="169">
        <v>0</v>
      </c>
      <c r="F64" s="169">
        <v>15000</v>
      </c>
      <c r="G64" s="168">
        <v>12000</v>
      </c>
      <c r="H64" s="169">
        <v>0</v>
      </c>
      <c r="I64" s="169">
        <v>0</v>
      </c>
      <c r="J64" s="39">
        <f>SUM(D64:I64)</f>
        <v>27000</v>
      </c>
    </row>
    <row r="65" spans="2:10" ht="15.75" customHeight="1" x14ac:dyDescent="0.3">
      <c r="B65" s="167"/>
      <c r="C65" s="30" t="s">
        <v>184</v>
      </c>
      <c r="D65" s="170">
        <f>45976+5000+55801.8</f>
        <v>106777.8</v>
      </c>
      <c r="E65" s="146">
        <v>0</v>
      </c>
      <c r="F65" s="146">
        <v>2000</v>
      </c>
      <c r="G65" s="170">
        <v>33917.86</v>
      </c>
      <c r="H65" s="146">
        <v>0</v>
      </c>
      <c r="I65" s="146">
        <v>0</v>
      </c>
      <c r="J65" s="39">
        <f t="shared" ref="J65:J70" si="9">SUM(D65:I65)</f>
        <v>142695.66</v>
      </c>
    </row>
    <row r="66" spans="2:10" ht="15.75" customHeight="1" x14ac:dyDescent="0.3">
      <c r="B66" s="167"/>
      <c r="C66" s="30" t="s">
        <v>185</v>
      </c>
      <c r="D66" s="170">
        <f>3333.35+3333.35+3333.35</f>
        <v>10000.049999999999</v>
      </c>
      <c r="E66" s="170">
        <v>0</v>
      </c>
      <c r="F66" s="170">
        <v>0</v>
      </c>
      <c r="G66" s="170">
        <v>8197.2000000000007</v>
      </c>
      <c r="H66" s="170">
        <v>0</v>
      </c>
      <c r="I66" s="170">
        <v>0</v>
      </c>
      <c r="J66" s="39">
        <f t="shared" si="9"/>
        <v>18197.25</v>
      </c>
    </row>
    <row r="67" spans="2:10" x14ac:dyDescent="0.3">
      <c r="B67" s="167"/>
      <c r="C67" s="31" t="s">
        <v>186</v>
      </c>
      <c r="D67" s="170">
        <v>0</v>
      </c>
      <c r="E67" s="170">
        <v>0</v>
      </c>
      <c r="F67" s="170">
        <v>0</v>
      </c>
      <c r="G67" s="170">
        <v>40000</v>
      </c>
      <c r="H67" s="170">
        <v>0</v>
      </c>
      <c r="I67" s="170">
        <v>0</v>
      </c>
      <c r="J67" s="39">
        <f t="shared" si="9"/>
        <v>40000</v>
      </c>
    </row>
    <row r="68" spans="2:10" x14ac:dyDescent="0.3">
      <c r="B68" s="167"/>
      <c r="C68" s="30" t="s">
        <v>187</v>
      </c>
      <c r="D68" s="170">
        <f>833.67+833.67+833.66</f>
        <v>2501</v>
      </c>
      <c r="E68" s="170">
        <v>0</v>
      </c>
      <c r="F68" s="170">
        <v>0</v>
      </c>
      <c r="G68" s="170">
        <v>5957.64</v>
      </c>
      <c r="H68" s="170">
        <v>0</v>
      </c>
      <c r="I68" s="170">
        <v>0</v>
      </c>
      <c r="J68" s="39">
        <f t="shared" si="9"/>
        <v>8458.64</v>
      </c>
    </row>
    <row r="69" spans="2:10" x14ac:dyDescent="0.3">
      <c r="B69" s="167"/>
      <c r="C69" s="30" t="s">
        <v>188</v>
      </c>
      <c r="D69" s="170">
        <v>65999.960000000006</v>
      </c>
      <c r="E69" s="170">
        <v>0</v>
      </c>
      <c r="F69" s="170">
        <v>192341.46</v>
      </c>
      <c r="G69" s="170">
        <v>5351.77</v>
      </c>
      <c r="H69" s="170">
        <v>0</v>
      </c>
      <c r="I69" s="170">
        <v>0</v>
      </c>
      <c r="J69" s="39">
        <f t="shared" si="9"/>
        <v>263693.19</v>
      </c>
    </row>
    <row r="70" spans="2:10" x14ac:dyDescent="0.3">
      <c r="B70" s="167"/>
      <c r="C70" s="30" t="s">
        <v>189</v>
      </c>
      <c r="D70" s="170">
        <f>1042.66+1042.66+1042.67</f>
        <v>3127.9900000000002</v>
      </c>
      <c r="E70" s="170">
        <v>0</v>
      </c>
      <c r="F70" s="292">
        <v>3000</v>
      </c>
      <c r="G70" s="170">
        <v>22412.16</v>
      </c>
      <c r="H70" s="170">
        <v>0</v>
      </c>
      <c r="I70" s="170">
        <v>0</v>
      </c>
      <c r="J70" s="39">
        <f t="shared" si="9"/>
        <v>28540.15</v>
      </c>
    </row>
    <row r="71" spans="2:10" x14ac:dyDescent="0.3">
      <c r="B71" s="167"/>
      <c r="C71" s="34" t="s">
        <v>190</v>
      </c>
      <c r="D71" s="43">
        <f>SUM(D64:D70)</f>
        <v>188406.8</v>
      </c>
      <c r="E71" s="43">
        <f>SUM(E64:E70)</f>
        <v>0</v>
      </c>
      <c r="F71" s="43">
        <f>SUM(F64:F70)</f>
        <v>212341.46</v>
      </c>
      <c r="G71" s="43">
        <f t="shared" ref="G71:I71" si="10">SUM(G64:G70)</f>
        <v>127836.63</v>
      </c>
      <c r="H71" s="43">
        <f t="shared" si="10"/>
        <v>0</v>
      </c>
      <c r="I71" s="43">
        <f t="shared" si="10"/>
        <v>0</v>
      </c>
      <c r="J71" s="37">
        <f t="shared" si="8"/>
        <v>528584.89</v>
      </c>
    </row>
    <row r="72" spans="2:10" s="33" customFormat="1" x14ac:dyDescent="0.3">
      <c r="B72" s="171"/>
      <c r="C72" s="47"/>
      <c r="D72" s="48"/>
      <c r="E72" s="48"/>
      <c r="F72" s="48"/>
      <c r="G72" s="48"/>
      <c r="H72" s="48"/>
      <c r="I72" s="48"/>
      <c r="J72" s="49"/>
    </row>
    <row r="73" spans="2:10" x14ac:dyDescent="0.3">
      <c r="B73" s="167"/>
      <c r="C73" s="336" t="s">
        <v>66</v>
      </c>
      <c r="D73" s="337"/>
      <c r="E73" s="337"/>
      <c r="F73" s="337"/>
      <c r="G73" s="337"/>
      <c r="H73" s="337"/>
      <c r="I73" s="337"/>
      <c r="J73" s="338"/>
    </row>
    <row r="74" spans="2:10" ht="21.75" customHeight="1" thickBot="1" x14ac:dyDescent="0.35">
      <c r="B74" s="171"/>
      <c r="C74" s="40" t="s">
        <v>182</v>
      </c>
      <c r="D74" s="41">
        <f>'1) Budget Table'!D77</f>
        <v>0</v>
      </c>
      <c r="E74" s="41">
        <f>'1) Budget Table'!E77</f>
        <v>0</v>
      </c>
      <c r="F74" s="41">
        <f>'1) Budget Table'!F77</f>
        <v>0</v>
      </c>
      <c r="G74" s="41"/>
      <c r="H74" s="41"/>
      <c r="I74" s="41"/>
      <c r="J74" s="42">
        <f t="shared" ref="J74:J82" si="11">SUM(D74:F74)</f>
        <v>0</v>
      </c>
    </row>
    <row r="75" spans="2:10" ht="18" customHeight="1" x14ac:dyDescent="0.3">
      <c r="B75" s="167"/>
      <c r="C75" s="38" t="s">
        <v>183</v>
      </c>
      <c r="D75" s="168"/>
      <c r="E75" s="169"/>
      <c r="F75" s="169"/>
      <c r="G75" s="169"/>
      <c r="H75" s="169"/>
      <c r="I75" s="169"/>
      <c r="J75" s="39">
        <f t="shared" si="11"/>
        <v>0</v>
      </c>
    </row>
    <row r="76" spans="2:10" ht="15.75" customHeight="1" x14ac:dyDescent="0.3">
      <c r="B76" s="167"/>
      <c r="C76" s="30" t="s">
        <v>184</v>
      </c>
      <c r="D76" s="170"/>
      <c r="E76" s="146"/>
      <c r="F76" s="146"/>
      <c r="G76" s="146"/>
      <c r="H76" s="146"/>
      <c r="I76" s="146"/>
      <c r="J76" s="37">
        <f t="shared" si="11"/>
        <v>0</v>
      </c>
    </row>
    <row r="77" spans="2:10" s="33" customFormat="1" ht="15.75" customHeight="1" x14ac:dyDescent="0.3">
      <c r="B77" s="167"/>
      <c r="C77" s="30" t="s">
        <v>185</v>
      </c>
      <c r="D77" s="170"/>
      <c r="E77" s="170"/>
      <c r="F77" s="170"/>
      <c r="G77" s="170"/>
      <c r="H77" s="170"/>
      <c r="I77" s="170"/>
      <c r="J77" s="37">
        <f t="shared" si="11"/>
        <v>0</v>
      </c>
    </row>
    <row r="78" spans="2:10" x14ac:dyDescent="0.3">
      <c r="B78" s="171"/>
      <c r="C78" s="31" t="s">
        <v>186</v>
      </c>
      <c r="D78" s="170"/>
      <c r="E78" s="170"/>
      <c r="F78" s="170"/>
      <c r="G78" s="170"/>
      <c r="H78" s="170"/>
      <c r="I78" s="170"/>
      <c r="J78" s="37">
        <f t="shared" si="11"/>
        <v>0</v>
      </c>
    </row>
    <row r="79" spans="2:10" x14ac:dyDescent="0.3">
      <c r="B79" s="171"/>
      <c r="C79" s="30" t="s">
        <v>187</v>
      </c>
      <c r="D79" s="170"/>
      <c r="E79" s="170"/>
      <c r="F79" s="170"/>
      <c r="G79" s="170"/>
      <c r="H79" s="170"/>
      <c r="I79" s="170"/>
      <c r="J79" s="37">
        <f t="shared" si="11"/>
        <v>0</v>
      </c>
    </row>
    <row r="80" spans="2:10" x14ac:dyDescent="0.3">
      <c r="B80" s="171"/>
      <c r="C80" s="30" t="s">
        <v>188</v>
      </c>
      <c r="D80" s="170"/>
      <c r="E80" s="170"/>
      <c r="F80" s="170"/>
      <c r="G80" s="170"/>
      <c r="H80" s="170"/>
      <c r="I80" s="170"/>
      <c r="J80" s="37">
        <f t="shared" si="11"/>
        <v>0</v>
      </c>
    </row>
    <row r="81" spans="2:10" x14ac:dyDescent="0.3">
      <c r="B81" s="167"/>
      <c r="C81" s="30" t="s">
        <v>189</v>
      </c>
      <c r="D81" s="170"/>
      <c r="E81" s="170"/>
      <c r="F81" s="170"/>
      <c r="G81" s="170"/>
      <c r="H81" s="170"/>
      <c r="I81" s="170"/>
      <c r="J81" s="37">
        <f t="shared" si="11"/>
        <v>0</v>
      </c>
    </row>
    <row r="82" spans="2:10" x14ac:dyDescent="0.3">
      <c r="B82" s="167"/>
      <c r="C82" s="34" t="s">
        <v>190</v>
      </c>
      <c r="D82" s="43">
        <f>SUM(D75:D81)</f>
        <v>0</v>
      </c>
      <c r="E82" s="43">
        <f>SUM(E75:E81)</f>
        <v>0</v>
      </c>
      <c r="F82" s="43">
        <f>SUM(F75:F81)</f>
        <v>0</v>
      </c>
      <c r="G82" s="43"/>
      <c r="H82" s="43"/>
      <c r="I82" s="43"/>
      <c r="J82" s="37">
        <f t="shared" si="11"/>
        <v>0</v>
      </c>
    </row>
    <row r="83" spans="2:10" s="33" customFormat="1" x14ac:dyDescent="0.3">
      <c r="B83" s="171"/>
      <c r="C83" s="47"/>
      <c r="D83" s="48"/>
      <c r="E83" s="48"/>
      <c r="F83" s="48"/>
      <c r="G83" s="48"/>
      <c r="H83" s="48"/>
      <c r="I83" s="48"/>
      <c r="J83" s="49"/>
    </row>
    <row r="84" spans="2:10" x14ac:dyDescent="0.3">
      <c r="B84" s="167"/>
      <c r="C84" s="336" t="s">
        <v>75</v>
      </c>
      <c r="D84" s="337"/>
      <c r="E84" s="337"/>
      <c r="F84" s="337"/>
      <c r="G84" s="337"/>
      <c r="H84" s="337"/>
      <c r="I84" s="337"/>
      <c r="J84" s="338"/>
    </row>
    <row r="85" spans="2:10" ht="21.75" customHeight="1" thickBot="1" x14ac:dyDescent="0.35">
      <c r="B85" s="167"/>
      <c r="C85" s="40" t="s">
        <v>182</v>
      </c>
      <c r="D85" s="41">
        <f>'1) Budget Table'!D87</f>
        <v>0</v>
      </c>
      <c r="E85" s="41">
        <f>'1) Budget Table'!E87</f>
        <v>0</v>
      </c>
      <c r="F85" s="41">
        <f>'1) Budget Table'!F87</f>
        <v>0</v>
      </c>
      <c r="G85" s="41"/>
      <c r="H85" s="41"/>
      <c r="I85" s="41"/>
      <c r="J85" s="42">
        <f t="shared" ref="J85:J93" si="12">SUM(D85:F85)</f>
        <v>0</v>
      </c>
    </row>
    <row r="86" spans="2:10" ht="15.75" customHeight="1" x14ac:dyDescent="0.3">
      <c r="B86" s="167"/>
      <c r="C86" s="38" t="s">
        <v>183</v>
      </c>
      <c r="D86" s="168"/>
      <c r="E86" s="169"/>
      <c r="F86" s="169"/>
      <c r="G86" s="169"/>
      <c r="H86" s="169"/>
      <c r="I86" s="169"/>
      <c r="J86" s="39">
        <f t="shared" si="12"/>
        <v>0</v>
      </c>
    </row>
    <row r="87" spans="2:10" ht="15.75" customHeight="1" x14ac:dyDescent="0.3">
      <c r="B87" s="171"/>
      <c r="C87" s="30" t="s">
        <v>184</v>
      </c>
      <c r="D87" s="170"/>
      <c r="E87" s="146"/>
      <c r="F87" s="146"/>
      <c r="G87" s="146"/>
      <c r="H87" s="146"/>
      <c r="I87" s="146"/>
      <c r="J87" s="37">
        <f t="shared" si="12"/>
        <v>0</v>
      </c>
    </row>
    <row r="88" spans="2:10" ht="15.75" customHeight="1" x14ac:dyDescent="0.3">
      <c r="B88" s="167"/>
      <c r="C88" s="30" t="s">
        <v>185</v>
      </c>
      <c r="D88" s="170"/>
      <c r="E88" s="170"/>
      <c r="F88" s="170"/>
      <c r="G88" s="170"/>
      <c r="H88" s="170"/>
      <c r="I88" s="170"/>
      <c r="J88" s="37">
        <f t="shared" si="12"/>
        <v>0</v>
      </c>
    </row>
    <row r="89" spans="2:10" x14ac:dyDescent="0.3">
      <c r="B89" s="167"/>
      <c r="C89" s="31" t="s">
        <v>186</v>
      </c>
      <c r="D89" s="170"/>
      <c r="E89" s="170"/>
      <c r="F89" s="170"/>
      <c r="G89" s="170"/>
      <c r="H89" s="170"/>
      <c r="I89" s="170"/>
      <c r="J89" s="37">
        <f t="shared" si="12"/>
        <v>0</v>
      </c>
    </row>
    <row r="90" spans="2:10" x14ac:dyDescent="0.3">
      <c r="B90" s="167"/>
      <c r="C90" s="30" t="s">
        <v>187</v>
      </c>
      <c r="D90" s="170"/>
      <c r="E90" s="170"/>
      <c r="F90" s="170"/>
      <c r="G90" s="170"/>
      <c r="H90" s="170"/>
      <c r="I90" s="170"/>
      <c r="J90" s="37">
        <f t="shared" si="12"/>
        <v>0</v>
      </c>
    </row>
    <row r="91" spans="2:10" ht="25.5" customHeight="1" x14ac:dyDescent="0.3">
      <c r="B91" s="167"/>
      <c r="C91" s="30" t="s">
        <v>188</v>
      </c>
      <c r="D91" s="170"/>
      <c r="E91" s="170"/>
      <c r="F91" s="170"/>
      <c r="G91" s="170"/>
      <c r="H91" s="170"/>
      <c r="I91" s="170"/>
      <c r="J91" s="37">
        <f t="shared" si="12"/>
        <v>0</v>
      </c>
    </row>
    <row r="92" spans="2:10" x14ac:dyDescent="0.3">
      <c r="B92" s="171"/>
      <c r="C92" s="30" t="s">
        <v>189</v>
      </c>
      <c r="D92" s="170"/>
      <c r="E92" s="170"/>
      <c r="F92" s="170"/>
      <c r="G92" s="170"/>
      <c r="H92" s="170"/>
      <c r="I92" s="170"/>
      <c r="J92" s="37">
        <f t="shared" si="12"/>
        <v>0</v>
      </c>
    </row>
    <row r="93" spans="2:10" ht="15.75" customHeight="1" x14ac:dyDescent="0.3">
      <c r="B93" s="167"/>
      <c r="C93" s="34" t="s">
        <v>190</v>
      </c>
      <c r="D93" s="43">
        <f>SUM(D86:D92)</f>
        <v>0</v>
      </c>
      <c r="E93" s="43">
        <f>SUM(E86:E92)</f>
        <v>0</v>
      </c>
      <c r="F93" s="43">
        <f>SUM(F86:F92)</f>
        <v>0</v>
      </c>
      <c r="G93" s="43"/>
      <c r="H93" s="43"/>
      <c r="I93" s="43"/>
      <c r="J93" s="37">
        <f t="shared" si="12"/>
        <v>0</v>
      </c>
    </row>
    <row r="94" spans="2:10" ht="25.5" customHeight="1" x14ac:dyDescent="0.3">
      <c r="B94" s="167"/>
      <c r="C94" s="167"/>
      <c r="D94" s="167"/>
      <c r="E94" s="167"/>
      <c r="F94" s="167"/>
      <c r="G94" s="167"/>
      <c r="H94" s="167"/>
      <c r="I94" s="167"/>
      <c r="J94" s="167"/>
    </row>
    <row r="95" spans="2:10" x14ac:dyDescent="0.3">
      <c r="B95" s="336" t="s">
        <v>196</v>
      </c>
      <c r="C95" s="337"/>
      <c r="D95" s="337"/>
      <c r="E95" s="337"/>
      <c r="F95" s="337"/>
      <c r="G95" s="337"/>
      <c r="H95" s="337"/>
      <c r="I95" s="337"/>
      <c r="J95" s="338"/>
    </row>
    <row r="96" spans="2:10" x14ac:dyDescent="0.3">
      <c r="B96" s="167"/>
      <c r="C96" s="336" t="s">
        <v>86</v>
      </c>
      <c r="D96" s="337"/>
      <c r="E96" s="337"/>
      <c r="F96" s="337"/>
      <c r="G96" s="337"/>
      <c r="H96" s="337"/>
      <c r="I96" s="337"/>
      <c r="J96" s="338"/>
    </row>
    <row r="97" spans="3:10" ht="22.5" customHeight="1" thickBot="1" x14ac:dyDescent="0.35">
      <c r="C97" s="40" t="s">
        <v>182</v>
      </c>
      <c r="D97" s="41">
        <f>'1) Budget Table'!D99</f>
        <v>17000</v>
      </c>
      <c r="E97" s="41">
        <f>'1) Budget Table'!E99</f>
        <v>73250</v>
      </c>
      <c r="F97" s="41">
        <f>'1) Budget Table'!F99</f>
        <v>4000</v>
      </c>
      <c r="G97" s="41">
        <f>'1) Budget Table'!G99</f>
        <v>102257.56000000001</v>
      </c>
      <c r="H97" s="41">
        <f>'1) Budget Table'!H99</f>
        <v>50000</v>
      </c>
      <c r="I97" s="41">
        <f>'1) Budget Table'!I99</f>
        <v>0</v>
      </c>
      <c r="J97" s="42">
        <f>SUM(D97:I97)</f>
        <v>246507.56</v>
      </c>
    </row>
    <row r="98" spans="3:10" x14ac:dyDescent="0.3">
      <c r="C98" s="38" t="s">
        <v>183</v>
      </c>
      <c r="D98" s="168">
        <v>0</v>
      </c>
      <c r="E98" s="169">
        <v>20000</v>
      </c>
      <c r="F98" s="169">
        <v>4000</v>
      </c>
      <c r="G98" s="168">
        <v>0</v>
      </c>
      <c r="H98" s="169">
        <v>0</v>
      </c>
      <c r="I98" s="169">
        <v>0</v>
      </c>
      <c r="J98" s="39">
        <f>SUM(D98:I98)</f>
        <v>24000</v>
      </c>
    </row>
    <row r="99" spans="3:10" x14ac:dyDescent="0.3">
      <c r="C99" s="30" t="s">
        <v>184</v>
      </c>
      <c r="D99" s="170">
        <f>200</f>
        <v>200</v>
      </c>
      <c r="E99" s="146">
        <v>0</v>
      </c>
      <c r="F99" s="146"/>
      <c r="G99" s="170">
        <v>6961.68</v>
      </c>
      <c r="H99" s="146">
        <v>0</v>
      </c>
      <c r="I99" s="146">
        <v>0</v>
      </c>
      <c r="J99" s="39">
        <f t="shared" ref="J99:J104" si="13">SUM(D99:I99)</f>
        <v>7161.68</v>
      </c>
    </row>
    <row r="100" spans="3:10" ht="15.75" customHeight="1" x14ac:dyDescent="0.3">
      <c r="C100" s="30" t="s">
        <v>185</v>
      </c>
      <c r="D100" s="170">
        <v>0</v>
      </c>
      <c r="E100" s="170">
        <v>20000</v>
      </c>
      <c r="F100" s="170"/>
      <c r="G100" s="170">
        <v>0</v>
      </c>
      <c r="H100" s="170">
        <v>0</v>
      </c>
      <c r="I100" s="170">
        <v>0</v>
      </c>
      <c r="J100" s="39">
        <f t="shared" si="13"/>
        <v>20000</v>
      </c>
    </row>
    <row r="101" spans="3:10" x14ac:dyDescent="0.3">
      <c r="C101" s="31" t="s">
        <v>186</v>
      </c>
      <c r="D101" s="170">
        <v>0</v>
      </c>
      <c r="E101" s="170">
        <v>5000</v>
      </c>
      <c r="F101" s="170"/>
      <c r="G101" s="170">
        <v>86772.4</v>
      </c>
      <c r="H101" s="170">
        <v>35000</v>
      </c>
      <c r="I101" s="170">
        <v>0</v>
      </c>
      <c r="J101" s="39">
        <f t="shared" si="13"/>
        <v>126772.4</v>
      </c>
    </row>
    <row r="102" spans="3:10" x14ac:dyDescent="0.3">
      <c r="C102" s="30" t="s">
        <v>187</v>
      </c>
      <c r="D102" s="170">
        <v>5622</v>
      </c>
      <c r="E102" s="170">
        <v>28250</v>
      </c>
      <c r="F102" s="170"/>
      <c r="G102" s="170">
        <v>1813.2</v>
      </c>
      <c r="H102" s="170">
        <v>15000</v>
      </c>
      <c r="I102" s="170">
        <v>0</v>
      </c>
      <c r="J102" s="39">
        <f t="shared" si="13"/>
        <v>50685.2</v>
      </c>
    </row>
    <row r="103" spans="3:10" x14ac:dyDescent="0.3">
      <c r="C103" s="30" t="s">
        <v>188</v>
      </c>
      <c r="D103" s="170">
        <v>0</v>
      </c>
      <c r="E103" s="170"/>
      <c r="F103" s="170"/>
      <c r="G103" s="170">
        <v>0</v>
      </c>
      <c r="H103" s="170">
        <v>0</v>
      </c>
      <c r="I103" s="170">
        <v>0</v>
      </c>
      <c r="J103" s="39">
        <f t="shared" si="13"/>
        <v>0</v>
      </c>
    </row>
    <row r="104" spans="3:10" x14ac:dyDescent="0.3">
      <c r="C104" s="30" t="s">
        <v>189</v>
      </c>
      <c r="D104" s="170">
        <f>2144.5+3344.5+3344.5+2344.5</f>
        <v>11178</v>
      </c>
      <c r="E104" s="170"/>
      <c r="F104" s="170"/>
      <c r="G104" s="170">
        <v>6710.28</v>
      </c>
      <c r="H104" s="170">
        <v>0</v>
      </c>
      <c r="I104" s="170">
        <v>0</v>
      </c>
      <c r="J104" s="39">
        <f t="shared" si="13"/>
        <v>17888.28</v>
      </c>
    </row>
    <row r="105" spans="3:10" x14ac:dyDescent="0.3">
      <c r="C105" s="34" t="s">
        <v>190</v>
      </c>
      <c r="D105" s="43">
        <f>SUM(D98:D104)</f>
        <v>17000</v>
      </c>
      <c r="E105" s="43">
        <f>SUM(E98:E104)</f>
        <v>73250</v>
      </c>
      <c r="F105" s="43">
        <f>SUM(F98:F104)</f>
        <v>4000</v>
      </c>
      <c r="G105" s="43">
        <f t="shared" ref="G105:I105" si="14">SUM(G98:G104)</f>
        <v>102257.55999999998</v>
      </c>
      <c r="H105" s="43">
        <f t="shared" si="14"/>
        <v>50000</v>
      </c>
      <c r="I105" s="43">
        <f t="shared" si="14"/>
        <v>0</v>
      </c>
      <c r="J105" s="37">
        <f>SUM(D105:I105)</f>
        <v>246507.56</v>
      </c>
    </row>
    <row r="106" spans="3:10" s="33" customFormat="1" x14ac:dyDescent="0.3">
      <c r="C106" s="47"/>
      <c r="D106" s="48"/>
      <c r="E106" s="48"/>
      <c r="F106" s="48"/>
      <c r="G106" s="48"/>
      <c r="H106" s="48"/>
      <c r="I106" s="48"/>
      <c r="J106" s="49"/>
    </row>
    <row r="107" spans="3:10" ht="15.75" customHeight="1" x14ac:dyDescent="0.3">
      <c r="C107" s="336" t="s">
        <v>197</v>
      </c>
      <c r="D107" s="337"/>
      <c r="E107" s="337"/>
      <c r="F107" s="337"/>
      <c r="G107" s="337"/>
      <c r="H107" s="337"/>
      <c r="I107" s="337"/>
      <c r="J107" s="338"/>
    </row>
    <row r="108" spans="3:10" ht="21.75" customHeight="1" thickBot="1" x14ac:dyDescent="0.35">
      <c r="C108" s="40" t="s">
        <v>182</v>
      </c>
      <c r="D108" s="41">
        <f>'1) Budget Table'!D109</f>
        <v>32463.48</v>
      </c>
      <c r="E108" s="41">
        <f>'1) Budget Table'!E109</f>
        <v>0</v>
      </c>
      <c r="F108" s="41">
        <f>'1) Budget Table'!F109</f>
        <v>0</v>
      </c>
      <c r="G108" s="41">
        <f>'1) Budget Table'!G109</f>
        <v>8668.92</v>
      </c>
      <c r="H108" s="41">
        <f>'1) Budget Table'!H109</f>
        <v>0</v>
      </c>
      <c r="I108" s="41">
        <f>'1) Budget Table'!I109</f>
        <v>0</v>
      </c>
      <c r="J108" s="42">
        <f>SUM(D108:I108)</f>
        <v>41132.400000000001</v>
      </c>
    </row>
    <row r="109" spans="3:10" x14ac:dyDescent="0.3">
      <c r="C109" s="38" t="s">
        <v>183</v>
      </c>
      <c r="D109" s="168">
        <v>0</v>
      </c>
      <c r="E109" s="169"/>
      <c r="F109" s="169"/>
      <c r="G109" s="168">
        <v>0</v>
      </c>
      <c r="H109" s="169"/>
      <c r="I109" s="169">
        <v>0</v>
      </c>
      <c r="J109" s="39">
        <f>SUM(D109:I109)</f>
        <v>0</v>
      </c>
    </row>
    <row r="110" spans="3:10" x14ac:dyDescent="0.3">
      <c r="C110" s="30" t="s">
        <v>184</v>
      </c>
      <c r="D110" s="170">
        <v>0</v>
      </c>
      <c r="E110" s="146"/>
      <c r="F110" s="146"/>
      <c r="G110" s="170">
        <v>0</v>
      </c>
      <c r="H110" s="146"/>
      <c r="I110" s="146">
        <v>0</v>
      </c>
      <c r="J110" s="39">
        <f t="shared" ref="J110:J115" si="15">SUM(D110:I110)</f>
        <v>0</v>
      </c>
    </row>
    <row r="111" spans="3:10" ht="31.2" x14ac:dyDescent="0.3">
      <c r="C111" s="30" t="s">
        <v>185</v>
      </c>
      <c r="D111" s="170">
        <v>0</v>
      </c>
      <c r="E111" s="170"/>
      <c r="F111" s="170"/>
      <c r="G111" s="170">
        <v>0</v>
      </c>
      <c r="H111" s="170"/>
      <c r="I111" s="170">
        <v>0</v>
      </c>
      <c r="J111" s="39">
        <f t="shared" si="15"/>
        <v>0</v>
      </c>
    </row>
    <row r="112" spans="3:10" x14ac:dyDescent="0.3">
      <c r="C112" s="31" t="s">
        <v>186</v>
      </c>
      <c r="D112" s="170">
        <v>0</v>
      </c>
      <c r="E112" s="170"/>
      <c r="F112" s="170"/>
      <c r="G112" s="170">
        <v>0</v>
      </c>
      <c r="H112" s="170"/>
      <c r="I112" s="170">
        <v>0</v>
      </c>
      <c r="J112" s="39">
        <f t="shared" si="15"/>
        <v>0</v>
      </c>
    </row>
    <row r="113" spans="3:10" x14ac:dyDescent="0.3">
      <c r="C113" s="30" t="s">
        <v>187</v>
      </c>
      <c r="D113" s="170">
        <f>300+300</f>
        <v>600</v>
      </c>
      <c r="E113" s="170"/>
      <c r="F113" s="170"/>
      <c r="G113" s="170">
        <v>906.6</v>
      </c>
      <c r="H113" s="170"/>
      <c r="I113" s="170">
        <v>0</v>
      </c>
      <c r="J113" s="39">
        <f t="shared" si="15"/>
        <v>1506.6</v>
      </c>
    </row>
    <row r="114" spans="3:10" x14ac:dyDescent="0.3">
      <c r="C114" s="30" t="s">
        <v>188</v>
      </c>
      <c r="D114" s="170">
        <f>29963.48+500</f>
        <v>30463.48</v>
      </c>
      <c r="E114" s="170"/>
      <c r="F114" s="170"/>
      <c r="G114" s="170">
        <v>4351.76</v>
      </c>
      <c r="H114" s="170"/>
      <c r="I114" s="170">
        <v>0</v>
      </c>
      <c r="J114" s="39">
        <f t="shared" si="15"/>
        <v>34815.24</v>
      </c>
    </row>
    <row r="115" spans="3:10" x14ac:dyDescent="0.3">
      <c r="C115" s="30" t="s">
        <v>189</v>
      </c>
      <c r="D115" s="170">
        <f>700+700</f>
        <v>1400</v>
      </c>
      <c r="E115" s="170"/>
      <c r="F115" s="170"/>
      <c r="G115" s="170">
        <v>3410.56</v>
      </c>
      <c r="H115" s="170"/>
      <c r="I115" s="170">
        <v>0</v>
      </c>
      <c r="J115" s="39">
        <f t="shared" si="15"/>
        <v>4810.5599999999995</v>
      </c>
    </row>
    <row r="116" spans="3:10" x14ac:dyDescent="0.3">
      <c r="C116" s="34" t="s">
        <v>190</v>
      </c>
      <c r="D116" s="43">
        <f>SUM(D109:D115)</f>
        <v>32463.48</v>
      </c>
      <c r="E116" s="43">
        <f t="shared" ref="E116:I116" si="16">SUM(E109:E115)</f>
        <v>0</v>
      </c>
      <c r="F116" s="43">
        <f t="shared" si="16"/>
        <v>0</v>
      </c>
      <c r="G116" s="43">
        <f t="shared" si="16"/>
        <v>8668.92</v>
      </c>
      <c r="H116" s="43">
        <f t="shared" si="16"/>
        <v>0</v>
      </c>
      <c r="I116" s="43">
        <f t="shared" si="16"/>
        <v>0</v>
      </c>
      <c r="J116" s="37">
        <f>SUM(D116:I116)</f>
        <v>41132.400000000001</v>
      </c>
    </row>
    <row r="117" spans="3:10" s="33" customFormat="1" x14ac:dyDescent="0.3">
      <c r="C117" s="47"/>
      <c r="D117" s="48"/>
      <c r="E117" s="48"/>
      <c r="F117" s="48"/>
      <c r="G117" s="48"/>
      <c r="H117" s="48"/>
      <c r="I117" s="48"/>
      <c r="J117" s="49"/>
    </row>
    <row r="118" spans="3:10" x14ac:dyDescent="0.3">
      <c r="C118" s="336" t="s">
        <v>104</v>
      </c>
      <c r="D118" s="337"/>
      <c r="E118" s="337"/>
      <c r="F118" s="337"/>
      <c r="G118" s="337"/>
      <c r="H118" s="337"/>
      <c r="I118" s="337"/>
      <c r="J118" s="338"/>
    </row>
    <row r="119" spans="3:10" ht="21" customHeight="1" thickBot="1" x14ac:dyDescent="0.35">
      <c r="C119" s="40" t="s">
        <v>182</v>
      </c>
      <c r="D119" s="41">
        <f>'1) Budget Table'!D119</f>
        <v>0</v>
      </c>
      <c r="E119" s="41">
        <f>'1) Budget Table'!E119</f>
        <v>0</v>
      </c>
      <c r="F119" s="41">
        <f>'1) Budget Table'!F119</f>
        <v>0</v>
      </c>
      <c r="G119" s="41"/>
      <c r="H119" s="41"/>
      <c r="I119" s="41"/>
      <c r="J119" s="42">
        <f t="shared" ref="J119:J127" si="17">SUM(D119:F119)</f>
        <v>0</v>
      </c>
    </row>
    <row r="120" spans="3:10" x14ac:dyDescent="0.3">
      <c r="C120" s="38" t="s">
        <v>183</v>
      </c>
      <c r="D120" s="168"/>
      <c r="E120" s="169"/>
      <c r="F120" s="169"/>
      <c r="G120" s="169"/>
      <c r="H120" s="169"/>
      <c r="I120" s="169"/>
      <c r="J120" s="39">
        <f t="shared" si="17"/>
        <v>0</v>
      </c>
    </row>
    <row r="121" spans="3:10" x14ac:dyDescent="0.3">
      <c r="C121" s="30" t="s">
        <v>184</v>
      </c>
      <c r="D121" s="170"/>
      <c r="E121" s="146"/>
      <c r="F121" s="146"/>
      <c r="G121" s="146"/>
      <c r="H121" s="146"/>
      <c r="I121" s="146"/>
      <c r="J121" s="37">
        <f t="shared" si="17"/>
        <v>0</v>
      </c>
    </row>
    <row r="122" spans="3:10" ht="31.2" x14ac:dyDescent="0.3">
      <c r="C122" s="30" t="s">
        <v>185</v>
      </c>
      <c r="D122" s="170"/>
      <c r="E122" s="170"/>
      <c r="F122" s="170"/>
      <c r="G122" s="170"/>
      <c r="H122" s="170"/>
      <c r="I122" s="170"/>
      <c r="J122" s="37">
        <f t="shared" si="17"/>
        <v>0</v>
      </c>
    </row>
    <row r="123" spans="3:10" x14ac:dyDescent="0.3">
      <c r="C123" s="31" t="s">
        <v>186</v>
      </c>
      <c r="D123" s="170"/>
      <c r="E123" s="170"/>
      <c r="F123" s="170"/>
      <c r="G123" s="170"/>
      <c r="H123" s="170"/>
      <c r="I123" s="170"/>
      <c r="J123" s="37">
        <f t="shared" si="17"/>
        <v>0</v>
      </c>
    </row>
    <row r="124" spans="3:10" x14ac:dyDescent="0.3">
      <c r="C124" s="30" t="s">
        <v>187</v>
      </c>
      <c r="D124" s="170"/>
      <c r="E124" s="170"/>
      <c r="F124" s="170"/>
      <c r="G124" s="170"/>
      <c r="H124" s="170"/>
      <c r="I124" s="170"/>
      <c r="J124" s="37">
        <f t="shared" si="17"/>
        <v>0</v>
      </c>
    </row>
    <row r="125" spans="3:10" x14ac:dyDescent="0.3">
      <c r="C125" s="30" t="s">
        <v>188</v>
      </c>
      <c r="D125" s="170"/>
      <c r="E125" s="170"/>
      <c r="F125" s="170"/>
      <c r="G125" s="170"/>
      <c r="H125" s="170"/>
      <c r="I125" s="170"/>
      <c r="J125" s="37">
        <f t="shared" si="17"/>
        <v>0</v>
      </c>
    </row>
    <row r="126" spans="3:10" x14ac:dyDescent="0.3">
      <c r="C126" s="30" t="s">
        <v>189</v>
      </c>
      <c r="D126" s="170"/>
      <c r="E126" s="170"/>
      <c r="F126" s="170"/>
      <c r="G126" s="170"/>
      <c r="H126" s="170"/>
      <c r="I126" s="170"/>
      <c r="J126" s="37">
        <f t="shared" si="17"/>
        <v>0</v>
      </c>
    </row>
    <row r="127" spans="3:10" x14ac:dyDescent="0.3">
      <c r="C127" s="34" t="s">
        <v>190</v>
      </c>
      <c r="D127" s="43">
        <f>SUM(D120:D126)</f>
        <v>0</v>
      </c>
      <c r="E127" s="43">
        <f>SUM(E120:E126)</f>
        <v>0</v>
      </c>
      <c r="F127" s="43">
        <f>SUM(F120:F126)</f>
        <v>0</v>
      </c>
      <c r="G127" s="43"/>
      <c r="H127" s="43"/>
      <c r="I127" s="43"/>
      <c r="J127" s="37">
        <f t="shared" si="17"/>
        <v>0</v>
      </c>
    </row>
    <row r="128" spans="3:10" s="33" customFormat="1" x14ac:dyDescent="0.3">
      <c r="C128" s="47"/>
      <c r="D128" s="48"/>
      <c r="E128" s="48"/>
      <c r="F128" s="48"/>
      <c r="G128" s="48"/>
      <c r="H128" s="48"/>
      <c r="I128" s="48"/>
      <c r="J128" s="49"/>
    </row>
    <row r="129" spans="2:10" x14ac:dyDescent="0.3">
      <c r="B129" s="167"/>
      <c r="C129" s="336" t="s">
        <v>113</v>
      </c>
      <c r="D129" s="337"/>
      <c r="E129" s="337"/>
      <c r="F129" s="337"/>
      <c r="G129" s="337"/>
      <c r="H129" s="337"/>
      <c r="I129" s="337"/>
      <c r="J129" s="338"/>
    </row>
    <row r="130" spans="2:10" ht="24" customHeight="1" thickBot="1" x14ac:dyDescent="0.35">
      <c r="B130" s="167"/>
      <c r="C130" s="40" t="s">
        <v>182</v>
      </c>
      <c r="D130" s="41">
        <f>'1) Budget Table'!D129</f>
        <v>0</v>
      </c>
      <c r="E130" s="41">
        <f>'1) Budget Table'!E129</f>
        <v>0</v>
      </c>
      <c r="F130" s="41">
        <f>'1) Budget Table'!F129</f>
        <v>0</v>
      </c>
      <c r="G130" s="41"/>
      <c r="H130" s="41"/>
      <c r="I130" s="41"/>
      <c r="J130" s="42">
        <f t="shared" ref="J130:J138" si="18">SUM(D130:F130)</f>
        <v>0</v>
      </c>
    </row>
    <row r="131" spans="2:10" ht="15.75" customHeight="1" x14ac:dyDescent="0.3">
      <c r="B131" s="167"/>
      <c r="C131" s="38" t="s">
        <v>183</v>
      </c>
      <c r="D131" s="168"/>
      <c r="E131" s="169"/>
      <c r="F131" s="169"/>
      <c r="G131" s="169"/>
      <c r="H131" s="169"/>
      <c r="I131" s="169"/>
      <c r="J131" s="39">
        <f t="shared" si="18"/>
        <v>0</v>
      </c>
    </row>
    <row r="132" spans="2:10" x14ac:dyDescent="0.3">
      <c r="B132" s="167"/>
      <c r="C132" s="30" t="s">
        <v>184</v>
      </c>
      <c r="D132" s="170"/>
      <c r="E132" s="146"/>
      <c r="F132" s="146"/>
      <c r="G132" s="146"/>
      <c r="H132" s="146"/>
      <c r="I132" s="146"/>
      <c r="J132" s="37">
        <f t="shared" si="18"/>
        <v>0</v>
      </c>
    </row>
    <row r="133" spans="2:10" ht="15.75" customHeight="1" x14ac:dyDescent="0.3">
      <c r="B133" s="167"/>
      <c r="C133" s="30" t="s">
        <v>185</v>
      </c>
      <c r="D133" s="170"/>
      <c r="E133" s="170"/>
      <c r="F133" s="170"/>
      <c r="G133" s="170"/>
      <c r="H133" s="170"/>
      <c r="I133" s="170"/>
      <c r="J133" s="37">
        <f t="shared" si="18"/>
        <v>0</v>
      </c>
    </row>
    <row r="134" spans="2:10" x14ac:dyDescent="0.3">
      <c r="B134" s="167"/>
      <c r="C134" s="31" t="s">
        <v>186</v>
      </c>
      <c r="D134" s="170"/>
      <c r="E134" s="170"/>
      <c r="F134" s="170"/>
      <c r="G134" s="170"/>
      <c r="H134" s="170"/>
      <c r="I134" s="170"/>
      <c r="J134" s="37">
        <f t="shared" si="18"/>
        <v>0</v>
      </c>
    </row>
    <row r="135" spans="2:10" x14ac:dyDescent="0.3">
      <c r="B135" s="167"/>
      <c r="C135" s="30" t="s">
        <v>187</v>
      </c>
      <c r="D135" s="170"/>
      <c r="E135" s="170"/>
      <c r="F135" s="170"/>
      <c r="G135" s="170"/>
      <c r="H135" s="170"/>
      <c r="I135" s="170"/>
      <c r="J135" s="37">
        <f t="shared" si="18"/>
        <v>0</v>
      </c>
    </row>
    <row r="136" spans="2:10" ht="15.75" customHeight="1" x14ac:dyDescent="0.3">
      <c r="B136" s="167"/>
      <c r="C136" s="30" t="s">
        <v>188</v>
      </c>
      <c r="D136" s="170"/>
      <c r="E136" s="170"/>
      <c r="F136" s="170"/>
      <c r="G136" s="170"/>
      <c r="H136" s="170"/>
      <c r="I136" s="170"/>
      <c r="J136" s="37">
        <f t="shared" si="18"/>
        <v>0</v>
      </c>
    </row>
    <row r="137" spans="2:10" x14ac:dyDescent="0.3">
      <c r="B137" s="167"/>
      <c r="C137" s="30" t="s">
        <v>189</v>
      </c>
      <c r="D137" s="170"/>
      <c r="E137" s="170"/>
      <c r="F137" s="170"/>
      <c r="G137" s="170"/>
      <c r="H137" s="170"/>
      <c r="I137" s="170"/>
      <c r="J137" s="37">
        <f t="shared" si="18"/>
        <v>0</v>
      </c>
    </row>
    <row r="138" spans="2:10" x14ac:dyDescent="0.3">
      <c r="B138" s="167"/>
      <c r="C138" s="34" t="s">
        <v>190</v>
      </c>
      <c r="D138" s="43">
        <f>SUM(D131:D137)</f>
        <v>0</v>
      </c>
      <c r="E138" s="43">
        <f>SUM(E131:E137)</f>
        <v>0</v>
      </c>
      <c r="F138" s="43">
        <f>SUM(F131:F137)</f>
        <v>0</v>
      </c>
      <c r="G138" s="43"/>
      <c r="H138" s="43"/>
      <c r="I138" s="43"/>
      <c r="J138" s="37">
        <f t="shared" si="18"/>
        <v>0</v>
      </c>
    </row>
    <row r="140" spans="2:10" x14ac:dyDescent="0.3">
      <c r="B140" s="336" t="s">
        <v>198</v>
      </c>
      <c r="C140" s="337"/>
      <c r="D140" s="337"/>
      <c r="E140" s="337"/>
      <c r="F140" s="337"/>
      <c r="G140" s="337"/>
      <c r="H140" s="337"/>
      <c r="I140" s="337"/>
      <c r="J140" s="338"/>
    </row>
    <row r="141" spans="2:10" x14ac:dyDescent="0.3">
      <c r="B141" s="167"/>
      <c r="C141" s="336" t="s">
        <v>123</v>
      </c>
      <c r="D141" s="337"/>
      <c r="E141" s="337"/>
      <c r="F141" s="337"/>
      <c r="G141" s="337"/>
      <c r="H141" s="337"/>
      <c r="I141" s="337"/>
      <c r="J141" s="338"/>
    </row>
    <row r="142" spans="2:10" ht="24" customHeight="1" thickBot="1" x14ac:dyDescent="0.35">
      <c r="B142" s="167"/>
      <c r="C142" s="40" t="s">
        <v>182</v>
      </c>
      <c r="D142" s="41">
        <f>'1) Budget Table'!D141</f>
        <v>0</v>
      </c>
      <c r="E142" s="41">
        <f>'1) Budget Table'!E141</f>
        <v>0</v>
      </c>
      <c r="F142" s="41">
        <f>'1) Budget Table'!F141</f>
        <v>0</v>
      </c>
      <c r="G142" s="41"/>
      <c r="H142" s="41"/>
      <c r="I142" s="41"/>
      <c r="J142" s="42">
        <f>SUM(D142:F142)</f>
        <v>0</v>
      </c>
    </row>
    <row r="143" spans="2:10" ht="24.75" customHeight="1" x14ac:dyDescent="0.3">
      <c r="B143" s="167"/>
      <c r="C143" s="38" t="s">
        <v>183</v>
      </c>
      <c r="D143" s="168"/>
      <c r="E143" s="169"/>
      <c r="F143" s="169"/>
      <c r="G143" s="169"/>
      <c r="H143" s="169"/>
      <c r="I143" s="169"/>
      <c r="J143" s="39">
        <f t="shared" ref="J143:J150" si="19">SUM(D143:F143)</f>
        <v>0</v>
      </c>
    </row>
    <row r="144" spans="2:10" ht="15.75" customHeight="1" x14ac:dyDescent="0.3">
      <c r="B144" s="167"/>
      <c r="C144" s="30" t="s">
        <v>184</v>
      </c>
      <c r="D144" s="170"/>
      <c r="E144" s="146"/>
      <c r="F144" s="146"/>
      <c r="G144" s="146"/>
      <c r="H144" s="146"/>
      <c r="I144" s="146"/>
      <c r="J144" s="37">
        <f t="shared" si="19"/>
        <v>0</v>
      </c>
    </row>
    <row r="145" spans="3:10" ht="15.75" customHeight="1" x14ac:dyDescent="0.3">
      <c r="C145" s="30" t="s">
        <v>185</v>
      </c>
      <c r="D145" s="170"/>
      <c r="E145" s="170"/>
      <c r="F145" s="170"/>
      <c r="G145" s="170"/>
      <c r="H145" s="170"/>
      <c r="I145" s="170"/>
      <c r="J145" s="37">
        <f t="shared" si="19"/>
        <v>0</v>
      </c>
    </row>
    <row r="146" spans="3:10" ht="15.75" customHeight="1" x14ac:dyDescent="0.3">
      <c r="C146" s="31" t="s">
        <v>186</v>
      </c>
      <c r="D146" s="170"/>
      <c r="E146" s="170"/>
      <c r="F146" s="170"/>
      <c r="G146" s="170"/>
      <c r="H146" s="170"/>
      <c r="I146" s="170"/>
      <c r="J146" s="37">
        <f t="shared" si="19"/>
        <v>0</v>
      </c>
    </row>
    <row r="147" spans="3:10" ht="15.75" customHeight="1" x14ac:dyDescent="0.3">
      <c r="C147" s="30" t="s">
        <v>187</v>
      </c>
      <c r="D147" s="170"/>
      <c r="E147" s="170"/>
      <c r="F147" s="170"/>
      <c r="G147" s="170"/>
      <c r="H147" s="170"/>
      <c r="I147" s="170"/>
      <c r="J147" s="37">
        <f t="shared" si="19"/>
        <v>0</v>
      </c>
    </row>
    <row r="148" spans="3:10" ht="15.75" customHeight="1" x14ac:dyDescent="0.3">
      <c r="C148" s="30" t="s">
        <v>188</v>
      </c>
      <c r="D148" s="170"/>
      <c r="E148" s="170"/>
      <c r="F148" s="170"/>
      <c r="G148" s="170"/>
      <c r="H148" s="170"/>
      <c r="I148" s="170"/>
      <c r="J148" s="37">
        <f t="shared" si="19"/>
        <v>0</v>
      </c>
    </row>
    <row r="149" spans="3:10" ht="15.75" customHeight="1" x14ac:dyDescent="0.3">
      <c r="C149" s="30" t="s">
        <v>189</v>
      </c>
      <c r="D149" s="170"/>
      <c r="E149" s="170"/>
      <c r="F149" s="170"/>
      <c r="G149" s="170"/>
      <c r="H149" s="170"/>
      <c r="I149" s="170"/>
      <c r="J149" s="37">
        <f t="shared" si="19"/>
        <v>0</v>
      </c>
    </row>
    <row r="150" spans="3:10" ht="15.75" customHeight="1" x14ac:dyDescent="0.3">
      <c r="C150" s="34" t="s">
        <v>190</v>
      </c>
      <c r="D150" s="43">
        <f>SUM(D143:D149)</f>
        <v>0</v>
      </c>
      <c r="E150" s="43">
        <f>SUM(E143:E149)</f>
        <v>0</v>
      </c>
      <c r="F150" s="43">
        <f>SUM(F143:F149)</f>
        <v>0</v>
      </c>
      <c r="G150" s="43"/>
      <c r="H150" s="43"/>
      <c r="I150" s="43"/>
      <c r="J150" s="37">
        <f t="shared" si="19"/>
        <v>0</v>
      </c>
    </row>
    <row r="151" spans="3:10" s="33" customFormat="1" ht="15.75" customHeight="1" x14ac:dyDescent="0.3">
      <c r="C151" s="47"/>
      <c r="D151" s="48"/>
      <c r="E151" s="48"/>
      <c r="F151" s="48"/>
      <c r="G151" s="48"/>
      <c r="H151" s="48"/>
      <c r="I151" s="48"/>
      <c r="J151" s="49"/>
    </row>
    <row r="152" spans="3:10" ht="15.75" customHeight="1" x14ac:dyDescent="0.3">
      <c r="C152" s="336" t="s">
        <v>132</v>
      </c>
      <c r="D152" s="337"/>
      <c r="E152" s="337"/>
      <c r="F152" s="337"/>
      <c r="G152" s="337"/>
      <c r="H152" s="337"/>
      <c r="I152" s="337"/>
      <c r="J152" s="338"/>
    </row>
    <row r="153" spans="3:10" ht="21" customHeight="1" thickBot="1" x14ac:dyDescent="0.35">
      <c r="C153" s="40" t="s">
        <v>182</v>
      </c>
      <c r="D153" s="41">
        <f>'1) Budget Table'!D151</f>
        <v>0</v>
      </c>
      <c r="E153" s="41">
        <f>'1) Budget Table'!E151</f>
        <v>0</v>
      </c>
      <c r="F153" s="41">
        <f>'1) Budget Table'!F151</f>
        <v>0</v>
      </c>
      <c r="G153" s="41"/>
      <c r="H153" s="41"/>
      <c r="I153" s="41"/>
      <c r="J153" s="42">
        <f t="shared" ref="J153:J161" si="20">SUM(D153:F153)</f>
        <v>0</v>
      </c>
    </row>
    <row r="154" spans="3:10" ht="15.75" customHeight="1" x14ac:dyDescent="0.3">
      <c r="C154" s="38" t="s">
        <v>183</v>
      </c>
      <c r="D154" s="168"/>
      <c r="E154" s="169"/>
      <c r="F154" s="169"/>
      <c r="G154" s="169"/>
      <c r="H154" s="169"/>
      <c r="I154" s="169"/>
      <c r="J154" s="39">
        <f t="shared" si="20"/>
        <v>0</v>
      </c>
    </row>
    <row r="155" spans="3:10" ht="15.75" customHeight="1" x14ac:dyDescent="0.3">
      <c r="C155" s="30" t="s">
        <v>184</v>
      </c>
      <c r="D155" s="170"/>
      <c r="E155" s="146"/>
      <c r="F155" s="146"/>
      <c r="G155" s="146"/>
      <c r="H155" s="146"/>
      <c r="I155" s="146"/>
      <c r="J155" s="37">
        <f t="shared" si="20"/>
        <v>0</v>
      </c>
    </row>
    <row r="156" spans="3:10" ht="15.75" customHeight="1" x14ac:dyDescent="0.3">
      <c r="C156" s="30" t="s">
        <v>185</v>
      </c>
      <c r="D156" s="170"/>
      <c r="E156" s="170"/>
      <c r="F156" s="170"/>
      <c r="G156" s="170"/>
      <c r="H156" s="170"/>
      <c r="I156" s="170"/>
      <c r="J156" s="37">
        <f t="shared" si="20"/>
        <v>0</v>
      </c>
    </row>
    <row r="157" spans="3:10" ht="15.75" customHeight="1" x14ac:dyDescent="0.3">
      <c r="C157" s="31" t="s">
        <v>186</v>
      </c>
      <c r="D157" s="170"/>
      <c r="E157" s="170"/>
      <c r="F157" s="170"/>
      <c r="G157" s="170"/>
      <c r="H157" s="170"/>
      <c r="I157" s="170"/>
      <c r="J157" s="37">
        <f t="shared" si="20"/>
        <v>0</v>
      </c>
    </row>
    <row r="158" spans="3:10" ht="15.75" customHeight="1" x14ac:dyDescent="0.3">
      <c r="C158" s="30" t="s">
        <v>187</v>
      </c>
      <c r="D158" s="170"/>
      <c r="E158" s="170"/>
      <c r="F158" s="170"/>
      <c r="G158" s="170"/>
      <c r="H158" s="170"/>
      <c r="I158" s="170"/>
      <c r="J158" s="37">
        <f t="shared" si="20"/>
        <v>0</v>
      </c>
    </row>
    <row r="159" spans="3:10" ht="15.75" customHeight="1" x14ac:dyDescent="0.3">
      <c r="C159" s="30" t="s">
        <v>188</v>
      </c>
      <c r="D159" s="170"/>
      <c r="E159" s="170"/>
      <c r="F159" s="170"/>
      <c r="G159" s="170"/>
      <c r="H159" s="170"/>
      <c r="I159" s="170"/>
      <c r="J159" s="37">
        <f t="shared" si="20"/>
        <v>0</v>
      </c>
    </row>
    <row r="160" spans="3:10" ht="15.75" customHeight="1" x14ac:dyDescent="0.3">
      <c r="C160" s="30" t="s">
        <v>189</v>
      </c>
      <c r="D160" s="170"/>
      <c r="E160" s="170"/>
      <c r="F160" s="170"/>
      <c r="G160" s="170"/>
      <c r="H160" s="170"/>
      <c r="I160" s="170"/>
      <c r="J160" s="37">
        <f t="shared" si="20"/>
        <v>0</v>
      </c>
    </row>
    <row r="161" spans="3:10" ht="15.75" customHeight="1" x14ac:dyDescent="0.3">
      <c r="C161" s="34" t="s">
        <v>190</v>
      </c>
      <c r="D161" s="43">
        <f>SUM(D154:D160)</f>
        <v>0</v>
      </c>
      <c r="E161" s="43">
        <f>SUM(E154:E160)</f>
        <v>0</v>
      </c>
      <c r="F161" s="43">
        <f>SUM(F154:F160)</f>
        <v>0</v>
      </c>
      <c r="G161" s="43"/>
      <c r="H161" s="43"/>
      <c r="I161" s="43"/>
      <c r="J161" s="37">
        <f t="shared" si="20"/>
        <v>0</v>
      </c>
    </row>
    <row r="162" spans="3:10" s="33" customFormat="1" ht="15.75" customHeight="1" x14ac:dyDescent="0.3">
      <c r="C162" s="47"/>
      <c r="D162" s="48"/>
      <c r="E162" s="48"/>
      <c r="F162" s="48"/>
      <c r="G162" s="48"/>
      <c r="H162" s="48"/>
      <c r="I162" s="48"/>
      <c r="J162" s="49"/>
    </row>
    <row r="163" spans="3:10" ht="15.75" customHeight="1" x14ac:dyDescent="0.3">
      <c r="C163" s="336" t="s">
        <v>141</v>
      </c>
      <c r="D163" s="337"/>
      <c r="E163" s="337"/>
      <c r="F163" s="337"/>
      <c r="G163" s="337"/>
      <c r="H163" s="337"/>
      <c r="I163" s="337"/>
      <c r="J163" s="338"/>
    </row>
    <row r="164" spans="3:10" ht="19.5" customHeight="1" thickBot="1" x14ac:dyDescent="0.35">
      <c r="C164" s="40" t="s">
        <v>182</v>
      </c>
      <c r="D164" s="41">
        <f>'1) Budget Table'!D161</f>
        <v>0</v>
      </c>
      <c r="E164" s="41">
        <f>'1) Budget Table'!E161</f>
        <v>0</v>
      </c>
      <c r="F164" s="41">
        <f>'1) Budget Table'!F161</f>
        <v>0</v>
      </c>
      <c r="G164" s="41"/>
      <c r="H164" s="41"/>
      <c r="I164" s="41"/>
      <c r="J164" s="42">
        <f t="shared" ref="J164:J172" si="21">SUM(D164:F164)</f>
        <v>0</v>
      </c>
    </row>
    <row r="165" spans="3:10" ht="15.75" customHeight="1" x14ac:dyDescent="0.3">
      <c r="C165" s="38" t="s">
        <v>183</v>
      </c>
      <c r="D165" s="168"/>
      <c r="E165" s="169"/>
      <c r="F165" s="169"/>
      <c r="G165" s="169"/>
      <c r="H165" s="169"/>
      <c r="I165" s="169"/>
      <c r="J165" s="39">
        <f t="shared" si="21"/>
        <v>0</v>
      </c>
    </row>
    <row r="166" spans="3:10" ht="15.75" customHeight="1" x14ac:dyDescent="0.3">
      <c r="C166" s="30" t="s">
        <v>184</v>
      </c>
      <c r="D166" s="170"/>
      <c r="E166" s="146"/>
      <c r="F166" s="146"/>
      <c r="G166" s="146"/>
      <c r="H166" s="146"/>
      <c r="I166" s="146"/>
      <c r="J166" s="37">
        <f t="shared" si="21"/>
        <v>0</v>
      </c>
    </row>
    <row r="167" spans="3:10" ht="15.75" customHeight="1" x14ac:dyDescent="0.3">
      <c r="C167" s="30" t="s">
        <v>185</v>
      </c>
      <c r="D167" s="170"/>
      <c r="E167" s="170"/>
      <c r="F167" s="170"/>
      <c r="G167" s="170"/>
      <c r="H167" s="170"/>
      <c r="I167" s="170"/>
      <c r="J167" s="37">
        <f t="shared" si="21"/>
        <v>0</v>
      </c>
    </row>
    <row r="168" spans="3:10" ht="15.75" customHeight="1" x14ac:dyDescent="0.3">
      <c r="C168" s="31" t="s">
        <v>186</v>
      </c>
      <c r="D168" s="170"/>
      <c r="E168" s="170"/>
      <c r="F168" s="170"/>
      <c r="G168" s="170"/>
      <c r="H168" s="170"/>
      <c r="I168" s="170"/>
      <c r="J168" s="37">
        <f t="shared" si="21"/>
        <v>0</v>
      </c>
    </row>
    <row r="169" spans="3:10" ht="15.75" customHeight="1" x14ac:dyDescent="0.3">
      <c r="C169" s="30" t="s">
        <v>187</v>
      </c>
      <c r="D169" s="170"/>
      <c r="E169" s="170"/>
      <c r="F169" s="170"/>
      <c r="G169" s="170"/>
      <c r="H169" s="170"/>
      <c r="I169" s="170"/>
      <c r="J169" s="37">
        <f t="shared" si="21"/>
        <v>0</v>
      </c>
    </row>
    <row r="170" spans="3:10" ht="15.75" customHeight="1" x14ac:dyDescent="0.3">
      <c r="C170" s="30" t="s">
        <v>188</v>
      </c>
      <c r="D170" s="170"/>
      <c r="E170" s="170"/>
      <c r="F170" s="170"/>
      <c r="G170" s="170"/>
      <c r="H170" s="170"/>
      <c r="I170" s="170"/>
      <c r="J170" s="37">
        <f t="shared" si="21"/>
        <v>0</v>
      </c>
    </row>
    <row r="171" spans="3:10" ht="15.75" customHeight="1" x14ac:dyDescent="0.3">
      <c r="C171" s="30" t="s">
        <v>189</v>
      </c>
      <c r="D171" s="170"/>
      <c r="E171" s="170"/>
      <c r="F171" s="170"/>
      <c r="G171" s="170"/>
      <c r="H171" s="170"/>
      <c r="I171" s="170"/>
      <c r="J171" s="37">
        <f t="shared" si="21"/>
        <v>0</v>
      </c>
    </row>
    <row r="172" spans="3:10" ht="15.75" customHeight="1" x14ac:dyDescent="0.3">
      <c r="C172" s="34" t="s">
        <v>190</v>
      </c>
      <c r="D172" s="43">
        <f>SUM(D165:D171)</f>
        <v>0</v>
      </c>
      <c r="E172" s="43">
        <f>SUM(E165:E171)</f>
        <v>0</v>
      </c>
      <c r="F172" s="43">
        <f>SUM(F165:F171)</f>
        <v>0</v>
      </c>
      <c r="G172" s="43"/>
      <c r="H172" s="43"/>
      <c r="I172" s="43"/>
      <c r="J172" s="37">
        <f t="shared" si="21"/>
        <v>0</v>
      </c>
    </row>
    <row r="173" spans="3:10" s="33" customFormat="1" ht="15.75" customHeight="1" x14ac:dyDescent="0.3">
      <c r="C173" s="47"/>
      <c r="D173" s="48"/>
      <c r="E173" s="48"/>
      <c r="F173" s="48"/>
      <c r="G173" s="48"/>
      <c r="H173" s="48"/>
      <c r="I173" s="48"/>
      <c r="J173" s="49"/>
    </row>
    <row r="174" spans="3:10" ht="15.75" customHeight="1" x14ac:dyDescent="0.3">
      <c r="C174" s="336" t="s">
        <v>150</v>
      </c>
      <c r="D174" s="337"/>
      <c r="E174" s="337"/>
      <c r="F174" s="337"/>
      <c r="G174" s="337"/>
      <c r="H174" s="337"/>
      <c r="I174" s="337"/>
      <c r="J174" s="338"/>
    </row>
    <row r="175" spans="3:10" ht="22.5" customHeight="1" thickBot="1" x14ac:dyDescent="0.35">
      <c r="C175" s="40" t="s">
        <v>182</v>
      </c>
      <c r="D175" s="41">
        <f>'1) Budget Table'!D171</f>
        <v>0</v>
      </c>
      <c r="E175" s="41">
        <f>'1) Budget Table'!E171</f>
        <v>0</v>
      </c>
      <c r="F175" s="41">
        <f>'1) Budget Table'!F171</f>
        <v>0</v>
      </c>
      <c r="G175" s="41"/>
      <c r="H175" s="41"/>
      <c r="I175" s="41"/>
      <c r="J175" s="42">
        <f t="shared" ref="J175:J183" si="22">SUM(D175:F175)</f>
        <v>0</v>
      </c>
    </row>
    <row r="176" spans="3:10" ht="15.75" customHeight="1" x14ac:dyDescent="0.3">
      <c r="C176" s="38" t="s">
        <v>183</v>
      </c>
      <c r="D176" s="168"/>
      <c r="E176" s="169"/>
      <c r="F176" s="169"/>
      <c r="G176" s="169"/>
      <c r="H176" s="169"/>
      <c r="I176" s="169">
        <v>0</v>
      </c>
      <c r="J176" s="39">
        <f t="shared" si="22"/>
        <v>0</v>
      </c>
    </row>
    <row r="177" spans="3:11" ht="15.75" customHeight="1" x14ac:dyDescent="0.3">
      <c r="C177" s="30" t="s">
        <v>184</v>
      </c>
      <c r="D177" s="170"/>
      <c r="E177" s="146"/>
      <c r="F177" s="146"/>
      <c r="G177" s="146"/>
      <c r="H177" s="146"/>
      <c r="I177" s="146">
        <v>0</v>
      </c>
      <c r="J177" s="37">
        <f t="shared" si="22"/>
        <v>0</v>
      </c>
    </row>
    <row r="178" spans="3:11" ht="15.75" customHeight="1" x14ac:dyDescent="0.3">
      <c r="C178" s="30" t="s">
        <v>185</v>
      </c>
      <c r="D178" s="170"/>
      <c r="E178" s="170"/>
      <c r="F178" s="170"/>
      <c r="G178" s="170"/>
      <c r="H178" s="170"/>
      <c r="I178" s="170">
        <v>0</v>
      </c>
      <c r="J178" s="37">
        <f t="shared" si="22"/>
        <v>0</v>
      </c>
    </row>
    <row r="179" spans="3:11" ht="15.75" customHeight="1" x14ac:dyDescent="0.3">
      <c r="C179" s="31" t="s">
        <v>186</v>
      </c>
      <c r="D179" s="170"/>
      <c r="E179" s="170"/>
      <c r="F179" s="170"/>
      <c r="G179" s="170"/>
      <c r="H179" s="170"/>
      <c r="I179" s="170">
        <v>0</v>
      </c>
      <c r="J179" s="37">
        <f t="shared" si="22"/>
        <v>0</v>
      </c>
    </row>
    <row r="180" spans="3:11" ht="15.75" customHeight="1" x14ac:dyDescent="0.3">
      <c r="C180" s="30" t="s">
        <v>187</v>
      </c>
      <c r="D180" s="170"/>
      <c r="E180" s="170"/>
      <c r="F180" s="170"/>
      <c r="G180" s="170"/>
      <c r="H180" s="170"/>
      <c r="I180" s="170">
        <v>0</v>
      </c>
      <c r="J180" s="37">
        <f t="shared" si="22"/>
        <v>0</v>
      </c>
    </row>
    <row r="181" spans="3:11" ht="15.75" customHeight="1" x14ac:dyDescent="0.3">
      <c r="C181" s="30" t="s">
        <v>188</v>
      </c>
      <c r="D181" s="170"/>
      <c r="E181" s="170"/>
      <c r="F181" s="170"/>
      <c r="G181" s="170"/>
      <c r="H181" s="170"/>
      <c r="I181" s="170">
        <v>0</v>
      </c>
      <c r="J181" s="37">
        <f t="shared" si="22"/>
        <v>0</v>
      </c>
    </row>
    <row r="182" spans="3:11" ht="15.75" customHeight="1" x14ac:dyDescent="0.3">
      <c r="C182" s="30" t="s">
        <v>189</v>
      </c>
      <c r="D182" s="170"/>
      <c r="E182" s="170"/>
      <c r="F182" s="170"/>
      <c r="G182" s="170"/>
      <c r="H182" s="170"/>
      <c r="I182" s="170">
        <v>0</v>
      </c>
      <c r="J182" s="37">
        <f t="shared" si="22"/>
        <v>0</v>
      </c>
    </row>
    <row r="183" spans="3:11" ht="15.75" customHeight="1" x14ac:dyDescent="0.3">
      <c r="C183" s="34" t="s">
        <v>190</v>
      </c>
      <c r="D183" s="43">
        <f>SUM(D176:D182)</f>
        <v>0</v>
      </c>
      <c r="E183" s="43">
        <f>SUM(E176:E182)</f>
        <v>0</v>
      </c>
      <c r="F183" s="43">
        <f>SUM(F176:F182)</f>
        <v>0</v>
      </c>
      <c r="G183" s="43"/>
      <c r="H183" s="43"/>
      <c r="I183" s="43"/>
      <c r="J183" s="37">
        <f t="shared" si="22"/>
        <v>0</v>
      </c>
    </row>
    <row r="184" spans="3:11" ht="15.75" customHeight="1" x14ac:dyDescent="0.3">
      <c r="C184" s="167"/>
      <c r="D184" s="171"/>
      <c r="E184" s="171"/>
      <c r="F184" s="171"/>
      <c r="G184" s="171"/>
      <c r="H184" s="171"/>
      <c r="I184" s="171"/>
      <c r="J184" s="167"/>
    </row>
    <row r="185" spans="3:11" ht="15.75" customHeight="1" x14ac:dyDescent="0.3">
      <c r="C185" s="336" t="s">
        <v>199</v>
      </c>
      <c r="D185" s="337"/>
      <c r="E185" s="337"/>
      <c r="F185" s="337"/>
      <c r="G185" s="337"/>
      <c r="H185" s="337"/>
      <c r="I185" s="337"/>
      <c r="J185" s="338"/>
    </row>
    <row r="186" spans="3:11" ht="19.5" customHeight="1" thickBot="1" x14ac:dyDescent="0.35">
      <c r="C186" s="40" t="s">
        <v>200</v>
      </c>
      <c r="D186" s="284">
        <f>'1) Budget Table'!D178</f>
        <v>391960.88</v>
      </c>
      <c r="E186" s="284">
        <v>0</v>
      </c>
      <c r="F186" s="284">
        <f>'1) Budget Table'!F178</f>
        <v>0</v>
      </c>
      <c r="G186" s="284">
        <f>'1) Budget Table'!G178</f>
        <v>219141.01</v>
      </c>
      <c r="H186" s="284">
        <v>0</v>
      </c>
      <c r="I186" s="284">
        <f>'1) Budget Table'!I178</f>
        <v>0</v>
      </c>
      <c r="J186" s="285">
        <f>SUM(D186:I186)</f>
        <v>611101.89</v>
      </c>
      <c r="K186" s="286"/>
    </row>
    <row r="187" spans="3:11" ht="15.75" customHeight="1" x14ac:dyDescent="0.3">
      <c r="C187" s="38" t="s">
        <v>183</v>
      </c>
      <c r="D187" s="287">
        <v>131356</v>
      </c>
      <c r="E187" s="287">
        <v>0</v>
      </c>
      <c r="F187" s="287">
        <v>0</v>
      </c>
      <c r="G187" s="287">
        <v>66072</v>
      </c>
      <c r="H187" s="287">
        <v>0</v>
      </c>
      <c r="I187" s="287">
        <v>0</v>
      </c>
      <c r="J187" s="288">
        <f>SUM(D187:I187)</f>
        <v>197428</v>
      </c>
      <c r="K187" s="286"/>
    </row>
    <row r="188" spans="3:11" ht="15.75" customHeight="1" x14ac:dyDescent="0.3">
      <c r="C188" s="30" t="s">
        <v>184</v>
      </c>
      <c r="D188" s="287">
        <v>13860.22</v>
      </c>
      <c r="E188" s="254">
        <v>0</v>
      </c>
      <c r="F188" s="287">
        <v>0</v>
      </c>
      <c r="G188" s="287">
        <v>19338</v>
      </c>
      <c r="H188" s="254">
        <v>0</v>
      </c>
      <c r="I188" s="287">
        <v>0</v>
      </c>
      <c r="J188" s="288">
        <f t="shared" ref="J188:J192" si="23">SUM(D188:I188)</f>
        <v>33198.22</v>
      </c>
      <c r="K188" s="286"/>
    </row>
    <row r="189" spans="3:11" ht="15.75" customHeight="1" x14ac:dyDescent="0.3">
      <c r="C189" s="30" t="s">
        <v>185</v>
      </c>
      <c r="D189" s="287">
        <v>1220.95</v>
      </c>
      <c r="E189" s="254">
        <v>0</v>
      </c>
      <c r="F189" s="287">
        <v>0</v>
      </c>
      <c r="G189" s="287">
        <v>6058.8</v>
      </c>
      <c r="H189" s="254">
        <v>0</v>
      </c>
      <c r="I189" s="287">
        <v>0</v>
      </c>
      <c r="J189" s="288">
        <f t="shared" si="23"/>
        <v>7279.75</v>
      </c>
      <c r="K189" s="286"/>
    </row>
    <row r="190" spans="3:11" ht="15.75" customHeight="1" x14ac:dyDescent="0.3">
      <c r="C190" s="31" t="s">
        <v>186</v>
      </c>
      <c r="D190" s="287">
        <v>111565</v>
      </c>
      <c r="E190" s="254">
        <v>0</v>
      </c>
      <c r="F190" s="287">
        <v>0</v>
      </c>
      <c r="G190" s="287">
        <v>66264</v>
      </c>
      <c r="H190" s="254">
        <v>0</v>
      </c>
      <c r="I190" s="287">
        <v>0</v>
      </c>
      <c r="J190" s="288">
        <f t="shared" si="23"/>
        <v>177829</v>
      </c>
      <c r="K190" s="286"/>
    </row>
    <row r="191" spans="3:11" ht="15.75" customHeight="1" x14ac:dyDescent="0.3">
      <c r="C191" s="30" t="s">
        <v>187</v>
      </c>
      <c r="D191" s="287">
        <v>12849.119999999999</v>
      </c>
      <c r="E191" s="254">
        <v>0</v>
      </c>
      <c r="F191" s="287">
        <v>0</v>
      </c>
      <c r="G191" s="287">
        <v>7555</v>
      </c>
      <c r="H191" s="254">
        <v>0</v>
      </c>
      <c r="I191" s="287">
        <v>0</v>
      </c>
      <c r="J191" s="288">
        <f t="shared" si="23"/>
        <v>20404.12</v>
      </c>
      <c r="K191" s="286"/>
    </row>
    <row r="192" spans="3:11" ht="15.75" customHeight="1" x14ac:dyDescent="0.3">
      <c r="C192" s="30" t="s">
        <v>188</v>
      </c>
      <c r="D192" s="287">
        <v>35373.56</v>
      </c>
      <c r="E192" s="254">
        <v>0</v>
      </c>
      <c r="F192" s="287">
        <v>0</v>
      </c>
      <c r="G192" s="287">
        <v>25000</v>
      </c>
      <c r="H192" s="254">
        <v>0</v>
      </c>
      <c r="I192" s="287">
        <v>0</v>
      </c>
      <c r="J192" s="288">
        <f t="shared" si="23"/>
        <v>60373.56</v>
      </c>
      <c r="K192" s="286"/>
    </row>
    <row r="193" spans="3:57" ht="15.75" customHeight="1" x14ac:dyDescent="0.3">
      <c r="C193" s="30" t="s">
        <v>189</v>
      </c>
      <c r="D193" s="287">
        <v>85736.03</v>
      </c>
      <c r="E193" s="254">
        <v>0</v>
      </c>
      <c r="F193" s="287">
        <v>0</v>
      </c>
      <c r="G193" s="287">
        <v>28853.21</v>
      </c>
      <c r="H193" s="254">
        <v>0</v>
      </c>
      <c r="I193" s="287">
        <v>0</v>
      </c>
      <c r="J193" s="288">
        <f>SUM(D193:I193)</f>
        <v>114589.23999999999</v>
      </c>
      <c r="K193" s="286"/>
      <c r="L193" s="167"/>
      <c r="M193" s="167"/>
      <c r="N193" s="167"/>
      <c r="O193" s="167"/>
      <c r="P193" s="167"/>
    </row>
    <row r="194" spans="3:57" ht="15.75" customHeight="1" x14ac:dyDescent="0.3">
      <c r="C194" s="34" t="s">
        <v>190</v>
      </c>
      <c r="D194" s="289">
        <f>SUM(D187:D193)</f>
        <v>391960.88</v>
      </c>
      <c r="E194" s="289">
        <f>SUM(E187:E193)</f>
        <v>0</v>
      </c>
      <c r="F194" s="289">
        <f t="shared" ref="F194:I194" si="24">SUM(F187:F193)</f>
        <v>0</v>
      </c>
      <c r="G194" s="289">
        <f>SUM(G187:G193)</f>
        <v>219141.00999999998</v>
      </c>
      <c r="H194" s="289">
        <f>SUM(H187:H193)</f>
        <v>0</v>
      </c>
      <c r="I194" s="289">
        <f t="shared" si="24"/>
        <v>0</v>
      </c>
      <c r="J194" s="290">
        <f>SUM(J187:J193)</f>
        <v>611101.8899999999</v>
      </c>
      <c r="K194" s="291"/>
      <c r="L194" s="167"/>
      <c r="M194" s="167"/>
      <c r="N194" s="167"/>
      <c r="O194" s="167"/>
      <c r="P194" s="167"/>
    </row>
    <row r="195" spans="3:57" ht="15.75" customHeight="1" thickBot="1" x14ac:dyDescent="0.35">
      <c r="C195" s="167"/>
      <c r="D195" s="171"/>
      <c r="E195" s="171"/>
      <c r="F195" s="171"/>
      <c r="G195" s="171"/>
      <c r="H195" s="171"/>
      <c r="I195" s="171"/>
      <c r="J195" s="167"/>
      <c r="K195" s="167"/>
      <c r="L195" s="167"/>
      <c r="M195" s="167"/>
      <c r="N195" s="167"/>
      <c r="O195" s="167"/>
      <c r="P195" s="167"/>
    </row>
    <row r="196" spans="3:57" ht="19.5" customHeight="1" thickBot="1" x14ac:dyDescent="0.35">
      <c r="C196" s="340" t="s">
        <v>164</v>
      </c>
      <c r="D196" s="341"/>
      <c r="E196" s="341"/>
      <c r="F196" s="341"/>
      <c r="G196" s="341"/>
      <c r="H196" s="341"/>
      <c r="I196" s="341"/>
      <c r="J196" s="342"/>
      <c r="K196" s="167"/>
      <c r="L196" s="167"/>
      <c r="M196" s="167"/>
      <c r="N196" s="167"/>
      <c r="O196" s="167"/>
      <c r="P196" s="167"/>
    </row>
    <row r="197" spans="3:57" ht="19.5" customHeight="1" x14ac:dyDescent="0.3">
      <c r="C197" s="52"/>
      <c r="D197" s="345" t="str">
        <f>'1) Budget Table'!D4</f>
        <v>FAO</v>
      </c>
      <c r="E197" s="345" t="str">
        <f>'1) Budget Table'!E4</f>
        <v>OACNUDH</v>
      </c>
      <c r="F197" s="345" t="str">
        <f>'1) Budget Table'!F4</f>
        <v>PMA</v>
      </c>
      <c r="G197" s="343" t="s">
        <v>909</v>
      </c>
      <c r="H197" s="343" t="s">
        <v>910</v>
      </c>
      <c r="I197" s="343" t="s">
        <v>911</v>
      </c>
      <c r="J197" s="339" t="s">
        <v>164</v>
      </c>
      <c r="K197" s="167"/>
      <c r="L197" s="167"/>
      <c r="M197" s="167"/>
      <c r="N197" s="167"/>
      <c r="O197" s="167"/>
      <c r="P197" s="167"/>
    </row>
    <row r="198" spans="3:57" ht="19.5" customHeight="1" x14ac:dyDescent="0.3">
      <c r="C198" s="52"/>
      <c r="D198" s="346"/>
      <c r="E198" s="346"/>
      <c r="F198" s="346"/>
      <c r="G198" s="335"/>
      <c r="H198" s="335"/>
      <c r="I198" s="335"/>
      <c r="J198" s="326"/>
      <c r="K198" s="167"/>
      <c r="L198" s="167"/>
      <c r="M198" s="167"/>
      <c r="N198" s="167"/>
      <c r="O198" s="167"/>
      <c r="P198" s="167"/>
    </row>
    <row r="199" spans="3:57" ht="19.5" customHeight="1" x14ac:dyDescent="0.3">
      <c r="C199" s="11" t="s">
        <v>183</v>
      </c>
      <c r="D199" s="174">
        <f t="shared" ref="D199:J199" si="25">SUM(D176,D165,D154,D143,D131,D120,D109,D98,D86,D75,D64,D53,D41,D30,D19,D8,D187)</f>
        <v>184356</v>
      </c>
      <c r="E199" s="174">
        <f t="shared" si="25"/>
        <v>89486.760000000009</v>
      </c>
      <c r="F199" s="174">
        <f t="shared" si="25"/>
        <v>44000</v>
      </c>
      <c r="G199" s="174">
        <f t="shared" si="25"/>
        <v>99910.399999999994</v>
      </c>
      <c r="H199" s="174">
        <f t="shared" si="25"/>
        <v>100000</v>
      </c>
      <c r="I199" s="174">
        <f t="shared" si="25"/>
        <v>0</v>
      </c>
      <c r="J199" s="233">
        <f t="shared" si="25"/>
        <v>517753.16000000003</v>
      </c>
      <c r="K199" s="167"/>
      <c r="L199" s="167"/>
      <c r="M199" s="167"/>
      <c r="N199" s="167"/>
      <c r="O199" s="167"/>
      <c r="P199" s="167"/>
    </row>
    <row r="200" spans="3:57" ht="34.5" customHeight="1" x14ac:dyDescent="0.3">
      <c r="C200" s="11" t="s">
        <v>184</v>
      </c>
      <c r="D200" s="174">
        <f t="shared" ref="D200:I205" si="26">SUM(D177,D166,D155,D144,D132,D121,D110,D99,D87,D76,D65,D54,D42,D31,D20,D9,D188)</f>
        <v>123038.02</v>
      </c>
      <c r="E200" s="174">
        <f t="shared" si="26"/>
        <v>30513.239999999998</v>
      </c>
      <c r="F200" s="174">
        <f t="shared" si="26"/>
        <v>20000</v>
      </c>
      <c r="G200" s="174">
        <f t="shared" si="26"/>
        <v>77352</v>
      </c>
      <c r="H200" s="174">
        <f t="shared" si="26"/>
        <v>35200</v>
      </c>
      <c r="I200" s="174">
        <f t="shared" si="26"/>
        <v>0</v>
      </c>
      <c r="J200" s="233">
        <f t="shared" ref="J200" si="27">SUM(J177,J166,J155,J144,J132,J121,J110,J99,J87,J76,J65,J54,J42,J31,J20,J9,J188)</f>
        <v>286103.26</v>
      </c>
      <c r="K200" s="167"/>
      <c r="L200" s="167"/>
      <c r="M200" s="167"/>
      <c r="N200" s="167"/>
      <c r="O200" s="167"/>
      <c r="P200" s="167"/>
    </row>
    <row r="201" spans="3:57" ht="48" customHeight="1" x14ac:dyDescent="0.3">
      <c r="C201" s="11" t="s">
        <v>185</v>
      </c>
      <c r="D201" s="174">
        <f t="shared" si="26"/>
        <v>14616</v>
      </c>
      <c r="E201" s="174">
        <f t="shared" si="26"/>
        <v>20000</v>
      </c>
      <c r="F201" s="174">
        <f t="shared" si="26"/>
        <v>9500</v>
      </c>
      <c r="G201" s="174">
        <f t="shared" si="26"/>
        <v>17820</v>
      </c>
      <c r="H201" s="174">
        <f t="shared" si="26"/>
        <v>15800</v>
      </c>
      <c r="I201" s="174">
        <f t="shared" si="26"/>
        <v>0</v>
      </c>
      <c r="J201" s="233">
        <f>SUM(J178,J167,J156,J145,J133,J122,J111,J100,J88,J77,J66,J55,J43,J32,J21,J10,J189)</f>
        <v>77736</v>
      </c>
      <c r="K201" s="167"/>
      <c r="L201" s="167"/>
      <c r="M201" s="167"/>
      <c r="N201" s="167"/>
      <c r="O201" s="167"/>
      <c r="P201" s="167"/>
    </row>
    <row r="202" spans="3:57" ht="33" customHeight="1" x14ac:dyDescent="0.3">
      <c r="C202" s="15" t="s">
        <v>186</v>
      </c>
      <c r="D202" s="174">
        <f t="shared" si="26"/>
        <v>111565</v>
      </c>
      <c r="E202" s="174">
        <f t="shared" si="26"/>
        <v>126652.57</v>
      </c>
      <c r="F202" s="174">
        <f t="shared" si="26"/>
        <v>12000</v>
      </c>
      <c r="G202" s="174">
        <f t="shared" si="26"/>
        <v>193036.4</v>
      </c>
      <c r="H202" s="174">
        <f t="shared" si="26"/>
        <v>160934.58000000002</v>
      </c>
      <c r="I202" s="174">
        <f t="shared" si="26"/>
        <v>0</v>
      </c>
      <c r="J202" s="233">
        <f t="shared" ref="J202:J205" si="28">SUM(J179,J168,J157,J146,J134,J123,J112,J101,J89,J78,J67,J56,J44,J33,J22,J11,J190)</f>
        <v>604188.55000000005</v>
      </c>
      <c r="K202" s="167"/>
      <c r="L202" s="167"/>
      <c r="M202" s="167"/>
      <c r="N202" s="167"/>
      <c r="O202" s="167"/>
      <c r="P202" s="167"/>
    </row>
    <row r="203" spans="3:57" ht="21" customHeight="1" x14ac:dyDescent="0.3">
      <c r="C203" s="11" t="s">
        <v>187</v>
      </c>
      <c r="D203" s="174">
        <f t="shared" si="26"/>
        <v>27772.14</v>
      </c>
      <c r="E203" s="174">
        <f t="shared" si="26"/>
        <v>38347.43</v>
      </c>
      <c r="F203" s="174">
        <f t="shared" si="26"/>
        <v>23158.54</v>
      </c>
      <c r="G203" s="174">
        <f t="shared" si="26"/>
        <v>30220</v>
      </c>
      <c r="H203" s="174">
        <f t="shared" si="26"/>
        <v>30000</v>
      </c>
      <c r="I203" s="174">
        <f t="shared" si="26"/>
        <v>0</v>
      </c>
      <c r="J203" s="233">
        <f t="shared" si="28"/>
        <v>149498.11000000002</v>
      </c>
      <c r="K203" s="167"/>
      <c r="L203" s="155"/>
      <c r="M203" s="155"/>
      <c r="N203" s="155"/>
      <c r="O203" s="155"/>
      <c r="P203" s="173"/>
    </row>
    <row r="204" spans="3:57" ht="39.75" customHeight="1" x14ac:dyDescent="0.3">
      <c r="C204" s="11" t="s">
        <v>188</v>
      </c>
      <c r="D204" s="174">
        <f t="shared" si="26"/>
        <v>191130</v>
      </c>
      <c r="E204" s="174">
        <f t="shared" si="26"/>
        <v>0</v>
      </c>
      <c r="F204" s="174">
        <f t="shared" si="26"/>
        <v>192341.46</v>
      </c>
      <c r="G204" s="174">
        <f t="shared" si="26"/>
        <v>50300</v>
      </c>
      <c r="H204" s="174">
        <f t="shared" si="26"/>
        <v>0</v>
      </c>
      <c r="I204" s="174">
        <f t="shared" si="26"/>
        <v>0</v>
      </c>
      <c r="J204" s="233">
        <f t="shared" si="28"/>
        <v>433771.46</v>
      </c>
      <c r="K204" s="167"/>
      <c r="L204" s="155"/>
      <c r="M204" s="155"/>
      <c r="N204" s="155"/>
      <c r="O204" s="155"/>
      <c r="P204" s="173"/>
      <c r="AO204" s="32">
        <v>1</v>
      </c>
    </row>
    <row r="205" spans="3:57" ht="23.25" customHeight="1" x14ac:dyDescent="0.3">
      <c r="C205" s="11" t="s">
        <v>189</v>
      </c>
      <c r="D205" s="174">
        <f t="shared" si="26"/>
        <v>125392</v>
      </c>
      <c r="E205" s="174">
        <f t="shared" si="26"/>
        <v>15000</v>
      </c>
      <c r="F205" s="174">
        <f t="shared" si="26"/>
        <v>3000</v>
      </c>
      <c r="G205" s="174">
        <f t="shared" si="26"/>
        <v>114006.06</v>
      </c>
      <c r="H205" s="174">
        <f t="shared" si="26"/>
        <v>10000</v>
      </c>
      <c r="I205" s="174" t="s">
        <v>916</v>
      </c>
      <c r="J205" s="233">
        <f t="shared" si="28"/>
        <v>267398.06</v>
      </c>
      <c r="K205" s="167"/>
      <c r="L205" s="155"/>
      <c r="M205" s="155"/>
      <c r="N205" s="155"/>
      <c r="O205" s="155"/>
      <c r="P205" s="173"/>
      <c r="BE205" s="167" t="s">
        <v>917</v>
      </c>
    </row>
    <row r="206" spans="3:57" ht="22.5" customHeight="1" x14ac:dyDescent="0.3">
      <c r="C206" s="175" t="s">
        <v>201</v>
      </c>
      <c r="D206" s="174">
        <f t="shared" ref="D206:J206" si="29">SUM(D199:D205)</f>
        <v>777869.16</v>
      </c>
      <c r="E206" s="174">
        <f t="shared" si="29"/>
        <v>320000</v>
      </c>
      <c r="F206" s="174">
        <f t="shared" si="29"/>
        <v>304000</v>
      </c>
      <c r="G206" s="174">
        <f t="shared" si="29"/>
        <v>582644.86</v>
      </c>
      <c r="H206" s="174">
        <f t="shared" si="29"/>
        <v>351934.58</v>
      </c>
      <c r="I206" s="174">
        <f t="shared" si="29"/>
        <v>0</v>
      </c>
      <c r="J206" s="233">
        <f t="shared" si="29"/>
        <v>2336448.6</v>
      </c>
      <c r="K206" s="167"/>
      <c r="L206" s="155"/>
      <c r="M206" s="155"/>
      <c r="N206" s="155"/>
      <c r="O206" s="155"/>
      <c r="P206" s="173"/>
    </row>
    <row r="207" spans="3:57" ht="26.25" customHeight="1" thickBot="1" x14ac:dyDescent="0.35">
      <c r="C207" s="176" t="s">
        <v>202</v>
      </c>
      <c r="D207" s="177">
        <f t="shared" ref="D207" si="30">SUM(D184,D173,D162,D151,D139,D128,D117,D106,D94,D83,D72,D61,D49,D38,D27,D16,E195)</f>
        <v>0</v>
      </c>
      <c r="E207" s="177"/>
      <c r="F207" s="177"/>
      <c r="G207" s="177"/>
      <c r="H207" s="177"/>
      <c r="I207" s="177"/>
      <c r="J207" s="293">
        <f t="shared" ref="J207" si="31">J206*0.07</f>
        <v>163551.40200000003</v>
      </c>
      <c r="K207" s="167"/>
      <c r="L207" s="16"/>
      <c r="M207" s="16"/>
      <c r="N207" s="16"/>
      <c r="O207" s="178"/>
      <c r="P207" s="171"/>
    </row>
    <row r="208" spans="3:57" ht="23.25" customHeight="1" thickBot="1" x14ac:dyDescent="0.35">
      <c r="C208" s="68" t="s">
        <v>203</v>
      </c>
      <c r="D208" s="69">
        <f>SUM(D206:D207)</f>
        <v>777869.16</v>
      </c>
      <c r="E208" s="69">
        <f t="shared" ref="E208:I208" si="32">SUM(E206:E207)</f>
        <v>320000</v>
      </c>
      <c r="F208" s="69">
        <f t="shared" si="32"/>
        <v>304000</v>
      </c>
      <c r="G208" s="69">
        <f t="shared" si="32"/>
        <v>582644.86</v>
      </c>
      <c r="H208" s="69">
        <f t="shared" si="32"/>
        <v>351934.58</v>
      </c>
      <c r="I208" s="69">
        <f t="shared" si="32"/>
        <v>0</v>
      </c>
      <c r="J208" s="234">
        <f>SUM(J206:J207)</f>
        <v>2500000.0020000003</v>
      </c>
      <c r="K208" s="167"/>
      <c r="L208" s="16"/>
      <c r="M208" s="16"/>
      <c r="N208" s="16"/>
      <c r="O208" s="178"/>
      <c r="P208" s="171"/>
    </row>
    <row r="209" spans="3:16" ht="15.75" customHeight="1" x14ac:dyDescent="0.3">
      <c r="C209" s="167"/>
      <c r="D209" s="171"/>
      <c r="E209" s="171"/>
      <c r="F209" s="171"/>
      <c r="G209" s="171"/>
      <c r="H209" s="171"/>
      <c r="I209" s="171"/>
      <c r="J209" s="167"/>
      <c r="K209" s="167"/>
      <c r="L209" s="167"/>
      <c r="M209" s="167"/>
      <c r="N209" s="167"/>
      <c r="O209" s="35"/>
      <c r="P209" s="167"/>
    </row>
    <row r="210" spans="3:16" ht="15.75" customHeight="1" x14ac:dyDescent="0.3">
      <c r="C210" s="167"/>
      <c r="D210" s="171"/>
      <c r="E210" s="171"/>
      <c r="F210" s="171"/>
      <c r="G210" s="171"/>
      <c r="H210" s="171"/>
      <c r="I210" s="171"/>
      <c r="J210" s="167"/>
      <c r="K210" s="22"/>
      <c r="L210" s="22"/>
      <c r="M210" s="167"/>
      <c r="N210" s="167"/>
      <c r="O210" s="35"/>
      <c r="P210" s="167"/>
    </row>
    <row r="211" spans="3:16" ht="15.75" customHeight="1" x14ac:dyDescent="0.3">
      <c r="C211" s="167"/>
      <c r="D211" s="171"/>
      <c r="E211" s="171"/>
      <c r="F211" s="171"/>
      <c r="G211" s="171"/>
      <c r="H211" s="171"/>
      <c r="I211" s="171"/>
      <c r="J211" s="167"/>
      <c r="K211" s="22"/>
      <c r="L211" s="22"/>
      <c r="M211" s="167"/>
      <c r="N211" s="167"/>
      <c r="O211" s="167"/>
      <c r="P211" s="167"/>
    </row>
    <row r="212" spans="3:16" ht="40.5" customHeight="1" x14ac:dyDescent="0.3">
      <c r="C212" s="167"/>
      <c r="D212" s="171"/>
      <c r="E212" s="171"/>
      <c r="F212" s="171"/>
      <c r="G212" s="171"/>
      <c r="H212" s="171"/>
      <c r="I212" s="171"/>
      <c r="J212" s="167"/>
      <c r="K212" s="22"/>
      <c r="L212" s="22"/>
      <c r="M212" s="167"/>
      <c r="N212" s="167"/>
      <c r="O212" s="36"/>
      <c r="P212" s="167"/>
    </row>
    <row r="213" spans="3:16" ht="24.75" customHeight="1" x14ac:dyDescent="0.3">
      <c r="C213" s="167"/>
      <c r="D213" s="171"/>
      <c r="E213" s="171"/>
      <c r="F213" s="171"/>
      <c r="G213" s="171"/>
      <c r="H213" s="171"/>
      <c r="I213" s="171"/>
      <c r="J213" s="167"/>
      <c r="K213" s="22"/>
      <c r="L213" s="22"/>
      <c r="M213" s="167"/>
      <c r="N213" s="167"/>
      <c r="O213" s="36"/>
      <c r="P213" s="167"/>
    </row>
    <row r="214" spans="3:16" ht="41.25" customHeight="1" x14ac:dyDescent="0.3">
      <c r="C214" s="167"/>
      <c r="D214" s="171"/>
      <c r="E214" s="171"/>
      <c r="F214" s="171"/>
      <c r="G214" s="171"/>
      <c r="H214" s="171"/>
      <c r="I214" s="171"/>
      <c r="J214" s="167"/>
      <c r="K214" s="179"/>
      <c r="L214" s="22"/>
      <c r="M214" s="167"/>
      <c r="N214" s="167"/>
      <c r="O214" s="36"/>
      <c r="P214" s="167"/>
    </row>
    <row r="215" spans="3:16" ht="51.75" customHeight="1" x14ac:dyDescent="0.3">
      <c r="C215" s="167"/>
      <c r="D215" s="171"/>
      <c r="E215" s="171"/>
      <c r="F215" s="171"/>
      <c r="G215" s="171"/>
      <c r="H215" s="171"/>
      <c r="I215" s="171"/>
      <c r="J215" s="167"/>
      <c r="K215" s="179"/>
      <c r="L215" s="22"/>
      <c r="M215" s="167"/>
      <c r="N215" s="167"/>
      <c r="O215" s="36"/>
      <c r="P215" s="167"/>
    </row>
    <row r="216" spans="3:16" ht="42" customHeight="1" x14ac:dyDescent="0.3">
      <c r="C216" s="167"/>
      <c r="D216" s="171"/>
      <c r="E216" s="171"/>
      <c r="F216" s="171"/>
      <c r="G216" s="171"/>
      <c r="H216" s="171"/>
      <c r="I216" s="171"/>
      <c r="J216" s="167"/>
      <c r="K216" s="22"/>
      <c r="L216" s="22"/>
      <c r="M216" s="167"/>
      <c r="N216" s="167"/>
      <c r="O216" s="36"/>
      <c r="P216" s="167"/>
    </row>
    <row r="217" spans="3:16" s="33" customFormat="1" ht="42" customHeight="1" x14ac:dyDescent="0.3">
      <c r="C217" s="167"/>
      <c r="D217" s="171"/>
      <c r="E217" s="171"/>
      <c r="F217" s="171"/>
      <c r="G217" s="171"/>
      <c r="H217" s="171"/>
      <c r="I217" s="171"/>
      <c r="J217" s="167"/>
      <c r="K217" s="167"/>
      <c r="L217" s="22"/>
      <c r="M217" s="167"/>
      <c r="N217" s="167"/>
      <c r="O217" s="36"/>
      <c r="P217" s="167"/>
    </row>
    <row r="218" spans="3:16" s="33" customFormat="1" ht="42" customHeight="1" x14ac:dyDescent="0.3">
      <c r="C218" s="167"/>
      <c r="D218" s="171"/>
      <c r="E218" s="171"/>
      <c r="F218" s="171"/>
      <c r="G218" s="171"/>
      <c r="H218" s="171"/>
      <c r="I218" s="171"/>
      <c r="J218" s="167"/>
      <c r="K218" s="167"/>
      <c r="L218" s="22"/>
      <c r="M218" s="167"/>
      <c r="N218" s="167"/>
      <c r="O218" s="167"/>
      <c r="P218" s="167"/>
    </row>
    <row r="219" spans="3:16" s="33" customFormat="1" ht="63.75" customHeight="1" x14ac:dyDescent="0.3">
      <c r="C219" s="167"/>
      <c r="D219" s="171"/>
      <c r="E219" s="171"/>
      <c r="F219" s="171"/>
      <c r="G219" s="171"/>
      <c r="H219" s="171"/>
      <c r="I219" s="171"/>
      <c r="J219" s="167"/>
      <c r="K219" s="167"/>
      <c r="L219" s="35"/>
      <c r="M219" s="167"/>
      <c r="N219" s="167"/>
      <c r="O219" s="167"/>
      <c r="P219" s="167"/>
    </row>
    <row r="220" spans="3:16" s="33" customFormat="1" ht="42" customHeight="1" x14ac:dyDescent="0.3">
      <c r="C220" s="167"/>
      <c r="D220" s="171"/>
      <c r="E220" s="171"/>
      <c r="F220" s="171"/>
      <c r="G220" s="171"/>
      <c r="H220" s="171"/>
      <c r="I220" s="171"/>
      <c r="J220" s="167"/>
      <c r="K220" s="167"/>
      <c r="L220" s="167"/>
      <c r="M220" s="167"/>
      <c r="N220" s="167"/>
      <c r="O220" s="167"/>
      <c r="P220" s="35"/>
    </row>
    <row r="221" spans="3:16" ht="23.25" customHeight="1" x14ac:dyDescent="0.3">
      <c r="C221" s="167"/>
      <c r="D221" s="171"/>
      <c r="E221" s="171"/>
      <c r="F221" s="171"/>
      <c r="G221" s="171"/>
      <c r="H221" s="171"/>
      <c r="I221" s="171"/>
      <c r="J221" s="167"/>
      <c r="K221" s="167"/>
      <c r="L221" s="167"/>
      <c r="M221" s="167"/>
      <c r="N221" s="167"/>
      <c r="O221" s="167"/>
      <c r="P221" s="167"/>
    </row>
    <row r="222" spans="3:16" ht="27.75" customHeight="1" x14ac:dyDescent="0.3">
      <c r="C222" s="167"/>
      <c r="D222" s="171"/>
      <c r="E222" s="171"/>
      <c r="F222" s="171"/>
      <c r="G222" s="171"/>
      <c r="H222" s="171"/>
      <c r="I222" s="171"/>
      <c r="J222" s="167"/>
      <c r="K222" s="167"/>
      <c r="L222" s="167"/>
      <c r="M222" s="167"/>
      <c r="N222" s="167"/>
      <c r="O222" s="167"/>
      <c r="P222" s="167"/>
    </row>
    <row r="223" spans="3:16" ht="55.5" customHeight="1" x14ac:dyDescent="0.3">
      <c r="C223" s="167"/>
      <c r="D223" s="171"/>
      <c r="E223" s="171"/>
      <c r="F223" s="171"/>
      <c r="G223" s="171"/>
      <c r="H223" s="171"/>
      <c r="I223" s="171"/>
      <c r="J223" s="167"/>
      <c r="K223" s="167"/>
      <c r="L223" s="167"/>
      <c r="M223" s="167"/>
      <c r="N223" s="167"/>
      <c r="O223" s="167"/>
      <c r="P223" s="167"/>
    </row>
    <row r="224" spans="3:16" ht="57.75" customHeight="1" x14ac:dyDescent="0.3">
      <c r="C224" s="167"/>
      <c r="D224" s="171"/>
      <c r="E224" s="171"/>
      <c r="F224" s="171"/>
      <c r="G224" s="171"/>
      <c r="H224" s="171"/>
      <c r="I224" s="171"/>
      <c r="J224" s="167"/>
      <c r="K224" s="167"/>
      <c r="L224" s="167"/>
      <c r="M224" s="167"/>
      <c r="N224" s="167"/>
      <c r="O224" s="167"/>
      <c r="P224" s="167"/>
    </row>
    <row r="225" spans="17:17" ht="21.75" customHeight="1" x14ac:dyDescent="0.3">
      <c r="Q225" s="167"/>
    </row>
    <row r="226" spans="17:17" ht="49.5" customHeight="1" x14ac:dyDescent="0.3">
      <c r="Q226" s="167"/>
    </row>
    <row r="227" spans="17:17" ht="28.5" customHeight="1" x14ac:dyDescent="0.3">
      <c r="Q227" s="167"/>
    </row>
    <row r="228" spans="17:17" ht="28.5" customHeight="1" x14ac:dyDescent="0.3">
      <c r="Q228" s="167"/>
    </row>
    <row r="229" spans="17:17" ht="28.5" customHeight="1" x14ac:dyDescent="0.3">
      <c r="Q229" s="167"/>
    </row>
    <row r="230" spans="17:17" ht="23.25" customHeight="1" x14ac:dyDescent="0.3">
      <c r="Q230" s="35"/>
    </row>
    <row r="231" spans="17:17" ht="43.5" customHeight="1" x14ac:dyDescent="0.3">
      <c r="Q231" s="35"/>
    </row>
    <row r="232" spans="17:17" ht="55.5" customHeight="1" x14ac:dyDescent="0.3">
      <c r="Q232" s="167"/>
    </row>
    <row r="233" spans="17:17" ht="42.75" customHeight="1" x14ac:dyDescent="0.3">
      <c r="Q233" s="35"/>
    </row>
    <row r="234" spans="17:17" ht="21.75" customHeight="1" x14ac:dyDescent="0.3">
      <c r="Q234" s="35"/>
    </row>
    <row r="235" spans="17:17" ht="21.75" customHeight="1" x14ac:dyDescent="0.3">
      <c r="Q235" s="35"/>
    </row>
    <row r="236" spans="17:17" ht="23.25" customHeight="1" x14ac:dyDescent="0.3">
      <c r="Q236" s="167"/>
    </row>
    <row r="237" spans="17:17" ht="23.25" customHeight="1" x14ac:dyDescent="0.3">
      <c r="Q237" s="167"/>
    </row>
    <row r="238" spans="17:17" ht="21.75" customHeight="1" x14ac:dyDescent="0.3">
      <c r="Q238" s="167"/>
    </row>
    <row r="239" spans="17:17" ht="16.5" customHeight="1" x14ac:dyDescent="0.3">
      <c r="Q239" s="167"/>
    </row>
    <row r="240" spans="17:17" ht="29.25" customHeight="1" x14ac:dyDescent="0.3">
      <c r="Q240" s="167"/>
    </row>
    <row r="241" ht="24.75" customHeight="1" x14ac:dyDescent="0.3"/>
    <row r="242" ht="33" customHeight="1" x14ac:dyDescent="0.3"/>
    <row r="244" ht="15" customHeight="1" x14ac:dyDescent="0.3"/>
    <row r="245" ht="25.5" customHeight="1" x14ac:dyDescent="0.3"/>
  </sheetData>
  <sheetProtection insertColumns="0" insertRows="0" deleteRows="0"/>
  <mergeCells count="31">
    <mergeCell ref="C141:J141"/>
    <mergeCell ref="D197:D198"/>
    <mergeCell ref="E197:E198"/>
    <mergeCell ref="F197:F198"/>
    <mergeCell ref="C62:J62"/>
    <mergeCell ref="C73:J73"/>
    <mergeCell ref="B140:J140"/>
    <mergeCell ref="C1:F1"/>
    <mergeCell ref="B5:J5"/>
    <mergeCell ref="C6:J6"/>
    <mergeCell ref="B50:J50"/>
    <mergeCell ref="C17:J17"/>
    <mergeCell ref="C28:J28"/>
    <mergeCell ref="C38:J38"/>
    <mergeCell ref="C2:E2"/>
    <mergeCell ref="C51:J51"/>
    <mergeCell ref="C84:J84"/>
    <mergeCell ref="B95:J95"/>
    <mergeCell ref="C185:J185"/>
    <mergeCell ref="J197:J198"/>
    <mergeCell ref="C163:J163"/>
    <mergeCell ref="C174:J174"/>
    <mergeCell ref="C152:J152"/>
    <mergeCell ref="C96:J96"/>
    <mergeCell ref="C107:J107"/>
    <mergeCell ref="C118:J118"/>
    <mergeCell ref="C196:J196"/>
    <mergeCell ref="G197:G198"/>
    <mergeCell ref="H197:H198"/>
    <mergeCell ref="I197:I198"/>
    <mergeCell ref="C129:J129"/>
  </mergeCells>
  <conditionalFormatting sqref="J15">
    <cfRule type="cellIs" dxfId="26" priority="18" operator="notEqual">
      <formula>$J$7</formula>
    </cfRule>
  </conditionalFormatting>
  <conditionalFormatting sqref="J26">
    <cfRule type="cellIs" dxfId="25" priority="17" operator="notEqual">
      <formula>$J$18</formula>
    </cfRule>
  </conditionalFormatting>
  <conditionalFormatting sqref="J37">
    <cfRule type="cellIs" dxfId="24" priority="16" operator="notEqual">
      <formula>$J$29</formula>
    </cfRule>
  </conditionalFormatting>
  <conditionalFormatting sqref="J48">
    <cfRule type="cellIs" dxfId="23" priority="15" operator="notEqual">
      <formula>$J$40</formula>
    </cfRule>
  </conditionalFormatting>
  <conditionalFormatting sqref="J60">
    <cfRule type="cellIs" dxfId="22" priority="14" operator="notEqual">
      <formula>$J$52</formula>
    </cfRule>
  </conditionalFormatting>
  <conditionalFormatting sqref="J71">
    <cfRule type="cellIs" dxfId="21" priority="13" operator="notEqual">
      <formula>$J$63</formula>
    </cfRule>
  </conditionalFormatting>
  <conditionalFormatting sqref="J82">
    <cfRule type="cellIs" dxfId="20" priority="12" operator="notEqual">
      <formula>$J$74</formula>
    </cfRule>
  </conditionalFormatting>
  <conditionalFormatting sqref="J93">
    <cfRule type="cellIs" dxfId="19" priority="11" operator="notEqual">
      <formula>$J$85</formula>
    </cfRule>
  </conditionalFormatting>
  <conditionalFormatting sqref="J105">
    <cfRule type="cellIs" dxfId="18" priority="10" operator="notEqual">
      <formula>$J$97</formula>
    </cfRule>
  </conditionalFormatting>
  <conditionalFormatting sqref="J116">
    <cfRule type="cellIs" dxfId="17" priority="9" operator="notEqual">
      <formula>$J$108</formula>
    </cfRule>
  </conditionalFormatting>
  <conditionalFormatting sqref="J127">
    <cfRule type="cellIs" dxfId="16" priority="8" operator="notEqual">
      <formula>$J$119</formula>
    </cfRule>
  </conditionalFormatting>
  <conditionalFormatting sqref="J138">
    <cfRule type="cellIs" dxfId="15" priority="7" operator="notEqual">
      <formula>$J$130</formula>
    </cfRule>
  </conditionalFormatting>
  <conditionalFormatting sqref="J150">
    <cfRule type="cellIs" dxfId="14" priority="6" operator="notEqual">
      <formula>$J$142</formula>
    </cfRule>
  </conditionalFormatting>
  <conditionalFormatting sqref="J161">
    <cfRule type="cellIs" dxfId="13" priority="5" operator="notEqual">
      <formula>$J$153</formula>
    </cfRule>
  </conditionalFormatting>
  <conditionalFormatting sqref="J172">
    <cfRule type="cellIs" dxfId="12" priority="4" operator="notEqual">
      <formula>$J$153</formula>
    </cfRule>
  </conditionalFormatting>
  <conditionalFormatting sqref="J183">
    <cfRule type="cellIs" dxfId="11" priority="3" operator="notEqual">
      <formula>$J$175</formula>
    </cfRule>
  </conditionalFormatting>
  <conditionalFormatting sqref="J194">
    <cfRule type="cellIs" dxfId="10" priority="2" operator="notEqual">
      <formula>$J$186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J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Table'!$J$191</xm:f>
            <x14:dxf>
              <font>
                <color rgb="FF9C0006"/>
              </font>
              <fill>
                <patternFill>
                  <bgColor rgb="FFFFC7CE"/>
                </patternFill>
              </fill>
            </x14:dxf>
          </x14:cfRule>
          <xm:sqref>J208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election activeCell="D10" sqref="D10"/>
    </sheetView>
  </sheetViews>
  <sheetFormatPr defaultColWidth="8.77734375" defaultRowHeight="14.4" x14ac:dyDescent="0.3"/>
  <cols>
    <col min="2" max="2" width="73.21875" customWidth="1"/>
  </cols>
  <sheetData>
    <row r="1" spans="2:2" ht="15" thickBot="1" x14ac:dyDescent="0.35"/>
    <row r="2" spans="2:2" ht="15" thickBot="1" x14ac:dyDescent="0.35">
      <c r="B2" s="72" t="s">
        <v>204</v>
      </c>
    </row>
    <row r="3" spans="2:2" x14ac:dyDescent="0.3">
      <c r="B3" s="73"/>
    </row>
    <row r="4" spans="2:2" ht="30.75" customHeight="1" x14ac:dyDescent="0.3">
      <c r="B4" s="74" t="s">
        <v>205</v>
      </c>
    </row>
    <row r="5" spans="2:2" ht="30.75" customHeight="1" x14ac:dyDescent="0.3">
      <c r="B5" s="74"/>
    </row>
    <row r="6" spans="2:2" ht="43.2" x14ac:dyDescent="0.3">
      <c r="B6" s="74" t="s">
        <v>206</v>
      </c>
    </row>
    <row r="7" spans="2:2" x14ac:dyDescent="0.3">
      <c r="B7" s="74"/>
    </row>
    <row r="8" spans="2:2" ht="57.6" x14ac:dyDescent="0.3">
      <c r="B8" s="74" t="s">
        <v>207</v>
      </c>
    </row>
    <row r="9" spans="2:2" x14ac:dyDescent="0.3">
      <c r="B9" s="74"/>
    </row>
    <row r="10" spans="2:2" ht="57.6" x14ac:dyDescent="0.3">
      <c r="B10" s="74" t="s">
        <v>208</v>
      </c>
    </row>
    <row r="11" spans="2:2" x14ac:dyDescent="0.3">
      <c r="B11" s="74"/>
    </row>
    <row r="12" spans="2:2" ht="28.8" x14ac:dyDescent="0.3">
      <c r="B12" s="74" t="s">
        <v>209</v>
      </c>
    </row>
    <row r="13" spans="2:2" x14ac:dyDescent="0.3">
      <c r="B13" s="74"/>
    </row>
    <row r="14" spans="2:2" ht="57.6" x14ac:dyDescent="0.3">
      <c r="B14" s="74" t="s">
        <v>210</v>
      </c>
    </row>
    <row r="15" spans="2:2" x14ac:dyDescent="0.3">
      <c r="B15" s="74"/>
    </row>
    <row r="16" spans="2:2" ht="43.8" thickBot="1" x14ac:dyDescent="0.35">
      <c r="B16" s="75" t="s">
        <v>211</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topLeftCell="A6" zoomScale="80" zoomScaleNormal="80" zoomScaleSheetLayoutView="70" workbookViewId="0">
      <selection activeCell="D10" sqref="D10"/>
    </sheetView>
  </sheetViews>
  <sheetFormatPr defaultColWidth="8.77734375" defaultRowHeight="14.4" x14ac:dyDescent="0.3"/>
  <cols>
    <col min="2" max="2" width="61.77734375" customWidth="1"/>
    <col min="4" max="4" width="22.77734375" customWidth="1"/>
    <col min="6" max="6" width="61.77734375" customWidth="1"/>
    <col min="8" max="8" width="22.77734375" customWidth="1"/>
  </cols>
  <sheetData>
    <row r="1" spans="2:8" ht="15" thickBot="1" x14ac:dyDescent="0.35"/>
    <row r="2" spans="2:8" x14ac:dyDescent="0.3">
      <c r="B2" s="360" t="s">
        <v>855</v>
      </c>
      <c r="C2" s="361"/>
      <c r="D2" s="362"/>
    </row>
    <row r="3" spans="2:8" ht="15" thickBot="1" x14ac:dyDescent="0.35">
      <c r="B3" s="363"/>
      <c r="C3" s="364"/>
      <c r="D3" s="365"/>
    </row>
    <row r="4" spans="2:8" ht="15" thickBot="1" x14ac:dyDescent="0.35"/>
    <row r="5" spans="2:8" x14ac:dyDescent="0.3">
      <c r="B5" s="351" t="s">
        <v>212</v>
      </c>
      <c r="C5" s="352"/>
      <c r="D5" s="353"/>
      <c r="E5" s="190"/>
      <c r="F5" s="351" t="s">
        <v>212</v>
      </c>
      <c r="G5" s="352"/>
      <c r="H5" s="353"/>
    </row>
    <row r="6" spans="2:8" ht="15" thickBot="1" x14ac:dyDescent="0.35">
      <c r="B6" s="354"/>
      <c r="C6" s="355"/>
      <c r="D6" s="356"/>
      <c r="E6" s="190"/>
      <c r="F6" s="354"/>
      <c r="G6" s="355"/>
      <c r="H6" s="356"/>
    </row>
    <row r="7" spans="2:8" x14ac:dyDescent="0.3">
      <c r="B7" s="191" t="s">
        <v>213</v>
      </c>
      <c r="C7" s="349">
        <f>SUM('1) Budget Table'!D15:F15,'1) Budget Table'!D25:F25,'1) Budget Table'!D35:F35,'1) Budget Table'!D45:F45)</f>
        <v>236051.24</v>
      </c>
      <c r="D7" s="350"/>
      <c r="E7" s="190"/>
      <c r="F7" s="191" t="s">
        <v>213</v>
      </c>
      <c r="G7" s="349">
        <f>SUM('1) Budget Table'!D15:F15,'1) Budget Table'!D25:F25,'1) Budget Table'!D35:F35,'1) Budget Table'!D45:F45)</f>
        <v>236051.24</v>
      </c>
      <c r="H7" s="350"/>
    </row>
    <row r="8" spans="2:8" x14ac:dyDescent="0.3">
      <c r="B8" s="191" t="s">
        <v>214</v>
      </c>
      <c r="C8" s="347">
        <f>SUM(D10:D12)</f>
        <v>0</v>
      </c>
      <c r="D8" s="348"/>
      <c r="E8" s="190"/>
      <c r="F8" s="191" t="s">
        <v>215</v>
      </c>
      <c r="G8" s="347">
        <f>SUM(H10:H12)</f>
        <v>0</v>
      </c>
      <c r="H8" s="348"/>
    </row>
    <row r="9" spans="2:8" ht="28.8" x14ac:dyDescent="0.3">
      <c r="B9" s="204" t="s">
        <v>216</v>
      </c>
      <c r="C9" s="192" t="s">
        <v>217</v>
      </c>
      <c r="D9" s="193" t="s">
        <v>218</v>
      </c>
      <c r="E9" s="190"/>
      <c r="F9" s="207" t="s">
        <v>219</v>
      </c>
      <c r="G9" s="192" t="s">
        <v>220</v>
      </c>
      <c r="H9" s="193" t="s">
        <v>221</v>
      </c>
    </row>
    <row r="10" spans="2:8" ht="35.1" customHeight="1" x14ac:dyDescent="0.3">
      <c r="B10" s="202" t="s">
        <v>432</v>
      </c>
      <c r="C10" s="186">
        <v>0</v>
      </c>
      <c r="D10" s="187">
        <f>$C$7*C10</f>
        <v>0</v>
      </c>
      <c r="E10" s="190"/>
      <c r="F10" s="202"/>
      <c r="G10" s="186"/>
      <c r="H10" s="187">
        <f>$G$7*G10</f>
        <v>0</v>
      </c>
    </row>
    <row r="11" spans="2:8" ht="35.1" customHeight="1" x14ac:dyDescent="0.3">
      <c r="B11" s="202"/>
      <c r="C11" s="186"/>
      <c r="D11" s="187">
        <f>C7*C11</f>
        <v>0</v>
      </c>
      <c r="E11" s="190"/>
      <c r="F11" s="202"/>
      <c r="G11" s="186"/>
      <c r="H11" s="187">
        <f>G7*G11</f>
        <v>0</v>
      </c>
    </row>
    <row r="12" spans="2:8" ht="35.1" customHeight="1" thickBot="1" x14ac:dyDescent="0.35">
      <c r="B12" s="203"/>
      <c r="C12" s="188"/>
      <c r="D12" s="189">
        <f>C7*C12</f>
        <v>0</v>
      </c>
      <c r="E12" s="190"/>
      <c r="F12" s="203"/>
      <c r="G12" s="188"/>
      <c r="H12" s="189">
        <f>G7*G12</f>
        <v>0</v>
      </c>
    </row>
    <row r="13" spans="2:8" ht="15" thickBot="1" x14ac:dyDescent="0.35">
      <c r="B13" s="190"/>
      <c r="C13" s="190"/>
      <c r="D13" s="190"/>
      <c r="E13" s="190"/>
      <c r="F13" s="190"/>
      <c r="G13" s="190"/>
      <c r="H13" s="190"/>
    </row>
    <row r="14" spans="2:8" x14ac:dyDescent="0.3">
      <c r="B14" s="351" t="s">
        <v>222</v>
      </c>
      <c r="C14" s="352"/>
      <c r="D14" s="353"/>
      <c r="E14" s="190"/>
      <c r="F14" s="351" t="s">
        <v>222</v>
      </c>
      <c r="G14" s="352"/>
      <c r="H14" s="353"/>
    </row>
    <row r="15" spans="2:8" ht="15" thickBot="1" x14ac:dyDescent="0.35">
      <c r="B15" s="357"/>
      <c r="C15" s="358"/>
      <c r="D15" s="359"/>
      <c r="E15" s="190"/>
      <c r="F15" s="357"/>
      <c r="G15" s="358"/>
      <c r="H15" s="359"/>
    </row>
    <row r="16" spans="2:8" x14ac:dyDescent="0.3">
      <c r="B16" s="191" t="s">
        <v>213</v>
      </c>
      <c r="C16" s="349">
        <f>SUM('1) Budget Table'!D57:F57,'1) Budget Table'!D67:F67,'1) Budget Table'!D77:F77,'1) Budget Table'!D87:F87)</f>
        <v>647143.55999999994</v>
      </c>
      <c r="D16" s="350"/>
      <c r="E16" s="190"/>
      <c r="F16" s="191" t="s">
        <v>213</v>
      </c>
      <c r="G16" s="349">
        <f>SUM('1) Budget Table'!D57:F57,'1) Budget Table'!D67:F67,'1) Budget Table'!D77:F77,'1) Budget Table'!D87:F87)</f>
        <v>647143.55999999994</v>
      </c>
      <c r="H16" s="350"/>
    </row>
    <row r="17" spans="2:8" x14ac:dyDescent="0.3">
      <c r="B17" s="191" t="s">
        <v>214</v>
      </c>
      <c r="C17" s="347">
        <f>SUM(D19:D21)</f>
        <v>0</v>
      </c>
      <c r="D17" s="348"/>
      <c r="E17" s="190"/>
      <c r="F17" s="191" t="s">
        <v>215</v>
      </c>
      <c r="G17" s="347">
        <f>SUM(H19:H21)</f>
        <v>0</v>
      </c>
      <c r="H17" s="348"/>
    </row>
    <row r="18" spans="2:8" ht="28.8" x14ac:dyDescent="0.3">
      <c r="B18" s="204" t="s">
        <v>216</v>
      </c>
      <c r="C18" s="192" t="s">
        <v>217</v>
      </c>
      <c r="D18" s="193" t="s">
        <v>218</v>
      </c>
      <c r="E18" s="190"/>
      <c r="F18" s="206" t="s">
        <v>219</v>
      </c>
      <c r="G18" s="192" t="s">
        <v>220</v>
      </c>
      <c r="H18" s="193" t="s">
        <v>221</v>
      </c>
    </row>
    <row r="19" spans="2:8" ht="35.1" customHeight="1" x14ac:dyDescent="0.3">
      <c r="B19" s="202"/>
      <c r="C19" s="186"/>
      <c r="D19" s="187">
        <f>$C$16*C19</f>
        <v>0</v>
      </c>
      <c r="E19" s="190"/>
      <c r="F19" s="202"/>
      <c r="G19" s="186"/>
      <c r="H19" s="187">
        <f>$G$16*G19</f>
        <v>0</v>
      </c>
    </row>
    <row r="20" spans="2:8" ht="35.1" customHeight="1" x14ac:dyDescent="0.3">
      <c r="B20" s="202"/>
      <c r="C20" s="186"/>
      <c r="D20" s="187">
        <f>$C$16*C20</f>
        <v>0</v>
      </c>
      <c r="E20" s="190"/>
      <c r="F20" s="202"/>
      <c r="G20" s="186"/>
      <c r="H20" s="187">
        <f>$G$16*G20</f>
        <v>0</v>
      </c>
    </row>
    <row r="21" spans="2:8" ht="35.1" customHeight="1" thickBot="1" x14ac:dyDescent="0.35">
      <c r="B21" s="203"/>
      <c r="C21" s="188"/>
      <c r="D21" s="189">
        <f>$C$16*C21</f>
        <v>0</v>
      </c>
      <c r="E21" s="190"/>
      <c r="F21" s="203"/>
      <c r="G21" s="188"/>
      <c r="H21" s="189">
        <f>$G$16*G21</f>
        <v>0</v>
      </c>
    </row>
    <row r="22" spans="2:8" ht="15" thickBot="1" x14ac:dyDescent="0.35">
      <c r="B22" s="190"/>
      <c r="C22" s="190"/>
      <c r="D22" s="190"/>
      <c r="E22" s="190"/>
      <c r="F22" s="190"/>
      <c r="G22" s="190"/>
      <c r="H22" s="190"/>
    </row>
    <row r="23" spans="2:8" x14ac:dyDescent="0.3">
      <c r="B23" s="351" t="s">
        <v>223</v>
      </c>
      <c r="C23" s="352"/>
      <c r="D23" s="353"/>
      <c r="E23" s="190"/>
      <c r="F23" s="351" t="s">
        <v>223</v>
      </c>
      <c r="G23" s="352"/>
      <c r="H23" s="353"/>
    </row>
    <row r="24" spans="2:8" ht="15" thickBot="1" x14ac:dyDescent="0.35">
      <c r="B24" s="354"/>
      <c r="C24" s="355"/>
      <c r="D24" s="356"/>
      <c r="E24" s="190"/>
      <c r="F24" s="354"/>
      <c r="G24" s="355"/>
      <c r="H24" s="356"/>
    </row>
    <row r="25" spans="2:8" x14ac:dyDescent="0.3">
      <c r="B25" s="191" t="s">
        <v>213</v>
      </c>
      <c r="C25" s="349">
        <f>SUM('1) Budget Table'!D99:F99,'1) Budget Table'!D109:F109,'1) Budget Table'!D119:F119,'1) Budget Table'!D129:F129)</f>
        <v>126713.48</v>
      </c>
      <c r="D25" s="350"/>
      <c r="E25" s="190"/>
      <c r="F25" s="191" t="s">
        <v>213</v>
      </c>
      <c r="G25" s="349">
        <f>SUM('1) Budget Table'!D99:F99,'1) Budget Table'!D109:F109,'1) Budget Table'!D119:F119,'1) Budget Table'!D129:F129)</f>
        <v>126713.48</v>
      </c>
      <c r="H25" s="350"/>
    </row>
    <row r="26" spans="2:8" x14ac:dyDescent="0.3">
      <c r="B26" s="191" t="s">
        <v>214</v>
      </c>
      <c r="C26" s="347">
        <f>SUM(D28:D30)</f>
        <v>0</v>
      </c>
      <c r="D26" s="348"/>
      <c r="E26" s="190"/>
      <c r="F26" s="191" t="s">
        <v>215</v>
      </c>
      <c r="G26" s="347">
        <f>SUM(H28:H30)</f>
        <v>0</v>
      </c>
      <c r="H26" s="348"/>
    </row>
    <row r="27" spans="2:8" ht="28.8" x14ac:dyDescent="0.3">
      <c r="B27" s="204" t="s">
        <v>216</v>
      </c>
      <c r="C27" s="192" t="s">
        <v>217</v>
      </c>
      <c r="D27" s="193" t="s">
        <v>218</v>
      </c>
      <c r="E27" s="190"/>
      <c r="F27" s="206" t="s">
        <v>219</v>
      </c>
      <c r="G27" s="192" t="s">
        <v>220</v>
      </c>
      <c r="H27" s="193" t="s">
        <v>221</v>
      </c>
    </row>
    <row r="28" spans="2:8" ht="35.1" customHeight="1" x14ac:dyDescent="0.3">
      <c r="B28" s="202"/>
      <c r="C28" s="186"/>
      <c r="D28" s="187">
        <f>$C$25*C28</f>
        <v>0</v>
      </c>
      <c r="E28" s="190"/>
      <c r="F28" s="202"/>
      <c r="G28" s="186"/>
      <c r="H28" s="187">
        <f>$G$25*G28</f>
        <v>0</v>
      </c>
    </row>
    <row r="29" spans="2:8" ht="35.1" customHeight="1" x14ac:dyDescent="0.3">
      <c r="B29" s="202"/>
      <c r="C29" s="186"/>
      <c r="D29" s="187">
        <f>$C$25*C29</f>
        <v>0</v>
      </c>
      <c r="E29" s="190"/>
      <c r="F29" s="202"/>
      <c r="G29" s="186"/>
      <c r="H29" s="187">
        <f>$G$25*G29</f>
        <v>0</v>
      </c>
    </row>
    <row r="30" spans="2:8" ht="35.1" customHeight="1" thickBot="1" x14ac:dyDescent="0.35">
      <c r="B30" s="203"/>
      <c r="C30" s="188"/>
      <c r="D30" s="189">
        <f>$C$25*C30</f>
        <v>0</v>
      </c>
      <c r="E30" s="190"/>
      <c r="F30" s="203"/>
      <c r="G30" s="188"/>
      <c r="H30" s="189">
        <f>$G$25*G30</f>
        <v>0</v>
      </c>
    </row>
    <row r="31" spans="2:8" ht="15" thickBot="1" x14ac:dyDescent="0.35">
      <c r="B31" s="190"/>
      <c r="C31" s="190"/>
      <c r="D31" s="190"/>
      <c r="E31" s="190"/>
      <c r="F31" s="190"/>
      <c r="G31" s="190"/>
      <c r="H31" s="190"/>
    </row>
    <row r="32" spans="2:8" x14ac:dyDescent="0.3">
      <c r="B32" s="351" t="s">
        <v>224</v>
      </c>
      <c r="C32" s="352"/>
      <c r="D32" s="353"/>
      <c r="E32" s="190"/>
      <c r="F32" s="351" t="s">
        <v>224</v>
      </c>
      <c r="G32" s="352"/>
      <c r="H32" s="353"/>
    </row>
    <row r="33" spans="2:8" ht="15" thickBot="1" x14ac:dyDescent="0.35">
      <c r="B33" s="354"/>
      <c r="C33" s="355"/>
      <c r="D33" s="356"/>
      <c r="E33" s="190"/>
      <c r="F33" s="354"/>
      <c r="G33" s="355"/>
      <c r="H33" s="356"/>
    </row>
    <row r="34" spans="2:8" x14ac:dyDescent="0.3">
      <c r="B34" s="191" t="s">
        <v>213</v>
      </c>
      <c r="C34" s="349">
        <f>SUM('1) Budget Table'!D141:F141,'1) Budget Table'!D151:F151,'1) Budget Table'!D161:F161,'1) Budget Table'!D171:F171)</f>
        <v>0</v>
      </c>
      <c r="D34" s="350"/>
      <c r="E34" s="190"/>
      <c r="F34" s="191" t="s">
        <v>213</v>
      </c>
      <c r="G34" s="349">
        <f>SUM('1) Budget Table'!D141:F141,'1) Budget Table'!D151:F151,'1) Budget Table'!D161:F161,'1) Budget Table'!D171:F171)</f>
        <v>0</v>
      </c>
      <c r="H34" s="350"/>
    </row>
    <row r="35" spans="2:8" x14ac:dyDescent="0.3">
      <c r="B35" s="191" t="s">
        <v>214</v>
      </c>
      <c r="C35" s="347">
        <f>SUM(D37:D39)</f>
        <v>0</v>
      </c>
      <c r="D35" s="348"/>
      <c r="E35" s="190"/>
      <c r="F35" s="191" t="s">
        <v>215</v>
      </c>
      <c r="G35" s="347">
        <f>SUM(H37:H39)</f>
        <v>0</v>
      </c>
      <c r="H35" s="348"/>
    </row>
    <row r="36" spans="2:8" ht="28.8" x14ac:dyDescent="0.3">
      <c r="B36" s="204" t="s">
        <v>216</v>
      </c>
      <c r="C36" s="192" t="s">
        <v>217</v>
      </c>
      <c r="D36" s="193" t="s">
        <v>218</v>
      </c>
      <c r="E36" s="190"/>
      <c r="F36" s="205" t="s">
        <v>225</v>
      </c>
      <c r="G36" s="192" t="s">
        <v>220</v>
      </c>
      <c r="H36" s="193" t="s">
        <v>221</v>
      </c>
    </row>
    <row r="37" spans="2:8" ht="35.1" customHeight="1" x14ac:dyDescent="0.3">
      <c r="B37" s="202"/>
      <c r="C37" s="186"/>
      <c r="D37" s="187">
        <f>$C$34*C37</f>
        <v>0</v>
      </c>
      <c r="E37" s="190"/>
      <c r="F37" s="202"/>
      <c r="G37" s="186"/>
      <c r="H37" s="187">
        <f>$G$34*G37</f>
        <v>0</v>
      </c>
    </row>
    <row r="38" spans="2:8" ht="35.1" customHeight="1" x14ac:dyDescent="0.3">
      <c r="B38" s="202"/>
      <c r="C38" s="186"/>
      <c r="D38" s="187">
        <f>$C$34*C38</f>
        <v>0</v>
      </c>
      <c r="E38" s="190"/>
      <c r="F38" s="202"/>
      <c r="G38" s="186"/>
      <c r="H38" s="187">
        <f>$G$34*G38</f>
        <v>0</v>
      </c>
    </row>
    <row r="39" spans="2:8" ht="35.1" customHeight="1" thickBot="1" x14ac:dyDescent="0.35">
      <c r="B39" s="203"/>
      <c r="C39" s="188"/>
      <c r="D39" s="189">
        <f>$C$34*C39</f>
        <v>0</v>
      </c>
      <c r="E39" s="190"/>
      <c r="F39" s="203"/>
      <c r="G39" s="188"/>
      <c r="H39" s="189">
        <f>$G$34*G39</f>
        <v>0</v>
      </c>
    </row>
  </sheetData>
  <sheetProtection formatCells="0" formatColumns="0" formatRows="0"/>
  <mergeCells count="33">
    <mergeCell ref="G35:H35"/>
    <mergeCell ref="G25:H25"/>
    <mergeCell ref="G26:H26"/>
    <mergeCell ref="F32:H32"/>
    <mergeCell ref="F33:H33"/>
    <mergeCell ref="G34:H34"/>
    <mergeCell ref="F15:H15"/>
    <mergeCell ref="G16:H16"/>
    <mergeCell ref="G17:H17"/>
    <mergeCell ref="F23:H23"/>
    <mergeCell ref="F24:H24"/>
    <mergeCell ref="F5:H5"/>
    <mergeCell ref="F6:H6"/>
    <mergeCell ref="G7:H7"/>
    <mergeCell ref="G8:H8"/>
    <mergeCell ref="F14:H14"/>
    <mergeCell ref="B2:D3"/>
    <mergeCell ref="C7:D7"/>
    <mergeCell ref="B6:D6"/>
    <mergeCell ref="B5:D5"/>
    <mergeCell ref="C8:D8"/>
    <mergeCell ref="C17:D17"/>
    <mergeCell ref="C26:D26"/>
    <mergeCell ref="B14:D14"/>
    <mergeCell ref="B15:D15"/>
    <mergeCell ref="C16:D16"/>
    <mergeCell ref="B23:D23"/>
    <mergeCell ref="B24:D24"/>
    <mergeCell ref="C35:D35"/>
    <mergeCell ref="C25:D25"/>
    <mergeCell ref="B32:D32"/>
    <mergeCell ref="B33:D33"/>
    <mergeCell ref="C34:D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zoomScale="64" zoomScaleNormal="85" workbookViewId="0">
      <selection activeCell="C24" sqref="C24"/>
    </sheetView>
  </sheetViews>
  <sheetFormatPr defaultColWidth="8.77734375" defaultRowHeight="14.4" x14ac:dyDescent="0.3"/>
  <cols>
    <col min="1" max="1" width="6.44140625" customWidth="1"/>
    <col min="2" max="2" width="90.77734375" customWidth="1"/>
    <col min="3" max="3" width="71.77734375" customWidth="1"/>
    <col min="4" max="4" width="54.77734375" customWidth="1"/>
  </cols>
  <sheetData>
    <row r="1" spans="1:4" x14ac:dyDescent="0.3">
      <c r="A1" s="366" t="s">
        <v>226</v>
      </c>
      <c r="B1" s="367"/>
      <c r="C1" s="103" t="s">
        <v>227</v>
      </c>
      <c r="D1" s="104" t="s">
        <v>228</v>
      </c>
    </row>
    <row r="2" spans="1:4" x14ac:dyDescent="0.3">
      <c r="A2" s="105" t="s">
        <v>229</v>
      </c>
      <c r="B2" s="105" t="s">
        <v>230</v>
      </c>
      <c r="C2" s="106"/>
      <c r="D2" s="107"/>
    </row>
    <row r="3" spans="1:4" x14ac:dyDescent="0.3">
      <c r="A3" s="108">
        <v>1.1000000000000001</v>
      </c>
      <c r="B3" s="109" t="s">
        <v>231</v>
      </c>
      <c r="C3" s="110" t="s">
        <v>232</v>
      </c>
      <c r="D3" s="111" t="s">
        <v>233</v>
      </c>
    </row>
    <row r="4" spans="1:4" x14ac:dyDescent="0.3">
      <c r="A4" s="108">
        <v>1.2</v>
      </c>
      <c r="B4" s="112" t="s">
        <v>234</v>
      </c>
      <c r="C4" s="110" t="s">
        <v>235</v>
      </c>
      <c r="D4" s="111" t="s">
        <v>236</v>
      </c>
    </row>
    <row r="5" spans="1:4" x14ac:dyDescent="0.3">
      <c r="A5" s="108">
        <v>1.3</v>
      </c>
      <c r="B5" s="109" t="s">
        <v>237</v>
      </c>
      <c r="C5" s="110" t="s">
        <v>238</v>
      </c>
      <c r="D5" s="111" t="s">
        <v>236</v>
      </c>
    </row>
    <row r="6" spans="1:4" ht="28.8" x14ac:dyDescent="0.3">
      <c r="A6" s="113">
        <v>1.4</v>
      </c>
      <c r="B6" s="114" t="s">
        <v>239</v>
      </c>
      <c r="C6" s="110" t="s">
        <v>240</v>
      </c>
      <c r="D6" s="111" t="s">
        <v>236</v>
      </c>
    </row>
    <row r="7" spans="1:4" x14ac:dyDescent="0.3">
      <c r="A7" s="115" t="s">
        <v>241</v>
      </c>
      <c r="B7" s="116" t="s">
        <v>242</v>
      </c>
      <c r="C7" s="117" t="s">
        <v>243</v>
      </c>
      <c r="D7" s="118" t="s">
        <v>236</v>
      </c>
    </row>
    <row r="8" spans="1:4" x14ac:dyDescent="0.3">
      <c r="A8" s="119" t="s">
        <v>244</v>
      </c>
      <c r="B8" s="120" t="s">
        <v>245</v>
      </c>
      <c r="C8" s="117" t="s">
        <v>246</v>
      </c>
      <c r="D8" s="118" t="s">
        <v>236</v>
      </c>
    </row>
    <row r="9" spans="1:4" x14ac:dyDescent="0.3">
      <c r="A9" s="119" t="s">
        <v>247</v>
      </c>
      <c r="B9" s="120" t="s">
        <v>248</v>
      </c>
      <c r="C9" s="117" t="s">
        <v>249</v>
      </c>
      <c r="D9" s="118" t="s">
        <v>236</v>
      </c>
    </row>
    <row r="10" spans="1:4" x14ac:dyDescent="0.3">
      <c r="A10" s="119" t="s">
        <v>250</v>
      </c>
      <c r="B10" s="120" t="s">
        <v>251</v>
      </c>
      <c r="C10" s="117" t="s">
        <v>249</v>
      </c>
      <c r="D10" s="118" t="s">
        <v>236</v>
      </c>
    </row>
    <row r="11" spans="1:4" x14ac:dyDescent="0.3">
      <c r="A11" s="121" t="s">
        <v>252</v>
      </c>
      <c r="B11" s="122" t="s">
        <v>253</v>
      </c>
      <c r="C11" s="117" t="s">
        <v>254</v>
      </c>
      <c r="D11" s="118" t="s">
        <v>236</v>
      </c>
    </row>
    <row r="12" spans="1:4" x14ac:dyDescent="0.3">
      <c r="A12" s="123">
        <v>1.5</v>
      </c>
      <c r="B12" s="124" t="s">
        <v>255</v>
      </c>
      <c r="C12" s="110" t="s">
        <v>256</v>
      </c>
      <c r="D12" s="111" t="s">
        <v>257</v>
      </c>
    </row>
    <row r="13" spans="1:4" x14ac:dyDescent="0.3">
      <c r="A13" s="108">
        <v>1.6</v>
      </c>
      <c r="B13" s="109" t="s">
        <v>258</v>
      </c>
      <c r="C13" s="110" t="s">
        <v>259</v>
      </c>
      <c r="D13" s="111" t="s">
        <v>260</v>
      </c>
    </row>
    <row r="14" spans="1:4" x14ac:dyDescent="0.3">
      <c r="A14" s="113">
        <v>1.7</v>
      </c>
      <c r="B14" s="114" t="s">
        <v>261</v>
      </c>
      <c r="C14" s="110" t="s">
        <v>262</v>
      </c>
      <c r="D14" s="111" t="s">
        <v>260</v>
      </c>
    </row>
    <row r="15" spans="1:4" x14ac:dyDescent="0.3">
      <c r="A15" s="115" t="s">
        <v>263</v>
      </c>
      <c r="B15" s="116" t="s">
        <v>264</v>
      </c>
      <c r="C15" s="117" t="s">
        <v>265</v>
      </c>
      <c r="D15" s="118" t="s">
        <v>260</v>
      </c>
    </row>
    <row r="16" spans="1:4" x14ac:dyDescent="0.3">
      <c r="A16" s="121" t="s">
        <v>266</v>
      </c>
      <c r="B16" s="122" t="s">
        <v>267</v>
      </c>
      <c r="C16" s="117" t="s">
        <v>268</v>
      </c>
      <c r="D16" s="118" t="s">
        <v>260</v>
      </c>
    </row>
    <row r="17" spans="1:4" ht="28.8" x14ac:dyDescent="0.3">
      <c r="A17" s="123">
        <v>1.8</v>
      </c>
      <c r="B17" s="124" t="s">
        <v>269</v>
      </c>
      <c r="C17" s="110" t="s">
        <v>270</v>
      </c>
      <c r="D17" s="111" t="s">
        <v>271</v>
      </c>
    </row>
    <row r="18" spans="1:4" ht="43.2" x14ac:dyDescent="0.3">
      <c r="A18" s="108">
        <v>1.9</v>
      </c>
      <c r="B18" s="109" t="s">
        <v>272</v>
      </c>
      <c r="C18" s="110" t="s">
        <v>273</v>
      </c>
      <c r="D18" s="111" t="s">
        <v>274</v>
      </c>
    </row>
    <row r="19" spans="1:4" x14ac:dyDescent="0.3">
      <c r="A19" s="125">
        <v>1.1000000000000001</v>
      </c>
      <c r="B19" s="109" t="s">
        <v>275</v>
      </c>
      <c r="C19" s="110" t="s">
        <v>276</v>
      </c>
      <c r="D19" s="111" t="s">
        <v>277</v>
      </c>
    </row>
    <row r="20" spans="1:4" x14ac:dyDescent="0.3">
      <c r="A20" s="184">
        <v>1.1100000000000001</v>
      </c>
      <c r="B20" s="185" t="s">
        <v>278</v>
      </c>
      <c r="C20" s="110"/>
      <c r="D20" s="111"/>
    </row>
    <row r="21" spans="1:4" x14ac:dyDescent="0.3">
      <c r="A21" s="126" t="s">
        <v>279</v>
      </c>
      <c r="B21" s="105" t="s">
        <v>280</v>
      </c>
      <c r="C21" s="106"/>
      <c r="D21" s="107"/>
    </row>
    <row r="22" spans="1:4" x14ac:dyDescent="0.3">
      <c r="A22" s="108">
        <v>2.1</v>
      </c>
      <c r="B22" s="109" t="s">
        <v>281</v>
      </c>
      <c r="C22" s="110" t="s">
        <v>282</v>
      </c>
      <c r="D22" s="111" t="s">
        <v>283</v>
      </c>
    </row>
    <row r="23" spans="1:4" x14ac:dyDescent="0.3">
      <c r="A23" s="108">
        <v>2.2000000000000002</v>
      </c>
      <c r="B23" s="109" t="s">
        <v>284</v>
      </c>
      <c r="C23" s="110" t="s">
        <v>285</v>
      </c>
      <c r="D23" s="111" t="s">
        <v>286</v>
      </c>
    </row>
    <row r="24" spans="1:4" ht="273.60000000000002" x14ac:dyDescent="0.3">
      <c r="A24" s="108">
        <v>2.2999999999999998</v>
      </c>
      <c r="B24" s="109" t="s">
        <v>287</v>
      </c>
      <c r="C24" s="127" t="s">
        <v>288</v>
      </c>
      <c r="D24" s="111" t="s">
        <v>289</v>
      </c>
    </row>
    <row r="25" spans="1:4" x14ac:dyDescent="0.3">
      <c r="A25" s="108">
        <v>2.4</v>
      </c>
      <c r="B25" s="109" t="s">
        <v>290</v>
      </c>
      <c r="C25" s="110" t="s">
        <v>291</v>
      </c>
      <c r="D25" s="111" t="s">
        <v>292</v>
      </c>
    </row>
    <row r="26" spans="1:4" x14ac:dyDescent="0.3">
      <c r="A26" s="108">
        <v>2.5</v>
      </c>
      <c r="B26" s="109" t="s">
        <v>293</v>
      </c>
      <c r="C26" s="110" t="s">
        <v>294</v>
      </c>
      <c r="D26" s="111" t="s">
        <v>286</v>
      </c>
    </row>
    <row r="27" spans="1:4" x14ac:dyDescent="0.3">
      <c r="A27" s="108">
        <v>2.6</v>
      </c>
      <c r="B27" s="109" t="s">
        <v>295</v>
      </c>
      <c r="C27" s="110" t="s">
        <v>296</v>
      </c>
      <c r="D27" s="111" t="s">
        <v>297</v>
      </c>
    </row>
    <row r="28" spans="1:4" ht="129.6" x14ac:dyDescent="0.3">
      <c r="A28" s="108">
        <v>2.7</v>
      </c>
      <c r="B28" s="109" t="s">
        <v>298</v>
      </c>
      <c r="C28" s="127" t="s">
        <v>299</v>
      </c>
      <c r="D28" s="111" t="s">
        <v>300</v>
      </c>
    </row>
    <row r="29" spans="1:4" ht="28.8" x14ac:dyDescent="0.3">
      <c r="A29" s="128" t="s">
        <v>301</v>
      </c>
      <c r="B29" s="129" t="s">
        <v>302</v>
      </c>
      <c r="C29" s="117" t="s">
        <v>303</v>
      </c>
      <c r="D29" s="118" t="s">
        <v>304</v>
      </c>
    </row>
    <row r="30" spans="1:4" x14ac:dyDescent="0.3">
      <c r="A30" s="130" t="s">
        <v>305</v>
      </c>
      <c r="B30" s="105" t="s">
        <v>306</v>
      </c>
      <c r="C30" s="106"/>
      <c r="D30" s="107"/>
    </row>
    <row r="31" spans="1:4" x14ac:dyDescent="0.3">
      <c r="A31" s="108">
        <v>3.1</v>
      </c>
      <c r="B31" s="109" t="s">
        <v>307</v>
      </c>
      <c r="C31" s="110" t="s">
        <v>308</v>
      </c>
      <c r="D31" s="111" t="str">
        <f>B30</f>
        <v>Rule of Law and Human Rights</v>
      </c>
    </row>
    <row r="32" spans="1:4" x14ac:dyDescent="0.3">
      <c r="A32" s="128" t="s">
        <v>309</v>
      </c>
      <c r="B32" s="131" t="s">
        <v>310</v>
      </c>
      <c r="C32" s="117" t="s">
        <v>311</v>
      </c>
      <c r="D32" s="118" t="s">
        <v>312</v>
      </c>
    </row>
    <row r="33" spans="1:4" x14ac:dyDescent="0.3">
      <c r="A33" s="108">
        <v>3.2</v>
      </c>
      <c r="B33" s="109" t="s">
        <v>313</v>
      </c>
      <c r="C33" s="110" t="s">
        <v>314</v>
      </c>
      <c r="D33" s="111" t="s">
        <v>312</v>
      </c>
    </row>
    <row r="34" spans="1:4" x14ac:dyDescent="0.3">
      <c r="A34" s="108">
        <v>3.3</v>
      </c>
      <c r="B34" s="109" t="s">
        <v>315</v>
      </c>
      <c r="C34" s="110" t="s">
        <v>316</v>
      </c>
      <c r="D34" s="111" t="s">
        <v>312</v>
      </c>
    </row>
    <row r="35" spans="1:4" x14ac:dyDescent="0.3">
      <c r="A35" s="108">
        <v>3.4</v>
      </c>
      <c r="B35" s="109" t="s">
        <v>317</v>
      </c>
      <c r="C35" s="110" t="s">
        <v>318</v>
      </c>
      <c r="D35" s="111" t="s">
        <v>319</v>
      </c>
    </row>
    <row r="36" spans="1:4" x14ac:dyDescent="0.3">
      <c r="A36" s="128" t="s">
        <v>320</v>
      </c>
      <c r="B36" s="129" t="s">
        <v>321</v>
      </c>
      <c r="C36" s="117" t="s">
        <v>322</v>
      </c>
      <c r="D36" s="118" t="s">
        <v>319</v>
      </c>
    </row>
    <row r="37" spans="1:4" ht="28.8" x14ac:dyDescent="0.3">
      <c r="A37" s="108">
        <v>3.5</v>
      </c>
      <c r="B37" s="109" t="s">
        <v>323</v>
      </c>
      <c r="C37" s="110" t="s">
        <v>324</v>
      </c>
      <c r="D37" s="111" t="s">
        <v>325</v>
      </c>
    </row>
    <row r="38" spans="1:4" ht="43.2" x14ac:dyDescent="0.3">
      <c r="A38" s="108">
        <v>3.6</v>
      </c>
      <c r="B38" s="109" t="s">
        <v>326</v>
      </c>
      <c r="C38" s="110" t="s">
        <v>327</v>
      </c>
      <c r="D38" s="111" t="s">
        <v>328</v>
      </c>
    </row>
    <row r="39" spans="1:4" x14ac:dyDescent="0.3">
      <c r="A39" s="108">
        <v>3.7</v>
      </c>
      <c r="B39" s="112" t="s">
        <v>329</v>
      </c>
      <c r="C39" s="110" t="s">
        <v>330</v>
      </c>
      <c r="D39" s="111" t="s">
        <v>331</v>
      </c>
    </row>
    <row r="40" spans="1:4" x14ac:dyDescent="0.3">
      <c r="A40" s="128" t="s">
        <v>332</v>
      </c>
      <c r="B40" s="129" t="s">
        <v>333</v>
      </c>
      <c r="C40" s="117" t="s">
        <v>334</v>
      </c>
      <c r="D40" s="118" t="s">
        <v>331</v>
      </c>
    </row>
    <row r="41" spans="1:4" x14ac:dyDescent="0.3">
      <c r="A41" s="128" t="s">
        <v>335</v>
      </c>
      <c r="B41" s="129" t="s">
        <v>336</v>
      </c>
      <c r="C41" s="117" t="s">
        <v>337</v>
      </c>
      <c r="D41" s="118" t="s">
        <v>331</v>
      </c>
    </row>
    <row r="42" spans="1:4" x14ac:dyDescent="0.3">
      <c r="A42" s="130" t="s">
        <v>338</v>
      </c>
      <c r="B42" s="105" t="s">
        <v>339</v>
      </c>
      <c r="C42" s="106"/>
      <c r="D42" s="107"/>
    </row>
    <row r="43" spans="1:4" x14ac:dyDescent="0.3">
      <c r="A43" s="108">
        <v>4.0999999999999996</v>
      </c>
      <c r="B43" s="109" t="s">
        <v>340</v>
      </c>
      <c r="C43" s="110" t="s">
        <v>341</v>
      </c>
      <c r="D43" s="111" t="s">
        <v>342</v>
      </c>
    </row>
    <row r="44" spans="1:4" x14ac:dyDescent="0.3">
      <c r="A44" s="108">
        <v>4.2</v>
      </c>
      <c r="B44" s="109" t="s">
        <v>343</v>
      </c>
      <c r="C44" s="110" t="s">
        <v>344</v>
      </c>
      <c r="D44" s="111" t="s">
        <v>345</v>
      </c>
    </row>
    <row r="45" spans="1:4" x14ac:dyDescent="0.3">
      <c r="A45" s="108">
        <v>4.3</v>
      </c>
      <c r="B45" s="109" t="s">
        <v>346</v>
      </c>
      <c r="C45" s="132" t="s">
        <v>347</v>
      </c>
      <c r="D45" s="111" t="s">
        <v>348</v>
      </c>
    </row>
    <row r="46" spans="1:4" x14ac:dyDescent="0.3">
      <c r="A46" s="108">
        <v>4.4000000000000004</v>
      </c>
      <c r="B46" s="109" t="s">
        <v>349</v>
      </c>
      <c r="C46" s="132" t="s">
        <v>350</v>
      </c>
      <c r="D46" s="111" t="s">
        <v>351</v>
      </c>
    </row>
    <row r="47" spans="1:4" x14ac:dyDescent="0.3">
      <c r="A47" s="128" t="s">
        <v>352</v>
      </c>
      <c r="B47" s="129" t="s">
        <v>353</v>
      </c>
      <c r="C47" s="117" t="s">
        <v>354</v>
      </c>
      <c r="D47" s="118" t="s">
        <v>351</v>
      </c>
    </row>
    <row r="48" spans="1:4" x14ac:dyDescent="0.3">
      <c r="A48" s="108">
        <v>4.5</v>
      </c>
      <c r="B48" s="109" t="s">
        <v>355</v>
      </c>
      <c r="C48" s="132" t="s">
        <v>356</v>
      </c>
      <c r="D48" s="111" t="s">
        <v>345</v>
      </c>
    </row>
    <row r="49" spans="1:4" x14ac:dyDescent="0.3">
      <c r="A49" s="108">
        <v>4.5999999999999996</v>
      </c>
      <c r="B49" s="109" t="s">
        <v>357</v>
      </c>
      <c r="C49" s="133" t="s">
        <v>358</v>
      </c>
      <c r="D49" s="111" t="s">
        <v>359</v>
      </c>
    </row>
    <row r="50" spans="1:4" x14ac:dyDescent="0.3">
      <c r="A50" s="108">
        <v>4.7</v>
      </c>
      <c r="B50" s="109" t="s">
        <v>360</v>
      </c>
      <c r="C50" s="133" t="s">
        <v>361</v>
      </c>
      <c r="D50" s="111" t="s">
        <v>362</v>
      </c>
    </row>
    <row r="51" spans="1:4" x14ac:dyDescent="0.3">
      <c r="A51" s="130" t="s">
        <v>363</v>
      </c>
      <c r="B51" s="105" t="s">
        <v>364</v>
      </c>
      <c r="C51" s="134"/>
      <c r="D51" s="107"/>
    </row>
    <row r="52" spans="1:4" x14ac:dyDescent="0.3">
      <c r="A52" s="108">
        <v>5.0999999999999996</v>
      </c>
      <c r="B52" s="109" t="s">
        <v>365</v>
      </c>
      <c r="C52" s="133" t="s">
        <v>366</v>
      </c>
      <c r="D52" s="135" t="s">
        <v>367</v>
      </c>
    </row>
    <row r="53" spans="1:4" ht="28.8" x14ac:dyDescent="0.3">
      <c r="A53" s="110">
        <v>5.2</v>
      </c>
      <c r="B53" s="127" t="s">
        <v>368</v>
      </c>
      <c r="C53" s="110" t="s">
        <v>369</v>
      </c>
      <c r="D53" s="111" t="s">
        <v>370</v>
      </c>
    </row>
    <row r="54" spans="1:4" x14ac:dyDescent="0.3">
      <c r="A54" s="128" t="s">
        <v>371</v>
      </c>
      <c r="B54" s="131" t="s">
        <v>372</v>
      </c>
      <c r="C54" s="117" t="s">
        <v>373</v>
      </c>
      <c r="D54" s="118" t="s">
        <v>374</v>
      </c>
    </row>
    <row r="55" spans="1:4" x14ac:dyDescent="0.3">
      <c r="A55" s="108">
        <v>5.3</v>
      </c>
      <c r="B55" s="109" t="s">
        <v>375</v>
      </c>
      <c r="C55" s="110" t="s">
        <v>376</v>
      </c>
      <c r="D55" s="111" t="s">
        <v>377</v>
      </c>
    </row>
    <row r="56" spans="1:4" ht="57.6" x14ac:dyDescent="0.3">
      <c r="A56" s="108">
        <v>5.4</v>
      </c>
      <c r="B56" s="109" t="s">
        <v>378</v>
      </c>
      <c r="C56" s="110" t="s">
        <v>379</v>
      </c>
      <c r="D56" s="111" t="s">
        <v>380</v>
      </c>
    </row>
    <row r="57" spans="1:4" ht="28.8" x14ac:dyDescent="0.3">
      <c r="A57" s="108">
        <v>5.5</v>
      </c>
      <c r="B57" s="109" t="s">
        <v>381</v>
      </c>
      <c r="C57" s="110" t="s">
        <v>382</v>
      </c>
      <c r="D57" s="111" t="s">
        <v>383</v>
      </c>
    </row>
    <row r="58" spans="1:4" x14ac:dyDescent="0.3">
      <c r="A58" s="130" t="s">
        <v>384</v>
      </c>
      <c r="B58" s="105" t="s">
        <v>385</v>
      </c>
      <c r="C58" s="106"/>
      <c r="D58" s="107"/>
    </row>
    <row r="59" spans="1:4" ht="28.8" x14ac:dyDescent="0.3">
      <c r="A59" s="108">
        <v>6.1</v>
      </c>
      <c r="B59" s="109" t="s">
        <v>386</v>
      </c>
      <c r="C59" s="110" t="s">
        <v>387</v>
      </c>
      <c r="D59" s="111" t="s">
        <v>388</v>
      </c>
    </row>
    <row r="60" spans="1:4" ht="28.8" x14ac:dyDescent="0.3">
      <c r="A60" s="128" t="s">
        <v>389</v>
      </c>
      <c r="B60" s="129" t="s">
        <v>390</v>
      </c>
      <c r="C60" s="136" t="s">
        <v>391</v>
      </c>
      <c r="D60" s="118" t="s">
        <v>388</v>
      </c>
    </row>
    <row r="61" spans="1:4" ht="28.8" x14ac:dyDescent="0.3">
      <c r="A61" s="108">
        <v>6.2</v>
      </c>
      <c r="B61" s="109" t="s">
        <v>392</v>
      </c>
      <c r="C61" s="110" t="s">
        <v>393</v>
      </c>
      <c r="D61" s="111" t="s">
        <v>394</v>
      </c>
    </row>
    <row r="62" spans="1:4" x14ac:dyDescent="0.3">
      <c r="A62" s="128" t="s">
        <v>395</v>
      </c>
      <c r="B62" s="131" t="s">
        <v>396</v>
      </c>
      <c r="C62" s="137" t="s">
        <v>397</v>
      </c>
      <c r="D62" s="118" t="s">
        <v>398</v>
      </c>
    </row>
    <row r="63" spans="1:4" ht="28.8" x14ac:dyDescent="0.3">
      <c r="A63" s="128" t="s">
        <v>399</v>
      </c>
      <c r="B63" s="131" t="s">
        <v>400</v>
      </c>
      <c r="C63" s="137" t="s">
        <v>401</v>
      </c>
      <c r="D63" s="118" t="s">
        <v>394</v>
      </c>
    </row>
    <row r="64" spans="1:4" ht="43.2" x14ac:dyDescent="0.3">
      <c r="A64" s="108">
        <v>6.3</v>
      </c>
      <c r="B64" s="109" t="s">
        <v>402</v>
      </c>
      <c r="C64" s="110" t="s">
        <v>403</v>
      </c>
      <c r="D64" s="111" t="s">
        <v>404</v>
      </c>
    </row>
    <row r="65" spans="1:4" ht="72" x14ac:dyDescent="0.3">
      <c r="A65" s="128" t="s">
        <v>405</v>
      </c>
      <c r="B65" s="131" t="s">
        <v>406</v>
      </c>
      <c r="C65" s="136" t="s">
        <v>407</v>
      </c>
      <c r="D65" s="118" t="s">
        <v>408</v>
      </c>
    </row>
    <row r="66" spans="1:4" ht="43.2" x14ac:dyDescent="0.3">
      <c r="A66" s="138" t="s">
        <v>409</v>
      </c>
      <c r="B66" s="139" t="s">
        <v>410</v>
      </c>
      <c r="C66" s="117" t="s">
        <v>411</v>
      </c>
      <c r="D66" s="118" t="s">
        <v>404</v>
      </c>
    </row>
    <row r="67" spans="1:4" ht="86.4" x14ac:dyDescent="0.3">
      <c r="A67" s="138" t="s">
        <v>412</v>
      </c>
      <c r="B67" s="139" t="s">
        <v>413</v>
      </c>
      <c r="C67" s="136" t="s">
        <v>414</v>
      </c>
      <c r="D67" s="118" t="s">
        <v>415</v>
      </c>
    </row>
    <row r="68" spans="1:4" ht="100.8" x14ac:dyDescent="0.3">
      <c r="A68" s="138" t="s">
        <v>416</v>
      </c>
      <c r="B68" s="139" t="s">
        <v>417</v>
      </c>
      <c r="C68" s="136" t="s">
        <v>418</v>
      </c>
      <c r="D68" s="118" t="s">
        <v>419</v>
      </c>
    </row>
    <row r="69" spans="1:4" ht="86.4" x14ac:dyDescent="0.3">
      <c r="A69" s="138" t="s">
        <v>420</v>
      </c>
      <c r="B69" s="139" t="s">
        <v>421</v>
      </c>
      <c r="C69" s="136" t="s">
        <v>422</v>
      </c>
      <c r="D69" s="118" t="s">
        <v>423</v>
      </c>
    </row>
    <row r="70" spans="1:4" ht="28.8" x14ac:dyDescent="0.3">
      <c r="A70" s="108">
        <v>6.4</v>
      </c>
      <c r="B70" s="109" t="s">
        <v>424</v>
      </c>
      <c r="C70" s="110" t="s">
        <v>425</v>
      </c>
      <c r="D70" s="111" t="s">
        <v>426</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J26"/>
  <sheetViews>
    <sheetView showGridLines="0" zoomScale="80" zoomScaleNormal="80" workbookViewId="0">
      <selection activeCell="F10" sqref="F10"/>
    </sheetView>
  </sheetViews>
  <sheetFormatPr defaultColWidth="8.77734375" defaultRowHeight="14.4" x14ac:dyDescent="0.3"/>
  <cols>
    <col min="1" max="1" width="12.44140625" customWidth="1"/>
    <col min="2" max="2" width="20.44140625" customWidth="1"/>
    <col min="3" max="8" width="25.44140625" customWidth="1"/>
    <col min="9" max="9" width="24.44140625" customWidth="1"/>
    <col min="10" max="10" width="18.44140625" customWidth="1"/>
    <col min="11" max="11" width="21.77734375" customWidth="1"/>
    <col min="12" max="13" width="15.77734375" bestFit="1" customWidth="1"/>
    <col min="14" max="14" width="11.21875" bestFit="1" customWidth="1"/>
  </cols>
  <sheetData>
    <row r="1" spans="2:9" ht="15" thickBot="1" x14ac:dyDescent="0.35"/>
    <row r="2" spans="2:9" s="53" customFormat="1" ht="15.6" x14ac:dyDescent="0.3">
      <c r="B2" s="368" t="s">
        <v>427</v>
      </c>
      <c r="C2" s="369"/>
      <c r="D2" s="369"/>
      <c r="E2" s="369"/>
      <c r="F2" s="369"/>
      <c r="G2" s="369"/>
      <c r="H2" s="369"/>
      <c r="I2" s="370"/>
    </row>
    <row r="3" spans="2:9" s="53" customFormat="1" ht="16.2" thickBot="1" x14ac:dyDescent="0.35">
      <c r="B3" s="371"/>
      <c r="C3" s="372"/>
      <c r="D3" s="372"/>
      <c r="E3" s="372"/>
      <c r="F3" s="372"/>
      <c r="G3" s="372"/>
      <c r="H3" s="372"/>
      <c r="I3" s="373"/>
    </row>
    <row r="4" spans="2:9" s="53" customFormat="1" ht="16.2" thickBot="1" x14ac:dyDescent="0.35">
      <c r="B4" s="180"/>
      <c r="C4" s="180"/>
      <c r="D4" s="180"/>
      <c r="E4" s="180"/>
      <c r="F4" s="180"/>
      <c r="G4" s="180"/>
      <c r="H4" s="180"/>
      <c r="I4" s="180"/>
    </row>
    <row r="5" spans="2:9" s="53" customFormat="1" ht="16.2" thickBot="1" x14ac:dyDescent="0.35">
      <c r="B5" s="340" t="s">
        <v>164</v>
      </c>
      <c r="C5" s="341"/>
      <c r="D5" s="341"/>
      <c r="E5" s="341"/>
      <c r="F5" s="341"/>
      <c r="G5" s="341"/>
      <c r="H5" s="341"/>
      <c r="I5" s="342"/>
    </row>
    <row r="6" spans="2:9" s="53" customFormat="1" ht="31.05" customHeight="1" x14ac:dyDescent="0.3">
      <c r="B6" s="52"/>
      <c r="C6" s="374" t="str">
        <f>'1) Budget Table'!D4</f>
        <v>FAO</v>
      </c>
      <c r="D6" s="374" t="str">
        <f>'1) Budget Table'!E4</f>
        <v>OACNUDH</v>
      </c>
      <c r="E6" s="374" t="str">
        <f>'1) Budget Table'!F4</f>
        <v>PMA</v>
      </c>
      <c r="F6" s="343" t="s">
        <v>909</v>
      </c>
      <c r="G6" s="343" t="s">
        <v>910</v>
      </c>
      <c r="H6" s="343" t="s">
        <v>911</v>
      </c>
      <c r="I6" s="339" t="s">
        <v>164</v>
      </c>
    </row>
    <row r="7" spans="2:9" s="53" customFormat="1" ht="15.6" x14ac:dyDescent="0.3">
      <c r="B7" s="52"/>
      <c r="C7" s="375"/>
      <c r="D7" s="375"/>
      <c r="E7" s="375"/>
      <c r="F7" s="335"/>
      <c r="G7" s="335"/>
      <c r="H7" s="335"/>
      <c r="I7" s="326"/>
    </row>
    <row r="8" spans="2:9" s="53" customFormat="1" ht="31.2" x14ac:dyDescent="0.3">
      <c r="B8" s="11" t="s">
        <v>183</v>
      </c>
      <c r="C8" s="172">
        <f>'2) By Category'!D199</f>
        <v>184356</v>
      </c>
      <c r="D8" s="172">
        <f>'2) By Category'!E199</f>
        <v>89486.760000000009</v>
      </c>
      <c r="E8" s="172">
        <f>'2) By Category'!F199</f>
        <v>44000</v>
      </c>
      <c r="F8" s="172">
        <f>'2) By Category'!G199</f>
        <v>99910.399999999994</v>
      </c>
      <c r="G8" s="172">
        <f>'2) By Category'!H199</f>
        <v>100000</v>
      </c>
      <c r="H8" s="172">
        <f>'2) By Category'!I199</f>
        <v>0</v>
      </c>
      <c r="I8" s="51">
        <f>SUM(C8:H8)</f>
        <v>517753.16000000003</v>
      </c>
    </row>
    <row r="9" spans="2:9" s="53" customFormat="1" ht="46.8" x14ac:dyDescent="0.3">
      <c r="B9" s="11" t="s">
        <v>184</v>
      </c>
      <c r="C9" s="172">
        <f>'2) By Category'!D200</f>
        <v>123038.02</v>
      </c>
      <c r="D9" s="172">
        <f>'2) By Category'!E200</f>
        <v>30513.239999999998</v>
      </c>
      <c r="E9" s="172">
        <f>'2) By Category'!F200</f>
        <v>20000</v>
      </c>
      <c r="F9" s="172">
        <f>'2) By Category'!G200</f>
        <v>77352</v>
      </c>
      <c r="G9" s="172">
        <f>'2) By Category'!H200</f>
        <v>35200</v>
      </c>
      <c r="H9" s="172">
        <f>'2) By Category'!I200</f>
        <v>0</v>
      </c>
      <c r="I9" s="51">
        <f t="shared" ref="I9:I16" si="0">SUM(C9:H9)</f>
        <v>286103.26</v>
      </c>
    </row>
    <row r="10" spans="2:9" s="53" customFormat="1" ht="62.4" x14ac:dyDescent="0.3">
      <c r="B10" s="11" t="s">
        <v>185</v>
      </c>
      <c r="C10" s="172">
        <f>'2) By Category'!D201</f>
        <v>14616</v>
      </c>
      <c r="D10" s="172">
        <f>'2) By Category'!E201</f>
        <v>20000</v>
      </c>
      <c r="E10" s="172">
        <f>'2) By Category'!F201</f>
        <v>9500</v>
      </c>
      <c r="F10" s="172">
        <f>'2) By Category'!G201</f>
        <v>17820</v>
      </c>
      <c r="G10" s="172">
        <f>'2) By Category'!H201</f>
        <v>15800</v>
      </c>
      <c r="H10" s="172">
        <f>'2) By Category'!I201</f>
        <v>0</v>
      </c>
      <c r="I10" s="51">
        <f t="shared" si="0"/>
        <v>77736</v>
      </c>
    </row>
    <row r="11" spans="2:9" s="53" customFormat="1" ht="31.2" x14ac:dyDescent="0.3">
      <c r="B11" s="15" t="s">
        <v>186</v>
      </c>
      <c r="C11" s="172">
        <f>'2) By Category'!D202</f>
        <v>111565</v>
      </c>
      <c r="D11" s="172">
        <f>'2) By Category'!E202</f>
        <v>126652.57</v>
      </c>
      <c r="E11" s="172">
        <f>'2) By Category'!F202</f>
        <v>12000</v>
      </c>
      <c r="F11" s="172">
        <f>'2) By Category'!G202</f>
        <v>193036.4</v>
      </c>
      <c r="G11" s="172">
        <f>'2) By Category'!H202</f>
        <v>160934.58000000002</v>
      </c>
      <c r="H11" s="172">
        <f>'2) By Category'!I202</f>
        <v>0</v>
      </c>
      <c r="I11" s="51">
        <f t="shared" si="0"/>
        <v>604188.55000000005</v>
      </c>
    </row>
    <row r="12" spans="2:9" s="53" customFormat="1" ht="15.6" x14ac:dyDescent="0.3">
      <c r="B12" s="11" t="s">
        <v>187</v>
      </c>
      <c r="C12" s="172">
        <f>'2) By Category'!D203</f>
        <v>27772.14</v>
      </c>
      <c r="D12" s="172">
        <f>'2) By Category'!E203</f>
        <v>38347.43</v>
      </c>
      <c r="E12" s="172">
        <f>'2) By Category'!F203</f>
        <v>23158.54</v>
      </c>
      <c r="F12" s="172">
        <f>'2) By Category'!G203</f>
        <v>30220</v>
      </c>
      <c r="G12" s="172">
        <f>'2) By Category'!H203</f>
        <v>30000</v>
      </c>
      <c r="H12" s="172">
        <f>'2) By Category'!I203</f>
        <v>0</v>
      </c>
      <c r="I12" s="51">
        <f t="shared" si="0"/>
        <v>149498.11000000002</v>
      </c>
    </row>
    <row r="13" spans="2:9" s="53" customFormat="1" ht="46.8" x14ac:dyDescent="0.3">
      <c r="B13" s="11" t="s">
        <v>188</v>
      </c>
      <c r="C13" s="172">
        <f>'2) By Category'!D204</f>
        <v>191130</v>
      </c>
      <c r="D13" s="172">
        <f>'2) By Category'!E204</f>
        <v>0</v>
      </c>
      <c r="E13" s="172">
        <f>'2) By Category'!F204</f>
        <v>192341.46</v>
      </c>
      <c r="F13" s="172">
        <f>'2) By Category'!G204</f>
        <v>50300</v>
      </c>
      <c r="G13" s="172">
        <f>'2) By Category'!H204</f>
        <v>0</v>
      </c>
      <c r="H13" s="172">
        <f>'2) By Category'!I204</f>
        <v>0</v>
      </c>
      <c r="I13" s="51">
        <f t="shared" si="0"/>
        <v>433771.45999999996</v>
      </c>
    </row>
    <row r="14" spans="2:9" s="53" customFormat="1" ht="47.4" thickBot="1" x14ac:dyDescent="0.35">
      <c r="B14" s="76" t="s">
        <v>189</v>
      </c>
      <c r="C14" s="177">
        <f>'2) By Category'!D205</f>
        <v>125392</v>
      </c>
      <c r="D14" s="177">
        <f>'2) By Category'!E205</f>
        <v>15000</v>
      </c>
      <c r="E14" s="177">
        <f>'2) By Category'!F205</f>
        <v>3000</v>
      </c>
      <c r="F14" s="177">
        <f>'2) By Category'!G205</f>
        <v>114006.06</v>
      </c>
      <c r="G14" s="177">
        <f>'2) By Category'!H205</f>
        <v>10000</v>
      </c>
      <c r="H14" s="177" t="str">
        <f>'2) By Category'!I205</f>
        <v>q</v>
      </c>
      <c r="I14" s="247">
        <f t="shared" si="0"/>
        <v>267398.06</v>
      </c>
    </row>
    <row r="15" spans="2:9" s="53" customFormat="1" ht="30" customHeight="1" x14ac:dyDescent="0.3">
      <c r="B15" s="181" t="s">
        <v>428</v>
      </c>
      <c r="C15" s="77">
        <f>SUM(C8:C14)</f>
        <v>777869.16</v>
      </c>
      <c r="D15" s="77">
        <f>SUM(D8:D14)</f>
        <v>320000</v>
      </c>
      <c r="E15" s="77">
        <f>SUM(E8:E14)</f>
        <v>304000</v>
      </c>
      <c r="F15" s="77">
        <f t="shared" ref="F15:H15" si="1">SUM(F8:F14)</f>
        <v>582644.86</v>
      </c>
      <c r="G15" s="77">
        <f t="shared" si="1"/>
        <v>351934.58</v>
      </c>
      <c r="H15" s="77">
        <f t="shared" si="1"/>
        <v>0</v>
      </c>
      <c r="I15" s="51">
        <f t="shared" si="0"/>
        <v>2336448.6</v>
      </c>
    </row>
    <row r="16" spans="2:9" s="53" customFormat="1" ht="19.5" customHeight="1" x14ac:dyDescent="0.3">
      <c r="B16" s="175" t="s">
        <v>202</v>
      </c>
      <c r="C16" s="78">
        <f>C15*0.07</f>
        <v>54450.84120000001</v>
      </c>
      <c r="D16" s="78">
        <f t="shared" ref="D16:H16" si="2">D15*0.07</f>
        <v>22400.000000000004</v>
      </c>
      <c r="E16" s="78">
        <f t="shared" si="2"/>
        <v>21280.000000000004</v>
      </c>
      <c r="F16" s="78">
        <f t="shared" si="2"/>
        <v>40785.140200000002</v>
      </c>
      <c r="G16" s="78">
        <f t="shared" si="2"/>
        <v>24635.420600000005</v>
      </c>
      <c r="H16" s="78">
        <f t="shared" si="2"/>
        <v>0</v>
      </c>
      <c r="I16" s="51">
        <f t="shared" si="0"/>
        <v>163551.40200000003</v>
      </c>
    </row>
    <row r="17" spans="2:10" s="53" customFormat="1" ht="25.5" customHeight="1" thickBot="1" x14ac:dyDescent="0.35">
      <c r="B17" s="79" t="s">
        <v>5</v>
      </c>
      <c r="C17" s="80">
        <f>C15+C16</f>
        <v>832320.00120000006</v>
      </c>
      <c r="D17" s="80">
        <f t="shared" ref="D17:I17" si="3">D15+D16</f>
        <v>342400</v>
      </c>
      <c r="E17" s="80">
        <f t="shared" si="3"/>
        <v>325280</v>
      </c>
      <c r="F17" s="80">
        <f t="shared" si="3"/>
        <v>623430.00020000001</v>
      </c>
      <c r="G17" s="80">
        <f t="shared" si="3"/>
        <v>376570.00060000003</v>
      </c>
      <c r="H17" s="80">
        <f t="shared" si="3"/>
        <v>0</v>
      </c>
      <c r="I17" s="80">
        <f t="shared" si="3"/>
        <v>2500000.0020000003</v>
      </c>
      <c r="J17" s="180"/>
    </row>
    <row r="18" spans="2:10" s="53" customFormat="1" ht="16.2" thickBot="1" x14ac:dyDescent="0.35">
      <c r="B18" s="180"/>
      <c r="C18" s="180"/>
      <c r="D18" s="180"/>
      <c r="E18" s="180"/>
      <c r="F18" s="180"/>
      <c r="G18" s="180"/>
      <c r="H18" s="180"/>
      <c r="I18" s="180"/>
      <c r="J18" s="180"/>
    </row>
    <row r="19" spans="2:10" s="53" customFormat="1" ht="15.75" customHeight="1" x14ac:dyDescent="0.3">
      <c r="B19" s="376" t="s">
        <v>167</v>
      </c>
      <c r="C19" s="377"/>
      <c r="D19" s="377"/>
      <c r="E19" s="377"/>
      <c r="F19" s="378"/>
      <c r="G19" s="378"/>
      <c r="H19" s="378"/>
      <c r="I19" s="378"/>
      <c r="J19" s="182"/>
    </row>
    <row r="20" spans="2:10" ht="15.75" customHeight="1" x14ac:dyDescent="0.3">
      <c r="B20" s="379"/>
      <c r="C20" s="323" t="str">
        <f>'1) Budget Table'!D4</f>
        <v>FAO</v>
      </c>
      <c r="D20" s="323" t="str">
        <f>'1) Budget Table'!E4</f>
        <v>OACNUDH</v>
      </c>
      <c r="E20" s="323" t="str">
        <f>'1) Budget Table'!F4</f>
        <v>PMA</v>
      </c>
      <c r="F20" s="334" t="s">
        <v>909</v>
      </c>
      <c r="G20" s="334" t="s">
        <v>910</v>
      </c>
      <c r="H20" s="334" t="s">
        <v>911</v>
      </c>
      <c r="I20" s="323" t="s">
        <v>203</v>
      </c>
      <c r="J20" s="325" t="s">
        <v>168</v>
      </c>
    </row>
    <row r="21" spans="2:10" ht="15.75" customHeight="1" x14ac:dyDescent="0.3">
      <c r="B21" s="380"/>
      <c r="C21" s="324"/>
      <c r="D21" s="324"/>
      <c r="E21" s="324"/>
      <c r="F21" s="335"/>
      <c r="G21" s="335"/>
      <c r="H21" s="335"/>
      <c r="I21" s="324"/>
      <c r="J21" s="326"/>
    </row>
    <row r="22" spans="2:10" ht="23.25" customHeight="1" x14ac:dyDescent="0.3">
      <c r="B22" s="14" t="s">
        <v>169</v>
      </c>
      <c r="C22" s="183">
        <f>'1) Budget Table'!D197</f>
        <v>582624.00083999999</v>
      </c>
      <c r="D22" s="183">
        <f>'1) Budget Table'!E197</f>
        <v>239679.99999999997</v>
      </c>
      <c r="E22" s="183">
        <f>'1) Budget Table'!F197</f>
        <v>227696</v>
      </c>
      <c r="F22" s="219"/>
      <c r="G22" s="219"/>
      <c r="H22" s="219"/>
      <c r="I22" s="90">
        <f>'1) Budget Table'!J197</f>
        <v>1050000.0008399999</v>
      </c>
      <c r="J22" s="6">
        <f>'1) Budget Table'!K197</f>
        <v>0.7</v>
      </c>
    </row>
    <row r="23" spans="2:10" ht="24.75" customHeight="1" x14ac:dyDescent="0.3">
      <c r="B23" s="14" t="s">
        <v>170</v>
      </c>
      <c r="C23" s="183">
        <f>'1) Budget Table'!D198</f>
        <v>249696.00036000001</v>
      </c>
      <c r="D23" s="183">
        <f>'1) Budget Table'!E198</f>
        <v>102720</v>
      </c>
      <c r="E23" s="183">
        <f>'1) Budget Table'!F198</f>
        <v>97584</v>
      </c>
      <c r="F23" s="219"/>
      <c r="G23" s="219"/>
      <c r="H23" s="219"/>
      <c r="I23" s="90">
        <f>'1) Budget Table'!J198</f>
        <v>450000.00036000001</v>
      </c>
      <c r="J23" s="6">
        <f>'1) Budget Table'!K198</f>
        <v>0.3</v>
      </c>
    </row>
    <row r="24" spans="2:10" ht="24.75" customHeight="1" x14ac:dyDescent="0.3">
      <c r="B24" s="14" t="s">
        <v>429</v>
      </c>
      <c r="C24" s="183">
        <f>'1) Budget Table'!D199</f>
        <v>0</v>
      </c>
      <c r="D24" s="183">
        <f>'1) Budget Table'!E199</f>
        <v>0</v>
      </c>
      <c r="E24" s="183">
        <f>'1) Budget Table'!F199</f>
        <v>0</v>
      </c>
      <c r="F24" s="183">
        <f>'1) Budget Table'!G199</f>
        <v>374058.00011999998</v>
      </c>
      <c r="G24" s="183">
        <f>'1) Budget Table'!H199</f>
        <v>225942.00035999998</v>
      </c>
      <c r="H24" s="183">
        <f>'1) Budget Table'!I199</f>
        <v>0</v>
      </c>
      <c r="I24" s="90">
        <f>'1) Budget Table'!J199</f>
        <v>600000.00047999993</v>
      </c>
      <c r="J24" s="6">
        <f>'1) Budget Table'!K199</f>
        <v>0.6</v>
      </c>
    </row>
    <row r="25" spans="2:10" ht="24.75" customHeight="1" x14ac:dyDescent="0.3">
      <c r="B25" s="248" t="s">
        <v>913</v>
      </c>
      <c r="C25" s="249"/>
      <c r="D25" s="249"/>
      <c r="E25" s="250"/>
      <c r="F25" s="251">
        <f>'1) Budget Table'!G200</f>
        <v>249372.00008000003</v>
      </c>
      <c r="G25" s="251">
        <f>'1) Budget Table'!H200</f>
        <v>150628.00023999999</v>
      </c>
      <c r="H25" s="250"/>
      <c r="I25" s="252">
        <f>'1) Budget Table'!J200</f>
        <v>400000.00031999999</v>
      </c>
      <c r="J25" s="253">
        <v>0.4</v>
      </c>
    </row>
    <row r="26" spans="2:10" ht="16.2" thickBot="1" x14ac:dyDescent="0.35">
      <c r="B26" s="7" t="s">
        <v>203</v>
      </c>
      <c r="C26" s="294">
        <f>'1) Budget Table'!D201</f>
        <v>832320.00120000006</v>
      </c>
      <c r="D26" s="294">
        <f>'1) Budget Table'!E201</f>
        <v>342400</v>
      </c>
      <c r="E26" s="294">
        <f>'1) Budget Table'!F201</f>
        <v>325280</v>
      </c>
      <c r="F26" s="294">
        <f>'1) Budget Table'!G201</f>
        <v>623430.00020000001</v>
      </c>
      <c r="G26" s="294">
        <f>'1) Budget Table'!H201</f>
        <v>376570.00059999997</v>
      </c>
      <c r="H26" s="294">
        <f>'1) Budget Table'!I201</f>
        <v>0</v>
      </c>
      <c r="I26" s="295">
        <f>'1) Budget Table'!J201</f>
        <v>2500000.0019999999</v>
      </c>
      <c r="J26" s="296"/>
    </row>
  </sheetData>
  <sheetProtection formatCells="0" formatColumns="0" formatRows="0"/>
  <mergeCells count="19">
    <mergeCell ref="F20:F21"/>
    <mergeCell ref="G20:G21"/>
    <mergeCell ref="H20:H21"/>
    <mergeCell ref="J20:J21"/>
    <mergeCell ref="B2:I3"/>
    <mergeCell ref="C6:C7"/>
    <mergeCell ref="D6:D7"/>
    <mergeCell ref="E6:E7"/>
    <mergeCell ref="C20:C21"/>
    <mergeCell ref="D20:D21"/>
    <mergeCell ref="E20:E21"/>
    <mergeCell ref="B19:I19"/>
    <mergeCell ref="B5:I5"/>
    <mergeCell ref="I6:I7"/>
    <mergeCell ref="B20:B21"/>
    <mergeCell ref="I20:I21"/>
    <mergeCell ref="F6:F7"/>
    <mergeCell ref="G6:G7"/>
    <mergeCell ref="H6:H7"/>
  </mergeCells>
  <dataValidations disablePrompts="1"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Table'!$J$191</xm:f>
            <x14:dxf>
              <font>
                <color rgb="FF9C0006"/>
              </font>
              <fill>
                <patternFill>
                  <bgColor rgb="FFFFC7CE"/>
                </patternFill>
              </fill>
            </x14:dxf>
          </x14:cfRule>
          <xm:sqref>I17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defaultColWidth="8.77734375" defaultRowHeight="14.4" x14ac:dyDescent="0.3"/>
  <sheetData>
    <row r="1" spans="1:1" x14ac:dyDescent="0.3">
      <c r="A1" s="71">
        <v>0</v>
      </c>
    </row>
    <row r="2" spans="1:1" x14ac:dyDescent="0.3">
      <c r="A2" s="140">
        <v>0.1</v>
      </c>
    </row>
    <row r="3" spans="1:1" x14ac:dyDescent="0.3">
      <c r="A3" s="71">
        <v>0.2</v>
      </c>
    </row>
    <row r="4" spans="1:1" x14ac:dyDescent="0.3">
      <c r="A4" s="140">
        <v>0.3</v>
      </c>
    </row>
    <row r="5" spans="1:1" x14ac:dyDescent="0.3">
      <c r="A5" s="71">
        <v>0.4</v>
      </c>
    </row>
    <row r="6" spans="1:1" x14ac:dyDescent="0.3">
      <c r="A6" s="140">
        <v>0.5</v>
      </c>
    </row>
    <row r="7" spans="1:1" x14ac:dyDescent="0.3">
      <c r="A7" s="71">
        <v>0.6</v>
      </c>
    </row>
    <row r="8" spans="1:1" x14ac:dyDescent="0.3">
      <c r="A8" s="140">
        <v>0.7</v>
      </c>
    </row>
    <row r="9" spans="1:1" x14ac:dyDescent="0.3">
      <c r="A9" s="71">
        <v>0.8</v>
      </c>
    </row>
    <row r="10" spans="1:1" x14ac:dyDescent="0.3">
      <c r="A10" s="140">
        <v>0.9</v>
      </c>
    </row>
    <row r="11" spans="1:1" x14ac:dyDescent="0.3">
      <c r="A11" s="71">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defaultColWidth="8.77734375" defaultRowHeight="14.4" x14ac:dyDescent="0.3"/>
  <cols>
    <col min="1" max="1" width="10" style="194" customWidth="1"/>
    <col min="2" max="5" width="8.77734375" style="194"/>
  </cols>
  <sheetData>
    <row r="1" spans="1:4" x14ac:dyDescent="0.3">
      <c r="A1" s="194">
        <v>0</v>
      </c>
      <c r="B1" s="194">
        <v>0</v>
      </c>
      <c r="C1" s="194">
        <v>0</v>
      </c>
      <c r="D1" s="194">
        <v>0</v>
      </c>
    </row>
    <row r="2" spans="1:4" x14ac:dyDescent="0.3">
      <c r="A2" s="195" t="s">
        <v>430</v>
      </c>
      <c r="B2" s="196" t="s">
        <v>278</v>
      </c>
      <c r="C2" s="197" t="s">
        <v>431</v>
      </c>
      <c r="D2" s="196" t="s">
        <v>278</v>
      </c>
    </row>
    <row r="3" spans="1:4" x14ac:dyDescent="0.3">
      <c r="A3" s="195" t="s">
        <v>432</v>
      </c>
      <c r="B3" s="198" t="s">
        <v>433</v>
      </c>
      <c r="C3" s="199" t="s">
        <v>434</v>
      </c>
      <c r="D3" s="200" t="s">
        <v>435</v>
      </c>
    </row>
    <row r="4" spans="1:4" x14ac:dyDescent="0.3">
      <c r="A4" s="195" t="s">
        <v>436</v>
      </c>
      <c r="B4" s="198" t="s">
        <v>437</v>
      </c>
      <c r="C4" s="199" t="s">
        <v>438</v>
      </c>
      <c r="D4" s="200" t="s">
        <v>435</v>
      </c>
    </row>
    <row r="5" spans="1:4" x14ac:dyDescent="0.3">
      <c r="A5" s="195" t="s">
        <v>439</v>
      </c>
      <c r="B5" s="198" t="s">
        <v>440</v>
      </c>
      <c r="C5" s="199" t="s">
        <v>441</v>
      </c>
      <c r="D5" s="200" t="s">
        <v>435</v>
      </c>
    </row>
    <row r="6" spans="1:4" x14ac:dyDescent="0.3">
      <c r="A6" s="195" t="s">
        <v>442</v>
      </c>
      <c r="B6" s="198" t="s">
        <v>443</v>
      </c>
      <c r="C6" s="199" t="s">
        <v>444</v>
      </c>
      <c r="D6" s="200" t="s">
        <v>435</v>
      </c>
    </row>
    <row r="7" spans="1:4" x14ac:dyDescent="0.3">
      <c r="A7" s="195" t="s">
        <v>445</v>
      </c>
      <c r="B7" s="198" t="s">
        <v>446</v>
      </c>
      <c r="C7" s="194" t="s">
        <v>447</v>
      </c>
      <c r="D7" s="200" t="s">
        <v>435</v>
      </c>
    </row>
    <row r="8" spans="1:4" x14ac:dyDescent="0.3">
      <c r="A8" s="195" t="s">
        <v>448</v>
      </c>
      <c r="B8" s="198" t="s">
        <v>449</v>
      </c>
      <c r="C8" s="194" t="s">
        <v>450</v>
      </c>
      <c r="D8" s="200" t="s">
        <v>435</v>
      </c>
    </row>
    <row r="9" spans="1:4" x14ac:dyDescent="0.3">
      <c r="A9" s="195" t="s">
        <v>451</v>
      </c>
      <c r="B9" s="198" t="s">
        <v>452</v>
      </c>
      <c r="C9" s="194" t="s">
        <v>453</v>
      </c>
      <c r="D9" s="200" t="s">
        <v>435</v>
      </c>
    </row>
    <row r="10" spans="1:4" x14ac:dyDescent="0.3">
      <c r="A10" s="195" t="s">
        <v>454</v>
      </c>
      <c r="B10" s="198" t="s">
        <v>455</v>
      </c>
      <c r="C10" s="194" t="s">
        <v>456</v>
      </c>
      <c r="D10" s="200" t="s">
        <v>435</v>
      </c>
    </row>
    <row r="11" spans="1:4" x14ac:dyDescent="0.3">
      <c r="A11" s="195" t="s">
        <v>457</v>
      </c>
      <c r="B11" s="198" t="s">
        <v>458</v>
      </c>
      <c r="C11" s="194" t="s">
        <v>459</v>
      </c>
      <c r="D11" s="200" t="s">
        <v>435</v>
      </c>
    </row>
    <row r="12" spans="1:4" x14ac:dyDescent="0.3">
      <c r="A12" s="195" t="s">
        <v>460</v>
      </c>
      <c r="B12" s="198" t="s">
        <v>461</v>
      </c>
      <c r="C12" s="194" t="s">
        <v>462</v>
      </c>
      <c r="D12" s="200" t="s">
        <v>435</v>
      </c>
    </row>
    <row r="13" spans="1:4" x14ac:dyDescent="0.3">
      <c r="A13" s="195" t="s">
        <v>463</v>
      </c>
      <c r="B13" s="198" t="s">
        <v>464</v>
      </c>
      <c r="C13" s="199" t="s">
        <v>465</v>
      </c>
      <c r="D13" s="200" t="s">
        <v>435</v>
      </c>
    </row>
    <row r="14" spans="1:4" x14ac:dyDescent="0.3">
      <c r="A14" s="195" t="s">
        <v>466</v>
      </c>
      <c r="B14" s="198" t="s">
        <v>467</v>
      </c>
      <c r="C14" s="199" t="s">
        <v>468</v>
      </c>
      <c r="D14" s="200" t="s">
        <v>435</v>
      </c>
    </row>
    <row r="15" spans="1:4" x14ac:dyDescent="0.3">
      <c r="A15" s="195" t="s">
        <v>469</v>
      </c>
      <c r="B15" s="198" t="s">
        <v>470</v>
      </c>
      <c r="C15" s="199" t="s">
        <v>471</v>
      </c>
      <c r="D15" s="200" t="s">
        <v>435</v>
      </c>
    </row>
    <row r="16" spans="1:4" x14ac:dyDescent="0.3">
      <c r="A16" s="195" t="s">
        <v>472</v>
      </c>
      <c r="B16" s="198" t="s">
        <v>473</v>
      </c>
      <c r="C16" s="194" t="s">
        <v>474</v>
      </c>
      <c r="D16" s="200" t="s">
        <v>435</v>
      </c>
    </row>
    <row r="17" spans="1:4" x14ac:dyDescent="0.3">
      <c r="A17" s="195" t="s">
        <v>475</v>
      </c>
      <c r="B17" s="198" t="s">
        <v>476</v>
      </c>
      <c r="C17" s="194" t="s">
        <v>477</v>
      </c>
      <c r="D17" s="200" t="s">
        <v>435</v>
      </c>
    </row>
    <row r="18" spans="1:4" x14ac:dyDescent="0.3">
      <c r="A18" s="195" t="s">
        <v>478</v>
      </c>
      <c r="B18" s="198" t="s">
        <v>479</v>
      </c>
      <c r="C18" s="194" t="s">
        <v>480</v>
      </c>
      <c r="D18" s="200" t="s">
        <v>435</v>
      </c>
    </row>
    <row r="19" spans="1:4" x14ac:dyDescent="0.3">
      <c r="A19" s="195" t="s">
        <v>481</v>
      </c>
      <c r="B19" s="198" t="s">
        <v>482</v>
      </c>
      <c r="C19" s="199" t="s">
        <v>483</v>
      </c>
      <c r="D19" s="200" t="s">
        <v>435</v>
      </c>
    </row>
    <row r="20" spans="1:4" x14ac:dyDescent="0.3">
      <c r="A20" s="195" t="s">
        <v>484</v>
      </c>
      <c r="B20" s="198" t="s">
        <v>485</v>
      </c>
      <c r="C20" s="199" t="s">
        <v>486</v>
      </c>
      <c r="D20" s="200" t="s">
        <v>435</v>
      </c>
    </row>
    <row r="21" spans="1:4" x14ac:dyDescent="0.3">
      <c r="A21" s="195" t="s">
        <v>487</v>
      </c>
      <c r="B21" s="198" t="s">
        <v>488</v>
      </c>
      <c r="C21" s="199" t="s">
        <v>489</v>
      </c>
      <c r="D21" s="200" t="s">
        <v>435</v>
      </c>
    </row>
    <row r="22" spans="1:4" x14ac:dyDescent="0.3">
      <c r="A22" s="195" t="s">
        <v>490</v>
      </c>
      <c r="B22" s="198" t="s">
        <v>491</v>
      </c>
      <c r="C22" s="199" t="s">
        <v>492</v>
      </c>
      <c r="D22" s="200" t="s">
        <v>435</v>
      </c>
    </row>
    <row r="23" spans="1:4" x14ac:dyDescent="0.3">
      <c r="A23" s="195" t="s">
        <v>493</v>
      </c>
      <c r="B23" s="198" t="s">
        <v>494</v>
      </c>
      <c r="C23" s="199" t="s">
        <v>495</v>
      </c>
      <c r="D23" s="200" t="s">
        <v>496</v>
      </c>
    </row>
    <row r="24" spans="1:4" x14ac:dyDescent="0.3">
      <c r="A24" s="195" t="s">
        <v>497</v>
      </c>
      <c r="B24" s="198" t="s">
        <v>498</v>
      </c>
      <c r="C24" s="199" t="s">
        <v>499</v>
      </c>
      <c r="D24" s="200" t="s">
        <v>496</v>
      </c>
    </row>
    <row r="25" spans="1:4" x14ac:dyDescent="0.3">
      <c r="A25" s="195" t="s">
        <v>500</v>
      </c>
      <c r="B25" s="198" t="s">
        <v>501</v>
      </c>
      <c r="C25" s="199" t="s">
        <v>502</v>
      </c>
      <c r="D25" s="200" t="s">
        <v>496</v>
      </c>
    </row>
    <row r="26" spans="1:4" x14ac:dyDescent="0.3">
      <c r="A26" s="195" t="s">
        <v>503</v>
      </c>
      <c r="B26" s="198" t="s">
        <v>504</v>
      </c>
      <c r="C26" s="199" t="s">
        <v>505</v>
      </c>
      <c r="D26" s="200" t="s">
        <v>496</v>
      </c>
    </row>
    <row r="27" spans="1:4" x14ac:dyDescent="0.3">
      <c r="A27" s="195" t="s">
        <v>506</v>
      </c>
      <c r="B27" s="198" t="s">
        <v>507</v>
      </c>
      <c r="C27" s="199" t="s">
        <v>508</v>
      </c>
      <c r="D27" s="200" t="s">
        <v>496</v>
      </c>
    </row>
    <row r="28" spans="1:4" x14ac:dyDescent="0.3">
      <c r="A28" s="195" t="s">
        <v>509</v>
      </c>
      <c r="B28" s="198" t="s">
        <v>510</v>
      </c>
      <c r="C28" s="199" t="s">
        <v>511</v>
      </c>
      <c r="D28" s="200" t="s">
        <v>496</v>
      </c>
    </row>
    <row r="29" spans="1:4" x14ac:dyDescent="0.3">
      <c r="A29" s="195" t="s">
        <v>512</v>
      </c>
      <c r="B29" s="198" t="s">
        <v>513</v>
      </c>
      <c r="C29" s="199" t="s">
        <v>514</v>
      </c>
      <c r="D29" s="200" t="s">
        <v>496</v>
      </c>
    </row>
    <row r="30" spans="1:4" x14ac:dyDescent="0.3">
      <c r="A30" s="195" t="s">
        <v>515</v>
      </c>
      <c r="B30" s="198" t="s">
        <v>516</v>
      </c>
      <c r="C30" s="194" t="s">
        <v>517</v>
      </c>
      <c r="D30" s="200" t="s">
        <v>496</v>
      </c>
    </row>
    <row r="31" spans="1:4" x14ac:dyDescent="0.3">
      <c r="A31" s="195" t="s">
        <v>518</v>
      </c>
      <c r="B31" s="198" t="s">
        <v>519</v>
      </c>
      <c r="C31" s="194" t="s">
        <v>520</v>
      </c>
      <c r="D31" s="200" t="s">
        <v>496</v>
      </c>
    </row>
    <row r="32" spans="1:4" x14ac:dyDescent="0.3">
      <c r="A32" s="195" t="s">
        <v>521</v>
      </c>
      <c r="B32" s="198" t="s">
        <v>522</v>
      </c>
      <c r="C32" s="199" t="s">
        <v>523</v>
      </c>
      <c r="D32" s="200" t="s">
        <v>496</v>
      </c>
    </row>
    <row r="33" spans="1:4" x14ac:dyDescent="0.3">
      <c r="A33" s="195" t="s">
        <v>524</v>
      </c>
      <c r="B33" s="198" t="s">
        <v>525</v>
      </c>
      <c r="C33" s="199" t="s">
        <v>526</v>
      </c>
      <c r="D33" s="200" t="s">
        <v>527</v>
      </c>
    </row>
    <row r="34" spans="1:4" x14ac:dyDescent="0.3">
      <c r="A34" s="195" t="s">
        <v>528</v>
      </c>
      <c r="B34" s="198" t="s">
        <v>529</v>
      </c>
      <c r="C34" s="194" t="s">
        <v>530</v>
      </c>
      <c r="D34" s="200" t="s">
        <v>527</v>
      </c>
    </row>
    <row r="35" spans="1:4" x14ac:dyDescent="0.3">
      <c r="A35" s="195" t="s">
        <v>531</v>
      </c>
      <c r="B35" s="198" t="s">
        <v>532</v>
      </c>
      <c r="C35" s="194" t="s">
        <v>533</v>
      </c>
      <c r="D35" s="200" t="s">
        <v>527</v>
      </c>
    </row>
    <row r="36" spans="1:4" x14ac:dyDescent="0.3">
      <c r="A36" s="195" t="s">
        <v>534</v>
      </c>
      <c r="B36" s="198" t="s">
        <v>535</v>
      </c>
      <c r="C36" s="199" t="s">
        <v>536</v>
      </c>
      <c r="D36" s="200" t="s">
        <v>527</v>
      </c>
    </row>
    <row r="37" spans="1:4" x14ac:dyDescent="0.3">
      <c r="A37" s="195" t="s">
        <v>537</v>
      </c>
      <c r="B37" s="198" t="s">
        <v>538</v>
      </c>
      <c r="C37" s="199" t="s">
        <v>539</v>
      </c>
      <c r="D37" s="200" t="s">
        <v>527</v>
      </c>
    </row>
    <row r="38" spans="1:4" x14ac:dyDescent="0.3">
      <c r="A38" s="195" t="s">
        <v>540</v>
      </c>
      <c r="B38" s="198" t="s">
        <v>541</v>
      </c>
      <c r="C38" s="199" t="s">
        <v>542</v>
      </c>
      <c r="D38" s="200" t="s">
        <v>527</v>
      </c>
    </row>
    <row r="39" spans="1:4" x14ac:dyDescent="0.3">
      <c r="A39" s="195" t="s">
        <v>543</v>
      </c>
      <c r="B39" s="198" t="s">
        <v>544</v>
      </c>
      <c r="C39" s="194" t="s">
        <v>545</v>
      </c>
      <c r="D39" s="200" t="s">
        <v>527</v>
      </c>
    </row>
    <row r="40" spans="1:4" x14ac:dyDescent="0.3">
      <c r="A40" s="195" t="s">
        <v>546</v>
      </c>
      <c r="B40" s="198" t="s">
        <v>547</v>
      </c>
      <c r="C40" s="194" t="s">
        <v>548</v>
      </c>
      <c r="D40" s="200" t="s">
        <v>527</v>
      </c>
    </row>
    <row r="41" spans="1:4" x14ac:dyDescent="0.3">
      <c r="A41" s="195" t="s">
        <v>549</v>
      </c>
      <c r="B41" s="198" t="s">
        <v>550</v>
      </c>
      <c r="C41" s="199" t="s">
        <v>551</v>
      </c>
      <c r="D41" s="200" t="s">
        <v>527</v>
      </c>
    </row>
    <row r="42" spans="1:4" x14ac:dyDescent="0.3">
      <c r="A42" s="195" t="s">
        <v>552</v>
      </c>
      <c r="B42" s="198" t="s">
        <v>553</v>
      </c>
      <c r="C42" s="199" t="s">
        <v>554</v>
      </c>
      <c r="D42" s="200" t="s">
        <v>527</v>
      </c>
    </row>
    <row r="43" spans="1:4" x14ac:dyDescent="0.3">
      <c r="A43" s="195" t="s">
        <v>555</v>
      </c>
      <c r="B43" s="198" t="s">
        <v>556</v>
      </c>
      <c r="C43" s="199" t="s">
        <v>557</v>
      </c>
      <c r="D43" s="200" t="s">
        <v>527</v>
      </c>
    </row>
    <row r="44" spans="1:4" x14ac:dyDescent="0.3">
      <c r="A44" s="195" t="s">
        <v>558</v>
      </c>
      <c r="B44" s="198" t="s">
        <v>559</v>
      </c>
      <c r="C44" s="194" t="s">
        <v>560</v>
      </c>
      <c r="D44" s="200" t="s">
        <v>527</v>
      </c>
    </row>
    <row r="45" spans="1:4" x14ac:dyDescent="0.3">
      <c r="A45" s="195" t="s">
        <v>561</v>
      </c>
      <c r="B45" s="198" t="s">
        <v>562</v>
      </c>
      <c r="C45" s="194" t="s">
        <v>563</v>
      </c>
      <c r="D45" s="200" t="s">
        <v>527</v>
      </c>
    </row>
    <row r="46" spans="1:4" x14ac:dyDescent="0.3">
      <c r="A46" s="195" t="s">
        <v>564</v>
      </c>
      <c r="B46" s="198" t="s">
        <v>565</v>
      </c>
      <c r="C46" s="194" t="s">
        <v>566</v>
      </c>
      <c r="D46" s="200" t="s">
        <v>527</v>
      </c>
    </row>
    <row r="47" spans="1:4" x14ac:dyDescent="0.3">
      <c r="A47" s="195" t="s">
        <v>567</v>
      </c>
      <c r="B47" s="198" t="s">
        <v>568</v>
      </c>
      <c r="C47" s="199" t="s">
        <v>569</v>
      </c>
      <c r="D47" s="200" t="s">
        <v>527</v>
      </c>
    </row>
    <row r="48" spans="1:4" x14ac:dyDescent="0.3">
      <c r="A48" s="195" t="s">
        <v>570</v>
      </c>
      <c r="B48" s="198" t="s">
        <v>571</v>
      </c>
      <c r="C48" s="199" t="s">
        <v>572</v>
      </c>
      <c r="D48" s="200" t="s">
        <v>573</v>
      </c>
    </row>
    <row r="49" spans="1:4" x14ac:dyDescent="0.3">
      <c r="A49" s="195" t="s">
        <v>574</v>
      </c>
      <c r="B49" s="198" t="s">
        <v>575</v>
      </c>
      <c r="C49" s="199" t="s">
        <v>576</v>
      </c>
      <c r="D49" s="200" t="s">
        <v>573</v>
      </c>
    </row>
    <row r="50" spans="1:4" x14ac:dyDescent="0.3">
      <c r="A50" s="195" t="s">
        <v>577</v>
      </c>
      <c r="B50" s="198" t="s">
        <v>578</v>
      </c>
      <c r="C50" s="199" t="s">
        <v>579</v>
      </c>
      <c r="D50" s="200" t="s">
        <v>573</v>
      </c>
    </row>
    <row r="51" spans="1:4" x14ac:dyDescent="0.3">
      <c r="A51" s="195" t="s">
        <v>580</v>
      </c>
      <c r="B51" s="198" t="s">
        <v>581</v>
      </c>
      <c r="C51" s="199" t="s">
        <v>582</v>
      </c>
      <c r="D51" s="200" t="s">
        <v>573</v>
      </c>
    </row>
    <row r="52" spans="1:4" x14ac:dyDescent="0.3">
      <c r="A52" s="195" t="s">
        <v>583</v>
      </c>
      <c r="B52" s="198" t="s">
        <v>584</v>
      </c>
      <c r="C52" s="194" t="s">
        <v>585</v>
      </c>
      <c r="D52" s="200" t="s">
        <v>573</v>
      </c>
    </row>
    <row r="53" spans="1:4" x14ac:dyDescent="0.3">
      <c r="A53" s="195" t="s">
        <v>586</v>
      </c>
      <c r="B53" s="198" t="s">
        <v>587</v>
      </c>
      <c r="C53" s="194" t="s">
        <v>588</v>
      </c>
      <c r="D53" s="200" t="s">
        <v>573</v>
      </c>
    </row>
    <row r="54" spans="1:4" x14ac:dyDescent="0.3">
      <c r="A54" s="195" t="s">
        <v>589</v>
      </c>
      <c r="B54" s="198" t="s">
        <v>590</v>
      </c>
      <c r="C54" s="199" t="s">
        <v>591</v>
      </c>
      <c r="D54" s="200" t="s">
        <v>573</v>
      </c>
    </row>
    <row r="55" spans="1:4" x14ac:dyDescent="0.3">
      <c r="A55" s="195" t="s">
        <v>592</v>
      </c>
      <c r="B55" s="198" t="s">
        <v>593</v>
      </c>
      <c r="C55" s="199" t="s">
        <v>594</v>
      </c>
      <c r="D55" s="200" t="s">
        <v>573</v>
      </c>
    </row>
    <row r="56" spans="1:4" x14ac:dyDescent="0.3">
      <c r="A56" s="195" t="s">
        <v>595</v>
      </c>
      <c r="B56" s="198" t="s">
        <v>596</v>
      </c>
      <c r="C56" s="199" t="s">
        <v>597</v>
      </c>
      <c r="D56" s="200" t="s">
        <v>573</v>
      </c>
    </row>
    <row r="57" spans="1:4" x14ac:dyDescent="0.3">
      <c r="A57" s="195" t="s">
        <v>598</v>
      </c>
      <c r="B57" s="198" t="s">
        <v>599</v>
      </c>
      <c r="C57" s="199" t="s">
        <v>600</v>
      </c>
      <c r="D57" s="200" t="s">
        <v>573</v>
      </c>
    </row>
    <row r="58" spans="1:4" x14ac:dyDescent="0.3">
      <c r="A58" s="195" t="s">
        <v>601</v>
      </c>
      <c r="B58" s="198" t="s">
        <v>602</v>
      </c>
      <c r="C58" s="199" t="s">
        <v>603</v>
      </c>
      <c r="D58" s="200" t="s">
        <v>604</v>
      </c>
    </row>
    <row r="59" spans="1:4" x14ac:dyDescent="0.3">
      <c r="A59" s="195" t="s">
        <v>605</v>
      </c>
      <c r="B59" s="198" t="s">
        <v>606</v>
      </c>
      <c r="C59" s="199" t="s">
        <v>607</v>
      </c>
      <c r="D59" s="200" t="s">
        <v>604</v>
      </c>
    </row>
    <row r="60" spans="1:4" x14ac:dyDescent="0.3">
      <c r="A60" s="195" t="s">
        <v>608</v>
      </c>
      <c r="B60" s="198" t="s">
        <v>609</v>
      </c>
      <c r="C60" s="194" t="s">
        <v>610</v>
      </c>
      <c r="D60" s="200" t="s">
        <v>604</v>
      </c>
    </row>
    <row r="61" spans="1:4" x14ac:dyDescent="0.3">
      <c r="A61" s="195" t="s">
        <v>611</v>
      </c>
      <c r="B61" s="198" t="s">
        <v>612</v>
      </c>
      <c r="C61" s="194" t="s">
        <v>613</v>
      </c>
      <c r="D61" s="200" t="s">
        <v>604</v>
      </c>
    </row>
    <row r="62" spans="1:4" x14ac:dyDescent="0.3">
      <c r="A62" s="195" t="s">
        <v>614</v>
      </c>
      <c r="B62" s="198" t="s">
        <v>615</v>
      </c>
      <c r="C62" s="199" t="s">
        <v>616</v>
      </c>
      <c r="D62" s="200" t="s">
        <v>604</v>
      </c>
    </row>
    <row r="63" spans="1:4" x14ac:dyDescent="0.3">
      <c r="A63" s="195" t="s">
        <v>617</v>
      </c>
      <c r="B63" s="198" t="s">
        <v>618</v>
      </c>
      <c r="C63" s="199" t="s">
        <v>619</v>
      </c>
      <c r="D63" s="200" t="s">
        <v>604</v>
      </c>
    </row>
    <row r="64" spans="1:4" x14ac:dyDescent="0.3">
      <c r="A64" s="195" t="s">
        <v>620</v>
      </c>
      <c r="B64" s="198" t="s">
        <v>621</v>
      </c>
      <c r="C64" s="199" t="s">
        <v>622</v>
      </c>
      <c r="D64" s="200" t="s">
        <v>604</v>
      </c>
    </row>
    <row r="65" spans="1:4" x14ac:dyDescent="0.3">
      <c r="A65" s="195" t="s">
        <v>623</v>
      </c>
      <c r="B65" s="198" t="s">
        <v>624</v>
      </c>
      <c r="C65" s="199" t="s">
        <v>625</v>
      </c>
      <c r="D65" s="200" t="s">
        <v>604</v>
      </c>
    </row>
    <row r="66" spans="1:4" x14ac:dyDescent="0.3">
      <c r="A66" s="195" t="s">
        <v>626</v>
      </c>
      <c r="B66" s="198" t="s">
        <v>627</v>
      </c>
      <c r="C66" s="199" t="s">
        <v>628</v>
      </c>
      <c r="D66" s="200" t="s">
        <v>629</v>
      </c>
    </row>
    <row r="67" spans="1:4" x14ac:dyDescent="0.3">
      <c r="A67" s="195" t="s">
        <v>630</v>
      </c>
      <c r="B67" s="198" t="s">
        <v>631</v>
      </c>
      <c r="C67" s="194" t="s">
        <v>632</v>
      </c>
      <c r="D67" s="200" t="s">
        <v>629</v>
      </c>
    </row>
    <row r="68" spans="1:4" x14ac:dyDescent="0.3">
      <c r="A68" s="195" t="s">
        <v>633</v>
      </c>
      <c r="B68" s="198" t="s">
        <v>634</v>
      </c>
      <c r="C68" s="194" t="s">
        <v>635</v>
      </c>
      <c r="D68" s="200" t="s">
        <v>629</v>
      </c>
    </row>
    <row r="69" spans="1:4" x14ac:dyDescent="0.3">
      <c r="A69" s="195" t="s">
        <v>636</v>
      </c>
      <c r="B69" s="198" t="s">
        <v>637</v>
      </c>
      <c r="C69" s="199" t="s">
        <v>638</v>
      </c>
      <c r="D69" s="200" t="s">
        <v>629</v>
      </c>
    </row>
    <row r="70" spans="1:4" x14ac:dyDescent="0.3">
      <c r="A70" s="195" t="s">
        <v>639</v>
      </c>
      <c r="B70" s="198" t="s">
        <v>640</v>
      </c>
      <c r="C70" s="194" t="s">
        <v>641</v>
      </c>
      <c r="D70" s="200" t="s">
        <v>629</v>
      </c>
    </row>
    <row r="71" spans="1:4" x14ac:dyDescent="0.3">
      <c r="A71" s="195" t="s">
        <v>642</v>
      </c>
      <c r="B71" s="198" t="s">
        <v>643</v>
      </c>
      <c r="C71" s="194" t="s">
        <v>644</v>
      </c>
      <c r="D71" s="200" t="s">
        <v>629</v>
      </c>
    </row>
    <row r="72" spans="1:4" x14ac:dyDescent="0.3">
      <c r="A72" s="195" t="s">
        <v>645</v>
      </c>
      <c r="B72" s="198" t="s">
        <v>646</v>
      </c>
      <c r="C72" s="194" t="s">
        <v>647</v>
      </c>
      <c r="D72" s="200" t="s">
        <v>629</v>
      </c>
    </row>
    <row r="73" spans="1:4" x14ac:dyDescent="0.3">
      <c r="A73" s="195" t="s">
        <v>648</v>
      </c>
      <c r="B73" s="198" t="s">
        <v>649</v>
      </c>
      <c r="C73" s="199" t="s">
        <v>650</v>
      </c>
      <c r="D73" s="200" t="s">
        <v>629</v>
      </c>
    </row>
    <row r="74" spans="1:4" x14ac:dyDescent="0.3">
      <c r="A74" s="195" t="s">
        <v>651</v>
      </c>
      <c r="B74" s="198" t="s">
        <v>652</v>
      </c>
      <c r="C74" s="194" t="s">
        <v>653</v>
      </c>
      <c r="D74" s="200" t="s">
        <v>629</v>
      </c>
    </row>
    <row r="75" spans="1:4" x14ac:dyDescent="0.3">
      <c r="A75" s="195" t="s">
        <v>654</v>
      </c>
      <c r="B75" s="198" t="s">
        <v>655</v>
      </c>
      <c r="C75" s="194" t="s">
        <v>656</v>
      </c>
      <c r="D75" s="200" t="s">
        <v>629</v>
      </c>
    </row>
    <row r="76" spans="1:4" x14ac:dyDescent="0.3">
      <c r="A76" s="195" t="s">
        <v>657</v>
      </c>
      <c r="B76" s="201" t="s">
        <v>658</v>
      </c>
      <c r="C76" s="194" t="s">
        <v>659</v>
      </c>
      <c r="D76" s="200" t="s">
        <v>629</v>
      </c>
    </row>
    <row r="77" spans="1:4" x14ac:dyDescent="0.3">
      <c r="A77" s="195" t="s">
        <v>660</v>
      </c>
      <c r="B77" s="201" t="s">
        <v>661</v>
      </c>
      <c r="C77" s="194" t="s">
        <v>662</v>
      </c>
      <c r="D77" s="200" t="s">
        <v>629</v>
      </c>
    </row>
    <row r="78" spans="1:4" x14ac:dyDescent="0.3">
      <c r="A78" s="195" t="s">
        <v>663</v>
      </c>
      <c r="B78" s="201" t="s">
        <v>664</v>
      </c>
      <c r="C78" s="194" t="s">
        <v>665</v>
      </c>
      <c r="D78" s="200" t="s">
        <v>629</v>
      </c>
    </row>
    <row r="79" spans="1:4" x14ac:dyDescent="0.3">
      <c r="A79" s="195" t="s">
        <v>666</v>
      </c>
      <c r="B79" s="201" t="s">
        <v>667</v>
      </c>
      <c r="C79" s="194" t="s">
        <v>668</v>
      </c>
      <c r="D79" s="200" t="s">
        <v>629</v>
      </c>
    </row>
    <row r="80" spans="1:4" x14ac:dyDescent="0.3">
      <c r="A80" s="195" t="s">
        <v>669</v>
      </c>
      <c r="B80" s="201" t="s">
        <v>670</v>
      </c>
      <c r="C80" s="199" t="s">
        <v>671</v>
      </c>
      <c r="D80" s="200" t="s">
        <v>629</v>
      </c>
    </row>
    <row r="81" spans="1:4" x14ac:dyDescent="0.3">
      <c r="A81" s="195" t="s">
        <v>672</v>
      </c>
      <c r="B81" s="201" t="s">
        <v>673</v>
      </c>
      <c r="C81" s="199" t="s">
        <v>674</v>
      </c>
      <c r="D81" s="200" t="s">
        <v>629</v>
      </c>
    </row>
    <row r="82" spans="1:4" x14ac:dyDescent="0.3">
      <c r="A82" s="195" t="s">
        <v>675</v>
      </c>
      <c r="B82" s="201" t="s">
        <v>676</v>
      </c>
    </row>
    <row r="83" spans="1:4" x14ac:dyDescent="0.3">
      <c r="A83" s="195" t="s">
        <v>677</v>
      </c>
      <c r="B83" s="201" t="s">
        <v>678</v>
      </c>
    </row>
    <row r="84" spans="1:4" x14ac:dyDescent="0.3">
      <c r="A84" s="195" t="s">
        <v>679</v>
      </c>
      <c r="B84" s="201" t="s">
        <v>680</v>
      </c>
    </row>
    <row r="85" spans="1:4" x14ac:dyDescent="0.3">
      <c r="A85" s="195" t="s">
        <v>681</v>
      </c>
      <c r="B85" s="201" t="s">
        <v>682</v>
      </c>
    </row>
    <row r="86" spans="1:4" x14ac:dyDescent="0.3">
      <c r="A86" s="195" t="s">
        <v>683</v>
      </c>
      <c r="B86" s="201" t="s">
        <v>684</v>
      </c>
    </row>
    <row r="87" spans="1:4" x14ac:dyDescent="0.3">
      <c r="A87" s="195" t="s">
        <v>685</v>
      </c>
      <c r="B87" s="201" t="s">
        <v>686</v>
      </c>
    </row>
    <row r="88" spans="1:4" x14ac:dyDescent="0.3">
      <c r="A88" s="195" t="s">
        <v>687</v>
      </c>
      <c r="B88" s="201" t="s">
        <v>688</v>
      </c>
    </row>
    <row r="89" spans="1:4" x14ac:dyDescent="0.3">
      <c r="A89" s="195" t="s">
        <v>689</v>
      </c>
      <c r="B89" s="201" t="s">
        <v>690</v>
      </c>
    </row>
    <row r="90" spans="1:4" x14ac:dyDescent="0.3">
      <c r="A90" s="195" t="s">
        <v>691</v>
      </c>
      <c r="B90" s="201" t="s">
        <v>692</v>
      </c>
    </row>
    <row r="91" spans="1:4" x14ac:dyDescent="0.3">
      <c r="A91" s="195" t="s">
        <v>693</v>
      </c>
      <c r="B91" s="201" t="s">
        <v>694</v>
      </c>
    </row>
    <row r="92" spans="1:4" x14ac:dyDescent="0.3">
      <c r="A92" s="195" t="s">
        <v>695</v>
      </c>
      <c r="B92" s="201" t="s">
        <v>696</v>
      </c>
    </row>
    <row r="93" spans="1:4" x14ac:dyDescent="0.3">
      <c r="A93" s="195" t="s">
        <v>697</v>
      </c>
      <c r="B93" s="201" t="s">
        <v>698</v>
      </c>
    </row>
    <row r="94" spans="1:4" x14ac:dyDescent="0.3">
      <c r="A94" s="195" t="s">
        <v>699</v>
      </c>
      <c r="B94" s="201" t="s">
        <v>700</v>
      </c>
    </row>
    <row r="95" spans="1:4" x14ac:dyDescent="0.3">
      <c r="A95" s="195" t="s">
        <v>701</v>
      </c>
      <c r="B95" s="201" t="s">
        <v>702</v>
      </c>
    </row>
    <row r="96" spans="1:4" x14ac:dyDescent="0.3">
      <c r="A96" s="195" t="s">
        <v>703</v>
      </c>
      <c r="B96" s="201" t="s">
        <v>704</v>
      </c>
    </row>
    <row r="97" spans="1:2" x14ac:dyDescent="0.3">
      <c r="A97" s="195" t="s">
        <v>705</v>
      </c>
      <c r="B97" s="201" t="s">
        <v>706</v>
      </c>
    </row>
    <row r="98" spans="1:2" x14ac:dyDescent="0.3">
      <c r="A98" s="195" t="s">
        <v>707</v>
      </c>
      <c r="B98" s="201" t="s">
        <v>708</v>
      </c>
    </row>
    <row r="99" spans="1:2" x14ac:dyDescent="0.3">
      <c r="A99" s="195" t="s">
        <v>709</v>
      </c>
      <c r="B99" s="201" t="s">
        <v>710</v>
      </c>
    </row>
    <row r="100" spans="1:2" x14ac:dyDescent="0.3">
      <c r="A100" s="195" t="s">
        <v>711</v>
      </c>
      <c r="B100" s="201" t="s">
        <v>712</v>
      </c>
    </row>
    <row r="101" spans="1:2" x14ac:dyDescent="0.3">
      <c r="A101" s="195" t="s">
        <v>713</v>
      </c>
      <c r="B101" s="201" t="s">
        <v>714</v>
      </c>
    </row>
    <row r="102" spans="1:2" x14ac:dyDescent="0.3">
      <c r="A102" s="195" t="s">
        <v>715</v>
      </c>
      <c r="B102" s="201" t="s">
        <v>716</v>
      </c>
    </row>
    <row r="103" spans="1:2" x14ac:dyDescent="0.3">
      <c r="A103" s="195" t="s">
        <v>717</v>
      </c>
      <c r="B103" s="201" t="s">
        <v>718</v>
      </c>
    </row>
    <row r="104" spans="1:2" x14ac:dyDescent="0.3">
      <c r="A104" s="195" t="s">
        <v>719</v>
      </c>
      <c r="B104" s="201" t="s">
        <v>720</v>
      </c>
    </row>
    <row r="105" spans="1:2" x14ac:dyDescent="0.3">
      <c r="A105" s="195" t="s">
        <v>721</v>
      </c>
      <c r="B105" s="201" t="s">
        <v>722</v>
      </c>
    </row>
    <row r="106" spans="1:2" x14ac:dyDescent="0.3">
      <c r="A106" s="195" t="s">
        <v>723</v>
      </c>
      <c r="B106" s="201" t="s">
        <v>724</v>
      </c>
    </row>
    <row r="107" spans="1:2" x14ac:dyDescent="0.3">
      <c r="A107" s="195" t="s">
        <v>725</v>
      </c>
      <c r="B107" s="201" t="s">
        <v>726</v>
      </c>
    </row>
    <row r="108" spans="1:2" x14ac:dyDescent="0.3">
      <c r="A108" s="195" t="s">
        <v>727</v>
      </c>
      <c r="B108" s="201" t="s">
        <v>728</v>
      </c>
    </row>
    <row r="109" spans="1:2" x14ac:dyDescent="0.3">
      <c r="A109" s="195" t="s">
        <v>729</v>
      </c>
      <c r="B109" s="201" t="s">
        <v>730</v>
      </c>
    </row>
    <row r="110" spans="1:2" x14ac:dyDescent="0.3">
      <c r="A110" s="195" t="s">
        <v>731</v>
      </c>
      <c r="B110" s="201" t="s">
        <v>732</v>
      </c>
    </row>
    <row r="111" spans="1:2" x14ac:dyDescent="0.3">
      <c r="A111" s="195" t="s">
        <v>733</v>
      </c>
      <c r="B111" s="201" t="s">
        <v>734</v>
      </c>
    </row>
    <row r="112" spans="1:2" x14ac:dyDescent="0.3">
      <c r="A112" s="195" t="s">
        <v>735</v>
      </c>
      <c r="B112" s="201" t="s">
        <v>736</v>
      </c>
    </row>
    <row r="113" spans="1:2" x14ac:dyDescent="0.3">
      <c r="A113" s="195" t="s">
        <v>737</v>
      </c>
      <c r="B113" s="201" t="s">
        <v>738</v>
      </c>
    </row>
    <row r="114" spans="1:2" x14ac:dyDescent="0.3">
      <c r="A114" s="195" t="s">
        <v>739</v>
      </c>
      <c r="B114" s="201" t="s">
        <v>740</v>
      </c>
    </row>
    <row r="115" spans="1:2" x14ac:dyDescent="0.3">
      <c r="A115" s="195" t="s">
        <v>741</v>
      </c>
      <c r="B115" s="201" t="s">
        <v>742</v>
      </c>
    </row>
    <row r="116" spans="1:2" x14ac:dyDescent="0.3">
      <c r="A116" s="195" t="s">
        <v>743</v>
      </c>
      <c r="B116" s="201" t="s">
        <v>744</v>
      </c>
    </row>
    <row r="117" spans="1:2" x14ac:dyDescent="0.3">
      <c r="A117" s="195" t="s">
        <v>745</v>
      </c>
      <c r="B117" s="201" t="s">
        <v>746</v>
      </c>
    </row>
    <row r="118" spans="1:2" x14ac:dyDescent="0.3">
      <c r="A118" s="195" t="s">
        <v>747</v>
      </c>
      <c r="B118" s="201" t="s">
        <v>748</v>
      </c>
    </row>
    <row r="119" spans="1:2" x14ac:dyDescent="0.3">
      <c r="A119" s="195" t="s">
        <v>749</v>
      </c>
      <c r="B119" s="201" t="s">
        <v>750</v>
      </c>
    </row>
    <row r="120" spans="1:2" x14ac:dyDescent="0.3">
      <c r="A120" s="195" t="s">
        <v>751</v>
      </c>
      <c r="B120" s="201" t="s">
        <v>752</v>
      </c>
    </row>
    <row r="121" spans="1:2" x14ac:dyDescent="0.3">
      <c r="A121" s="195" t="s">
        <v>753</v>
      </c>
      <c r="B121" s="201" t="s">
        <v>754</v>
      </c>
    </row>
    <row r="122" spans="1:2" x14ac:dyDescent="0.3">
      <c r="A122" s="195" t="s">
        <v>755</v>
      </c>
      <c r="B122" s="201" t="s">
        <v>756</v>
      </c>
    </row>
    <row r="123" spans="1:2" x14ac:dyDescent="0.3">
      <c r="A123" s="195" t="s">
        <v>757</v>
      </c>
      <c r="B123" s="201" t="s">
        <v>758</v>
      </c>
    </row>
    <row r="124" spans="1:2" x14ac:dyDescent="0.3">
      <c r="A124" s="195" t="s">
        <v>759</v>
      </c>
      <c r="B124" s="201" t="s">
        <v>760</v>
      </c>
    </row>
    <row r="125" spans="1:2" x14ac:dyDescent="0.3">
      <c r="A125" s="195" t="s">
        <v>761</v>
      </c>
      <c r="B125" s="201" t="s">
        <v>762</v>
      </c>
    </row>
    <row r="126" spans="1:2" x14ac:dyDescent="0.3">
      <c r="A126" s="195" t="s">
        <v>763</v>
      </c>
      <c r="B126" s="201" t="s">
        <v>764</v>
      </c>
    </row>
    <row r="127" spans="1:2" x14ac:dyDescent="0.3">
      <c r="A127" s="195" t="s">
        <v>765</v>
      </c>
      <c r="B127" s="201" t="s">
        <v>766</v>
      </c>
    </row>
    <row r="128" spans="1:2" x14ac:dyDescent="0.3">
      <c r="A128" s="195" t="s">
        <v>767</v>
      </c>
      <c r="B128" s="201" t="s">
        <v>768</v>
      </c>
    </row>
    <row r="129" spans="1:2" x14ac:dyDescent="0.3">
      <c r="A129" s="195" t="s">
        <v>769</v>
      </c>
      <c r="B129" s="201" t="s">
        <v>770</v>
      </c>
    </row>
    <row r="130" spans="1:2" x14ac:dyDescent="0.3">
      <c r="A130" s="195" t="s">
        <v>771</v>
      </c>
      <c r="B130" s="201" t="s">
        <v>772</v>
      </c>
    </row>
    <row r="131" spans="1:2" x14ac:dyDescent="0.3">
      <c r="A131" s="195" t="s">
        <v>773</v>
      </c>
      <c r="B131" s="201" t="s">
        <v>774</v>
      </c>
    </row>
    <row r="132" spans="1:2" x14ac:dyDescent="0.3">
      <c r="A132" s="195" t="s">
        <v>775</v>
      </c>
      <c r="B132" s="201" t="s">
        <v>776</v>
      </c>
    </row>
    <row r="133" spans="1:2" x14ac:dyDescent="0.3">
      <c r="A133" s="195" t="s">
        <v>777</v>
      </c>
      <c r="B133" s="201" t="s">
        <v>778</v>
      </c>
    </row>
    <row r="134" spans="1:2" x14ac:dyDescent="0.3">
      <c r="A134" s="195" t="s">
        <v>779</v>
      </c>
      <c r="B134" s="201" t="s">
        <v>780</v>
      </c>
    </row>
    <row r="135" spans="1:2" x14ac:dyDescent="0.3">
      <c r="A135" s="195" t="s">
        <v>781</v>
      </c>
      <c r="B135" s="201" t="s">
        <v>782</v>
      </c>
    </row>
    <row r="136" spans="1:2" x14ac:dyDescent="0.3">
      <c r="A136" s="195" t="s">
        <v>783</v>
      </c>
      <c r="B136" s="201" t="s">
        <v>784</v>
      </c>
    </row>
    <row r="137" spans="1:2" x14ac:dyDescent="0.3">
      <c r="A137" s="195" t="s">
        <v>785</v>
      </c>
      <c r="B137" s="201" t="s">
        <v>786</v>
      </c>
    </row>
    <row r="138" spans="1:2" x14ac:dyDescent="0.3">
      <c r="A138" s="195" t="s">
        <v>787</v>
      </c>
      <c r="B138" s="201" t="s">
        <v>788</v>
      </c>
    </row>
    <row r="139" spans="1:2" x14ac:dyDescent="0.3">
      <c r="A139" s="195" t="s">
        <v>789</v>
      </c>
      <c r="B139" s="201" t="s">
        <v>790</v>
      </c>
    </row>
    <row r="140" spans="1:2" x14ac:dyDescent="0.3">
      <c r="A140" s="195" t="s">
        <v>791</v>
      </c>
      <c r="B140" s="201" t="s">
        <v>792</v>
      </c>
    </row>
    <row r="141" spans="1:2" x14ac:dyDescent="0.3">
      <c r="A141" s="195" t="s">
        <v>793</v>
      </c>
      <c r="B141" s="201" t="s">
        <v>794</v>
      </c>
    </row>
    <row r="142" spans="1:2" x14ac:dyDescent="0.3">
      <c r="A142" s="195" t="s">
        <v>795</v>
      </c>
      <c r="B142" s="201" t="s">
        <v>796</v>
      </c>
    </row>
    <row r="143" spans="1:2" x14ac:dyDescent="0.3">
      <c r="A143" s="195" t="s">
        <v>797</v>
      </c>
      <c r="B143" s="201" t="s">
        <v>798</v>
      </c>
    </row>
    <row r="144" spans="1:2" x14ac:dyDescent="0.3">
      <c r="A144" s="195" t="s">
        <v>799</v>
      </c>
      <c r="B144" s="201" t="s">
        <v>800</v>
      </c>
    </row>
    <row r="145" spans="1:2" x14ac:dyDescent="0.3">
      <c r="A145" s="195" t="s">
        <v>801</v>
      </c>
      <c r="B145" s="201" t="s">
        <v>802</v>
      </c>
    </row>
    <row r="146" spans="1:2" x14ac:dyDescent="0.3">
      <c r="A146" s="195" t="s">
        <v>803</v>
      </c>
      <c r="B146" s="201" t="s">
        <v>804</v>
      </c>
    </row>
    <row r="147" spans="1:2" x14ac:dyDescent="0.3">
      <c r="A147" s="195" t="s">
        <v>805</v>
      </c>
      <c r="B147" s="201" t="s">
        <v>806</v>
      </c>
    </row>
    <row r="148" spans="1:2" x14ac:dyDescent="0.3">
      <c r="A148" s="195" t="s">
        <v>807</v>
      </c>
      <c r="B148" s="201" t="s">
        <v>808</v>
      </c>
    </row>
    <row r="149" spans="1:2" x14ac:dyDescent="0.3">
      <c r="A149" s="195" t="s">
        <v>809</v>
      </c>
      <c r="B149" s="201" t="s">
        <v>810</v>
      </c>
    </row>
    <row r="150" spans="1:2" x14ac:dyDescent="0.3">
      <c r="A150" s="195" t="s">
        <v>811</v>
      </c>
      <c r="B150" s="201" t="s">
        <v>812</v>
      </c>
    </row>
    <row r="151" spans="1:2" x14ac:dyDescent="0.3">
      <c r="A151" s="195" t="s">
        <v>813</v>
      </c>
      <c r="B151" s="201" t="s">
        <v>814</v>
      </c>
    </row>
    <row r="152" spans="1:2" x14ac:dyDescent="0.3">
      <c r="A152" s="195" t="s">
        <v>815</v>
      </c>
      <c r="B152" s="201" t="s">
        <v>816</v>
      </c>
    </row>
    <row r="153" spans="1:2" x14ac:dyDescent="0.3">
      <c r="A153" s="195" t="s">
        <v>817</v>
      </c>
      <c r="B153" s="201" t="s">
        <v>818</v>
      </c>
    </row>
    <row r="154" spans="1:2" x14ac:dyDescent="0.3">
      <c r="A154" s="195" t="s">
        <v>819</v>
      </c>
      <c r="B154" s="201" t="s">
        <v>820</v>
      </c>
    </row>
    <row r="155" spans="1:2" x14ac:dyDescent="0.3">
      <c r="A155" s="195" t="s">
        <v>821</v>
      </c>
      <c r="B155" s="201" t="s">
        <v>822</v>
      </c>
    </row>
    <row r="156" spans="1:2" x14ac:dyDescent="0.3">
      <c r="A156" s="195" t="s">
        <v>823</v>
      </c>
      <c r="B156" s="201" t="s">
        <v>824</v>
      </c>
    </row>
    <row r="157" spans="1:2" x14ac:dyDescent="0.3">
      <c r="A157" s="195" t="s">
        <v>825</v>
      </c>
      <c r="B157" s="201" t="s">
        <v>826</v>
      </c>
    </row>
    <row r="158" spans="1:2" x14ac:dyDescent="0.3">
      <c r="A158" s="195" t="s">
        <v>827</v>
      </c>
      <c r="B158" s="201" t="s">
        <v>828</v>
      </c>
    </row>
    <row r="159" spans="1:2" x14ac:dyDescent="0.3">
      <c r="A159" s="195" t="s">
        <v>829</v>
      </c>
      <c r="B159" s="201" t="s">
        <v>830</v>
      </c>
    </row>
    <row r="160" spans="1:2" x14ac:dyDescent="0.3">
      <c r="A160" s="195" t="s">
        <v>831</v>
      </c>
      <c r="B160" s="201" t="s">
        <v>832</v>
      </c>
    </row>
    <row r="161" spans="1:2" x14ac:dyDescent="0.3">
      <c r="A161" s="195" t="s">
        <v>833</v>
      </c>
      <c r="B161" s="201" t="s">
        <v>834</v>
      </c>
    </row>
    <row r="162" spans="1:2" x14ac:dyDescent="0.3">
      <c r="A162" s="195" t="s">
        <v>835</v>
      </c>
      <c r="B162" s="201" t="s">
        <v>836</v>
      </c>
    </row>
    <row r="163" spans="1:2" x14ac:dyDescent="0.3">
      <c r="A163" s="195" t="s">
        <v>837</v>
      </c>
      <c r="B163" s="201" t="s">
        <v>838</v>
      </c>
    </row>
    <row r="164" spans="1:2" x14ac:dyDescent="0.3">
      <c r="A164" s="195" t="s">
        <v>839</v>
      </c>
      <c r="B164" s="201" t="s">
        <v>840</v>
      </c>
    </row>
    <row r="165" spans="1:2" x14ac:dyDescent="0.3">
      <c r="A165" s="195" t="s">
        <v>841</v>
      </c>
      <c r="B165" s="201" t="s">
        <v>842</v>
      </c>
    </row>
    <row r="166" spans="1:2" x14ac:dyDescent="0.3">
      <c r="A166" s="195" t="s">
        <v>843</v>
      </c>
      <c r="B166" s="201" t="s">
        <v>844</v>
      </c>
    </row>
    <row r="167" spans="1:2" x14ac:dyDescent="0.3">
      <c r="A167" s="195" t="s">
        <v>845</v>
      </c>
      <c r="B167" s="201" t="s">
        <v>846</v>
      </c>
    </row>
    <row r="168" spans="1:2" x14ac:dyDescent="0.3">
      <c r="A168" s="195" t="s">
        <v>847</v>
      </c>
      <c r="B168" s="201" t="s">
        <v>848</v>
      </c>
    </row>
    <row r="169" spans="1:2" x14ac:dyDescent="0.3">
      <c r="A169" s="195" t="s">
        <v>849</v>
      </c>
      <c r="B169" s="201" t="s">
        <v>850</v>
      </c>
    </row>
    <row r="170" spans="1:2" x14ac:dyDescent="0.3">
      <c r="A170" s="195" t="s">
        <v>851</v>
      </c>
      <c r="B170" s="201" t="s">
        <v>852</v>
      </c>
    </row>
    <row r="171" spans="1:2" x14ac:dyDescent="0.3">
      <c r="A171" s="195" t="s">
        <v>853</v>
      </c>
      <c r="B171" s="201" t="s">
        <v>854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MPTF_00006_00876</ProjectId>
    <FundCode xmlns="f9695bc1-6109-4dcd-a27a-f8a0370b00e2">MPTF_00006</FundCode>
    <Comments xmlns="f9695bc1-6109-4dcd-a27a-f8a0370b00e2">Budget Annual Report</Comments>
    <Active xmlns="f9695bc1-6109-4dcd-a27a-f8a0370b00e2">Yes</Active>
    <DocumentDate xmlns="b1528a4b-5ccb-40f7-a09e-43427183cd95">2025-11-20T08:00:00+00:00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0082390A-CD87-406B-AA57-37507B321A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Annual Report 2025 P ValloPolochic 00130021 PBFGTMB-5.xlsx</dc:title>
  <dc:subject/>
  <dc:creator>Jelena Zelenovic</dc:creator>
  <cp:keywords/>
  <dc:description/>
  <cp:lastModifiedBy>Coy, Monica (FAOGT)</cp:lastModifiedBy>
  <cp:revision/>
  <cp:lastPrinted>2025-06-04T00:18:51Z</cp:lastPrinted>
  <dcterms:created xsi:type="dcterms:W3CDTF">2017-11-15T21:17:43Z</dcterms:created>
  <dcterms:modified xsi:type="dcterms:W3CDTF">2025-11-07T14:08:13Z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