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nitednations-my.sharepoint.com/personal/xenia_diaz_un_org/Documents/Escritorio/OIKOS - informe anual 2025/"/>
    </mc:Choice>
  </mc:AlternateContent>
  <xr:revisionPtr revIDLastSave="0" documentId="8_{9BAFC478-B22A-493F-8E25-BDE37ABBE19E}" xr6:coauthVersionLast="47" xr6:coauthVersionMax="47" xr10:uidLastSave="{00000000-0000-0000-0000-000000000000}"/>
  <bookViews>
    <workbookView xWindow="-110" yWindow="-110" windowWidth="19420" windowHeight="10420" activeTab="1" xr2:uid="{00000000-000D-0000-FFFF-FFFF00000000}"/>
  </bookViews>
  <sheets>
    <sheet name="Instructions" sheetId="8" r:id="rId1"/>
    <sheet name="1) Budget Tables" sheetId="1" r:id="rId2"/>
    <sheet name="2) By Category" sheetId="5" r:id="rId3"/>
    <sheet name="3) Explanatory Notes" sheetId="3" r:id="rId4"/>
    <sheet name="4)PBP &amp; SDGs codes" sheetId="6" r:id="rId5"/>
    <sheet name="SG Dashboard Codes" sheetId="10" r:id="rId6"/>
    <sheet name="5) For MPTF Use" sheetId="4" r:id="rId7"/>
    <sheet name="Dropdowns" sheetId="9" state="hidden" r:id="rId8"/>
    <sheet name="Sheet2" sheetId="7"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0" l="1"/>
  <c r="I180" i="1"/>
  <c r="D180" i="1"/>
  <c r="D188" i="5" s="1"/>
  <c r="G175" i="1"/>
  <c r="G180" i="1" s="1"/>
  <c r="G176" i="1"/>
  <c r="G177" i="1"/>
  <c r="G178" i="1"/>
  <c r="C20" i="4"/>
  <c r="C6" i="4"/>
  <c r="D199" i="5"/>
  <c r="D6" i="5"/>
  <c r="D197" i="1"/>
  <c r="D189" i="1"/>
  <c r="D207" i="1"/>
  <c r="F24" i="4"/>
  <c r="F23" i="4"/>
  <c r="F22" i="4"/>
  <c r="I172" i="1"/>
  <c r="I162" i="1"/>
  <c r="I152" i="1"/>
  <c r="I142" i="1"/>
  <c r="I130" i="1"/>
  <c r="I120" i="1"/>
  <c r="I110" i="1"/>
  <c r="I100" i="1"/>
  <c r="I88" i="1"/>
  <c r="I78" i="1"/>
  <c r="I68" i="1"/>
  <c r="I58" i="1"/>
  <c r="I46" i="1"/>
  <c r="I36" i="1"/>
  <c r="I26" i="1"/>
  <c r="I16" i="1"/>
  <c r="G165" i="1"/>
  <c r="G166" i="1"/>
  <c r="G167" i="1"/>
  <c r="G168" i="1"/>
  <c r="G169" i="1"/>
  <c r="G170" i="1"/>
  <c r="G171" i="1"/>
  <c r="G164" i="1"/>
  <c r="G155" i="1"/>
  <c r="G156" i="1"/>
  <c r="G157" i="1"/>
  <c r="G158" i="1"/>
  <c r="G159" i="1"/>
  <c r="G160" i="1"/>
  <c r="G161" i="1"/>
  <c r="G154" i="1"/>
  <c r="G145" i="1"/>
  <c r="G146" i="1"/>
  <c r="H152" i="1" s="1"/>
  <c r="G147" i="1"/>
  <c r="G148" i="1"/>
  <c r="G149" i="1"/>
  <c r="G150" i="1"/>
  <c r="G151" i="1"/>
  <c r="G144" i="1"/>
  <c r="G135" i="1"/>
  <c r="G136" i="1"/>
  <c r="G142" i="1" s="1"/>
  <c r="G137" i="1"/>
  <c r="G138" i="1"/>
  <c r="G139" i="1"/>
  <c r="G140" i="1"/>
  <c r="G141" i="1"/>
  <c r="G134" i="1"/>
  <c r="G123" i="1"/>
  <c r="G124" i="1"/>
  <c r="G125" i="1"/>
  <c r="G130" i="1" s="1"/>
  <c r="G126" i="1"/>
  <c r="G127" i="1"/>
  <c r="G128" i="1"/>
  <c r="G129" i="1"/>
  <c r="G122" i="1"/>
  <c r="G113" i="1"/>
  <c r="G114" i="1"/>
  <c r="H120" i="1" s="1"/>
  <c r="G115" i="1"/>
  <c r="G116" i="1"/>
  <c r="G117" i="1"/>
  <c r="G118" i="1"/>
  <c r="G119" i="1"/>
  <c r="G112" i="1"/>
  <c r="G103" i="1"/>
  <c r="G104" i="1"/>
  <c r="G105" i="1"/>
  <c r="G110" i="1" s="1"/>
  <c r="G106" i="1"/>
  <c r="G107" i="1"/>
  <c r="G108" i="1"/>
  <c r="G109" i="1"/>
  <c r="G102" i="1"/>
  <c r="G93" i="1"/>
  <c r="G94" i="1"/>
  <c r="G95" i="1"/>
  <c r="G96" i="1"/>
  <c r="G97" i="1"/>
  <c r="G98" i="1"/>
  <c r="G99" i="1"/>
  <c r="G92" i="1"/>
  <c r="G81" i="1"/>
  <c r="G82" i="1"/>
  <c r="G83" i="1"/>
  <c r="G84" i="1"/>
  <c r="G85" i="1"/>
  <c r="G86" i="1"/>
  <c r="G87" i="1"/>
  <c r="G80" i="1"/>
  <c r="G71" i="1"/>
  <c r="G72" i="1"/>
  <c r="G73" i="1"/>
  <c r="H78" i="1" s="1"/>
  <c r="G74" i="1"/>
  <c r="G75" i="1"/>
  <c r="G76" i="1"/>
  <c r="G77" i="1"/>
  <c r="G70" i="1"/>
  <c r="G61" i="1"/>
  <c r="G62" i="1"/>
  <c r="G68" i="1" s="1"/>
  <c r="G63" i="1"/>
  <c r="G64" i="1"/>
  <c r="G65" i="1"/>
  <c r="G66" i="1"/>
  <c r="G67" i="1"/>
  <c r="G60" i="1"/>
  <c r="G51" i="1"/>
  <c r="G52" i="1"/>
  <c r="G53" i="1"/>
  <c r="G58" i="1" s="1"/>
  <c r="G54" i="1"/>
  <c r="G55" i="1"/>
  <c r="G56" i="1"/>
  <c r="G57" i="1"/>
  <c r="G50" i="1"/>
  <c r="G39" i="1"/>
  <c r="G40" i="1"/>
  <c r="G41" i="1"/>
  <c r="G42" i="1"/>
  <c r="G43" i="1"/>
  <c r="G44" i="1"/>
  <c r="G45" i="1"/>
  <c r="G38" i="1"/>
  <c r="G29" i="1"/>
  <c r="G30" i="1"/>
  <c r="G31" i="1"/>
  <c r="G36" i="1" s="1"/>
  <c r="G32" i="1"/>
  <c r="G33" i="1"/>
  <c r="G34" i="1"/>
  <c r="G35" i="1"/>
  <c r="G28" i="1"/>
  <c r="G19" i="1"/>
  <c r="G20" i="1"/>
  <c r="H26" i="1" s="1"/>
  <c r="G21" i="1"/>
  <c r="G22" i="1"/>
  <c r="G23" i="1"/>
  <c r="G24" i="1"/>
  <c r="G25" i="1"/>
  <c r="G18" i="1"/>
  <c r="G9" i="1"/>
  <c r="G10" i="1"/>
  <c r="G11" i="1"/>
  <c r="G12" i="1"/>
  <c r="G13" i="1"/>
  <c r="G14" i="1"/>
  <c r="G15" i="1"/>
  <c r="G8" i="1"/>
  <c r="D207" i="5"/>
  <c r="C14" i="4" s="1"/>
  <c r="D202" i="5"/>
  <c r="C9" i="4" s="1"/>
  <c r="D203" i="5"/>
  <c r="C10" i="4" s="1"/>
  <c r="D204" i="5"/>
  <c r="D205" i="5"/>
  <c r="C12" i="4" s="1"/>
  <c r="D206" i="5"/>
  <c r="C13" i="4" s="1"/>
  <c r="D201" i="5"/>
  <c r="C8" i="4" s="1"/>
  <c r="D152" i="1"/>
  <c r="D155" i="5" s="1"/>
  <c r="E152" i="1"/>
  <c r="E155" i="5" s="1"/>
  <c r="E198" i="1"/>
  <c r="F198" i="1"/>
  <c r="E190" i="1"/>
  <c r="F190" i="1"/>
  <c r="F196" i="5"/>
  <c r="E196" i="5"/>
  <c r="D196" i="5"/>
  <c r="G195" i="5"/>
  <c r="G194" i="5"/>
  <c r="G193" i="5"/>
  <c r="G192" i="5"/>
  <c r="G191" i="5"/>
  <c r="G190" i="5"/>
  <c r="G189" i="5"/>
  <c r="E180" i="1"/>
  <c r="E188" i="5" s="1"/>
  <c r="F180" i="1"/>
  <c r="F188" i="5"/>
  <c r="G196" i="5"/>
  <c r="G26" i="1"/>
  <c r="H58" i="1"/>
  <c r="E207" i="5"/>
  <c r="D14" i="4" s="1"/>
  <c r="F207" i="5"/>
  <c r="E14" i="4" s="1"/>
  <c r="E206" i="5"/>
  <c r="F206" i="5"/>
  <c r="E13" i="4"/>
  <c r="E205" i="5"/>
  <c r="D12" i="4"/>
  <c r="F205" i="5"/>
  <c r="E12" i="4"/>
  <c r="E204" i="5"/>
  <c r="D11" i="4"/>
  <c r="F204" i="5"/>
  <c r="E11" i="4"/>
  <c r="E203" i="5"/>
  <c r="D10" i="4"/>
  <c r="F203" i="5"/>
  <c r="E10" i="4" s="1"/>
  <c r="E202" i="5"/>
  <c r="D9" i="4" s="1"/>
  <c r="F202" i="5"/>
  <c r="F208" i="5" s="1"/>
  <c r="E9" i="4"/>
  <c r="E201" i="5"/>
  <c r="D8" i="4"/>
  <c r="F201" i="5"/>
  <c r="E8" i="4" s="1"/>
  <c r="E15" i="4" s="1"/>
  <c r="G156" i="5"/>
  <c r="G157" i="5"/>
  <c r="G158" i="5"/>
  <c r="G159" i="5"/>
  <c r="G160" i="5"/>
  <c r="G161" i="5"/>
  <c r="G162" i="5"/>
  <c r="D163" i="5"/>
  <c r="G163" i="5" s="1"/>
  <c r="E163" i="5"/>
  <c r="F163" i="5"/>
  <c r="G167" i="5"/>
  <c r="G168" i="5"/>
  <c r="G169" i="5"/>
  <c r="G170" i="5"/>
  <c r="G171" i="5"/>
  <c r="G172" i="5"/>
  <c r="G173" i="5"/>
  <c r="D174" i="5"/>
  <c r="E174" i="5"/>
  <c r="F174" i="5"/>
  <c r="G178" i="5"/>
  <c r="G179" i="5"/>
  <c r="G180" i="5"/>
  <c r="G181" i="5"/>
  <c r="G182" i="5"/>
  <c r="G183" i="5"/>
  <c r="G184" i="5"/>
  <c r="D185" i="5"/>
  <c r="G185" i="5" s="1"/>
  <c r="E185" i="5"/>
  <c r="F185" i="5"/>
  <c r="F152" i="5"/>
  <c r="E152" i="5"/>
  <c r="D152" i="5"/>
  <c r="G152" i="5" s="1"/>
  <c r="G151" i="5"/>
  <c r="G150" i="5"/>
  <c r="G149" i="5"/>
  <c r="G148" i="5"/>
  <c r="G147" i="5"/>
  <c r="G146" i="5"/>
  <c r="G145" i="5"/>
  <c r="G111" i="5"/>
  <c r="G112" i="5"/>
  <c r="G113" i="5"/>
  <c r="G114" i="5"/>
  <c r="G115" i="5"/>
  <c r="G116" i="5"/>
  <c r="G117" i="5"/>
  <c r="D118" i="5"/>
  <c r="G118" i="5" s="1"/>
  <c r="E118" i="5"/>
  <c r="F118" i="5"/>
  <c r="G122" i="5"/>
  <c r="G123" i="5"/>
  <c r="G124" i="5"/>
  <c r="G125" i="5"/>
  <c r="G126" i="5"/>
  <c r="G127" i="5"/>
  <c r="G128" i="5"/>
  <c r="D129" i="5"/>
  <c r="E129" i="5"/>
  <c r="F129" i="5"/>
  <c r="G133" i="5"/>
  <c r="G134" i="5"/>
  <c r="G135" i="5"/>
  <c r="G136" i="5"/>
  <c r="G137" i="5"/>
  <c r="G138" i="5"/>
  <c r="G139" i="5"/>
  <c r="D140" i="5"/>
  <c r="E140" i="5"/>
  <c r="F140" i="5"/>
  <c r="F107" i="5"/>
  <c r="E107" i="5"/>
  <c r="D107" i="5"/>
  <c r="G107" i="5" s="1"/>
  <c r="G106" i="5"/>
  <c r="G105" i="5"/>
  <c r="G104" i="5"/>
  <c r="G103" i="5"/>
  <c r="G102" i="5"/>
  <c r="G101" i="5"/>
  <c r="G100" i="5"/>
  <c r="G66" i="5"/>
  <c r="G67" i="5"/>
  <c r="G68" i="5"/>
  <c r="G69" i="5"/>
  <c r="G70" i="5"/>
  <c r="G71" i="5"/>
  <c r="G72" i="5"/>
  <c r="D73" i="5"/>
  <c r="E73" i="5"/>
  <c r="F73" i="5"/>
  <c r="G77" i="5"/>
  <c r="G78" i="5"/>
  <c r="G79" i="5"/>
  <c r="G80" i="5"/>
  <c r="G81" i="5"/>
  <c r="G82" i="5"/>
  <c r="G83" i="5"/>
  <c r="D84" i="5"/>
  <c r="E84" i="5"/>
  <c r="F84" i="5"/>
  <c r="G88" i="5"/>
  <c r="G89" i="5"/>
  <c r="G90" i="5"/>
  <c r="G91" i="5"/>
  <c r="G92" i="5"/>
  <c r="G93" i="5"/>
  <c r="G94" i="5"/>
  <c r="D95" i="5"/>
  <c r="G95" i="5" s="1"/>
  <c r="E95" i="5"/>
  <c r="F95" i="5"/>
  <c r="G55" i="5"/>
  <c r="G56" i="5"/>
  <c r="G57" i="5"/>
  <c r="G58" i="5"/>
  <c r="G59" i="5"/>
  <c r="G60" i="5"/>
  <c r="G61" i="5"/>
  <c r="D62" i="5"/>
  <c r="G62" i="5" s="1"/>
  <c r="E62" i="5"/>
  <c r="F62" i="5"/>
  <c r="G21" i="5"/>
  <c r="G22" i="5"/>
  <c r="G23" i="5"/>
  <c r="G24" i="5"/>
  <c r="G25" i="5"/>
  <c r="G26" i="5"/>
  <c r="G27" i="5"/>
  <c r="D28" i="5"/>
  <c r="G28" i="5" s="1"/>
  <c r="E28" i="5"/>
  <c r="F28" i="5"/>
  <c r="G32" i="5"/>
  <c r="G33" i="5"/>
  <c r="G34" i="5"/>
  <c r="G35" i="5"/>
  <c r="G36" i="5"/>
  <c r="G37" i="5"/>
  <c r="G38" i="5"/>
  <c r="D39" i="5"/>
  <c r="G39" i="5" s="1"/>
  <c r="E39" i="5"/>
  <c r="F39" i="5"/>
  <c r="G43" i="5"/>
  <c r="G44" i="5"/>
  <c r="G45" i="5"/>
  <c r="G46" i="5"/>
  <c r="G47" i="5"/>
  <c r="G48" i="5"/>
  <c r="G49" i="5"/>
  <c r="D50" i="5"/>
  <c r="E50" i="5"/>
  <c r="F50" i="5"/>
  <c r="E17" i="5"/>
  <c r="F17" i="5"/>
  <c r="G10" i="5"/>
  <c r="G11" i="5"/>
  <c r="G12" i="5"/>
  <c r="G13" i="5"/>
  <c r="G14" i="5"/>
  <c r="G15" i="5"/>
  <c r="G16" i="5"/>
  <c r="D17" i="5"/>
  <c r="G129" i="5"/>
  <c r="G174" i="5"/>
  <c r="D13" i="4"/>
  <c r="E208" i="5"/>
  <c r="G140" i="5"/>
  <c r="G73" i="5"/>
  <c r="G84" i="5"/>
  <c r="G50" i="5"/>
  <c r="G17" i="5"/>
  <c r="E172" i="1"/>
  <c r="E177" i="5" s="1"/>
  <c r="F172" i="1"/>
  <c r="F177" i="5" s="1"/>
  <c r="E162" i="1"/>
  <c r="E166" i="5"/>
  <c r="F162" i="1"/>
  <c r="F166" i="5" s="1"/>
  <c r="F152" i="1"/>
  <c r="F155" i="5" s="1"/>
  <c r="E142" i="1"/>
  <c r="E144" i="5"/>
  <c r="F142" i="1"/>
  <c r="F144" i="5"/>
  <c r="E130" i="1"/>
  <c r="E132" i="5"/>
  <c r="F130" i="1"/>
  <c r="F132" i="5"/>
  <c r="E120" i="1"/>
  <c r="E121" i="5"/>
  <c r="F120" i="1"/>
  <c r="F121" i="5"/>
  <c r="E110" i="1"/>
  <c r="E110" i="5"/>
  <c r="F110" i="1"/>
  <c r="F110" i="5"/>
  <c r="E100" i="1"/>
  <c r="F100" i="1"/>
  <c r="F99" i="5" s="1"/>
  <c r="E88" i="1"/>
  <c r="E87" i="5"/>
  <c r="F88" i="1"/>
  <c r="E78" i="1"/>
  <c r="E76" i="5"/>
  <c r="F78" i="1"/>
  <c r="F76" i="5" s="1"/>
  <c r="G76" i="5" s="1"/>
  <c r="E68" i="1"/>
  <c r="E65" i="5"/>
  <c r="F68" i="1"/>
  <c r="F65" i="5" s="1"/>
  <c r="E58" i="1"/>
  <c r="E54" i="5"/>
  <c r="F58" i="1"/>
  <c r="F54" i="5" s="1"/>
  <c r="E46" i="1"/>
  <c r="E42" i="5" s="1"/>
  <c r="F46" i="1"/>
  <c r="F42" i="5" s="1"/>
  <c r="E36" i="1"/>
  <c r="E31" i="5" s="1"/>
  <c r="F36" i="1"/>
  <c r="F31" i="5" s="1"/>
  <c r="E26" i="1"/>
  <c r="E20" i="5"/>
  <c r="F26" i="1"/>
  <c r="F20" i="5"/>
  <c r="D26" i="1"/>
  <c r="D20" i="5"/>
  <c r="F16" i="1"/>
  <c r="F9" i="5" s="1"/>
  <c r="E16" i="1"/>
  <c r="E9" i="5"/>
  <c r="E99" i="5"/>
  <c r="F87" i="5"/>
  <c r="D172" i="1"/>
  <c r="D177" i="5" s="1"/>
  <c r="D162" i="1"/>
  <c r="D166" i="5" s="1"/>
  <c r="D142" i="1"/>
  <c r="D130" i="1"/>
  <c r="D132" i="5"/>
  <c r="D120" i="1"/>
  <c r="D121" i="5" s="1"/>
  <c r="G121" i="5" s="1"/>
  <c r="D110" i="1"/>
  <c r="D110" i="5"/>
  <c r="D100" i="1"/>
  <c r="D88" i="1"/>
  <c r="D87" i="5"/>
  <c r="G87" i="5"/>
  <c r="D78" i="1"/>
  <c r="D76" i="5"/>
  <c r="D68" i="1"/>
  <c r="D58" i="1"/>
  <c r="D54" i="5" s="1"/>
  <c r="D46" i="1"/>
  <c r="D42" i="5" s="1"/>
  <c r="D36" i="1"/>
  <c r="D16" i="1"/>
  <c r="D65" i="5"/>
  <c r="D31" i="5"/>
  <c r="H162" i="1" l="1"/>
  <c r="G177" i="5"/>
  <c r="G162" i="1"/>
  <c r="G172" i="1"/>
  <c r="G188" i="5"/>
  <c r="D15" i="4"/>
  <c r="G204" i="5"/>
  <c r="G207" i="5"/>
  <c r="G206" i="5"/>
  <c r="G201" i="5"/>
  <c r="G203" i="5"/>
  <c r="G205" i="5"/>
  <c r="G202" i="5"/>
  <c r="D208" i="5"/>
  <c r="C11" i="4"/>
  <c r="C15" i="4" s="1"/>
  <c r="H180" i="1"/>
  <c r="H172" i="1"/>
  <c r="G166" i="5"/>
  <c r="G34" i="6"/>
  <c r="H38" i="6" s="1"/>
  <c r="G152" i="1"/>
  <c r="G155" i="5"/>
  <c r="H142" i="1"/>
  <c r="G132" i="5"/>
  <c r="H130" i="1"/>
  <c r="G25" i="6"/>
  <c r="H28" i="6" s="1"/>
  <c r="G120" i="1"/>
  <c r="G110" i="5"/>
  <c r="H110" i="1"/>
  <c r="G100" i="1"/>
  <c r="H100" i="1"/>
  <c r="G88" i="1"/>
  <c r="H88" i="1"/>
  <c r="G78" i="1"/>
  <c r="G65" i="5"/>
  <c r="H68" i="1"/>
  <c r="I204" i="1"/>
  <c r="G54" i="5"/>
  <c r="G16" i="6"/>
  <c r="H20" i="6" s="1"/>
  <c r="G42" i="5"/>
  <c r="G46" i="1"/>
  <c r="H46" i="1"/>
  <c r="H36" i="1"/>
  <c r="F191" i="1"/>
  <c r="F192" i="1" s="1"/>
  <c r="F199" i="1" s="1"/>
  <c r="G31" i="5"/>
  <c r="E191" i="1"/>
  <c r="E192" i="1" s="1"/>
  <c r="E193" i="1" s="1"/>
  <c r="G20" i="5"/>
  <c r="G16" i="1"/>
  <c r="C7" i="6"/>
  <c r="D10" i="6" s="1"/>
  <c r="H16" i="1"/>
  <c r="D9" i="5"/>
  <c r="G9" i="5" s="1"/>
  <c r="D191" i="1"/>
  <c r="D192" i="1" s="1"/>
  <c r="D193" i="1" s="1"/>
  <c r="D201" i="1" s="1"/>
  <c r="C24" i="4" s="1"/>
  <c r="D144" i="5"/>
  <c r="G144" i="5" s="1"/>
  <c r="C34" i="6"/>
  <c r="D39" i="6" s="1"/>
  <c r="D99" i="5"/>
  <c r="G99" i="5" s="1"/>
  <c r="C25" i="6"/>
  <c r="C16" i="6"/>
  <c r="G7" i="6"/>
  <c r="C16" i="4" l="1"/>
  <c r="C17" i="4" s="1"/>
  <c r="G208" i="5"/>
  <c r="D209" i="5"/>
  <c r="D210" i="5" s="1"/>
  <c r="H39" i="6"/>
  <c r="H37" i="6"/>
  <c r="G35" i="6" s="1"/>
  <c r="D37" i="6"/>
  <c r="D38" i="6"/>
  <c r="H29" i="6"/>
  <c r="H30" i="6"/>
  <c r="H21" i="6"/>
  <c r="H19" i="6"/>
  <c r="G17" i="6" s="1"/>
  <c r="D204" i="1"/>
  <c r="D205" i="1" s="1"/>
  <c r="E200" i="1"/>
  <c r="D23" i="4" s="1"/>
  <c r="E199" i="1"/>
  <c r="D22" i="4" s="1"/>
  <c r="E22" i="4"/>
  <c r="D11" i="6"/>
  <c r="D12" i="6"/>
  <c r="F200" i="1"/>
  <c r="E23" i="4" s="1"/>
  <c r="F193" i="1"/>
  <c r="G191" i="1"/>
  <c r="G192" i="1" s="1"/>
  <c r="G193" i="1" s="1"/>
  <c r="I205" i="1"/>
  <c r="D208" i="1"/>
  <c r="D199" i="1"/>
  <c r="D200" i="1"/>
  <c r="C23" i="4" s="1"/>
  <c r="D29" i="6"/>
  <c r="D28" i="6"/>
  <c r="D30" i="6"/>
  <c r="D21" i="6"/>
  <c r="D20" i="6"/>
  <c r="D19" i="6"/>
  <c r="H12" i="6"/>
  <c r="H11" i="6"/>
  <c r="H10" i="6"/>
  <c r="G26" i="6" l="1"/>
  <c r="C35" i="6"/>
  <c r="E202" i="1"/>
  <c r="C17" i="6"/>
  <c r="C8" i="6"/>
  <c r="F202" i="1"/>
  <c r="G8" i="6"/>
  <c r="D202" i="1"/>
  <c r="C25" i="4" s="1"/>
  <c r="C22" i="4"/>
  <c r="C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Deborah Gribaudo</author>
  </authors>
  <commentList>
    <comment ref="C7" authorId="0" shapeId="0" xr:uid="{3D233801-92A3-4708-B3B2-2763E165149A}">
      <text>
        <r>
          <rPr>
            <sz val="11"/>
            <color theme="1"/>
            <rFont val="Calibri"/>
            <family val="2"/>
            <scheme val="minor"/>
          </rPr>
          <t xml:space="preserve">This cell is pre-populated according to tab 1) Budget table
</t>
        </r>
      </text>
    </comment>
    <comment ref="G7" authorId="0" shapeId="0" xr:uid="{68FD1C98-5BB7-42C1-9010-77D09168B5F3}">
      <text>
        <r>
          <rPr>
            <sz val="11"/>
            <color theme="1"/>
            <rFont val="Calibri"/>
            <family val="2"/>
            <scheme val="minor"/>
          </rPr>
          <t xml:space="preserve">This cell is pre-populated according to tab 1) Budget table
</t>
        </r>
      </text>
    </comment>
    <comment ref="C8" authorId="0" shapeId="0" xr:uid="{01FA52F6-DBB3-4E05-9ED2-41522D28EEEC}">
      <text>
        <r>
          <rPr>
            <sz val="11"/>
            <color theme="1"/>
            <rFont val="Calibri"/>
            <family val="2"/>
            <scheme val="minor"/>
          </rPr>
          <t xml:space="preserve">this amount is calculated according to the % per SDG target that you need to enter in the cells below, highlighted in yellow </t>
        </r>
      </text>
    </comment>
    <comment ref="G8" authorId="0" shapeId="0" xr:uid="{56B2D417-A4AF-4C32-A2B3-C727D2126CAF}">
      <text>
        <r>
          <rPr>
            <sz val="11"/>
            <color theme="1"/>
            <rFont val="Calibri"/>
            <family val="2"/>
            <scheme val="minor"/>
          </rPr>
          <t xml:space="preserve">this amount is calculated according to the % per Peacebuilding priority, that you need to enter in the cells below, highlighted in yellow. 
</t>
        </r>
      </text>
    </comment>
    <comment ref="B10" authorId="0" shapeId="0" xr:uid="{CEC370E2-F714-4CA0-8A60-BB7158E6A773}">
      <text>
        <r>
          <rPr>
            <sz val="11"/>
            <color theme="1"/>
            <rFont val="Calibri"/>
            <family val="2"/>
            <scheme val="minor"/>
          </rPr>
          <t xml:space="preserve">Please use the drop down meanu, to select the relevant SDGs targets (maximum 3 SDGs targets per outcome) 
</t>
        </r>
      </text>
    </comment>
    <comment ref="F10" authorId="0" shapeId="0" xr:uid="{312E8998-8713-40F1-A6C1-2FF5DA41C49F}">
      <text>
        <r>
          <rPr>
            <sz val="11"/>
            <color theme="1"/>
            <rFont val="Calibri"/>
            <family val="2"/>
            <scheme val="minor"/>
          </rPr>
          <t xml:space="preserve">Please use the drop-down menu, to select the relevant Peacebuilding Priority areas (maximum 2 Peacebuilding priority area per outcome) Please see the PBP descriptions in the next tabs, for more details
</t>
        </r>
      </text>
    </comment>
  </commentList>
</comments>
</file>

<file path=xl/sharedStrings.xml><?xml version="1.0" encoding="utf-8"?>
<sst xmlns="http://schemas.openxmlformats.org/spreadsheetml/2006/main" count="1322" uniqueCount="936">
  <si>
    <t>Annex D - PBF Project Budget</t>
  </si>
  <si>
    <t>CSO Version</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</si>
  <si>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</si>
  <si>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 xml:space="preserve">Annex D - PBF Project Budget </t>
  </si>
  <si>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</si>
  <si>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</si>
  <si>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</si>
  <si>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Recipient Organization</t>
  </si>
  <si>
    <t>Recipient Organization 2 Budget</t>
  </si>
  <si>
    <t>Recipient Organization 3 Budget</t>
  </si>
  <si>
    <t>Total</t>
  </si>
  <si>
    <r>
      <rPr>
        <b/>
        <sz val="12"/>
        <color theme="1"/>
        <rFont val="Calibri"/>
        <family val="2"/>
        <scheme val="minor"/>
      </rPr>
      <t xml:space="preserve">% of budget </t>
    </r>
    <r>
      <rPr>
        <sz val="12"/>
        <color theme="1"/>
        <rFont val="Calibri"/>
        <family val="2"/>
        <scheme val="minor"/>
      </rPr>
      <t xml:space="preserve">per activity allocated to </t>
    </r>
    <r>
      <rPr>
        <b/>
        <sz val="12"/>
        <color theme="1"/>
        <rFont val="Calibri"/>
        <family val="2"/>
        <scheme val="minor"/>
      </rPr>
      <t xml:space="preserve">Gender Equality and Women's Empowerment (GEWE) </t>
    </r>
    <r>
      <rPr>
        <sz val="12"/>
        <color theme="1"/>
        <rFont val="Calibri"/>
        <family val="2"/>
        <scheme val="minor"/>
      </rPr>
      <t>(if any):</t>
    </r>
  </si>
  <si>
    <r>
      <t xml:space="preserve">Current level of </t>
    </r>
    <r>
      <rPr>
        <b/>
        <sz val="12"/>
        <color theme="1"/>
        <rFont val="Calibri"/>
        <family val="2"/>
        <scheme val="minor"/>
      </rPr>
      <t>expenditure/ commitment</t>
    </r>
    <r>
      <rPr>
        <sz val="12"/>
        <color theme="1"/>
        <rFont val="Calibri"/>
        <family val="2"/>
        <scheme val="minor"/>
      </rPr>
      <t xml:space="preserve"> (to be completed at time of project progress reporting)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</si>
  <si>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</si>
  <si>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</si>
  <si>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</si>
  <si>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Output 1.1:</t>
  </si>
  <si>
    <t>Activity 1.1.1:</t>
  </si>
  <si>
    <t>Activity 1.1.2:</t>
  </si>
  <si>
    <t>Activity 1.1.3:</t>
  </si>
  <si>
    <t>Activity 1.1.4</t>
  </si>
  <si>
    <t>Activity 1.1.5</t>
  </si>
  <si>
    <t>Activity 1.1.6</t>
  </si>
  <si>
    <t>Activity 1.1.7</t>
  </si>
  <si>
    <t>Activity 1.1.8</t>
  </si>
  <si>
    <t>Output Total</t>
  </si>
  <si>
    <t>Output 1.2:</t>
  </si>
  <si>
    <t>Activity 1.2.1</t>
  </si>
  <si>
    <t>Activity 1.2.2</t>
  </si>
  <si>
    <t>Activity 1.2.3</t>
  </si>
  <si>
    <t>Activity 1.2.4</t>
  </si>
  <si>
    <t>Activity 1.2.5</t>
  </si>
  <si>
    <t>Activity 1.2.6</t>
  </si>
  <si>
    <t>Activity 1.2.7</t>
  </si>
  <si>
    <t>Activity 1.2.8</t>
  </si>
  <si>
    <t>Output 1.3:</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</si>
  <si>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</si>
  <si>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</si>
  <si>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</si>
  <si>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</si>
  <si>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</si>
  <si>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</si>
  <si>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</si>
  <si>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</si>
  <si>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</si>
  <si>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</si>
  <si>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</si>
  <si>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</si>
  <si>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</si>
  <si>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</si>
  <si>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</si>
  <si>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</si>
  <si>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</si>
  <si>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</si>
  <si>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Outcome 2.1</t>
  </si>
  <si>
    <t>Activity 2.1.1</t>
  </si>
  <si>
    <t>Activity 2.1.2</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</si>
  <si>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</si>
  <si>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</si>
  <si>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</si>
  <si>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</si>
  <si>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</si>
  <si>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</si>
  <si>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</si>
  <si>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</si>
  <si>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</si>
  <si>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</si>
  <si>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</si>
  <si>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</si>
  <si>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</si>
  <si>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</si>
  <si>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</si>
  <si>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</si>
  <si>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</si>
  <si>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</si>
  <si>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</si>
  <si>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</si>
  <si>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</si>
  <si>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</si>
  <si>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</si>
  <si>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</si>
  <si>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</si>
  <si>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</si>
  <si>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</si>
  <si>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</si>
  <si>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</si>
  <si>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</si>
  <si>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</si>
  <si>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</si>
  <si>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</si>
  <si>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</si>
  <si>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</si>
  <si>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</si>
  <si>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</si>
  <si>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</si>
  <si>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</si>
  <si>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</si>
  <si>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</si>
  <si>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</si>
  <si>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</si>
  <si>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</si>
  <si>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</si>
  <si>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</si>
  <si>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</si>
  <si>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</si>
  <si>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</si>
  <si>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</si>
  <si>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</si>
  <si>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</si>
  <si>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</si>
  <si>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</si>
  <si>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</si>
  <si>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</si>
  <si>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</si>
  <si>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</si>
  <si>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</si>
  <si>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</si>
  <si>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</si>
  <si>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</si>
  <si>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</si>
  <si>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</si>
  <si>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</si>
  <si>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</si>
  <si>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</si>
  <si>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</si>
  <si>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</si>
  <si>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</si>
  <si>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</si>
  <si>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</si>
  <si>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</si>
  <si>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</si>
  <si>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</si>
  <si>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</si>
  <si>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</si>
  <si>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</si>
  <si>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</si>
  <si>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</si>
  <si>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</si>
  <si>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</si>
  <si>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</si>
  <si>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</si>
  <si>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</si>
  <si>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</si>
  <si>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</si>
  <si>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</si>
  <si>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</si>
  <si>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</si>
  <si>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</si>
  <si>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</si>
  <si>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</si>
  <si>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</si>
  <si>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</si>
  <si>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</si>
  <si>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</si>
  <si>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</si>
  <si>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</si>
  <si>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</si>
  <si>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</si>
  <si>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</si>
  <si>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</si>
  <si>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</si>
  <si>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</si>
  <si>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</si>
  <si>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</si>
  <si>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</si>
  <si>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</si>
  <si>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</si>
  <si>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</si>
  <si>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Budget for independent audit</t>
  </si>
  <si>
    <t>Total Additional Costs</t>
  </si>
  <si>
    <t>Totals</t>
  </si>
  <si>
    <t>Recipient Organization 2</t>
  </si>
  <si>
    <t>Recipient Organization 3</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</si>
  <si>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</si>
  <si>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</si>
  <si>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</si>
  <si>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</si>
  <si>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</si>
  <si>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</si>
  <si>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</si>
  <si>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</si>
  <si>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</si>
  <si>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</si>
  <si>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</si>
  <si>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</si>
  <si>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</si>
  <si>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</si>
  <si>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</si>
  <si>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</si>
  <si>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Recipient Agency 2</t>
  </si>
  <si>
    <t>Recipient Agency 3</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</si>
  <si>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</si>
  <si>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</si>
  <si>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</si>
  <si>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</si>
  <si>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</si>
  <si>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</si>
  <si>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</si>
  <si>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</si>
  <si>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</si>
  <si>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</si>
  <si>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</si>
  <si>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</si>
  <si>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</si>
  <si>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</si>
  <si>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</si>
  <si>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</si>
  <si>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</si>
  <si>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</si>
  <si>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</si>
  <si>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</si>
  <si>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</si>
  <si>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Subtotal</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</si>
  <si>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</si>
  <si>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</si>
  <si>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</si>
  <si>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</si>
  <si>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</si>
  <si>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</si>
  <si>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</si>
  <si>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</si>
  <si>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</si>
  <si>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</si>
  <si>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Outcome 1</t>
  </si>
  <si>
    <t>Outcome Budget</t>
  </si>
  <si>
    <t>Total Outcome Budget Towards SDGs</t>
  </si>
  <si>
    <t>SDG %</t>
  </si>
  <si>
    <t>Total Towards SDG</t>
  </si>
  <si>
    <t>Outcome 2</t>
  </si>
  <si>
    <t>Outcome 3</t>
  </si>
  <si>
    <t>Outcome 4</t>
  </si>
  <si>
    <t>For MPTFO Use</t>
  </si>
  <si>
    <t xml:space="preserve">Sub-total </t>
  </si>
  <si>
    <t>Recip Agency 2</t>
  </si>
  <si>
    <t>Recip Agency 3</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</si>
  <si>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</si>
  <si>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</si>
  <si>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</si>
  <si>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</si>
  <si>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</si>
  <si>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</si>
  <si>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</si>
  <si>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</si>
  <si>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</si>
  <si>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</si>
  <si>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</si>
  <si>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</si>
  <si>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</si>
  <si>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</si>
  <si>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</si>
  <si>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</si>
  <si>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</si>
  <si>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</si>
  <si>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</si>
  <si>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</si>
  <si>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</si>
  <si>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</si>
  <si>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</si>
  <si>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</si>
  <si>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</si>
  <si>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</si>
  <si>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</si>
  <si>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</si>
  <si>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</si>
  <si>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</si>
  <si>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</si>
  <si>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</si>
  <si>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</si>
  <si>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</si>
  <si>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</si>
  <si>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</si>
  <si>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</si>
  <si>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</si>
  <si>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</si>
  <si>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</si>
  <si>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</si>
  <si>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</si>
  <si>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</si>
  <si>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</si>
  <si>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</si>
  <si>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</si>
  <si>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</si>
  <si>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</si>
  <si>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</si>
  <si>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</si>
  <si>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</si>
  <si>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</si>
  <si>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</si>
  <si>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</si>
  <si>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</si>
  <si>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</si>
  <si>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</si>
  <si>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</si>
  <si>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</si>
  <si>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</si>
  <si>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</si>
  <si>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</si>
  <si>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</si>
  <si>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</si>
  <si>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</si>
  <si>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</si>
  <si>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</si>
  <si>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</si>
  <si>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</si>
  <si>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</si>
  <si>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</si>
  <si>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</si>
  <si>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</si>
  <si>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</si>
  <si>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</si>
  <si>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</si>
  <si>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</si>
  <si>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</si>
  <si>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</si>
  <si>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</si>
  <si>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</si>
  <si>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</si>
  <si>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</si>
  <si>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</si>
  <si>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</si>
  <si>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</si>
  <si>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</si>
  <si>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</si>
  <si>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</si>
  <si>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</si>
  <si>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</si>
  <si>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</si>
  <si>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</si>
  <si>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</si>
  <si>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</si>
  <si>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</si>
  <si>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</si>
  <si>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</si>
  <si>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</si>
  <si>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</si>
  <si>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</si>
  <si>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</si>
  <si>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</si>
  <si>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</si>
  <si>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</si>
  <si>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</si>
  <si>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</si>
  <si>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</si>
  <si>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</si>
  <si>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</si>
  <si>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</si>
  <si>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</si>
  <si>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</si>
  <si>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</si>
  <si>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</si>
  <si>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</si>
  <si>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</si>
  <si>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</si>
  <si>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</si>
  <si>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</si>
  <si>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</si>
  <si>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</si>
  <si>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</si>
  <si>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</si>
  <si>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</si>
  <si>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</si>
  <si>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</si>
  <si>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</si>
  <si>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</si>
  <si>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</si>
  <si>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</si>
  <si>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</si>
  <si>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</si>
  <si>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</si>
  <si>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</si>
  <si>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</si>
  <si>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</si>
  <si>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</si>
  <si>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</si>
  <si>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</si>
  <si>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</si>
  <si>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</si>
  <si>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</si>
  <si>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</si>
  <si>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</si>
  <si>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</si>
  <si>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</si>
  <si>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</si>
  <si>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</si>
  <si>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</si>
  <si>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</si>
  <si>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</si>
  <si>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</si>
  <si>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</si>
  <si>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</si>
  <si>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</si>
  <si>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</si>
  <si>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</si>
  <si>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</si>
  <si>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</si>
  <si>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</si>
  <si>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</si>
  <si>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</si>
  <si>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</si>
  <si>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</si>
  <si>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</si>
  <si>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</si>
  <si>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</si>
  <si>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</si>
  <si>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</si>
  <si>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</si>
  <si>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</si>
  <si>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</si>
  <si>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</si>
  <si>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</si>
  <si>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</si>
  <si>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</si>
  <si>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</si>
  <si>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</si>
  <si>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</si>
  <si>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</si>
  <si>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</si>
  <si>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</si>
  <si>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</si>
  <si>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</si>
  <si>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</si>
  <si>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</si>
  <si>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</si>
  <si>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</si>
  <si>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</si>
  <si>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</si>
  <si>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</si>
  <si>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</si>
  <si>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</si>
  <si>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</si>
  <si>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</si>
  <si>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</si>
  <si>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</si>
  <si>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</si>
  <si>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</si>
  <si>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</si>
  <si>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</si>
  <si>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</si>
  <si>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</si>
  <si>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</si>
  <si>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</si>
  <si>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</si>
  <si>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</si>
  <si>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</si>
  <si>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</si>
  <si>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</si>
  <si>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</si>
  <si>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</si>
  <si>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</si>
  <si>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</si>
  <si>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</si>
  <si>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</si>
  <si>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</si>
  <si>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</si>
  <si>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</si>
  <si>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</si>
  <si>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</si>
  <si>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</si>
  <si>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</si>
  <si>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</si>
  <si>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</si>
  <si>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</si>
  <si>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</si>
  <si>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</si>
  <si>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</si>
  <si>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</si>
  <si>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</si>
  <si>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</si>
  <si>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</si>
  <si>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</si>
  <si>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</si>
  <si>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</si>
  <si>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</si>
  <si>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</si>
  <si>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</si>
  <si>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</si>
  <si>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</si>
  <si>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</si>
  <si>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</si>
  <si>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</si>
  <si>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</si>
  <si>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</si>
  <si>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</si>
  <si>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</si>
  <si>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</si>
  <si>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</si>
  <si>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</si>
  <si>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</si>
  <si>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</si>
  <si>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</si>
  <si>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</si>
  <si>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</si>
  <si>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</si>
  <si>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</si>
  <si>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</si>
  <si>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</si>
  <si>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</si>
  <si>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</si>
  <si>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</si>
  <si>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</si>
  <si>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</si>
  <si>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</si>
  <si>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</si>
  <si>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</si>
  <si>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</si>
  <si>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</si>
  <si>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</si>
  <si>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</si>
  <si>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</si>
  <si>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</si>
  <si>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</si>
  <si>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</si>
  <si>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</si>
  <si>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</si>
  <si>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</si>
  <si>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</si>
  <si>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</si>
  <si>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</si>
  <si>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</si>
  <si>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</si>
  <si>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</si>
  <si>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</si>
  <si>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</si>
  <si>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</si>
  <si>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</si>
  <si>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</si>
  <si>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</si>
  <si>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</si>
  <si>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</si>
  <si>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</si>
  <si>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</si>
  <si>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</si>
  <si>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</si>
  <si>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</si>
  <si>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</si>
  <si>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</si>
  <si>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</si>
  <si>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</si>
  <si>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</si>
  <si>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</si>
  <si>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</si>
  <si>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</si>
  <si>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</si>
  <si>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</si>
  <si>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</si>
  <si>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</si>
  <si>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</si>
  <si>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</si>
  <si>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</si>
  <si>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</si>
  <si>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</si>
  <si>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</si>
  <si>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</si>
  <si>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</si>
  <si>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</si>
  <si>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</si>
  <si>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</si>
  <si>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</si>
  <si>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</si>
  <si>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</si>
  <si>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</si>
  <si>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</si>
  <si>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</si>
  <si>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</si>
  <si>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</si>
  <si>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</si>
  <si>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</si>
  <si>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</si>
  <si>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</si>
  <si>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</si>
  <si>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</si>
  <si>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</si>
  <si>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</si>
  <si>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</si>
  <si>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</si>
  <si>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</si>
  <si>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Total Outcome Budget Towards Peacebuilding Priority Areas</t>
  </si>
  <si>
    <r>
      <rPr>
        <b/>
        <sz val="11"/>
        <color rgb="FF000000"/>
        <rFont val="Calibri"/>
        <family val="2"/>
        <scheme val="minor"/>
      </rPr>
      <t xml:space="preserve">SDG target </t>
    </r>
    <r>
      <rPr>
        <b/>
        <sz val="11"/>
        <color rgb="FFFF0000"/>
        <rFont val="Calibri"/>
        <family val="2"/>
        <scheme val="minor"/>
      </rPr>
      <t xml:space="preserve">( Please select a maximum of 3) </t>
    </r>
  </si>
  <si>
    <r>
      <rPr>
        <b/>
        <sz val="11"/>
        <color rgb="FF000000"/>
        <rFont val="Calibri"/>
        <family val="2"/>
      </rPr>
      <t xml:space="preserve">SG Dashboard Code </t>
    </r>
    <r>
      <rPr>
        <b/>
        <sz val="11"/>
        <color rgb="FFFF0000"/>
        <rFont val="Calibri"/>
        <family val="2"/>
      </rPr>
      <t>( Please select a maximum of 2)</t>
    </r>
  </si>
  <si>
    <t>PB Areas %</t>
  </si>
  <si>
    <t>Total Towards PB Areas</t>
  </si>
  <si>
    <r>
      <rPr>
        <b/>
        <sz val="11"/>
        <color rgb="FF000000"/>
        <rFont val="Calibri"/>
        <family val="2"/>
        <scheme val="minor"/>
      </rPr>
      <t xml:space="preserve">SG Dashboard Code </t>
    </r>
    <r>
      <rPr>
        <b/>
        <sz val="11"/>
        <color rgb="FFFF0000"/>
        <rFont val="Calibri"/>
        <family val="2"/>
        <scheme val="minor"/>
      </rPr>
      <t>( Please select a maximum of 2)</t>
    </r>
  </si>
  <si>
    <t>Other PB activities - Not PB areas related</t>
  </si>
  <si>
    <t>1.1 Electoral processes</t>
  </si>
  <si>
    <t>PB1 Political Process</t>
  </si>
  <si>
    <t>1.2 Facilitating and promoting inclusive dialogue</t>
  </si>
  <si>
    <t>1.3 Reconciliation</t>
  </si>
  <si>
    <t>1.4 Conflict management capacities, mediation and dialogue capacities and infrastructures for peace at national and subnational level</t>
  </si>
  <si>
    <t>1.4.1 Peace agreement implementation</t>
  </si>
  <si>
    <t>1.4.2 Mediation</t>
  </si>
  <si>
    <t>1.4.3 Early warning mechanisms</t>
  </si>
  <si>
    <t>1.4.4 Community violence reduction (CVR)</t>
  </si>
  <si>
    <t>1.4.5 Peace infrastructures</t>
  </si>
  <si>
    <t>1.4.6 Other</t>
  </si>
  <si>
    <t>1.5 Legislatures and political parties</t>
  </si>
  <si>
    <t>1.6 Democratic participation</t>
  </si>
  <si>
    <t>1.7 Civil society, communities and civic engagement</t>
  </si>
  <si>
    <t>1.7.1 Inter-community relationships</t>
  </si>
  <si>
    <t>1.7.2 State-society relationships</t>
  </si>
  <si>
    <t>1.7.3 Other</t>
  </si>
  <si>
    <t>1.8 Women empowerment and gender equality</t>
  </si>
  <si>
    <t>1.9 Youth empowerment and participation</t>
  </si>
  <si>
    <t>1.10 Media and free flow of information</t>
  </si>
  <si>
    <t>1.11 Other</t>
  </si>
  <si>
    <t>2.1 Mine action</t>
  </si>
  <si>
    <t>PB2 Safety and Security</t>
  </si>
  <si>
    <t>2.2 Small arms and light weapons</t>
  </si>
  <si>
    <t>2.3 Sexual and gender-based violence</t>
  </si>
  <si>
    <t>2.4 Child soldiers</t>
  </si>
  <si>
    <t>2.5 Disarmament, demobilization and reintegration (DDR)</t>
  </si>
  <si>
    <t>2.6 Police</t>
  </si>
  <si>
    <t>2.7 Security sector governance</t>
  </si>
  <si>
    <t>2.7.1 PVE</t>
  </si>
  <si>
    <t>2.7.2 Other</t>
  </si>
  <si>
    <t>2.8 Other</t>
  </si>
  <si>
    <t>3.1 Rule of law</t>
  </si>
  <si>
    <t>PB3 Rule of Law and Human Rights</t>
  </si>
  <si>
    <t>3.1.1 Constitutional reform</t>
  </si>
  <si>
    <t>3.1.2 Other</t>
  </si>
  <si>
    <t>3.2 Access to justice (including informal or traditional mechanisms)</t>
  </si>
  <si>
    <t>3.3 Performance and independence of justice institutions</t>
  </si>
  <si>
    <t>3.4 Capacity of justice institutions, including prisons</t>
  </si>
  <si>
    <t>3.4.1 Penitentiary system</t>
  </si>
  <si>
    <t>3.4.2 Other</t>
  </si>
  <si>
    <t>3.5 Transitional justice, including mechanisms for truth seeking, accountability, reparation and guarantee of non-recurrence</t>
  </si>
  <si>
    <t>3.6 Protection of civilians</t>
  </si>
  <si>
    <t>3.7 Human Rights</t>
  </si>
  <si>
    <t>3.7.1 Hate speech</t>
  </si>
  <si>
    <t>3.7.2 Protection of human rights defenders</t>
  </si>
  <si>
    <t>3.7.3 Other</t>
  </si>
  <si>
    <t>3.8 Other</t>
  </si>
  <si>
    <t>4.1 Center of government and executive coordination</t>
  </si>
  <si>
    <t>PB4 Core Government Functions</t>
  </si>
  <si>
    <t>4.2 Basic public administration at the national and subnational level</t>
  </si>
  <si>
    <t>4.3 Multi-dimensional risk management (violence, disasters, climate change, etc.)</t>
  </si>
  <si>
    <t>4.4 Anti-corruption organizations, institutions, measures and transparency</t>
  </si>
  <si>
    <t>4.4.1 Organized crime</t>
  </si>
  <si>
    <t>4.4.2 Other</t>
  </si>
  <si>
    <t>4.5 Public sector policy and administrative management</t>
  </si>
  <si>
    <t>4.6 Public finance management at national and subnational level</t>
  </si>
  <si>
    <t>4.7 Decentralization and subnational governance</t>
  </si>
  <si>
    <t>4.8 Other</t>
  </si>
  <si>
    <t>5.1 Water and sanitation</t>
  </si>
  <si>
    <t>PB5 Basic Services</t>
  </si>
  <si>
    <t>5.2 Health</t>
  </si>
  <si>
    <t>5.2.1 MHPSS/Trauma</t>
  </si>
  <si>
    <t>5.2.2 Other</t>
  </si>
  <si>
    <t>5.3 Education</t>
  </si>
  <si>
    <t>5.4 Food security</t>
  </si>
  <si>
    <t>5.5 Safe and sustainable return and (re-)integration of internally displaced persons, refugees and migrants</t>
  </si>
  <si>
    <t>5.6 Other</t>
  </si>
  <si>
    <t>6.1 Employment generation and livelihoods (e.g., in agriculture and public works), particularly for women, youth and demobilized former combatants</t>
  </si>
  <si>
    <t>PB6 Economy</t>
  </si>
  <si>
    <t>6.1.1 Small grants facility</t>
  </si>
  <si>
    <t>6.1.2 Other</t>
  </si>
  <si>
    <t>6.2 Economic recovery through enterprise recovery, including value chain</t>
  </si>
  <si>
    <t>6.2.1 Public-private partnership</t>
  </si>
  <si>
    <t>6.2.2 Innovative/blended finance</t>
  </si>
  <si>
    <t>6.2.3 Other</t>
  </si>
  <si>
    <t>6.3 Management of natural resources (including land and extractives) and climate change</t>
  </si>
  <si>
    <t>6.3.1 Transhumance</t>
  </si>
  <si>
    <t>6.3.2 Land</t>
  </si>
  <si>
    <t>6.3.3 Water</t>
  </si>
  <si>
    <t>6.3.4 Renewable energy</t>
  </si>
  <si>
    <t>6.3.5 Climate change adaptation</t>
  </si>
  <si>
    <t>6.3.6 Other</t>
  </si>
  <si>
    <t>6.4 Basic infrastructure rehabilitation and development</t>
  </si>
  <si>
    <t>6.5 Other</t>
  </si>
  <si>
    <t>Coverage/description</t>
  </si>
  <si>
    <t>OECD DAC CRS "Purpose" Code</t>
  </si>
  <si>
    <t>PB1</t>
  </si>
  <si>
    <t>Political process</t>
  </si>
  <si>
    <t>Electoral processes</t>
  </si>
  <si>
    <t>Support electoral management bodies and processes, election preparation and observation, voters' education.</t>
  </si>
  <si>
    <t>15151: Elections</t>
  </si>
  <si>
    <t>Facilitating and promoting inclusive dialogue</t>
  </si>
  <si>
    <t>Promote inclusive dialogue, enable different groups in society (e.g. youth, women, marginalized) to make their voices heard through participation in dialogue processes.</t>
  </si>
  <si>
    <t>15220: Civilian peace-building, conflict prevention and resolution</t>
  </si>
  <si>
    <t>Reconciliation</t>
  </si>
  <si>
    <t>Support reconciliation among groups in society, and between the state and the population by building or rebuilding relationships damaged by violence, which may include trauma healing, truth telling, truth and reconciliation commissions, defining a shared vision, addressing long-standing grievances and dialogue with the main goal to reconcile dialogue partners.</t>
  </si>
  <si>
    <t>Conflict management capacities, mediation and dialogue capacities and infrastructures for peace at national and subnational level</t>
  </si>
  <si>
    <t>Capacity building, monitoring, information exchange. Support formal mediation and dialogue mechanisms. Support to the implementation of peace agreements generally. Support conflict management institutions, such as ombudsmen, alternative dispute resolution, arbitration and mediation, traditional authorities (see also category “Access to justice”). Deliver equipment and training of civilian and military conflict management personnel. Participation in international civilian peace missions such as those supported by the UN Department of Political and Peacebuilding Affairs (UNDPPA) or the European Union (European Security and Defense Policy).</t>
  </si>
  <si>
    <t>1.4.1</t>
  </si>
  <si>
    <t>Peace agreement implementation</t>
  </si>
  <si>
    <t>Sub-category from the above description: "Support to the implementation of peace agreements generally."</t>
  </si>
  <si>
    <t>1.4.2</t>
  </si>
  <si>
    <t>Mediation</t>
  </si>
  <si>
    <t>Sub-category from the above description: "Support conflict management institutions, such as...mediation."</t>
  </si>
  <si>
    <t>1.4.3</t>
  </si>
  <si>
    <t>Early warning mechanisms</t>
  </si>
  <si>
    <t>Sub-category from the above description: "Support conflict management institutions, such as...alternative dispute resolution."</t>
  </si>
  <si>
    <t>1.4.4</t>
  </si>
  <si>
    <t>Community violence reduction (CVR)</t>
  </si>
  <si>
    <t>1.4.5</t>
  </si>
  <si>
    <t>Peace infrastructures</t>
  </si>
  <si>
    <t>Sub-category from the above description: "Support conflict management institutions...Deliver equipment and training of civilian...conflict management personnel..."</t>
  </si>
  <si>
    <t>Legislatures and political parties</t>
  </si>
  <si>
    <t>Strengthen key functions of legislatures/parliaments, including subnational assemblies and councils (representation; oversight; legislation); capacity building to improve legislatures’ committees and administrative procedures; research and information management systems; provide training programmes for legislators and support personnel. Strengthen party systems and assist political parties.</t>
  </si>
  <si>
    <t>15152: Legislatures and political parties</t>
  </si>
  <si>
    <t>Democratic participation</t>
  </si>
  <si>
    <t xml:space="preserve">Support the exercise of democracy and diverse forms of participation of citizens beyond elections; direct democracy instruments, such as referenda and citizens’ initiatives; curricula and teaching for democratic education at various levels. </t>
  </si>
  <si>
    <t>15150: Democratic participation and civil society</t>
  </si>
  <si>
    <t>Civil society, communities and civic engagement</t>
  </si>
  <si>
    <t>Support peacebuilding activities of civil society. Support organizations that support, represent and advocate for their members and/or social groups/communities (e.g. women, youth) and monitor, engage and hold governments accountable. Enable the population to participate and act in the public sphere, support the development and protection of a civic space beyond state-oriented democratic participation, mobilize communities for a specific cause.</t>
  </si>
  <si>
    <t>1.7.1</t>
  </si>
  <si>
    <t>Inter-community relationships</t>
  </si>
  <si>
    <t>Sub-category from the above description: "Support peacebuilding activities of civil society. Support organizations that support, represent and advocate for their members and/or social groups/communities...support the development and protection of a civic space beyond state-oriented democratic participation, mobilize communities for a specific cause."</t>
  </si>
  <si>
    <t>1.7.2</t>
  </si>
  <si>
    <t>State-society relationships</t>
  </si>
  <si>
    <t>Sub-category from the above description: "Support organizations that...monitor, engage and hold governments accountable. Enable the population to participate and act in the public sphere..."</t>
  </si>
  <si>
    <t>Women empowerment and gender equality</t>
  </si>
  <si>
    <t>Support women and girls (as well as men and boys) and institutions and organizations (governmental and non-governmental) working for gender equality and women’s empowerment.</t>
  </si>
  <si>
    <t>15170: Women's rights organisations and movements, and government institutions</t>
  </si>
  <si>
    <t>Youth empowerment and participation</t>
  </si>
  <si>
    <t>Support children, adolescents and young adults as well as institutions and organizations (governmental and non-governmental) working for youth empowerment and participation.</t>
  </si>
  <si>
    <t>N/A - When developing SG Dashboard codes, PBSO observed that there is no matching OECD DAC CRS Code for the youth empowerment and participation peacebuilding priority.</t>
  </si>
  <si>
    <t>Media and free flow of information</t>
  </si>
  <si>
    <t xml:space="preserve">Support free and uncensored flow of information on public issues; activities that increase the editorial and technical skills and the integrity of the print and broadcast media, e.g. training of journalists. </t>
  </si>
  <si>
    <t>15153: Media and free flow of information</t>
  </si>
  <si>
    <t>PB2</t>
  </si>
  <si>
    <t>Safety and Security</t>
  </si>
  <si>
    <t>Mine action</t>
  </si>
  <si>
    <t>All activities, related to land mines, explosive remnants of war, and improvised explosive devices (IEDs) which have benefits to developing countries as their main objective, including removal of land mines and explosive remnants of war, training on IED threat mitigation, and stockpile destruction and management; risk education and awareness raising; rehabilitation, reintegration and assistance to victims (if medical, see also category 5.2 "Health"); and research and development on demining and clearance, as well as capacity development of national institutions in the area of mine action.</t>
  </si>
  <si>
    <t>15250: Removal of land mines and explosive remnants of war</t>
  </si>
  <si>
    <t>Small arms and light weapons</t>
  </si>
  <si>
    <t>Control, prevent and/or reduce the proliferation of small arms and light weapons (SALW); support governmental and non-governmental initiatives in this area; conversion of production facilities from military to civilian outputs.</t>
  </si>
  <si>
    <t>15240: Reintegration and SALW control</t>
  </si>
  <si>
    <t>Sexual and gender-based violence</t>
  </si>
  <si>
    <t>Support programmes designed to prevent and eliminate all forms of violence against women and girls/gender-based violence, which encompasses a broad range of forms of physical, sexual and psychological violence, including but not limited to: intimate partner violence (domestic violence); sexual violence; female genital mutilation/cutting (FGM/C); child, early and forced marriage; acid throwing; honour killings; and trafficking of women and girls). Prevention activities may include efforts to empower women and girls (see also category "Women empowerment and gender equality); change attitudes, norms and behaviour (see also category 1.7 "Civil society, communities and civic engagement"); adopt and enact legal reforms and strengthen implementation of laws and policies on ending violence against women and girls (see also category 3.1 "Rule of law"), including through strengthening institutional capacity (see also category 3.4 "Capacity of justice institutions").
Interventions to respond to violence against women and girls/gender-based violence may include expanding access to services, including legal assistance (see also category 3.2 "Access to justice"), psychosocial counselling and health care (see also category 5.2 "Health"); training personnel to respond more effectively to the needs of survivors; and ensuring investigation, prosecution and punishment of perpetrators of violence (see also category "Performance and independence of justice institutions").</t>
  </si>
  <si>
    <t>15180: Ending violence against women and girls</t>
  </si>
  <si>
    <t>Child soldiers</t>
  </si>
  <si>
    <t>Support adoption and application of legislation designed to prevent the recruitment of child soldiers, and to demobilize, disarm, reintegrate, repatriate and resettle (DDR) child soldiers (see also category 6.1 "Employment generation and livelihoods, particularly for youth and demobilized former combatants"); support governmental and non-governmental initiatives in this area.</t>
  </si>
  <si>
    <t>15261: Child soldiers (prevention and demobilisation)</t>
  </si>
  <si>
    <t>Disarmament, demobilization and reintegration  (DDR)</t>
  </si>
  <si>
    <t>Support the implementation of integrated disarmament, demobilization and reintegration processes, targeting former combatants, including women and children, persons formerly associated with armed forces and groups, as well as receiving communities. Support the development of national and local capacities on DDR, including coordination mechanisms and national strategies. Advance gender-responsive initiatives to ensure women’s meaningful participation across all stages of the DDR process. Promote the sustainable social, economic and political reintegration of former members of armed groups into society. Develop community-based initiatives aimed at reducing violence, promoting community resilience, preventing recruitment into armed groups, and increasing communities’ capacity to absorb ex-combatants. Promote effective weapons and ammunition management to reduce arms proliferation and increase security conditions. Support the rehabilitation and reintegration of combatants who voluntarily disengage from armed groups. Provide technical support to mediation processes, particularly on DDR provisions. Support the implementation of transitional security arrangements (other than "child soldiers"; see also category 6.1 "Employment generation and livelihoods, particularly for youth and demobilized former combatants").</t>
  </si>
  <si>
    <t>Police</t>
  </si>
  <si>
    <t>Support police affairs and services; improve police-community relations inland and at borders. Support the maintenance of law and order and public safety.</t>
  </si>
  <si>
    <t>15132: Police</t>
  </si>
  <si>
    <t>Security sector governance</t>
  </si>
  <si>
    <t>Assist parliament and government entities in reviewing and reforming the security system to improve democratic governance and civilian control as well as its ability to sustain peace; assist the legislature in improving civilian oversight and democratic control of budgeting, management, accountability and auditing of security expenditure, including military budgets, as part of a public expenditure management programme; assist civil society in enhancing its competence and capacity to scrutinize the security system so that it is managed in accordance with democratic norms and principles of accountability, transparency and good governance. Improving security sector-community relations (other than police), including of border security forces.</t>
  </si>
  <si>
    <t>15210: Security system management and reform</t>
  </si>
  <si>
    <t>2.7.1</t>
  </si>
  <si>
    <t>PVE</t>
  </si>
  <si>
    <t>Support preventative approaches to the underlying drivers that create vulnerabilities to violent extremism by enhancing the capacity of individuals and communities to resist it. Learn more here: www.international-alert.org/publications/preventing-violent-extremism-toolkit/</t>
  </si>
  <si>
    <t>N/A - No corresponding "purpose code" exists among OECD DAC CRS Codes</t>
  </si>
  <si>
    <t>PB3</t>
  </si>
  <si>
    <t>Rule of Law and Human Rights</t>
  </si>
  <si>
    <t>Rule of law</t>
  </si>
  <si>
    <t>Promote the equality of all persons before the law and prevent arbitrary use of power. Improve legal frameworks, constitutions, laws and regulations; legislative and constitutional drafting and review; legal reform; integration of formal and informal systems of law.</t>
  </si>
  <si>
    <t>3.1.1</t>
  </si>
  <si>
    <t>Constitutional reform</t>
  </si>
  <si>
    <t>Sub-category from the above description: "...Measures that support the improvement of legal frameworks, constitutions, laws and regulations; legislative and constitutional drafting and review; legal reform; integration of formal and informal systems of law..."</t>
  </si>
  <si>
    <t>15130: Legal and judicial development</t>
  </si>
  <si>
    <t>Acces to justice (including informal or traditional mechanisms)</t>
  </si>
  <si>
    <t>Improve individuals' access to justice, especially of marginalized groups, including displaced persons. Includes legal aid and counsel; public legal education; dissemination of information on entitlements and remedies for injustice; awareness campaigns. Includes access to traditional, indigenous and paralegal practices that fall outside the formal legal system, Ombudsmen, alternative dispute resolution, arbitration and mediation mechanisms.</t>
  </si>
  <si>
    <t>Performance and independence of justice institutions</t>
  </si>
  <si>
    <t>Support the performance and independence of institutions, systems and procedures of the justice sector, both formal and informal, including ministries of justice, the interior and home affairs. Strengthen the performance of judges and courts; legal drafting services; bar and lawyers associations. Including traditional, indigenous and paralegal practices that fall outside the formal legal system. Measures to enhance public trust in justice institutions.</t>
  </si>
  <si>
    <t>Capacity of justice institutions, including prisons</t>
  </si>
  <si>
    <t>Improve capacity of institutions, systems and procedures of the justice sector, including (but not limited to) prisons, e.g. through professional legal education; equipment.</t>
  </si>
  <si>
    <t>15137: Prisons</t>
  </si>
  <si>
    <t>3.4.1</t>
  </si>
  <si>
    <t>Penitentiary system</t>
  </si>
  <si>
    <t>Sub-category from the above description: "Improve capacity of...prisons." Support the improvement of penitentiary system and respond to protection needs, supporting resilience in places of detention, including prisons.</t>
  </si>
  <si>
    <t>Transitional justice, including mechanisms for truth seeking, accountability, reparation and guarantee of non-recurrence</t>
  </si>
  <si>
    <t>Support transitional justice arrangements and institutions, including mechanisms for truth seeking, accountability, reparation and guarantee of non-recurrence.</t>
  </si>
  <si>
    <t>15130: Legal and judicial development
15220: Civilian peace-building, conflict prevention and resolution</t>
  </si>
  <si>
    <t>Protection of civilians</t>
  </si>
  <si>
    <t>Activities aimed at protecting civilians from physical harm, protecting their lives and dignity, preventing destruction of livelihoods through violence and conflict, creating an environment conducive to the prevention of violence against civilians (e.g. community alert networks, non-armed protection force, reporting systems); includes compliance with and accountability for applicable international humanitarian and refugee law. Actions aimed at preventing forced displacement, and at protecting internally displaced persons (IDPs) and refugees, as well as migrants (see also category 5.5 “Safe and sustainable return and (re-) integration of internally displaced persons, refugees and migrants ).</t>
  </si>
  <si>
    <t>N/A - When developing SG Dashboard codes, PBSO observed that there is no matching OECD DAC CRS Code for the protection of civilians peacebuilding priority.</t>
  </si>
  <si>
    <t>Human Rights</t>
  </si>
  <si>
    <t>Support specialized official human rights institutions and mechanisms at universal, regional, national and local levels in their statutory roles to promote and protect civil and political, economic, social and cultural rights as defined in international treaties, conventions and covenants; translation of international human rights commitments into national legislation; reporting and follow-up; human rights dialogue. Support human rights defenders and human rights NGOs; human rights advocacy, activism, mobilization; awareness raising and public human rights education. Human rights programming targeting specific groups, e.g. children, persons with disabilities, migrants, ethnic, religious, linguistic and sexual minorities, indigenous people and those suffering from caste discrimination, victims of trafficking, victims of torture.</t>
  </si>
  <si>
    <t>15160: Human rights</t>
  </si>
  <si>
    <t>3.7.1</t>
  </si>
  <si>
    <t>Hate speech</t>
  </si>
  <si>
    <t>Sub-category from the above description: "...Human rights programming targeting specific groups, e.g. children, persons with disabilities, migrants, ethnic, religious, linguistic and sexual minorities, indigenous people and those suffering from caste discrimination, victims of trafficking, victims of torture."</t>
  </si>
  <si>
    <t>3.7.2</t>
  </si>
  <si>
    <t>Protection of human rights defenders</t>
  </si>
  <si>
    <t>Sub-category from the above description: "...Support human rights defenders and human rights NGOs..."</t>
  </si>
  <si>
    <t>PB4</t>
  </si>
  <si>
    <t>Core Government Functions</t>
  </si>
  <si>
    <t>Center of government and executive coordination</t>
  </si>
  <si>
    <t>Support the administration and operation of executive office. Capacity building in executive branch and office of the chief executive at all levels of government (monarch, governor-general, president, prime minister, governor, mayor, etc.).</t>
  </si>
  <si>
    <t>15154: Executive office</t>
  </si>
  <si>
    <t>Basic public administration at the national and subnational level</t>
  </si>
  <si>
    <t>Institution-building assistance to strengthen core public sector management systems and capacities, including human resource management. This includes support to ministries and all levels of public administration for the delivery of basic public services, interaction between civil servants and the population, including e-government.</t>
  </si>
  <si>
    <t>15110: Public sector policy and administrative management</t>
  </si>
  <si>
    <t>Multi-dimensional risk management (violence, disasters, climate change, etc.)</t>
  </si>
  <si>
    <t>Build the responsiveness, capability and capacity of international, regional, national and local actors to crises. Support institutional capacities of national and local government, specialized humanitarian bodies and civil society organizations to anticipate, respond and recover from the impact of potential, imminent and current risks, hazardous events and emergency situations that pose threats of humanitarian crisis or social/political destabilization. Including early-warning systems, risk analysis and assessment, mitigation, preparedness, such as stockpiling of emergency items and training and capacity building aimed to increase the speed and effectiveness of relevant action in the occurrence of crisis (see also category 6.3 “Management of natural resources and climate change”).</t>
  </si>
  <si>
    <t>74020: Multi-hazard response preparedness</t>
  </si>
  <si>
    <t>Anti-corruption organizations, institutions, measures and transparency</t>
  </si>
  <si>
    <t>Support specialized organizations, institutions and frameworks for the prevention of and combat against corruption, bribery, money-laundering and other aspects of organized crime, with or without law enforcement powers, e.g. anti-corruption commissions and monitoring bodies, special investigation services, institutions and initiatives of integrity and ethics oversight, specialized NGOs, other civil society and citizens’ organizations directly concerned with corruption. Awareness-raising among the population, civil society, local and national, formal and informal authorities.</t>
  </si>
  <si>
    <t>15113: Anti-corruption organisations and institutions</t>
  </si>
  <si>
    <t>4.4.1</t>
  </si>
  <si>
    <t>Organized crime</t>
  </si>
  <si>
    <t>Sub-category from the above description: "Support specialized organizations, institutions and frameworks for the prevention of and combat against...organized crime..."</t>
  </si>
  <si>
    <t>Public sector policy and administrative management</t>
  </si>
  <si>
    <t>Support the development and implementation of government policies, including support to ministries and all levels of public administration. This includes general public policy management, coordination, planning and reform; organizational development; civil service reform; development planning, monitoring and evaluation</t>
  </si>
  <si>
    <t>Public finance management at national and subnational level</t>
  </si>
  <si>
    <t>Support fiscal policy and planning; support to ministries of finance; strengthen financial and managerial accountability; public expenditure management; improve financial management systems; budget planning; inter-governmental fiscal relations, public audit, public debt. Including local and subnational government financial management.</t>
  </si>
  <si>
    <t>15111: Public finance management (PFM)</t>
  </si>
  <si>
    <t>Decentralization and subnational governance</t>
  </si>
  <si>
    <t>Decentralization processes (including political, administrative and fiscal dimensions); intergovernmental relations and federalism; strengthening departments of regional and local government, regional and local authorities and their national associations.</t>
  </si>
  <si>
    <t>15112: Decentralisation and support to subnational government</t>
  </si>
  <si>
    <t>PB5</t>
  </si>
  <si>
    <t>Basic Services</t>
  </si>
  <si>
    <t>Water and sanitation</t>
  </si>
  <si>
    <t>Water sector policy and administrative management; water resources conservation; water supply and sanitation; drinking water; waste management; education and training in water supply and sanitation.</t>
  </si>
  <si>
    <t>140: Water Supply &amp; Sanitation</t>
  </si>
  <si>
    <t>Health</t>
  </si>
  <si>
    <t>Health policy and administrative management; medical education, training, research; medical services; basic health care and infrastructure; disease control; control and treatment of substance abuse; mental health; population policy, reproductive health care; health education.</t>
  </si>
  <si>
    <t>120: Health
130: Population Policies/Programmes &amp; Reproductive Health</t>
  </si>
  <si>
    <t>5.2.1</t>
  </si>
  <si>
    <t>MHPSS/Trauma</t>
  </si>
  <si>
    <t>Promotion of programmes and interventions which support mental health and well-being resiliency; prevention, care and support to individuals vulnerable to suicide.</t>
  </si>
  <si>
    <t>12340: Promotion of mental health and well-being</t>
  </si>
  <si>
    <t>Education</t>
  </si>
  <si>
    <t>Support basic education of youth and adults through various means: Education policy and administrative management; education facilities and training; primary education for youth and adults; school feeding; secondary education; vocational training; tertiary education.</t>
  </si>
  <si>
    <t>110: Education</t>
  </si>
  <si>
    <t>Food security</t>
  </si>
  <si>
    <t>Food security policy, programs and activities; institution capacity strengthening; policies, programmes for the reduction of food loss/waste; food security information systems, data collection, statistics, analysis tools, methods; coordination and governance mechanism. Short- or longer-term household food security programmes and activities that improve the access of households to nutritionally adequate diets, and increase household resilience. Emergency food assistance, including provision and distribution of food; cash and vouchers for the purchase of food; non-medical nutritional interventions for the benefit of crisis-affected people, including refugees and internally displaced people in developing countries in emergency situations. Includes logistical costs.</t>
  </si>
  <si>
    <t>43071: Food security policy and administrative management
43072: Household food security programmes
52010: Food assistance
72040: Emergency food assistance</t>
  </si>
  <si>
    <t>Safe and sustainable return and (re-)integration of internally displaced persons, refugees and migrants</t>
  </si>
  <si>
    <t>Assist IDPs and refugees with their integration in host communities; assist refugees with their safe, dignified, informed and voluntary return to their country of origin; assist refugees with their sustainable reintegration in their country of origin (see also categories 3.2 “Access to justice” and 3.6 “Protection of civilians”); capacity building of for better (re-)integration of displaced persons; support governmental and non-governmental initiatives in this area. Supporting durable solutions for refugees and IDPs. Assist countries and communities to support orderly, safe, regular and responsible migration and mobility of people, including assistance to migrants for their sustainable integration, return and reintegration in their country of origin.</t>
  </si>
  <si>
    <t>15190: Facilitation of orderly, safe, regular and responsible migration and mobility</t>
  </si>
  <si>
    <t>PB6</t>
  </si>
  <si>
    <t>Economy</t>
  </si>
  <si>
    <t xml:space="preserve">Employment generation and livelihoods (e.g., in agriculture and public works), particularly for women, youth and demobilized </t>
  </si>
  <si>
    <t>Support conflict-sensitive and peacebuilding-relevant employment policy and planning; institution capacity building and advice; employment creation and income-generation programmes (e.g., in agriculture and public works), contributing to increased resilience; skills programmes, vocational training and apprenticeships, including activities specifically designed for the needs of women and vulnerable groups, such as youth and demobilized former combatants. Includes programmes on micro finance and credit co-operatives, etc. (see also category 2.5 “Disarmament, demobilization and reintegration (DDR)”).</t>
  </si>
  <si>
    <t>16020: Employment creation</t>
  </si>
  <si>
    <t>6.1.1</t>
  </si>
  <si>
    <t>Small grants facility</t>
  </si>
  <si>
    <t>Sub-category from the above description: "...Includes programmes on micro finance..."</t>
  </si>
  <si>
    <t>Economic recovery through enterprise recovery, including value chain</t>
  </si>
  <si>
    <t>Support economic recovery, enterprise recovery through conflict-sensitive and peacebuilding-relevant public sector policies and institutional support to the business environment and investment climate; public and private provision of business development services, including support to private organizations representing businesses. Direct support to improve the productive capacity and business management of micro, small and medium-sized enterprises, including accounting, auditing, advisory services, technological transfer and skill upgrading.</t>
  </si>
  <si>
    <t>250: Business &amp; Other Services
320: Industry, Mining, Construction</t>
  </si>
  <si>
    <t>6.2.1</t>
  </si>
  <si>
    <t>Public-private partnership</t>
  </si>
  <si>
    <t>Sub-category from the above description: "Support economic recovery, enterprise recovery through conflict-sensitive and peacebuilding-relevant public sector policies and institutional support to the business environment and investment climate; public and private provision of business development services..."</t>
  </si>
  <si>
    <t>250: Business &amp; Other Services</t>
  </si>
  <si>
    <t>6.2.2</t>
  </si>
  <si>
    <t>Innovative/blended finance</t>
  </si>
  <si>
    <t>Sub-category from the above description: "Support economic recovery, enterprise recovery through conflict-sensitive and peacebuilding-relevant...support to private organizations representing businesses. Direct support to improve the productive capacity...of micro, small and medium-sized enterprises..."</t>
  </si>
  <si>
    <t>Management of natural resources (including land and extractives) and climate change</t>
  </si>
  <si>
    <t>Support sustainable management of natural resources with a view to managing conflicts and sustaining peace.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 Sustainable water management, including fishery development, river basins development.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Support activities related to adaptation and mitigation to the impacts of climate change with a view to managing conflicts and sustaining peace.</t>
  </si>
  <si>
    <t>310: Agriculture, Forestry, Fishing
32210: Mineral/mining policy and administrative management
32220: Mineral prospection and exploration</t>
  </si>
  <si>
    <t>6.3.1</t>
  </si>
  <si>
    <t>Transhumance</t>
  </si>
  <si>
    <t>Sub-category from the above description: "Support sustainable management of natural resources with a view to managing conflicts and sustaining peace..."
"Agricultural sector policy, planning and programmes; aid to agricultural ministries;  institution capacity building and advice."
"Animal health and management, genetic resources, feed resources."</t>
  </si>
  <si>
    <t>310: Agriculture, Forestry, Fishing
31110: Agricultural policy and administrative management
31195: Livestock/veterinary services</t>
  </si>
  <si>
    <t>6.3.2</t>
  </si>
  <si>
    <t>Land</t>
  </si>
  <si>
    <t>Sub-category from the above description: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t>
  </si>
  <si>
    <t>6.3.3</t>
  </si>
  <si>
    <t>Water</t>
  </si>
  <si>
    <t>Sub-category from the above description: "Sustainable water management, including fishery development, river basins development."
"Water sector policy and governance, including legislation, regulation, planning and management as well as transboundary management of water; institutional capacity development; activities supporting the Integrated Water Resource Management approach (IWRM)."</t>
  </si>
  <si>
    <t>310: Agriculture, Forestry, Fishing
14010: Water sector policy and administrative management</t>
  </si>
  <si>
    <t>6.3.4</t>
  </si>
  <si>
    <t>Renewable energy</t>
  </si>
  <si>
    <t>Sub-category from the above description: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"Renewable energy generation programmes."</t>
  </si>
  <si>
    <t>32210: Mineral/mining policy and administrative management
32220: Mineral prospection and exploration
23210: Energy generation, renewable sources</t>
  </si>
  <si>
    <t>6.3.5</t>
  </si>
  <si>
    <t>Climate change adaptation</t>
  </si>
  <si>
    <t>Sub-category from the above description: "Support activities related to adaptation and mitigation to the impacts of climate change with a view to managing conflicts and sustaining peace."
"Environmental policy and administrative management;…Biodiversity;...Environmental education/training; Environmental research."</t>
  </si>
  <si>
    <t>310: Agriculture, Forestry, Fishing
32210: Mineral/mining policy and administrative management
32220: Mineral prospection and exploration
410: General Environment Protection</t>
  </si>
  <si>
    <t>Basic infrastructure rehabilitation and development</t>
  </si>
  <si>
    <t xml:space="preserve">Infrastructure rehabilitation and development to facilitate recovery and resilience building and enable populations to restore their livelihoods in the wake of an emergency situation: restoring pre-existing and building essential infrastructure and facilities (e.g. roads, bridges, irrigation, water and sanitation, shelter, health care services, education). Includes longer-term reconstruction (“build back better”) or construction of new infrastructure (see also categories 5.1 “Water and sanitation”, 5.2 “Health”, 5.3 “Education”, and other categories for relevant sectors). </t>
  </si>
  <si>
    <t>73010: Immediate post-emergency reconstruction and rehabilitation</t>
  </si>
  <si>
    <r>
      <rPr>
        <b/>
        <sz val="11"/>
        <color rgb="FF000000"/>
        <rFont val="Calibri"/>
        <family val="2"/>
        <scheme val="minor"/>
      </rPr>
      <t>For project team use</t>
    </r>
    <r>
      <rPr>
        <sz val="11"/>
        <color rgb="FFFF0000"/>
        <rFont val="Calibri"/>
        <family val="2"/>
        <scheme val="minor"/>
      </rPr>
      <t xml:space="preserve"> </t>
    </r>
    <r>
      <rPr>
        <b/>
        <sz val="11"/>
        <color rgb="FFFF0000"/>
        <rFont val="Calibri"/>
        <family val="2"/>
        <scheme val="minor"/>
      </rPr>
      <t>(Before completing this section, please read the SG dasboard coding guidelines)</t>
    </r>
  </si>
  <si>
    <t xml:space="preserve">SG Dashboard codes </t>
  </si>
  <si>
    <t>Fortalecida la cohesión social entre organizaciones y redes juveniles constructoras de paz, y sus capacidades de interlocución en el espacio cívico.</t>
  </si>
  <si>
    <t>Producto 1.1. Planes de trabajo operativos o estraéticos de las organizaciones juveniles de base elaborados.</t>
  </si>
  <si>
    <t>A.1.1.1. Acompañamiento técnico a organizaciones juveniles para la elaboración y/o mejora de sus planificaciones estratégicas y operativas.</t>
  </si>
  <si>
    <t>A.1.1.2. Subvención en cascada a organizaciones juveniles de base, para la ejecución de acciones de consolidación de la paz, contempladas en sus planes de trabajo.</t>
  </si>
  <si>
    <t xml:space="preserve">El 60% de integrantes de organizaciones juveniles participantes en el proyecto son mujeres (incluidas mujeres diversas – trans, lesbianas, bisexuales, y otras). La actividad beneficiará a ese porcentaje. </t>
  </si>
  <si>
    <t xml:space="preserve">El 60% de integrantes de organizaciones juveniles participantes en el proyecto son mujeres (incluidas mujeres diversas). La actividad beneficiará a ese porcentaje. </t>
  </si>
  <si>
    <t>Producto 1.2. Intercambios de experiencias, encuentros presenciales y virtuales desarrollados.</t>
  </si>
  <si>
    <t>A.1.2.1. Intercambios de experiencia y encuentros presenciales territoriales y nacionales entre juventudes organizadas.</t>
  </si>
  <si>
    <t>A.1.2.2. Promoción del uso seguro de las TIC´s en el intercambio, articulación y aprendizaje entre pares.</t>
  </si>
  <si>
    <t>A.1.3.1. Consultas presenciales y virtuales con juventudes diversas, para la construcción y validación de la agenda programática inclusiva.</t>
  </si>
  <si>
    <t>A.1.3.2. Publicación de la agenda programática inclusiva de las juventudes diversas, desde lo local a lo nacional: “Consolidando la Paz: El Salvador que las juventudes diversas sueñan”.</t>
  </si>
  <si>
    <t>A.1.3.3. Foros nacionales y locales de divulgación de la agenda programática inclusiva de las juventudes diversas.</t>
  </si>
  <si>
    <t>Producto 1.3. Agenda programática inclusiva de las juventudes diversas, desde lo local a lo nacional “Consolidando la Paz: El Salvador que las juventudes diversas sueñan” construida participativamente y divulgada.</t>
  </si>
  <si>
    <t>Producto 1.4. Escuelas de Liderazgo juvenil, DDHH y Democracia implementadas en las regiones central y oriental del país.</t>
  </si>
  <si>
    <t>A.1.4.1. Diseño participativo de la escuela de liderazgo juveniles DDHH y Democracia.</t>
  </si>
  <si>
    <t>A.1.4.2. Implementación descentralizada de la escuela de liderazgo juveniles DDHH y Democracia, con temas: Derechos Humanos, Incidencia política propositiva, Campañas, TIC´s y Formación de formadores/as.</t>
  </si>
  <si>
    <t>Incrementada la protección de las juventudes constructoras de paz, desde el establecimiento de espacios seguros, libres de violencia por razón de género, y la atención integral a sobrevivientes de violencias.</t>
  </si>
  <si>
    <t>Producto 2.1. Procesos formativos en género, vida libre de violencia y discriminación, y masculinidades contrahegemónicas, dirigidos a juventudes organizadas.</t>
  </si>
  <si>
    <t>A.2.1.1. Diseño y ejecución de procesos formativos en género y vida libre de violencia y discriminación, dirigidos a mujeres jóvenes.</t>
  </si>
  <si>
    <t>A.2.1.2. Diseño y ejecución de procesos formativos en masculinidades saludables, vida libre de violencia y discriminación, dirigidos a hombres jóvenes.</t>
  </si>
  <si>
    <t>Los procesos formativos en género y vida libre de violencia y discriminación, son una contribución directa y total a la equidad de género y empoderamiento de las mujeres.</t>
  </si>
  <si>
    <t>Los procesos formativos en masculinidades saludables, son una contribución directa y total a la equidad de género y empoderamiento de las mujeres.</t>
  </si>
  <si>
    <t>Output 2.2.  Planes de prevención y respuesta a la violencia basada en género, elaboradas de manera colectiva e implementándose en las organizaciones juveniles y redes.</t>
  </si>
  <si>
    <t>A.2.2.1. Construcción colectiva de planes de prevención y respuesta a la violencia basada en género, en las organizaciones y redes juveniles.</t>
  </si>
  <si>
    <t>Puesta en marcha y seguimiento a la implementación de los planes de prevención y respuesta a la violencia basada en género, en las organizaciones y redes juveniles.</t>
  </si>
  <si>
    <t>Los planes de prevención y respuesta a la violencia basada en género, son una contribución directa a la equidad de género y empoderamiento de las mujeres.</t>
  </si>
  <si>
    <t>Producto 2.3. Procesos de autocuido y atención integral dirigidos a personas jóvenes constructoras de paz, defensoras y promotoras de DDHH, y sobrevivientes de violencias.</t>
  </si>
  <si>
    <t>A.2.3.1. Desarrollo de procesos de autocuido a personas constructoras de paz y promotoras de DDHH, integrantes de las organizaciones implementadoras.</t>
  </si>
  <si>
    <t>A.2.3.2. Atención jurídica y psicosocial a juventudes diversas sobrevivientes de violencias.</t>
  </si>
  <si>
    <t>A.2.3.3. Formación a organizaciones juveniles de base en gestión de crisis y primeros auxilios psicológicos de personas jóvenes víctimas o sobrevivientes de violencias.</t>
  </si>
  <si>
    <t>Producto 2.4. Acciones de sensibilización orientadas a jóvenes LGTBIQ+ y jóvenes afrodescendientes, para el mejor autorreconocimiento de sus identidades y la identificación temprana de las violencias por razón de género.</t>
  </si>
  <si>
    <t>A.2.4.1. Diseño e implementación de procesos de sensibilización a jóvenes LGTBIQ+ para el mejor autorreconocimiento de sus identidades y la identificación temprana de las violencias por razón de género.</t>
  </si>
  <si>
    <t xml:space="preserve">A.2.4.2. Diseño e implementación de procesos de sensibilización a jóvenes afrodescendientes para el mejor autorreconocimiento de sus identidades y la identificación temprana de las violencias y discriminación.  </t>
  </si>
  <si>
    <t>Los procesos de sensibilización a jóvenes LGTBIQ+, son una contribución directa a la equidad de género.</t>
  </si>
  <si>
    <t>Fortalecido el diálogo social, intergeneracional e intercultural, como vía para la promoción de la igualdad de género, de las diversidades y de la cultura de paz.</t>
  </si>
  <si>
    <t>Producto 3.1. Talleres y procesos de diálogo intergeneracional, diálogos comunitarios, e intercambios con otras OSC´s y redes desarrollados; con la activa participación de liderazgos juveniles.</t>
  </si>
  <si>
    <t>A.3.1.1. Desarrollo de talleres de diálogo intergeneracional, con liderazgos referentes de distintas edades de las zona central y oriental del país.</t>
  </si>
  <si>
    <t>A.3.1.2. Intercambios de diálogo social entre organizaciones juveniles, redes de OSC´s y ONG´s.</t>
  </si>
  <si>
    <t>A.3.1.3. Diálogos comunitarios, entre liderazgos adultos de estructuras de base (Asociaciones de mujeres, ADESCOS, Juntas de Agua) y organizaciones juveniles de base.</t>
  </si>
  <si>
    <t>Producto 3.2. Encuentros deportivos y festivales artísticos culturales, implementados desde el enfoque de la cultura de paz, orientados a juventudes no organizadas.</t>
  </si>
  <si>
    <t>A.3.2.1. Implementación de encuentros comuniarios deportivos desde el enfoque de cultura la paz, facilitados por juventudes organizadas.</t>
  </si>
  <si>
    <t>A.3.2.2. Desarrollo de festivales artísticos culturales, desde el enfoque de la cultura de paz, orientados a juventudes no organizadas.</t>
  </si>
  <si>
    <t>Producto 3.3. Escuela de ciclismo impulsada para mujeres jóvenes, centrada en: ecofeminismo, visibilizar la violencia de género en el espacio público y la autonomía de las mujeres respecto a su movilización.</t>
  </si>
  <si>
    <t>A.3.3.1. Implementación de escuela de ciclismo para mujeres jóvenes, centrada en: ecofeminismo, visibilización de la violencia de género en el espacio público y la autonomía de las mujeres.</t>
  </si>
  <si>
    <t>A.3.3.2. Desarrollo de “cicleadas” promoviendo una vida libre de violencias por razón de género.</t>
  </si>
  <si>
    <t xml:space="preserve">Esta actividad está orientada exclusivamente para mujeres jóvenes, como parte de su empoderamiento. </t>
  </si>
  <si>
    <t>Producto 3.4. Campañas de sensibilización sobre los derechos humanos de las juventudes diversas y la cultura de paz, diseñadas e implementadas por organizaciones y redes juveniles.</t>
  </si>
  <si>
    <t xml:space="preserve">A.3.4.1. Elaboración de audiovisuales sobre los derechos humanos de las juventudes diversas y su participación en la consolidación de la paz.  </t>
  </si>
  <si>
    <t>A.3.4.2. Desarrollo de un certamen artístico nacional que visibilice el rol protagónico de las juventudes en la consolidación de la paz.</t>
  </si>
  <si>
    <t>A.3.4.3. Diseño y ejecución de campañas territoriales y virtuales de sensibilización sobre los derechos humanos de las juventudes diversas, con énfasis en juventudes LGBTIQ+, afrodescendientes, jóvenes rurales y mujeres.</t>
  </si>
  <si>
    <t>Promovido un diálogo político, constructivo y propositivo, que incida en la consolidación de la paz y la realización de los derechos humanos de las juventudes diversas.</t>
  </si>
  <si>
    <t>Producto 4.1. Elaboradas nuevas Políticas Municipales de Juventud y una propuesta de reforma a la Ley General de la Juventud.</t>
  </si>
  <si>
    <t>A.4.1.1. Construcción participativa, desde las juventudes diversas, de una propuesta de reforma de la Ley General de Juventud.</t>
  </si>
  <si>
    <t xml:space="preserve">A.4.1.2. Construcción participativa, desde las juventudes diversas, de políticas municipales de juventud, en municipios clave de la nueva división político administrativa del país. </t>
  </si>
  <si>
    <t>Producto 4.2. Acciones de diálogo político entre las juventudes organizadas y titulares de obligación impulsadas.</t>
  </si>
  <si>
    <t>A.4.2.1. Acompañamiento a organizaciones en el diseño y ejecución de planes de diálogo político.</t>
  </si>
  <si>
    <t>A.4.2.2. Apoyo a las redes y organizaciones en procesos de diálogo político, ante gobiernos locales, ejecutivo (priorizando INJUVE) y órgano legislativo (comisión de juventud), para impulsar las propuestas de reforma, nuevas políticas municipales y otros aspectos a favor de los DDHH de las juventudes diversas.</t>
  </si>
  <si>
    <t>Producto 4.3. Informes sobre estado de las juventudes diversas en El Salvador elaborados y difundidos.</t>
  </si>
  <si>
    <t>A.4.3.1. Elaboración participativa de informes sobre el estado de las juventudes diversas en el país.</t>
  </si>
  <si>
    <t>A.4.3.2. Publicación, divulgación y presentación de los informes.</t>
  </si>
  <si>
    <t>A.4.3.3. Presentación de un informe alterno (presentación escrita) sobre los desafíos en la consolidación de la paz y en los DDHH de las juventudes diversas y sus recomendaciones, en el marco del EPU de El Salvador.</t>
  </si>
  <si>
    <t>Salarios del personal del proyecto</t>
  </si>
  <si>
    <t>Costos de oficina (Alquiler, servicios básicos, combustible, gastos bancarios, mantenimiento de vehiculo), Material de visibilidad, Mobiliario y Equipo de computo y evento de inauguración</t>
  </si>
  <si>
    <t>Talleres, encuestas, sistematización, hospedaje y viaticos</t>
  </si>
  <si>
    <t>Evaluacion final externa</t>
  </si>
  <si>
    <t>Auditoria del proyecto</t>
  </si>
  <si>
    <t>El salario de la especialista en género es una contribución directa a la transversalización del enfoque. El 9% es el porcentaje que representa salario de todo el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</si>
</sst>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32"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B0F0"/>
      <name val="Calibri"/>
      <family val="2"/>
      <scheme val="minor"/>
    </font>
    <font>
      <b/>
      <sz val="24"/>
      <color rgb="FF00B0F0"/>
      <name val="Calibri"/>
      <family val="2"/>
      <scheme val="minor"/>
    </font>
    <font>
      <sz val="14"/>
      <color theme="1"/>
      <name val="Calibri"/>
      <family val="2"/>
      <scheme val="minor"/>
    </font>
    <font>
      <b/>
      <sz val="14"/>
      <color theme="1"/>
      <name val="Calibri"/>
      <family val="2"/>
      <scheme val="minor"/>
    </font>
    <font>
      <b/>
      <u/>
      <sz val="18"/>
      <color theme="1"/>
      <name val="Calibri"/>
      <family val="2"/>
      <scheme val="minor"/>
    </font>
    <font>
      <i/>
      <sz val="14"/>
      <color theme="1"/>
      <name val="Calibri"/>
      <family val="2"/>
      <scheme val="minor"/>
    </font>
    <font>
      <b/>
      <sz val="11"/>
      <color rgb="FF000000"/>
      <name val="Calibri"/>
      <family val="2"/>
      <scheme val="minor"/>
    </font>
    <font>
      <b/>
      <sz val="11"/>
      <color rgb="FFFF0000"/>
      <name val="Calibri"/>
      <family val="2"/>
      <scheme val="minor"/>
    </font>
    <font>
      <b/>
      <sz val="11"/>
      <color theme="1"/>
      <name val="Calibri"/>
      <family val="2"/>
    </font>
    <font>
      <b/>
      <sz val="11"/>
      <color rgb="FF000000"/>
      <name val="Calibri"/>
      <family val="2"/>
    </font>
    <font>
      <b/>
      <sz val="11"/>
      <color rgb="FFFF0000"/>
      <name val="Calibri"/>
      <family val="2"/>
    </font>
    <font>
      <sz val="10"/>
      <color rgb="FF000000"/>
      <name val="Arial"/>
      <family val="2"/>
    </font>
    <font>
      <u/>
      <sz val="11"/>
      <color theme="10"/>
      <name val="Calibri"/>
      <family val="2"/>
      <scheme val="minor"/>
    </font>
    <font>
      <i/>
      <sz val="11"/>
      <color theme="1"/>
      <name val="Calibri"/>
      <family val="2"/>
      <scheme val="minor"/>
    </font>
    <font>
      <sz val="11"/>
      <color rgb="FF000000"/>
      <name val="Calibri"/>
      <family val="2"/>
      <scheme val="minor"/>
    </font>
    <font>
      <sz val="12"/>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C6E0B4"/>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92D050"/>
        <bgColor indexed="64"/>
      </patternFill>
    </fill>
  </fills>
  <borders count="6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28" fillId="0" borderId="0" applyNumberFormat="0" applyFill="0" applyBorder="0" applyAlignment="0" applyProtection="0"/>
  </cellStyleXfs>
  <cellXfs count="316">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0" fontId="0" fillId="0" borderId="23" xfId="0" applyBorder="1"/>
    <xf numFmtId="0" fontId="0" fillId="0" borderId="24" xfId="0" applyBorder="1" applyAlignment="1">
      <alignment wrapText="1"/>
    </xf>
    <xf numFmtId="0" fontId="0" fillId="0" borderId="25" xfId="0" applyBorder="1" applyAlignment="1">
      <alignment wrapText="1"/>
    </xf>
    <xf numFmtId="0" fontId="3" fillId="0" borderId="6" xfId="0" applyFont="1" applyBorder="1"/>
    <xf numFmtId="164"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3" xfId="0" applyFont="1" applyFill="1" applyBorder="1" applyAlignment="1">
      <alignment vertical="center" wrapText="1"/>
    </xf>
    <xf numFmtId="0" fontId="2" fillId="3" borderId="0" xfId="0" applyFont="1" applyFill="1" applyAlignment="1" applyProtection="1">
      <alignment vertical="center" wrapText="1"/>
      <protection locked="0"/>
    </xf>
    <xf numFmtId="164" fontId="10" fillId="0" borderId="0" xfId="1" applyFont="1" applyFill="1" applyBorder="1" applyAlignment="1" applyProtection="1">
      <alignment vertical="center" wrapText="1"/>
    </xf>
    <xf numFmtId="16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4" fontId="7"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16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13" xfId="0" applyFont="1" applyFill="1" applyBorder="1" applyAlignment="1">
      <alignment vertical="center" wrapText="1"/>
    </xf>
    <xf numFmtId="0" fontId="7"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2" fillId="0" borderId="0" xfId="0" applyFont="1" applyAlignment="1">
      <alignment wrapText="1"/>
    </xf>
    <xf numFmtId="0" fontId="13" fillId="0" borderId="0" xfId="0" applyFont="1" applyAlignment="1">
      <alignment wrapText="1"/>
    </xf>
    <xf numFmtId="0" fontId="0" fillId="0" borderId="0" xfId="0" applyAlignment="1">
      <alignment wrapText="1"/>
    </xf>
    <xf numFmtId="0" fontId="0" fillId="3" borderId="0" xfId="0" applyFill="1" applyAlignment="1">
      <alignment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164" fontId="2" fillId="2" borderId="3" xfId="0" applyNumberFormat="1" applyFont="1" applyFill="1" applyBorder="1" applyAlignment="1">
      <alignment horizontal="center" wrapText="1"/>
    </xf>
    <xf numFmtId="0" fontId="5" fillId="3" borderId="0" xfId="0" applyFont="1" applyFill="1" applyAlignment="1">
      <alignment wrapText="1"/>
    </xf>
    <xf numFmtId="164" fontId="2" fillId="4" borderId="3" xfId="1" applyFont="1" applyFill="1" applyBorder="1" applyAlignment="1" applyProtection="1">
      <alignment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0" fontId="2" fillId="2" borderId="40" xfId="0" applyFont="1" applyFill="1" applyBorder="1" applyAlignment="1">
      <alignment horizontal="center" wrapText="1"/>
    </xf>
    <xf numFmtId="164" fontId="2" fillId="2" borderId="3" xfId="0" applyNumberFormat="1" applyFont="1" applyFill="1" applyBorder="1" applyAlignment="1">
      <alignment wrapText="1"/>
    </xf>
    <xf numFmtId="0" fontId="6" fillId="2" borderId="40" xfId="0" applyFont="1" applyFill="1" applyBorder="1" applyAlignment="1">
      <alignment vertical="center" wrapText="1"/>
    </xf>
    <xf numFmtId="164" fontId="2" fillId="2" borderId="40" xfId="0" applyNumberFormat="1" applyFont="1" applyFill="1" applyBorder="1" applyAlignment="1">
      <alignment wrapText="1"/>
    </xf>
    <xf numFmtId="0" fontId="2" fillId="2" borderId="14" xfId="0" applyFont="1" applyFill="1" applyBorder="1" applyAlignment="1">
      <alignment horizontal="left" wrapText="1"/>
    </xf>
    <xf numFmtId="164" fontId="2" fillId="2" borderId="14" xfId="0" applyNumberFormat="1" applyFont="1" applyFill="1" applyBorder="1" applyAlignment="1">
      <alignment horizontal="center" wrapText="1"/>
    </xf>
    <xf numFmtId="164" fontId="2" fillId="2" borderId="14" xfId="0" applyNumberFormat="1" applyFont="1" applyFill="1" applyBorder="1" applyAlignment="1">
      <alignment wrapText="1"/>
    </xf>
    <xf numFmtId="164" fontId="2" fillId="4" borderId="3" xfId="1" applyFont="1" applyFill="1" applyBorder="1" applyAlignment="1">
      <alignmen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164" fontId="2" fillId="2" borderId="39" xfId="0" applyNumberFormat="1" applyFont="1" applyFill="1" applyBorder="1" applyAlignment="1">
      <alignment wrapText="1"/>
    </xf>
    <xf numFmtId="164" fontId="2" fillId="2" borderId="9" xfId="0" applyNumberFormat="1" applyFont="1" applyFill="1" applyBorder="1" applyAlignment="1">
      <alignment wrapText="1"/>
    </xf>
    <xf numFmtId="164" fontId="2" fillId="2" borderId="15" xfId="0" applyNumberFormat="1" applyFont="1" applyFill="1" applyBorder="1" applyAlignment="1">
      <alignment wrapText="1"/>
    </xf>
    <xf numFmtId="0" fontId="2" fillId="2" borderId="11" xfId="0" applyFont="1" applyFill="1" applyBorder="1" applyAlignment="1">
      <alignment horizontal="center" wrapText="1"/>
    </xf>
    <xf numFmtId="164" fontId="2" fillId="2" borderId="33" xfId="1" applyFont="1" applyFill="1" applyBorder="1" applyAlignment="1">
      <alignment wrapText="1"/>
    </xf>
    <xf numFmtId="164" fontId="2" fillId="2" borderId="34" xfId="0" applyNumberFormat="1" applyFont="1" applyFill="1" applyBorder="1" applyAlignment="1">
      <alignment wrapText="1"/>
    </xf>
    <xf numFmtId="0" fontId="5" fillId="0" borderId="0" xfId="0" applyFont="1"/>
    <xf numFmtId="0" fontId="14" fillId="0" borderId="0" xfId="0" applyFont="1"/>
    <xf numFmtId="49" fontId="0" fillId="0" borderId="0" xfId="0" applyNumberFormat="1"/>
    <xf numFmtId="0" fontId="14" fillId="0" borderId="0" xfId="0" applyFont="1" applyAlignment="1">
      <alignment vertical="center"/>
    </xf>
    <xf numFmtId="49" fontId="15" fillId="0" borderId="0" xfId="0" applyNumberFormat="1" applyFont="1" applyAlignment="1">
      <alignment horizontal="left"/>
    </xf>
    <xf numFmtId="49" fontId="15" fillId="0" borderId="0" xfId="0" applyNumberFormat="1" applyFont="1" applyAlignment="1">
      <alignment horizontal="left" wrapText="1"/>
    </xf>
    <xf numFmtId="0" fontId="2" fillId="2" borderId="3" xfId="0" applyFont="1" applyFill="1" applyBorder="1" applyAlignment="1">
      <alignment vertical="center" wrapText="1"/>
    </xf>
    <xf numFmtId="164" fontId="2" fillId="2" borderId="3" xfId="1" applyFont="1" applyFill="1" applyBorder="1" applyAlignment="1" applyProtection="1">
      <alignment vertical="center" wrapText="1"/>
    </xf>
    <xf numFmtId="164" fontId="2" fillId="2" borderId="4" xfId="1" applyFont="1" applyFill="1" applyBorder="1" applyAlignment="1" applyProtection="1">
      <alignment vertical="center" wrapText="1"/>
    </xf>
    <xf numFmtId="164" fontId="2" fillId="2" borderId="14" xfId="1" applyFont="1" applyFill="1" applyBorder="1" applyAlignment="1" applyProtection="1">
      <alignment vertical="center" wrapText="1"/>
    </xf>
    <xf numFmtId="164" fontId="2" fillId="2" borderId="38" xfId="1" applyFont="1" applyFill="1" applyBorder="1" applyAlignment="1" applyProtection="1">
      <alignment vertical="center" wrapText="1"/>
    </xf>
    <xf numFmtId="9" fontId="2" fillId="2" borderId="15" xfId="2" applyFont="1" applyFill="1" applyBorder="1" applyAlignment="1" applyProtection="1">
      <alignment vertical="center" wrapText="1"/>
    </xf>
    <xf numFmtId="0" fontId="3" fillId="2" borderId="29" xfId="0" applyFont="1" applyFill="1" applyBorder="1" applyAlignment="1">
      <alignment horizontal="left" vertical="center" wrapText="1"/>
    </xf>
    <xf numFmtId="164" fontId="2" fillId="2" borderId="17" xfId="0" applyNumberFormat="1" applyFont="1" applyFill="1" applyBorder="1" applyAlignment="1">
      <alignment vertical="center" wrapText="1"/>
    </xf>
    <xf numFmtId="0" fontId="3" fillId="2" borderId="8" xfId="0" applyFont="1" applyFill="1" applyBorder="1" applyAlignment="1">
      <alignment horizontal="left" vertical="center" wrapText="1"/>
    </xf>
    <xf numFmtId="164" fontId="2" fillId="2" borderId="9" xfId="2" applyNumberFormat="1" applyFont="1" applyFill="1" applyBorder="1" applyAlignment="1" applyProtection="1">
      <alignment wrapText="1"/>
    </xf>
    <xf numFmtId="164" fontId="2" fillId="2" borderId="15" xfId="1" applyFont="1" applyFill="1" applyBorder="1" applyAlignment="1" applyProtection="1">
      <alignment vertical="center" wrapText="1"/>
    </xf>
    <xf numFmtId="0" fontId="2" fillId="2" borderId="40"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5" xfId="0" applyFont="1" applyFill="1" applyBorder="1" applyAlignment="1">
      <alignment vertical="center" wrapText="1"/>
    </xf>
    <xf numFmtId="164" fontId="2" fillId="2" borderId="5" xfId="1" applyFont="1" applyFill="1" applyBorder="1" applyAlignment="1" applyProtection="1">
      <alignment vertical="center" wrapText="1"/>
    </xf>
    <xf numFmtId="164" fontId="2" fillId="2" borderId="41" xfId="1" applyFont="1" applyFill="1" applyBorder="1" applyAlignment="1" applyProtection="1">
      <alignment vertical="center" wrapText="1"/>
    </xf>
    <xf numFmtId="164" fontId="2" fillId="4" borderId="3" xfId="1" applyFont="1" applyFill="1" applyBorder="1" applyAlignment="1" applyProtection="1">
      <alignment vertical="center" wrapText="1"/>
    </xf>
    <xf numFmtId="0" fontId="2" fillId="2" borderId="3" xfId="1" applyNumberFormat="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0" fontId="2" fillId="4" borderId="43" xfId="0" applyFont="1" applyFill="1" applyBorder="1" applyAlignment="1">
      <alignment vertical="center" wrapText="1"/>
    </xf>
    <xf numFmtId="164" fontId="2" fillId="2" borderId="2" xfId="1" applyFont="1" applyFill="1" applyBorder="1" applyAlignment="1" applyProtection="1">
      <alignment horizontal="center" vertical="center" wrapText="1"/>
    </xf>
    <xf numFmtId="0" fontId="2" fillId="2" borderId="2" xfId="1" applyNumberFormat="1" applyFont="1" applyFill="1" applyBorder="1" applyAlignment="1" applyProtection="1">
      <alignment vertical="center" wrapText="1"/>
    </xf>
    <xf numFmtId="164" fontId="2" fillId="2" borderId="50" xfId="1" applyFont="1" applyFill="1" applyBorder="1" applyAlignment="1" applyProtection="1">
      <alignment vertical="center" wrapText="1"/>
    </xf>
    <xf numFmtId="164" fontId="2" fillId="2" borderId="0" xfId="1" applyFont="1" applyFill="1" applyBorder="1" applyAlignment="1">
      <alignment wrapText="1"/>
    </xf>
    <xf numFmtId="164" fontId="2" fillId="2" borderId="53" xfId="1" applyFont="1" applyFill="1" applyBorder="1" applyAlignment="1">
      <alignment wrapText="1"/>
    </xf>
    <xf numFmtId="0" fontId="7" fillId="2" borderId="35" xfId="0" applyFont="1" applyFill="1" applyBorder="1" applyAlignment="1">
      <alignment vertical="center" wrapText="1"/>
    </xf>
    <xf numFmtId="164" fontId="2" fillId="2" borderId="12" xfId="0" applyNumberFormat="1" applyFont="1" applyFill="1" applyBorder="1" applyAlignment="1">
      <alignment wrapText="1"/>
    </xf>
    <xf numFmtId="164" fontId="2" fillId="2" borderId="13" xfId="1" applyFont="1" applyFill="1" applyBorder="1" applyAlignment="1" applyProtection="1">
      <alignment wrapText="1"/>
    </xf>
    <xf numFmtId="164" fontId="2" fillId="2" borderId="14" xfId="1" applyFont="1" applyFill="1" applyBorder="1" applyAlignment="1">
      <alignment wrapText="1"/>
    </xf>
    <xf numFmtId="164" fontId="2" fillId="2" borderId="26" xfId="1" applyFont="1" applyFill="1" applyBorder="1" applyAlignment="1">
      <alignment wrapText="1"/>
    </xf>
    <xf numFmtId="164" fontId="2" fillId="2" borderId="21" xfId="0" applyNumberFormat="1" applyFont="1" applyFill="1" applyBorder="1" applyAlignment="1">
      <alignment wrapText="1"/>
    </xf>
    <xf numFmtId="0" fontId="2" fillId="2" borderId="28" xfId="0" applyFont="1" applyFill="1" applyBorder="1" applyAlignment="1">
      <alignment wrapText="1"/>
    </xf>
    <xf numFmtId="0" fontId="2" fillId="2" borderId="52" xfId="0" applyFont="1" applyFill="1" applyBorder="1" applyAlignment="1">
      <alignment horizontal="center" wrapText="1"/>
    </xf>
    <xf numFmtId="164" fontId="2" fillId="2" borderId="2" xfId="0" applyNumberFormat="1" applyFont="1" applyFill="1" applyBorder="1" applyAlignment="1">
      <alignment horizontal="center" wrapText="1"/>
    </xf>
    <xf numFmtId="0" fontId="16" fillId="0" borderId="0" xfId="0" applyFont="1" applyAlignment="1">
      <alignment wrapText="1"/>
    </xf>
    <xf numFmtId="9" fontId="2" fillId="3" borderId="9" xfId="2" applyFont="1" applyFill="1" applyBorder="1" applyAlignment="1" applyProtection="1">
      <alignment vertical="center" wrapText="1"/>
      <protection locked="0"/>
    </xf>
    <xf numFmtId="9" fontId="2" fillId="3" borderId="32" xfId="2" applyFont="1" applyFill="1" applyBorder="1" applyAlignment="1" applyProtection="1">
      <alignment vertical="center" wrapText="1"/>
      <protection locked="0"/>
    </xf>
    <xf numFmtId="164" fontId="2" fillId="2" borderId="15" xfId="1" applyFont="1" applyFill="1" applyBorder="1" applyAlignment="1">
      <alignment wrapText="1"/>
    </xf>
    <xf numFmtId="10" fontId="2" fillId="2" borderId="9" xfId="2" applyNumberFormat="1" applyFont="1" applyFill="1" applyBorder="1" applyAlignment="1" applyProtection="1">
      <alignment wrapText="1"/>
    </xf>
    <xf numFmtId="164" fontId="2" fillId="3" borderId="0" xfId="1" applyFont="1" applyFill="1" applyBorder="1" applyAlignment="1" applyProtection="1">
      <alignment vertical="center" wrapText="1"/>
      <protection locked="0"/>
    </xf>
    <xf numFmtId="164" fontId="0" fillId="0" borderId="0" xfId="1" applyFont="1" applyBorder="1" applyAlignment="1">
      <alignment wrapText="1"/>
    </xf>
    <xf numFmtId="164" fontId="2" fillId="3" borderId="0" xfId="1" applyFont="1" applyFill="1" applyBorder="1" applyAlignment="1">
      <alignment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vertical="center" wrapText="1"/>
    </xf>
    <xf numFmtId="164" fontId="2" fillId="0" borderId="0" xfId="1" applyFont="1" applyFill="1" applyBorder="1" applyAlignment="1">
      <alignment vertical="center" wrapText="1"/>
    </xf>
    <xf numFmtId="164" fontId="0" fillId="0" borderId="0" xfId="1" applyFont="1" applyFill="1" applyBorder="1" applyAlignment="1">
      <alignment wrapText="1"/>
    </xf>
    <xf numFmtId="164" fontId="13" fillId="0" borderId="0" xfId="1" applyFont="1" applyBorder="1" applyAlignment="1">
      <alignment wrapText="1"/>
    </xf>
    <xf numFmtId="164" fontId="2" fillId="2" borderId="29" xfId="0" applyNumberFormat="1" applyFont="1" applyFill="1" applyBorder="1" applyAlignment="1">
      <alignment vertical="center" wrapText="1"/>
    </xf>
    <xf numFmtId="164" fontId="0" fillId="2" borderId="17" xfId="1" applyFont="1" applyFill="1" applyBorder="1" applyAlignment="1">
      <alignment vertical="center" wrapText="1"/>
    </xf>
    <xf numFmtId="0" fontId="3" fillId="2" borderId="13" xfId="0" applyFont="1" applyFill="1" applyBorder="1" applyAlignment="1">
      <alignment wrapText="1"/>
    </xf>
    <xf numFmtId="9" fontId="3" fillId="2" borderId="15" xfId="2" applyFont="1" applyFill="1" applyBorder="1" applyAlignment="1">
      <alignment wrapText="1"/>
    </xf>
    <xf numFmtId="164" fontId="0" fillId="2" borderId="14" xfId="0" applyNumberFormat="1" applyFill="1" applyBorder="1"/>
    <xf numFmtId="0" fontId="0" fillId="2" borderId="14" xfId="0" applyFill="1" applyBorder="1"/>
    <xf numFmtId="0" fontId="0" fillId="2" borderId="15" xfId="0" applyFill="1" applyBorder="1"/>
    <xf numFmtId="0" fontId="1" fillId="2" borderId="3" xfId="0" applyFont="1" applyFill="1" applyBorder="1" applyAlignment="1">
      <alignment horizontal="center" vertical="center" wrapText="1"/>
    </xf>
    <xf numFmtId="164" fontId="2" fillId="3" borderId="3" xfId="1" applyFont="1" applyFill="1" applyBorder="1" applyAlignment="1" applyProtection="1">
      <alignment horizontal="center" vertical="center" wrapText="1"/>
    </xf>
    <xf numFmtId="164" fontId="0" fillId="0" borderId="0" xfId="1" applyFont="1" applyFill="1" applyBorder="1" applyAlignment="1">
      <alignment vertical="center" wrapText="1"/>
    </xf>
    <xf numFmtId="9" fontId="3" fillId="0" borderId="0" xfId="2" applyFont="1" applyFill="1" applyBorder="1" applyAlignment="1">
      <alignment wrapText="1"/>
    </xf>
    <xf numFmtId="0" fontId="11" fillId="6"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0" fontId="17" fillId="0" borderId="0" xfId="0" applyFont="1" applyAlignment="1">
      <alignment horizontal="left" vertical="top" wrapText="1"/>
    </xf>
    <xf numFmtId="0" fontId="2" fillId="0" borderId="0" xfId="0" applyFont="1" applyAlignment="1">
      <alignment horizontal="center" vertical="center" wrapText="1"/>
    </xf>
    <xf numFmtId="0" fontId="19" fillId="0" borderId="57" xfId="0" applyFont="1" applyBorder="1" applyAlignment="1">
      <alignment horizontal="left" wrapText="1"/>
    </xf>
    <xf numFmtId="0" fontId="2" fillId="2" borderId="5" xfId="0" applyFont="1" applyFill="1" applyBorder="1" applyAlignment="1">
      <alignment horizontal="center" vertical="center" wrapText="1"/>
    </xf>
    <xf numFmtId="0" fontId="1" fillId="2"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164" fontId="1" fillId="0" borderId="3" xfId="1" applyFont="1" applyBorder="1" applyAlignment="1" applyProtection="1">
      <alignment horizontal="center" vertical="center" wrapText="1"/>
      <protection locked="0"/>
    </xf>
    <xf numFmtId="16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164" fontId="1" fillId="3"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164" fontId="1" fillId="0" borderId="0" xfId="1" applyFont="1" applyFill="1" applyBorder="1" applyAlignment="1" applyProtection="1">
      <alignment horizontal="center" vertical="center" wrapText="1"/>
    </xf>
    <xf numFmtId="0" fontId="1" fillId="3" borderId="3" xfId="0" applyFont="1" applyFill="1" applyBorder="1" applyAlignment="1" applyProtection="1">
      <alignment horizontal="left" vertical="top"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164" fontId="1" fillId="3" borderId="0" xfId="1" applyFont="1" applyFill="1" applyBorder="1" applyAlignment="1" applyProtection="1">
      <alignment horizontal="center" vertical="center" wrapText="1"/>
      <protection locked="0"/>
    </xf>
    <xf numFmtId="164"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164" fontId="1" fillId="0" borderId="3" xfId="1" applyFont="1" applyBorder="1" applyAlignment="1" applyProtection="1">
      <alignment vertical="center" wrapText="1"/>
      <protection locked="0"/>
    </xf>
    <xf numFmtId="16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164" fontId="1" fillId="2" borderId="9" xfId="0" applyNumberFormat="1" applyFont="1" applyFill="1" applyBorder="1" applyAlignment="1">
      <alignment vertical="center" wrapText="1"/>
    </xf>
    <xf numFmtId="164" fontId="1" fillId="2" borderId="2" xfId="0" applyNumberFormat="1" applyFont="1" applyFill="1" applyBorder="1" applyAlignment="1">
      <alignment vertical="center" wrapText="1"/>
    </xf>
    <xf numFmtId="164" fontId="1" fillId="2" borderId="3" xfId="0" applyNumberFormat="1" applyFont="1" applyFill="1" applyBorder="1" applyAlignment="1">
      <alignment vertical="center" wrapText="1"/>
    </xf>
    <xf numFmtId="164" fontId="1" fillId="2" borderId="4" xfId="0" applyNumberFormat="1" applyFont="1" applyFill="1" applyBorder="1" applyAlignment="1">
      <alignment vertical="center" wrapText="1"/>
    </xf>
    <xf numFmtId="0" fontId="1" fillId="0" borderId="0" xfId="0" applyFont="1" applyAlignment="1" applyProtection="1">
      <alignment vertical="center" wrapText="1"/>
      <protection locked="0"/>
    </xf>
    <xf numFmtId="164" fontId="1" fillId="0" borderId="0" xfId="1" applyFont="1" applyFill="1" applyBorder="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0" fontId="1" fillId="3" borderId="0" xfId="0" applyFont="1" applyFill="1" applyAlignment="1">
      <alignment wrapText="1"/>
    </xf>
    <xf numFmtId="164" fontId="1" fillId="0" borderId="40" xfId="0" applyNumberFormat="1" applyFont="1" applyBorder="1" applyAlignment="1" applyProtection="1">
      <alignment wrapText="1"/>
      <protection locked="0"/>
    </xf>
    <xf numFmtId="164" fontId="1" fillId="3" borderId="40" xfId="1" applyFont="1" applyFill="1" applyBorder="1" applyAlignment="1" applyProtection="1">
      <alignment horizontal="center" vertical="center" wrapText="1"/>
      <protection locked="0"/>
    </xf>
    <xf numFmtId="164" fontId="1" fillId="0" borderId="3" xfId="0" applyNumberFormat="1" applyFont="1" applyBorder="1" applyAlignment="1" applyProtection="1">
      <alignment wrapText="1"/>
      <protection locked="0"/>
    </xf>
    <xf numFmtId="164" fontId="1" fillId="2" borderId="40" xfId="0" applyNumberFormat="1" applyFont="1" applyFill="1" applyBorder="1" applyAlignment="1">
      <alignment wrapText="1"/>
    </xf>
    <xf numFmtId="164" fontId="1" fillId="2" borderId="51" xfId="0" applyNumberFormat="1" applyFont="1" applyFill="1" applyBorder="1" applyAlignment="1">
      <alignment wrapText="1"/>
    </xf>
    <xf numFmtId="164" fontId="1" fillId="3" borderId="0" xfId="1" applyFont="1" applyFill="1" applyBorder="1" applyAlignment="1" applyProtection="1">
      <alignment vertical="center" wrapText="1"/>
    </xf>
    <xf numFmtId="164" fontId="1" fillId="2" borderId="3" xfId="0" applyNumberFormat="1" applyFont="1" applyFill="1" applyBorder="1" applyAlignment="1">
      <alignment wrapText="1"/>
    </xf>
    <xf numFmtId="164" fontId="1" fillId="2" borderId="52" xfId="0" applyNumberFormat="1" applyFont="1" applyFill="1" applyBorder="1" applyAlignment="1">
      <alignment wrapText="1"/>
    </xf>
    <xf numFmtId="164" fontId="1" fillId="2" borderId="50" xfId="0" applyNumberFormat="1" applyFont="1" applyFill="1" applyBorder="1" applyAlignment="1">
      <alignment wrapText="1"/>
    </xf>
    <xf numFmtId="164" fontId="1" fillId="2" borderId="14" xfId="0" applyNumberFormat="1" applyFont="1" applyFill="1" applyBorder="1" applyAlignment="1">
      <alignment wrapText="1"/>
    </xf>
    <xf numFmtId="164" fontId="1" fillId="2" borderId="8" xfId="1" applyFont="1" applyFill="1" applyBorder="1" applyAlignment="1" applyProtection="1">
      <alignment wrapText="1"/>
    </xf>
    <xf numFmtId="164" fontId="1" fillId="2" borderId="3" xfId="1" applyFont="1" applyFill="1" applyBorder="1" applyAlignment="1">
      <alignment wrapText="1"/>
    </xf>
    <xf numFmtId="16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164" fontId="1" fillId="2" borderId="39" xfId="0" applyNumberFormat="1" applyFont="1" applyFill="1" applyBorder="1" applyAlignment="1">
      <alignment wrapText="1"/>
    </xf>
    <xf numFmtId="164" fontId="1" fillId="2" borderId="15" xfId="0" applyNumberFormat="1" applyFont="1" applyFill="1" applyBorder="1" applyAlignment="1">
      <alignment wrapText="1"/>
    </xf>
    <xf numFmtId="164" fontId="1" fillId="2" borderId="54" xfId="1" applyFont="1" applyFill="1" applyBorder="1" applyAlignment="1" applyProtection="1">
      <alignment wrapText="1"/>
    </xf>
    <xf numFmtId="164" fontId="1" fillId="2" borderId="30" xfId="1" applyFont="1" applyFill="1" applyBorder="1" applyAlignment="1">
      <alignment wrapText="1"/>
    </xf>
    <xf numFmtId="164" fontId="1" fillId="2" borderId="9" xfId="1" applyFont="1" applyFill="1" applyBorder="1" applyAlignment="1">
      <alignment wrapText="1"/>
    </xf>
    <xf numFmtId="164" fontId="1" fillId="2" borderId="3" xfId="1" applyFont="1" applyFill="1" applyBorder="1" applyAlignment="1">
      <alignment vertical="center" wrapText="1"/>
    </xf>
    <xf numFmtId="9" fontId="0" fillId="0" borderId="0" xfId="2" applyFont="1"/>
    <xf numFmtId="9" fontId="0" fillId="0" borderId="0" xfId="0" applyNumberFormat="1"/>
    <xf numFmtId="0" fontId="4" fillId="0" borderId="0" xfId="3"/>
    <xf numFmtId="0" fontId="27" fillId="8" borderId="0" xfId="0" applyFont="1" applyFill="1"/>
    <xf numFmtId="0" fontId="27" fillId="0" borderId="0" xfId="0" applyFont="1"/>
    <xf numFmtId="0" fontId="28" fillId="0" borderId="3" xfId="4" applyBorder="1" applyAlignment="1">
      <alignment horizontal="center" vertical="center" wrapText="1"/>
    </xf>
    <xf numFmtId="0" fontId="3" fillId="9" borderId="3" xfId="0" applyFont="1" applyFill="1" applyBorder="1" applyAlignment="1">
      <alignment horizontal="center" vertical="top" wrapText="1"/>
    </xf>
    <xf numFmtId="0" fontId="0" fillId="9" borderId="3" xfId="0" applyFill="1" applyBorder="1" applyAlignment="1">
      <alignment horizontal="center" vertical="center" wrapText="1"/>
    </xf>
    <xf numFmtId="0" fontId="0" fillId="10" borderId="3" xfId="0" applyFill="1" applyBorder="1" applyAlignment="1">
      <alignment vertical="top"/>
    </xf>
    <xf numFmtId="0" fontId="0" fillId="10" borderId="3" xfId="0" applyFill="1" applyBorder="1" applyAlignment="1">
      <alignment vertical="top" wrapText="1"/>
    </xf>
    <xf numFmtId="0" fontId="0" fillId="10" borderId="3" xfId="0" applyFill="1" applyBorder="1" applyAlignment="1">
      <alignment vertical="center"/>
    </xf>
    <xf numFmtId="0" fontId="0" fillId="10" borderId="3" xfId="0" applyFill="1" applyBorder="1" applyAlignment="1">
      <alignment horizontal="center" vertical="center" wrapText="1"/>
    </xf>
    <xf numFmtId="0" fontId="0" fillId="11" borderId="3" xfId="0" applyFill="1" applyBorder="1" applyAlignment="1">
      <alignment vertical="top" wrapText="1"/>
    </xf>
    <xf numFmtId="0" fontId="0" fillId="10" borderId="5" xfId="0" applyFill="1" applyBorder="1" applyAlignment="1">
      <alignment vertical="top"/>
    </xf>
    <xf numFmtId="0" fontId="0" fillId="10" borderId="5" xfId="0" applyFill="1" applyBorder="1" applyAlignment="1">
      <alignment vertical="top" wrapText="1"/>
    </xf>
    <xf numFmtId="0" fontId="29" fillId="12" borderId="41" xfId="0" applyFont="1" applyFill="1" applyBorder="1" applyAlignment="1">
      <alignment horizontal="right" vertical="top"/>
    </xf>
    <xf numFmtId="0" fontId="29" fillId="12" borderId="58" xfId="0" applyFont="1" applyFill="1" applyBorder="1" applyAlignment="1">
      <alignment vertical="top" wrapText="1"/>
    </xf>
    <xf numFmtId="0" fontId="0" fillId="12" borderId="3" xfId="0" applyFill="1" applyBorder="1" applyAlignment="1">
      <alignment horizontal="center" vertical="center" wrapText="1"/>
    </xf>
    <xf numFmtId="0" fontId="29" fillId="12" borderId="59" xfId="0" applyFont="1" applyFill="1" applyBorder="1" applyAlignment="1">
      <alignment horizontal="right" vertical="top"/>
    </xf>
    <xf numFmtId="0" fontId="29" fillId="12" borderId="60" xfId="0" applyFont="1" applyFill="1" applyBorder="1" applyAlignment="1">
      <alignment vertical="top" wrapText="1"/>
    </xf>
    <xf numFmtId="0" fontId="29" fillId="12" borderId="45" xfId="0" applyFont="1" applyFill="1" applyBorder="1" applyAlignment="1">
      <alignment horizontal="right" vertical="top"/>
    </xf>
    <xf numFmtId="0" fontId="29" fillId="12" borderId="52" xfId="0" applyFont="1" applyFill="1" applyBorder="1" applyAlignment="1">
      <alignment vertical="top" wrapText="1"/>
    </xf>
    <xf numFmtId="0" fontId="0" fillId="10" borderId="40" xfId="0" applyFill="1" applyBorder="1" applyAlignment="1">
      <alignment vertical="top"/>
    </xf>
    <xf numFmtId="0" fontId="0" fillId="10" borderId="40" xfId="0" applyFill="1" applyBorder="1" applyAlignment="1">
      <alignment vertical="top" wrapText="1"/>
    </xf>
    <xf numFmtId="2" fontId="0" fillId="10" borderId="3" xfId="0" applyNumberFormat="1" applyFill="1" applyBorder="1" applyAlignment="1">
      <alignment vertical="top"/>
    </xf>
    <xf numFmtId="2" fontId="8" fillId="10" borderId="3" xfId="0" applyNumberFormat="1" applyFont="1" applyFill="1" applyBorder="1" applyAlignment="1">
      <alignment vertical="top"/>
    </xf>
    <xf numFmtId="0" fontId="8" fillId="10" borderId="3" xfId="0" applyFont="1" applyFill="1" applyBorder="1" applyAlignment="1">
      <alignment vertical="top" wrapText="1"/>
    </xf>
    <xf numFmtId="2" fontId="3" fillId="9" borderId="3" xfId="0" applyNumberFormat="1" applyFont="1" applyFill="1" applyBorder="1" applyAlignment="1">
      <alignment horizontal="center" vertical="top"/>
    </xf>
    <xf numFmtId="0" fontId="0" fillId="10" borderId="3" xfId="0" applyFill="1" applyBorder="1" applyAlignment="1">
      <alignment vertical="center" wrapText="1"/>
    </xf>
    <xf numFmtId="0" fontId="29" fillId="12" borderId="3" xfId="0" applyFont="1" applyFill="1" applyBorder="1" applyAlignment="1">
      <alignment horizontal="right" vertical="top"/>
    </xf>
    <xf numFmtId="0" fontId="29" fillId="12" borderId="3" xfId="0" applyFont="1" applyFill="1" applyBorder="1" applyAlignment="1">
      <alignment vertical="top" wrapText="1"/>
    </xf>
    <xf numFmtId="0" fontId="3" fillId="9" borderId="3" xfId="0" applyFont="1" applyFill="1" applyBorder="1" applyAlignment="1">
      <alignment horizontal="center" vertical="top"/>
    </xf>
    <xf numFmtId="0" fontId="29" fillId="12" borderId="3" xfId="0" applyFont="1" applyFill="1" applyBorder="1" applyAlignment="1">
      <alignment horizontal="left" vertical="top" wrapText="1"/>
    </xf>
    <xf numFmtId="46" fontId="0" fillId="10" borderId="3" xfId="0" applyNumberFormat="1" applyFill="1" applyBorder="1" applyAlignment="1">
      <alignment horizontal="center" vertical="center" wrapText="1"/>
    </xf>
    <xf numFmtId="0" fontId="29" fillId="12" borderId="5" xfId="0" applyFont="1" applyFill="1" applyBorder="1" applyAlignment="1">
      <alignment horizontal="right" vertical="top"/>
    </xf>
    <xf numFmtId="0" fontId="29" fillId="12" borderId="5" xfId="0" applyFont="1" applyFill="1" applyBorder="1" applyAlignment="1">
      <alignment horizontal="left" vertical="top" wrapText="1"/>
    </xf>
    <xf numFmtId="164" fontId="0" fillId="2" borderId="9" xfId="0" applyNumberFormat="1" applyFill="1" applyBorder="1" applyAlignment="1">
      <alignment vertical="center" wrapText="1"/>
    </xf>
    <xf numFmtId="164" fontId="0" fillId="2" borderId="15" xfId="0" applyNumberFormat="1" applyFill="1" applyBorder="1" applyAlignment="1">
      <alignment vertical="center" wrapText="1"/>
    </xf>
    <xf numFmtId="0" fontId="0" fillId="0" borderId="0" xfId="0" applyAlignment="1">
      <alignment vertical="center" wrapText="1"/>
    </xf>
    <xf numFmtId="0" fontId="3" fillId="2" borderId="10"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0" fontId="0" fillId="13" borderId="8" xfId="0" applyFill="1" applyBorder="1" applyAlignment="1" applyProtection="1">
      <alignment horizontal="left" vertical="top" wrapText="1"/>
      <protection locked="0"/>
    </xf>
    <xf numFmtId="0" fontId="0" fillId="13" borderId="13" xfId="0" applyFill="1" applyBorder="1" applyAlignment="1" applyProtection="1">
      <alignment horizontal="left" vertical="top" wrapText="1"/>
      <protection locked="0"/>
    </xf>
    <xf numFmtId="9" fontId="0" fillId="7" borderId="3" xfId="2" applyFont="1" applyFill="1" applyBorder="1" applyAlignment="1" applyProtection="1">
      <alignment vertical="center" wrapText="1"/>
      <protection locked="0"/>
    </xf>
    <xf numFmtId="9" fontId="0" fillId="7" borderId="14" xfId="2" applyFont="1" applyFill="1" applyBorder="1" applyAlignment="1" applyProtection="1">
      <alignment vertical="center" wrapText="1"/>
      <protection locked="0"/>
    </xf>
    <xf numFmtId="0" fontId="3" fillId="14" borderId="8" xfId="0" applyFont="1" applyFill="1" applyBorder="1" applyAlignment="1">
      <alignment vertical="center" wrapText="1"/>
    </xf>
    <xf numFmtId="0" fontId="25" fillId="14" borderId="11" xfId="0" applyFont="1" applyFill="1" applyBorder="1" applyAlignment="1">
      <alignment vertical="center" wrapText="1"/>
    </xf>
    <xf numFmtId="0" fontId="24" fillId="14" borderId="8" xfId="0" applyFont="1" applyFill="1" applyBorder="1" applyAlignment="1">
      <alignment vertical="center" wrapText="1"/>
    </xf>
    <xf numFmtId="0" fontId="3" fillId="15" borderId="8" xfId="0" applyFont="1" applyFill="1" applyBorder="1" applyAlignment="1">
      <alignment vertical="center" wrapText="1"/>
    </xf>
    <xf numFmtId="164" fontId="31" fillId="0" borderId="3" xfId="1" applyFont="1" applyBorder="1" applyAlignment="1" applyProtection="1">
      <alignment horizontal="center" vertical="center" wrapText="1"/>
      <protection locked="0"/>
    </xf>
    <xf numFmtId="164" fontId="31" fillId="0" borderId="3" xfId="1" applyFont="1" applyBorder="1" applyAlignment="1" applyProtection="1">
      <alignment vertical="center" wrapText="1"/>
      <protection locked="0"/>
    </xf>
    <xf numFmtId="0" fontId="3" fillId="0" borderId="3" xfId="0" applyFont="1" applyBorder="1" applyAlignment="1">
      <alignment horizontal="center" vertical="center" wrapText="1"/>
    </xf>
    <xf numFmtId="0" fontId="15" fillId="10" borderId="3" xfId="0" applyFont="1" applyFill="1" applyBorder="1" applyAlignment="1">
      <alignment vertical="center" wrapText="1"/>
    </xf>
    <xf numFmtId="0" fontId="30" fillId="10" borderId="3" xfId="0" applyFont="1" applyFill="1" applyBorder="1" applyAlignment="1">
      <alignment vertical="center" wrapText="1"/>
    </xf>
    <xf numFmtId="0" fontId="30" fillId="9" borderId="3" xfId="0" applyFont="1" applyFill="1" applyBorder="1" applyAlignment="1">
      <alignment vertical="center" wrapText="1"/>
    </xf>
    <xf numFmtId="0" fontId="30" fillId="12" borderId="3" xfId="0" applyFont="1" applyFill="1" applyBorder="1" applyAlignment="1">
      <alignment vertical="center" wrapText="1"/>
    </xf>
    <xf numFmtId="0" fontId="0" fillId="9" borderId="3" xfId="0" applyFill="1" applyBorder="1" applyAlignment="1">
      <alignment vertical="center" wrapText="1"/>
    </xf>
    <xf numFmtId="0" fontId="0" fillId="12" borderId="3" xfId="0" applyFill="1" applyBorder="1" applyAlignment="1">
      <alignment vertical="center" wrapText="1"/>
    </xf>
    <xf numFmtId="0" fontId="17" fillId="0" borderId="0" xfId="0" applyFont="1" applyAlignment="1">
      <alignment horizontal="left" vertical="top" wrapText="1"/>
    </xf>
    <xf numFmtId="0" fontId="2" fillId="2" borderId="5"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0" borderId="0" xfId="0" applyFont="1" applyAlignment="1">
      <alignment horizontal="center" vertical="center" wrapTex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0" fillId="5" borderId="13" xfId="0" applyFill="1" applyBorder="1" applyAlignment="1">
      <alignment horizontal="center" vertical="center" wrapText="1"/>
    </xf>
    <xf numFmtId="0" fontId="0" fillId="5" borderId="15" xfId="0" applyFill="1" applyBorder="1" applyAlignment="1">
      <alignment horizontal="center" vertical="center" wrapText="1"/>
    </xf>
    <xf numFmtId="0" fontId="2" fillId="2" borderId="5"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left" vertical="top" wrapText="1"/>
      <protection locked="0"/>
    </xf>
    <xf numFmtId="164" fontId="2" fillId="3" borderId="3" xfId="1"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164" fontId="1" fillId="3" borderId="3" xfId="1" applyFont="1" applyFill="1" applyBorder="1" applyAlignment="1" applyProtection="1">
      <alignment horizontal="left" vertical="top" wrapText="1"/>
      <protection locked="0"/>
    </xf>
    <xf numFmtId="49" fontId="2" fillId="3" borderId="3" xfId="0" applyNumberFormat="1" applyFont="1" applyFill="1" applyBorder="1" applyAlignment="1" applyProtection="1">
      <alignment horizontal="left" vertical="top" wrapText="1"/>
      <protection locked="0"/>
    </xf>
    <xf numFmtId="49" fontId="1" fillId="3" borderId="3" xfId="0" applyNumberFormat="1" applyFont="1" applyFill="1" applyBorder="1" applyAlignment="1" applyProtection="1">
      <alignment horizontal="left" vertical="top" wrapText="1"/>
      <protection locked="0"/>
    </xf>
    <xf numFmtId="0" fontId="19" fillId="0" borderId="57" xfId="0" applyFont="1" applyBorder="1" applyAlignment="1">
      <alignment horizontal="left"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164" fontId="2" fillId="2" borderId="5" xfId="1" applyFont="1" applyFill="1" applyBorder="1" applyAlignment="1" applyProtection="1">
      <alignment horizontal="center" vertical="center" wrapText="1"/>
    </xf>
    <xf numFmtId="164" fontId="2" fillId="2" borderId="40" xfId="1" applyFont="1" applyFill="1" applyBorder="1" applyAlignment="1" applyProtection="1">
      <alignment horizontal="center" vertical="center" wrapText="1"/>
    </xf>
    <xf numFmtId="0" fontId="2" fillId="4" borderId="42" xfId="0" applyFont="1" applyFill="1" applyBorder="1" applyAlignment="1">
      <alignment horizontal="center" vertical="center" wrapText="1"/>
    </xf>
    <xf numFmtId="0" fontId="2" fillId="4" borderId="44" xfId="0" applyFont="1" applyFill="1" applyBorder="1" applyAlignment="1">
      <alignment horizontal="center" vertical="center" wrapText="1"/>
    </xf>
    <xf numFmtId="164" fontId="2" fillId="2" borderId="32" xfId="1" applyFont="1" applyFill="1" applyBorder="1" applyAlignment="1" applyProtection="1">
      <alignment horizontal="center" vertical="center" wrapText="1"/>
      <protection locked="0"/>
    </xf>
    <xf numFmtId="164" fontId="2" fillId="2" borderId="39" xfId="1" applyFont="1" applyFill="1" applyBorder="1" applyAlignment="1" applyProtection="1">
      <alignment horizontal="center" vertical="center" wrapText="1"/>
      <protection locked="0"/>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7" xfId="0" applyFont="1" applyFill="1" applyBorder="1" applyAlignment="1">
      <alignment horizontal="center" wrapText="1"/>
    </xf>
    <xf numFmtId="0" fontId="2" fillId="2" borderId="28" xfId="0" applyFont="1" applyFill="1" applyBorder="1" applyAlignment="1">
      <alignment horizontal="center" wrapText="1"/>
    </xf>
    <xf numFmtId="0" fontId="2" fillId="2" borderId="22" xfId="0" applyFont="1" applyFill="1" applyBorder="1" applyAlignment="1">
      <alignment horizontal="center" wrapText="1"/>
    </xf>
    <xf numFmtId="0" fontId="2" fillId="2" borderId="55" xfId="0" applyFont="1" applyFill="1" applyBorder="1" applyAlignment="1">
      <alignment horizontal="center" vertical="center" wrapText="1"/>
    </xf>
    <xf numFmtId="0" fontId="2" fillId="2" borderId="3" xfId="0" applyFont="1" applyFill="1" applyBorder="1" applyAlignment="1">
      <alignment horizontal="left" wrapText="1"/>
    </xf>
    <xf numFmtId="0" fontId="2" fillId="2" borderId="30"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1" xfId="0" applyFont="1" applyFill="1" applyBorder="1" applyAlignment="1">
      <alignment horizontal="center" vertical="center" wrapText="1"/>
    </xf>
    <xf numFmtId="164" fontId="3" fillId="2" borderId="45" xfId="0" applyNumberFormat="1" applyFont="1" applyFill="1" applyBorder="1" applyAlignment="1">
      <alignment horizontal="center" vertical="center" wrapText="1"/>
    </xf>
    <xf numFmtId="164" fontId="3" fillId="2" borderId="46" xfId="0" applyNumberFormat="1" applyFont="1" applyFill="1" applyBorder="1" applyAlignment="1">
      <alignment horizontal="center" vertical="center" wrapText="1"/>
    </xf>
    <xf numFmtId="49" fontId="0" fillId="2" borderId="47" xfId="0" applyNumberFormat="1" applyFill="1" applyBorder="1" applyAlignment="1">
      <alignment horizontal="center" vertical="center" wrapText="1"/>
    </xf>
    <xf numFmtId="49" fontId="0" fillId="2" borderId="48" xfId="0" applyNumberFormat="1" applyFill="1" applyBorder="1" applyAlignment="1">
      <alignment horizontal="center" vertical="center" wrapText="1"/>
    </xf>
    <xf numFmtId="49" fontId="0" fillId="2" borderId="49" xfId="0" applyNumberFormat="1" applyFill="1" applyBorder="1" applyAlignment="1">
      <alignment horizontal="center"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2" borderId="44" xfId="0" applyFont="1" applyFill="1" applyBorder="1" applyAlignment="1">
      <alignment horizontal="left" vertical="center" wrapText="1"/>
    </xf>
    <xf numFmtId="164" fontId="3" fillId="2" borderId="4" xfId="0" applyNumberFormat="1" applyFont="1" applyFill="1" applyBorder="1" applyAlignment="1">
      <alignment horizontal="center" vertical="center" wrapText="1"/>
    </xf>
    <xf numFmtId="164" fontId="3" fillId="2" borderId="36" xfId="0" applyNumberFormat="1" applyFont="1" applyFill="1" applyBorder="1" applyAlignment="1">
      <alignment horizontal="center" vertical="center" wrapText="1"/>
    </xf>
    <xf numFmtId="0" fontId="0" fillId="2" borderId="47"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2" fillId="6" borderId="18"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6" xfId="0" applyFont="1" applyFill="1" applyBorder="1" applyAlignment="1">
      <alignment horizontal="center" vertical="center"/>
    </xf>
    <xf numFmtId="0" fontId="2" fillId="6" borderId="21" xfId="0" applyFont="1" applyFill="1" applyBorder="1" applyAlignment="1">
      <alignment horizontal="center" vertical="center"/>
    </xf>
    <xf numFmtId="0" fontId="2" fillId="2" borderId="56" xfId="0" applyFont="1" applyFill="1" applyBorder="1" applyAlignment="1">
      <alignment horizontal="center" vertical="center" wrapText="1"/>
    </xf>
  </cellXfs>
  <cellStyles count="5">
    <cellStyle name="Hipervínculo" xfId="4" builtinId="8"/>
    <cellStyle name="Moneda" xfId="1" builtinId="4"/>
    <cellStyle name="Normal" xfId="0" builtinId="0"/>
    <cellStyle name="Normal 2" xfId="3" xr:uid="{D9CA43CD-7FD0-4BFF-90E1-26C5A85A7903}"/>
    <cellStyle name="Porcentaje" xfId="2" builtinId="5"/>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s://nam11.safelinks.protection.outlook.com/?url=https%3A%2F%2Fwww.oecd.org%2Fdac%2Ffinancing-sustainable-development%2Fdevelopment-finance-standards%2Fdacandcrscodelists.htm&amp;data=05%7C01%7Clhancoc2%40kent.edu%7Caf34cf85d90a4aecb29908da2ea51ab5%7Ce5a06f4a1ec44d018f73e7dd15f26134%7C1%7C0%7C637873583917475037%7CUnknown%7CTWFpbGZsb3d8eyJWIjoiMC4wLjAwMDAiLCJQIjoiV2luMzIiLCJBTiI6Ik1haWwiLCJXVCI6Mn0%3D%7C3000%7C%7C%7C&amp;sdata=pIFFA0s3XyowKy8oAo8YgPfYUBm9eCoBqJNnaNFRls4%3D&amp;reserved=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BB1C4-3C1B-4BDE-8361-A0D1018C0553}">
  <sheetPr>
    <tabColor theme="4" tint="0.79998168889431442"/>
  </sheetPr>
  <dimension ref="B2:E4"/>
  <sheetViews>
    <sheetView showGridLines="0" zoomScale="80" zoomScaleNormal="80" workbookViewId="0"/>
  </sheetViews>
  <sheetFormatPr baseColWidth="10" defaultColWidth="9.08984375" defaultRowHeight="14.5" x14ac:dyDescent="0.35"/>
  <cols>
    <col min="2" max="2" width="127.36328125" customWidth="1"/>
  </cols>
  <sheetData>
    <row r="2" spans="2:5" ht="36.75" customHeight="1" x14ac:dyDescent="0.35">
      <c r="B2" s="248" t="s">
        <v>0</v>
      </c>
      <c r="C2" s="248"/>
      <c r="D2" s="248"/>
      <c r="E2" s="248"/>
    </row>
    <row r="3" spans="2:5" ht="21.75" customHeight="1" thickBot="1" x14ac:dyDescent="0.4">
      <c r="B3" s="105" t="s">
        <v>1</v>
      </c>
      <c r="C3" s="131"/>
      <c r="D3" s="131"/>
      <c r="E3" s="131"/>
    </row>
    <row r="4" spans="2:5" ht="300" customHeight="1" thickBot="1" x14ac:dyDescent="0.4">
      <c r="B4" s="129" t="s">
        <v>2</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23"/>
  <sheetViews>
    <sheetView showGridLines="0" showZeros="0" tabSelected="1" zoomScale="70" zoomScaleNormal="70" workbookViewId="0">
      <pane ySplit="5" topLeftCell="A6" activePane="bottomLeft" state="frozen"/>
      <selection pane="bottomLeft" activeCell="D204" sqref="D204"/>
    </sheetView>
  </sheetViews>
  <sheetFormatPr baseColWidth="10" defaultColWidth="9.08984375" defaultRowHeight="14.5" x14ac:dyDescent="0.35"/>
  <cols>
    <col min="1" max="1" width="9.08984375" style="29"/>
    <col min="2" max="2" width="30.6328125" style="29" customWidth="1"/>
    <col min="3" max="3" width="32.453125" style="29" customWidth="1"/>
    <col min="4" max="4" width="24.36328125" style="29" customWidth="1"/>
    <col min="5" max="6" width="23.08984375" style="29" hidden="1" customWidth="1"/>
    <col min="7" max="7" width="24.453125" style="29" customWidth="1"/>
    <col min="8" max="8" width="31.453125" style="29" customWidth="1"/>
    <col min="9" max="9" width="28.08984375" style="111" customWidth="1"/>
    <col min="10" max="10" width="33" style="111" customWidth="1"/>
    <col min="11" max="11" width="31.453125" style="29" customWidth="1"/>
    <col min="12" max="12" width="18.90625" style="29" customWidth="1"/>
    <col min="13" max="13" width="9.08984375" style="29"/>
    <col min="14" max="14" width="17.6328125" style="29" customWidth="1"/>
    <col min="15" max="15" width="26.453125" style="29" customWidth="1"/>
    <col min="16" max="16" width="22.453125" style="29" customWidth="1"/>
    <col min="17" max="17" width="29.6328125" style="29" customWidth="1"/>
    <col min="18" max="18" width="23.453125" style="29" customWidth="1"/>
    <col min="19" max="19" width="18.453125" style="29" customWidth="1"/>
    <col min="20" max="20" width="17.453125" style="29" customWidth="1"/>
    <col min="21" max="21" width="25.08984375" style="29" customWidth="1"/>
    <col min="22" max="16384" width="9.08984375" style="29"/>
  </cols>
  <sheetData>
    <row r="1" spans="1:12" ht="30" customHeight="1" x14ac:dyDescent="1">
      <c r="B1" s="248" t="s">
        <v>3</v>
      </c>
      <c r="C1" s="248"/>
      <c r="D1" s="248"/>
      <c r="E1" s="248"/>
      <c r="F1" s="27"/>
      <c r="G1" s="27"/>
      <c r="H1" s="28"/>
      <c r="I1" s="117"/>
      <c r="J1" s="117"/>
      <c r="K1" s="28"/>
    </row>
    <row r="2" spans="1:12" ht="15.5" x14ac:dyDescent="0.35">
      <c r="B2" s="105" t="s">
        <v>1</v>
      </c>
    </row>
    <row r="3" spans="1:12" ht="18.5" x14ac:dyDescent="0.45">
      <c r="B3" s="270" t="s">
        <v>4</v>
      </c>
      <c r="C3" s="270"/>
      <c r="D3" s="270"/>
      <c r="E3" s="270"/>
    </row>
    <row r="4" spans="1:12" ht="18.5" x14ac:dyDescent="0.45">
      <c r="B4" s="133"/>
      <c r="C4" s="133"/>
      <c r="D4" s="133"/>
      <c r="E4" s="133"/>
    </row>
    <row r="5" spans="1:12" ht="99.75" customHeight="1" x14ac:dyDescent="0.35">
      <c r="B5" s="125" t="s">
        <v>5</v>
      </c>
      <c r="C5" s="125" t="s">
        <v>6</v>
      </c>
      <c r="D5" s="130" t="s">
        <v>7</v>
      </c>
      <c r="E5" s="125" t="s">
        <v>8</v>
      </c>
      <c r="F5" s="125" t="s">
        <v>9</v>
      </c>
      <c r="G5" s="125" t="s">
        <v>10</v>
      </c>
      <c r="H5" s="125" t="s">
        <v>11</v>
      </c>
      <c r="I5" s="125" t="s">
        <v>12</v>
      </c>
      <c r="J5" s="125" t="s">
        <v>13</v>
      </c>
      <c r="K5" s="125" t="s">
        <v>14</v>
      </c>
      <c r="L5" s="34"/>
    </row>
    <row r="6" spans="1:12" ht="51" customHeight="1" x14ac:dyDescent="0.35">
      <c r="B6" s="70" t="s">
        <v>15</v>
      </c>
      <c r="C6" s="268" t="s">
        <v>869</v>
      </c>
      <c r="D6" s="268"/>
      <c r="E6" s="268"/>
      <c r="F6" s="268"/>
      <c r="G6" s="268"/>
      <c r="H6" s="268"/>
      <c r="I6" s="265"/>
      <c r="J6" s="265"/>
      <c r="K6" s="268"/>
      <c r="L6" s="13"/>
    </row>
    <row r="7" spans="1:12" ht="51" customHeight="1" x14ac:dyDescent="0.35">
      <c r="B7" s="70" t="s">
        <v>16</v>
      </c>
      <c r="C7" s="269" t="s">
        <v>870</v>
      </c>
      <c r="D7" s="269"/>
      <c r="E7" s="269"/>
      <c r="F7" s="269"/>
      <c r="G7" s="269"/>
      <c r="H7" s="269"/>
      <c r="I7" s="267"/>
      <c r="J7" s="267"/>
      <c r="K7" s="269"/>
      <c r="L7" s="36"/>
    </row>
    <row r="8" spans="1:12" ht="108.5" x14ac:dyDescent="0.35">
      <c r="B8" s="135" t="s">
        <v>17</v>
      </c>
      <c r="C8" s="136" t="s">
        <v>871</v>
      </c>
      <c r="D8" s="239">
        <v>34000</v>
      </c>
      <c r="E8" s="137"/>
      <c r="F8" s="137"/>
      <c r="G8" s="138">
        <f>D8</f>
        <v>34000</v>
      </c>
      <c r="H8" s="139">
        <v>0.6</v>
      </c>
      <c r="I8" s="137">
        <v>35257.449999999997</v>
      </c>
      <c r="J8" s="140" t="s">
        <v>873</v>
      </c>
      <c r="K8" s="141"/>
      <c r="L8" s="142"/>
    </row>
    <row r="9" spans="1:12" ht="93" x14ac:dyDescent="0.35">
      <c r="B9" s="135" t="s">
        <v>18</v>
      </c>
      <c r="C9" s="136" t="s">
        <v>872</v>
      </c>
      <c r="D9" s="239">
        <v>43500</v>
      </c>
      <c r="E9" s="137"/>
      <c r="F9" s="137"/>
      <c r="G9" s="138">
        <f t="shared" ref="G9:G15" si="0">D9</f>
        <v>43500</v>
      </c>
      <c r="H9" s="139">
        <v>0.6</v>
      </c>
      <c r="I9" s="137">
        <v>27079.749999999996</v>
      </c>
      <c r="J9" s="140" t="s">
        <v>874</v>
      </c>
      <c r="K9" s="141"/>
      <c r="L9" s="142"/>
    </row>
    <row r="10" spans="1:12" ht="15.5" hidden="1" x14ac:dyDescent="0.35">
      <c r="B10" s="135" t="s">
        <v>19</v>
      </c>
      <c r="C10" s="136"/>
      <c r="D10" s="137"/>
      <c r="E10" s="137"/>
      <c r="F10" s="137"/>
      <c r="G10" s="138">
        <f t="shared" si="0"/>
        <v>0</v>
      </c>
      <c r="H10" s="139"/>
      <c r="I10" s="137"/>
      <c r="J10" s="140"/>
      <c r="K10" s="141"/>
      <c r="L10" s="142"/>
    </row>
    <row r="11" spans="1:12" ht="15.5" hidden="1" x14ac:dyDescent="0.35">
      <c r="B11" s="135" t="s">
        <v>20</v>
      </c>
      <c r="C11" s="136"/>
      <c r="D11" s="137"/>
      <c r="E11" s="137"/>
      <c r="F11" s="137"/>
      <c r="G11" s="138">
        <f t="shared" si="0"/>
        <v>0</v>
      </c>
      <c r="H11" s="139"/>
      <c r="I11" s="137"/>
      <c r="J11" s="140"/>
      <c r="K11" s="141"/>
      <c r="L11" s="142"/>
    </row>
    <row r="12" spans="1:12" ht="15.5" hidden="1" x14ac:dyDescent="0.35">
      <c r="B12" s="135" t="s">
        <v>21</v>
      </c>
      <c r="C12" s="136"/>
      <c r="D12" s="137"/>
      <c r="E12" s="137"/>
      <c r="F12" s="137"/>
      <c r="G12" s="138">
        <f t="shared" si="0"/>
        <v>0</v>
      </c>
      <c r="H12" s="139"/>
      <c r="I12" s="137"/>
      <c r="J12" s="140"/>
      <c r="K12" s="141"/>
      <c r="L12" s="142"/>
    </row>
    <row r="13" spans="1:12" ht="15.5" hidden="1" x14ac:dyDescent="0.35">
      <c r="B13" s="135" t="s">
        <v>22</v>
      </c>
      <c r="C13" s="136"/>
      <c r="D13" s="137"/>
      <c r="E13" s="137"/>
      <c r="F13" s="137"/>
      <c r="G13" s="138">
        <f t="shared" si="0"/>
        <v>0</v>
      </c>
      <c r="H13" s="139"/>
      <c r="I13" s="137"/>
      <c r="J13" s="140"/>
      <c r="K13" s="141"/>
      <c r="L13" s="142"/>
    </row>
    <row r="14" spans="1:12" ht="15.5" hidden="1" x14ac:dyDescent="0.35">
      <c r="B14" s="135" t="s">
        <v>23</v>
      </c>
      <c r="C14" s="143"/>
      <c r="D14" s="140"/>
      <c r="E14" s="140"/>
      <c r="F14" s="140"/>
      <c r="G14" s="138">
        <f t="shared" si="0"/>
        <v>0</v>
      </c>
      <c r="H14" s="144"/>
      <c r="I14" s="140"/>
      <c r="J14" s="140"/>
      <c r="K14" s="145"/>
      <c r="L14" s="142"/>
    </row>
    <row r="15" spans="1:12" ht="15.5" hidden="1" x14ac:dyDescent="0.35">
      <c r="A15" s="30"/>
      <c r="B15" s="135" t="s">
        <v>24</v>
      </c>
      <c r="C15" s="143"/>
      <c r="D15" s="140"/>
      <c r="E15" s="140"/>
      <c r="F15" s="140"/>
      <c r="G15" s="138">
        <f t="shared" si="0"/>
        <v>0</v>
      </c>
      <c r="H15" s="144"/>
      <c r="I15" s="140"/>
      <c r="J15" s="140"/>
      <c r="K15" s="145"/>
    </row>
    <row r="16" spans="1:12" ht="15.5" x14ac:dyDescent="0.35">
      <c r="A16" s="30"/>
      <c r="C16" s="70" t="s">
        <v>25</v>
      </c>
      <c r="D16" s="14">
        <f>SUM(D8:D15)</f>
        <v>77500</v>
      </c>
      <c r="E16" s="14">
        <f>SUM(E8:E15)</f>
        <v>0</v>
      </c>
      <c r="F16" s="14">
        <f>SUM(F8:F15)</f>
        <v>0</v>
      </c>
      <c r="G16" s="14">
        <f>SUM(G8:G15)</f>
        <v>77500</v>
      </c>
      <c r="H16" s="14">
        <f>(H8*G8)+(H9*G9)+(H10*G10)+(H11*G11)+(H12*G12)+(H13*G13)+(H14*G14)+(H15*G15)</f>
        <v>46500</v>
      </c>
      <c r="I16" s="14">
        <f>SUM(I8:I15)</f>
        <v>62337.2</v>
      </c>
      <c r="J16" s="126"/>
      <c r="K16" s="145"/>
      <c r="L16" s="37"/>
    </row>
    <row r="17" spans="1:12" ht="51" customHeight="1" x14ac:dyDescent="0.35">
      <c r="A17" s="30"/>
      <c r="B17" s="70" t="s">
        <v>26</v>
      </c>
      <c r="C17" s="266" t="s">
        <v>875</v>
      </c>
      <c r="D17" s="266"/>
      <c r="E17" s="266"/>
      <c r="F17" s="266"/>
      <c r="G17" s="266"/>
      <c r="H17" s="266"/>
      <c r="I17" s="267"/>
      <c r="J17" s="267"/>
      <c r="K17" s="266"/>
      <c r="L17" s="36"/>
    </row>
    <row r="18" spans="1:12" ht="93" x14ac:dyDescent="0.35">
      <c r="A18" s="30"/>
      <c r="B18" s="135" t="s">
        <v>27</v>
      </c>
      <c r="C18" s="136" t="s">
        <v>876</v>
      </c>
      <c r="D18" s="239">
        <v>55000</v>
      </c>
      <c r="E18" s="137"/>
      <c r="F18" s="137"/>
      <c r="G18" s="138">
        <f>D18</f>
        <v>55000</v>
      </c>
      <c r="H18" s="139">
        <v>0.6</v>
      </c>
      <c r="I18" s="137">
        <v>41614.239999999998</v>
      </c>
      <c r="J18" s="140" t="s">
        <v>874</v>
      </c>
      <c r="K18" s="141"/>
      <c r="L18" s="142"/>
    </row>
    <row r="19" spans="1:12" ht="93" x14ac:dyDescent="0.35">
      <c r="A19" s="30"/>
      <c r="B19" s="135" t="s">
        <v>28</v>
      </c>
      <c r="C19" s="136" t="s">
        <v>877</v>
      </c>
      <c r="D19" s="239">
        <v>6600</v>
      </c>
      <c r="E19" s="137"/>
      <c r="F19" s="137"/>
      <c r="G19" s="138">
        <f t="shared" ref="G19:G25" si="1">D19</f>
        <v>6600</v>
      </c>
      <c r="H19" s="139">
        <v>0.6</v>
      </c>
      <c r="I19" s="137">
        <v>6358</v>
      </c>
      <c r="J19" s="140" t="s">
        <v>874</v>
      </c>
      <c r="K19" s="141"/>
      <c r="L19" s="142"/>
    </row>
    <row r="20" spans="1:12" ht="15.5" hidden="1" x14ac:dyDescent="0.35">
      <c r="A20" s="30"/>
      <c r="B20" s="135" t="s">
        <v>29</v>
      </c>
      <c r="C20" s="136"/>
      <c r="D20" s="137"/>
      <c r="E20" s="137"/>
      <c r="F20" s="137"/>
      <c r="G20" s="138">
        <f t="shared" si="1"/>
        <v>0</v>
      </c>
      <c r="H20" s="139"/>
      <c r="I20" s="137"/>
      <c r="J20" s="137"/>
      <c r="K20" s="141"/>
      <c r="L20" s="142"/>
    </row>
    <row r="21" spans="1:12" ht="15.5" hidden="1" x14ac:dyDescent="0.35">
      <c r="A21" s="30"/>
      <c r="B21" s="135" t="s">
        <v>30</v>
      </c>
      <c r="C21" s="136"/>
      <c r="D21" s="137"/>
      <c r="E21" s="137"/>
      <c r="F21" s="137"/>
      <c r="G21" s="138">
        <f t="shared" si="1"/>
        <v>0</v>
      </c>
      <c r="H21" s="139"/>
      <c r="I21" s="137"/>
      <c r="J21" s="137"/>
      <c r="K21" s="141"/>
      <c r="L21" s="142"/>
    </row>
    <row r="22" spans="1:12" ht="15.5" hidden="1" x14ac:dyDescent="0.35">
      <c r="A22" s="30"/>
      <c r="B22" s="135" t="s">
        <v>31</v>
      </c>
      <c r="C22" s="136"/>
      <c r="D22" s="137"/>
      <c r="E22" s="137"/>
      <c r="F22" s="137"/>
      <c r="G22" s="138">
        <f t="shared" si="1"/>
        <v>0</v>
      </c>
      <c r="H22" s="139"/>
      <c r="I22" s="137"/>
      <c r="J22" s="137"/>
      <c r="K22" s="141"/>
      <c r="L22" s="142"/>
    </row>
    <row r="23" spans="1:12" ht="15.5" hidden="1" x14ac:dyDescent="0.35">
      <c r="A23" s="30"/>
      <c r="B23" s="135" t="s">
        <v>32</v>
      </c>
      <c r="C23" s="136"/>
      <c r="D23" s="137"/>
      <c r="E23" s="137"/>
      <c r="F23" s="137"/>
      <c r="G23" s="138">
        <f t="shared" si="1"/>
        <v>0</v>
      </c>
      <c r="H23" s="139"/>
      <c r="I23" s="137"/>
      <c r="J23" s="137"/>
      <c r="K23" s="141"/>
      <c r="L23" s="142"/>
    </row>
    <row r="24" spans="1:12" ht="15.5" hidden="1" x14ac:dyDescent="0.35">
      <c r="A24" s="30"/>
      <c r="B24" s="135" t="s">
        <v>33</v>
      </c>
      <c r="C24" s="143"/>
      <c r="D24" s="140"/>
      <c r="E24" s="140"/>
      <c r="F24" s="140"/>
      <c r="G24" s="138">
        <f t="shared" si="1"/>
        <v>0</v>
      </c>
      <c r="H24" s="144"/>
      <c r="I24" s="140"/>
      <c r="J24" s="140"/>
      <c r="K24" s="145"/>
      <c r="L24" s="142"/>
    </row>
    <row r="25" spans="1:12" ht="15.5" hidden="1" x14ac:dyDescent="0.35">
      <c r="A25" s="30"/>
      <c r="B25" s="135" t="s">
        <v>34</v>
      </c>
      <c r="C25" s="143"/>
      <c r="D25" s="140"/>
      <c r="E25" s="140"/>
      <c r="F25" s="140"/>
      <c r="G25" s="138">
        <f t="shared" si="1"/>
        <v>0</v>
      </c>
      <c r="H25" s="144"/>
      <c r="I25" s="140"/>
      <c r="J25" s="140"/>
      <c r="K25" s="145"/>
      <c r="L25" s="142"/>
    </row>
    <row r="26" spans="1:12" ht="15.5" x14ac:dyDescent="0.35">
      <c r="A26" s="30"/>
      <c r="C26" s="70" t="s">
        <v>25</v>
      </c>
      <c r="D26" s="17">
        <f>SUM(D18:D25)</f>
        <v>61600</v>
      </c>
      <c r="E26" s="17">
        <f t="shared" ref="E26:G26" si="2">SUM(E18:E25)</f>
        <v>0</v>
      </c>
      <c r="F26" s="17">
        <f t="shared" si="2"/>
        <v>0</v>
      </c>
      <c r="G26" s="17">
        <f t="shared" si="2"/>
        <v>61600</v>
      </c>
      <c r="H26" s="14">
        <f>(H18*G18)+(H19*G19)+(H20*G20)+(H21*G21)+(H22*G22)+(H23*G23)+(H24*G24)+(H25*G25)</f>
        <v>36960</v>
      </c>
      <c r="I26" s="14">
        <f>SUM(I18:I25)</f>
        <v>47972.24</v>
      </c>
      <c r="J26" s="126"/>
      <c r="K26" s="145"/>
      <c r="L26" s="37"/>
    </row>
    <row r="27" spans="1:12" ht="51" customHeight="1" x14ac:dyDescent="0.35">
      <c r="A27" s="30"/>
      <c r="B27" s="70" t="s">
        <v>35</v>
      </c>
      <c r="C27" s="266" t="s">
        <v>881</v>
      </c>
      <c r="D27" s="266"/>
      <c r="E27" s="266"/>
      <c r="F27" s="266"/>
      <c r="G27" s="266"/>
      <c r="H27" s="266"/>
      <c r="I27" s="267"/>
      <c r="J27" s="267"/>
      <c r="K27" s="266"/>
      <c r="L27" s="36"/>
    </row>
    <row r="28" spans="1:12" ht="93" x14ac:dyDescent="0.35">
      <c r="A28" s="30"/>
      <c r="B28" s="135" t="s">
        <v>36</v>
      </c>
      <c r="C28" s="136" t="s">
        <v>878</v>
      </c>
      <c r="D28" s="239">
        <v>21000</v>
      </c>
      <c r="E28" s="137"/>
      <c r="F28" s="137"/>
      <c r="G28" s="138">
        <f>D28</f>
        <v>21000</v>
      </c>
      <c r="H28" s="139">
        <v>0.6</v>
      </c>
      <c r="I28" s="137">
        <v>25920.060000000005</v>
      </c>
      <c r="J28" s="140" t="s">
        <v>874</v>
      </c>
      <c r="K28" s="141"/>
      <c r="L28" s="142"/>
    </row>
    <row r="29" spans="1:12" ht="93" x14ac:dyDescent="0.35">
      <c r="A29" s="30"/>
      <c r="B29" s="135" t="s">
        <v>37</v>
      </c>
      <c r="C29" s="136" t="s">
        <v>879</v>
      </c>
      <c r="D29" s="239">
        <v>12500</v>
      </c>
      <c r="E29" s="137"/>
      <c r="F29" s="137"/>
      <c r="G29" s="138">
        <f t="shared" ref="G29:G35" si="3">D29</f>
        <v>12500</v>
      </c>
      <c r="H29" s="139">
        <v>0.6</v>
      </c>
      <c r="I29" s="137">
        <v>3500</v>
      </c>
      <c r="J29" s="140" t="s">
        <v>874</v>
      </c>
      <c r="K29" s="141"/>
      <c r="L29" s="142"/>
    </row>
    <row r="30" spans="1:12" ht="93" x14ac:dyDescent="0.35">
      <c r="A30" s="30"/>
      <c r="B30" s="135" t="s">
        <v>38</v>
      </c>
      <c r="C30" s="136" t="s">
        <v>880</v>
      </c>
      <c r="D30" s="239">
        <v>41000</v>
      </c>
      <c r="E30" s="137"/>
      <c r="F30" s="137"/>
      <c r="G30" s="138">
        <f t="shared" si="3"/>
        <v>41000</v>
      </c>
      <c r="H30" s="139">
        <v>0.6</v>
      </c>
      <c r="I30" s="137">
        <v>9092.58</v>
      </c>
      <c r="J30" s="140" t="s">
        <v>874</v>
      </c>
      <c r="K30" s="141"/>
      <c r="L30" s="142"/>
    </row>
    <row r="31" spans="1:12" ht="15.5" hidden="1" x14ac:dyDescent="0.35">
      <c r="A31" s="30"/>
      <c r="B31" s="135" t="s">
        <v>39</v>
      </c>
      <c r="C31" s="136"/>
      <c r="D31" s="137"/>
      <c r="E31" s="137"/>
      <c r="F31" s="137"/>
      <c r="G31" s="138">
        <f t="shared" si="3"/>
        <v>0</v>
      </c>
      <c r="H31" s="139"/>
      <c r="I31" s="137"/>
      <c r="J31" s="137"/>
      <c r="K31" s="141"/>
      <c r="L31" s="142"/>
    </row>
    <row r="32" spans="1:12" s="30" customFormat="1" ht="15.5" hidden="1" x14ac:dyDescent="0.35">
      <c r="B32" s="135" t="s">
        <v>40</v>
      </c>
      <c r="C32" s="136"/>
      <c r="D32" s="137"/>
      <c r="E32" s="137"/>
      <c r="F32" s="137"/>
      <c r="G32" s="138">
        <f t="shared" si="3"/>
        <v>0</v>
      </c>
      <c r="H32" s="139"/>
      <c r="I32" s="137"/>
      <c r="J32" s="137"/>
      <c r="K32" s="141"/>
      <c r="L32" s="142"/>
    </row>
    <row r="33" spans="1:12" s="30" customFormat="1" ht="15.5" hidden="1" x14ac:dyDescent="0.35">
      <c r="B33" s="135" t="s">
        <v>41</v>
      </c>
      <c r="C33" s="136"/>
      <c r="D33" s="137"/>
      <c r="E33" s="137"/>
      <c r="F33" s="137"/>
      <c r="G33" s="138">
        <f t="shared" si="3"/>
        <v>0</v>
      </c>
      <c r="H33" s="139"/>
      <c r="I33" s="137"/>
      <c r="J33" s="137"/>
      <c r="K33" s="141"/>
      <c r="L33" s="142"/>
    </row>
    <row r="34" spans="1:12" s="30" customFormat="1" ht="15.5" hidden="1" x14ac:dyDescent="0.35">
      <c r="A34" s="29"/>
      <c r="B34" s="135" t="s">
        <v>42</v>
      </c>
      <c r="C34" s="143"/>
      <c r="D34" s="140"/>
      <c r="E34" s="140"/>
      <c r="F34" s="140"/>
      <c r="G34" s="138">
        <f t="shared" si="3"/>
        <v>0</v>
      </c>
      <c r="H34" s="144"/>
      <c r="I34" s="140"/>
      <c r="J34" s="140"/>
      <c r="K34" s="145"/>
      <c r="L34" s="142"/>
    </row>
    <row r="35" spans="1:12" ht="15.5" hidden="1" x14ac:dyDescent="0.35">
      <c r="B35" s="135" t="s">
        <v>43</v>
      </c>
      <c r="C35" s="143"/>
      <c r="D35" s="140"/>
      <c r="E35" s="140"/>
      <c r="F35" s="140"/>
      <c r="G35" s="138">
        <f t="shared" si="3"/>
        <v>0</v>
      </c>
      <c r="H35" s="144"/>
      <c r="I35" s="140"/>
      <c r="J35" s="140"/>
      <c r="K35" s="145"/>
      <c r="L35" s="142"/>
    </row>
    <row r="36" spans="1:12" ht="15.5" x14ac:dyDescent="0.35">
      <c r="C36" s="70" t="s">
        <v>25</v>
      </c>
      <c r="D36" s="17">
        <f>SUM(D28:D35)</f>
        <v>74500</v>
      </c>
      <c r="E36" s="17">
        <f t="shared" ref="E36:G36" si="4">SUM(E28:E35)</f>
        <v>0</v>
      </c>
      <c r="F36" s="17">
        <f t="shared" si="4"/>
        <v>0</v>
      </c>
      <c r="G36" s="17">
        <f t="shared" si="4"/>
        <v>74500</v>
      </c>
      <c r="H36" s="14">
        <f>(H28*G28)+(H29*G29)+(H30*G30)+(H31*G31)+(H32*G32)+(H33*G33)+(H34*G34)+(H35*G35)</f>
        <v>44700</v>
      </c>
      <c r="I36" s="14">
        <f>SUM(I28:I35)</f>
        <v>38512.640000000007</v>
      </c>
      <c r="J36" s="126"/>
      <c r="K36" s="145"/>
      <c r="L36" s="37"/>
    </row>
    <row r="37" spans="1:12" ht="51" customHeight="1" x14ac:dyDescent="0.35">
      <c r="B37" s="70" t="s">
        <v>44</v>
      </c>
      <c r="C37" s="266" t="s">
        <v>882</v>
      </c>
      <c r="D37" s="266"/>
      <c r="E37" s="266"/>
      <c r="F37" s="266"/>
      <c r="G37" s="266"/>
      <c r="H37" s="266"/>
      <c r="I37" s="267"/>
      <c r="J37" s="267"/>
      <c r="K37" s="266"/>
      <c r="L37" s="36"/>
    </row>
    <row r="38" spans="1:12" ht="93" x14ac:dyDescent="0.35">
      <c r="B38" s="135" t="s">
        <v>45</v>
      </c>
      <c r="C38" s="136" t="s">
        <v>883</v>
      </c>
      <c r="D38" s="239">
        <v>9500</v>
      </c>
      <c r="E38" s="137"/>
      <c r="F38" s="137"/>
      <c r="G38" s="138">
        <f>D38</f>
        <v>9500</v>
      </c>
      <c r="H38" s="139">
        <v>0.6</v>
      </c>
      <c r="I38" s="137">
        <v>9652.65</v>
      </c>
      <c r="J38" s="140" t="s">
        <v>874</v>
      </c>
      <c r="K38" s="141"/>
      <c r="L38" s="142"/>
    </row>
    <row r="39" spans="1:12" ht="108.5" x14ac:dyDescent="0.35">
      <c r="B39" s="135" t="s">
        <v>46</v>
      </c>
      <c r="C39" s="136" t="s">
        <v>884</v>
      </c>
      <c r="D39" s="239">
        <v>51000</v>
      </c>
      <c r="E39" s="137"/>
      <c r="F39" s="137"/>
      <c r="G39" s="138">
        <f t="shared" ref="G39:G45" si="5">D39</f>
        <v>51000</v>
      </c>
      <c r="H39" s="139">
        <v>0.6</v>
      </c>
      <c r="I39" s="137">
        <v>40315.699999999997</v>
      </c>
      <c r="J39" s="140" t="s">
        <v>874</v>
      </c>
      <c r="K39" s="141"/>
      <c r="L39" s="142"/>
    </row>
    <row r="40" spans="1:12" ht="15.5" hidden="1" x14ac:dyDescent="0.35">
      <c r="B40" s="135" t="s">
        <v>47</v>
      </c>
      <c r="C40" s="136"/>
      <c r="D40" s="137"/>
      <c r="E40" s="137"/>
      <c r="F40" s="137"/>
      <c r="G40" s="138">
        <f t="shared" si="5"/>
        <v>0</v>
      </c>
      <c r="H40" s="139"/>
      <c r="I40" s="137"/>
      <c r="J40" s="137"/>
      <c r="K40" s="141"/>
      <c r="L40" s="142"/>
    </row>
    <row r="41" spans="1:12" ht="15.5" hidden="1" x14ac:dyDescent="0.35">
      <c r="B41" s="135" t="s">
        <v>48</v>
      </c>
      <c r="C41" s="136"/>
      <c r="D41" s="137"/>
      <c r="E41" s="137"/>
      <c r="F41" s="137"/>
      <c r="G41" s="138">
        <f t="shared" si="5"/>
        <v>0</v>
      </c>
      <c r="H41" s="139"/>
      <c r="I41" s="137"/>
      <c r="J41" s="137"/>
      <c r="K41" s="141"/>
      <c r="L41" s="142"/>
    </row>
    <row r="42" spans="1:12" ht="15.5" hidden="1" x14ac:dyDescent="0.35">
      <c r="B42" s="135" t="s">
        <v>49</v>
      </c>
      <c r="C42" s="136"/>
      <c r="D42" s="137"/>
      <c r="E42" s="137"/>
      <c r="F42" s="137"/>
      <c r="G42" s="138">
        <f t="shared" si="5"/>
        <v>0</v>
      </c>
      <c r="H42" s="139"/>
      <c r="I42" s="137"/>
      <c r="J42" s="137"/>
      <c r="K42" s="141"/>
      <c r="L42" s="142"/>
    </row>
    <row r="43" spans="1:12" ht="15.5" hidden="1" x14ac:dyDescent="0.35">
      <c r="A43" s="30"/>
      <c r="B43" s="135" t="s">
        <v>50</v>
      </c>
      <c r="C43" s="136"/>
      <c r="D43" s="137"/>
      <c r="E43" s="137"/>
      <c r="F43" s="137"/>
      <c r="G43" s="138">
        <f t="shared" si="5"/>
        <v>0</v>
      </c>
      <c r="H43" s="139"/>
      <c r="I43" s="137"/>
      <c r="J43" s="137"/>
      <c r="K43" s="141"/>
      <c r="L43" s="142"/>
    </row>
    <row r="44" spans="1:12" s="30" customFormat="1" ht="15.5" hidden="1" x14ac:dyDescent="0.35">
      <c r="A44" s="29"/>
      <c r="B44" s="135" t="s">
        <v>51</v>
      </c>
      <c r="C44" s="143"/>
      <c r="D44" s="140"/>
      <c r="E44" s="140"/>
      <c r="F44" s="140"/>
      <c r="G44" s="138">
        <f t="shared" si="5"/>
        <v>0</v>
      </c>
      <c r="H44" s="144"/>
      <c r="I44" s="140"/>
      <c r="J44" s="140"/>
      <c r="K44" s="145"/>
      <c r="L44" s="142"/>
    </row>
    <row r="45" spans="1:12" ht="15.5" hidden="1" x14ac:dyDescent="0.35">
      <c r="B45" s="135" t="s">
        <v>52</v>
      </c>
      <c r="C45" s="143"/>
      <c r="D45" s="140"/>
      <c r="E45" s="140"/>
      <c r="F45" s="140"/>
      <c r="G45" s="138">
        <f t="shared" si="5"/>
        <v>0</v>
      </c>
      <c r="H45" s="144"/>
      <c r="I45" s="140"/>
      <c r="J45" s="140"/>
      <c r="K45" s="145"/>
      <c r="L45" s="142"/>
    </row>
    <row r="46" spans="1:12" ht="15.5" x14ac:dyDescent="0.35">
      <c r="C46" s="70" t="s">
        <v>25</v>
      </c>
      <c r="D46" s="14">
        <f>SUM(D38:D45)</f>
        <v>60500</v>
      </c>
      <c r="E46" s="14">
        <f t="shared" ref="E46:G46" si="6">SUM(E38:E45)</f>
        <v>0</v>
      </c>
      <c r="F46" s="14">
        <f t="shared" si="6"/>
        <v>0</v>
      </c>
      <c r="G46" s="14">
        <f t="shared" si="6"/>
        <v>60500</v>
      </c>
      <c r="H46" s="14">
        <f>(H38*G38)+(H39*G39)+(H40*G40)+(H41*G41)+(H42*G42)+(H43*G43)+(H44*G44)+(H45*G45)</f>
        <v>36300</v>
      </c>
      <c r="I46" s="14">
        <f>SUM(I38:I45)</f>
        <v>49968.35</v>
      </c>
      <c r="J46" s="126"/>
      <c r="K46" s="145"/>
      <c r="L46" s="37"/>
    </row>
    <row r="47" spans="1:12" ht="15.5" x14ac:dyDescent="0.35">
      <c r="B47" s="146"/>
      <c r="C47" s="147"/>
      <c r="D47" s="148"/>
      <c r="E47" s="148"/>
      <c r="F47" s="148"/>
      <c r="G47" s="148"/>
      <c r="H47" s="148"/>
      <c r="I47" s="148"/>
      <c r="J47" s="148"/>
      <c r="K47" s="148"/>
      <c r="L47" s="142"/>
    </row>
    <row r="48" spans="1:12" ht="51" customHeight="1" x14ac:dyDescent="0.35">
      <c r="B48" s="70" t="s">
        <v>53</v>
      </c>
      <c r="C48" s="264" t="s">
        <v>885</v>
      </c>
      <c r="D48" s="264"/>
      <c r="E48" s="264"/>
      <c r="F48" s="264"/>
      <c r="G48" s="264"/>
      <c r="H48" s="264"/>
      <c r="I48" s="265"/>
      <c r="J48" s="265"/>
      <c r="K48" s="264"/>
      <c r="L48" s="13"/>
    </row>
    <row r="49" spans="1:12" ht="51" customHeight="1" x14ac:dyDescent="0.35">
      <c r="B49" s="70" t="s">
        <v>54</v>
      </c>
      <c r="C49" s="266" t="s">
        <v>886</v>
      </c>
      <c r="D49" s="266"/>
      <c r="E49" s="266"/>
      <c r="F49" s="266"/>
      <c r="G49" s="266"/>
      <c r="H49" s="266"/>
      <c r="I49" s="267"/>
      <c r="J49" s="267"/>
      <c r="K49" s="266"/>
      <c r="L49" s="36"/>
    </row>
    <row r="50" spans="1:12" ht="93" x14ac:dyDescent="0.35">
      <c r="B50" s="135" t="s">
        <v>55</v>
      </c>
      <c r="C50" s="136" t="s">
        <v>887</v>
      </c>
      <c r="D50" s="239">
        <v>46000</v>
      </c>
      <c r="E50" s="137"/>
      <c r="F50" s="137"/>
      <c r="G50" s="138">
        <f>D50</f>
        <v>46000</v>
      </c>
      <c r="H50" s="139">
        <v>1</v>
      </c>
      <c r="I50" s="137">
        <v>37058.35</v>
      </c>
      <c r="J50" s="137" t="s">
        <v>889</v>
      </c>
      <c r="K50" s="141"/>
      <c r="L50" s="142"/>
    </row>
    <row r="51" spans="1:12" ht="77.5" x14ac:dyDescent="0.35">
      <c r="B51" s="135" t="s">
        <v>56</v>
      </c>
      <c r="C51" s="136" t="s">
        <v>888</v>
      </c>
      <c r="D51" s="239">
        <v>24000</v>
      </c>
      <c r="E51" s="137"/>
      <c r="F51" s="137"/>
      <c r="G51" s="138">
        <f t="shared" ref="G51:G57" si="7">D51</f>
        <v>24000</v>
      </c>
      <c r="H51" s="139">
        <v>1</v>
      </c>
      <c r="I51" s="137">
        <v>5600</v>
      </c>
      <c r="J51" s="137" t="s">
        <v>890</v>
      </c>
      <c r="K51" s="141"/>
      <c r="L51" s="142"/>
    </row>
    <row r="52" spans="1:12" ht="15.5" hidden="1" x14ac:dyDescent="0.35">
      <c r="B52" s="135" t="s">
        <v>57</v>
      </c>
      <c r="C52" s="136"/>
      <c r="D52" s="137"/>
      <c r="E52" s="137"/>
      <c r="F52" s="137"/>
      <c r="G52" s="138">
        <f t="shared" si="7"/>
        <v>0</v>
      </c>
      <c r="H52" s="139"/>
      <c r="I52" s="137"/>
      <c r="J52" s="137"/>
      <c r="K52" s="141"/>
      <c r="L52" s="142"/>
    </row>
    <row r="53" spans="1:12" ht="15.5" hidden="1" x14ac:dyDescent="0.35">
      <c r="B53" s="135" t="s">
        <v>58</v>
      </c>
      <c r="C53" s="136"/>
      <c r="D53" s="137"/>
      <c r="E53" s="137"/>
      <c r="F53" s="137"/>
      <c r="G53" s="138">
        <f t="shared" si="7"/>
        <v>0</v>
      </c>
      <c r="H53" s="139"/>
      <c r="I53" s="137"/>
      <c r="J53" s="137"/>
      <c r="K53" s="141"/>
      <c r="L53" s="142"/>
    </row>
    <row r="54" spans="1:12" ht="15.5" hidden="1" x14ac:dyDescent="0.35">
      <c r="B54" s="135" t="s">
        <v>59</v>
      </c>
      <c r="C54" s="136"/>
      <c r="D54" s="137"/>
      <c r="E54" s="137"/>
      <c r="F54" s="137"/>
      <c r="G54" s="138">
        <f t="shared" si="7"/>
        <v>0</v>
      </c>
      <c r="H54" s="139"/>
      <c r="I54" s="137"/>
      <c r="J54" s="137"/>
      <c r="K54" s="141"/>
      <c r="L54" s="142"/>
    </row>
    <row r="55" spans="1:12" ht="15.5" hidden="1" x14ac:dyDescent="0.35">
      <c r="B55" s="135" t="s">
        <v>60</v>
      </c>
      <c r="C55" s="136"/>
      <c r="D55" s="137"/>
      <c r="E55" s="137"/>
      <c r="F55" s="137"/>
      <c r="G55" s="138">
        <f t="shared" si="7"/>
        <v>0</v>
      </c>
      <c r="H55" s="139"/>
      <c r="I55" s="137"/>
      <c r="J55" s="137"/>
      <c r="K55" s="141"/>
      <c r="L55" s="142"/>
    </row>
    <row r="56" spans="1:12" ht="15.5" hidden="1" x14ac:dyDescent="0.35">
      <c r="A56" s="30"/>
      <c r="B56" s="135" t="s">
        <v>61</v>
      </c>
      <c r="C56" s="143"/>
      <c r="D56" s="140"/>
      <c r="E56" s="140"/>
      <c r="F56" s="140"/>
      <c r="G56" s="138">
        <f t="shared" si="7"/>
        <v>0</v>
      </c>
      <c r="H56" s="144"/>
      <c r="I56" s="140"/>
      <c r="J56" s="140"/>
      <c r="K56" s="145"/>
      <c r="L56" s="142"/>
    </row>
    <row r="57" spans="1:12" s="30" customFormat="1" ht="15.5" hidden="1" x14ac:dyDescent="0.35">
      <c r="B57" s="135" t="s">
        <v>62</v>
      </c>
      <c r="C57" s="143"/>
      <c r="D57" s="140"/>
      <c r="E57" s="140"/>
      <c r="F57" s="140"/>
      <c r="G57" s="138">
        <f t="shared" si="7"/>
        <v>0</v>
      </c>
      <c r="H57" s="144"/>
      <c r="I57" s="140"/>
      <c r="J57" s="140"/>
      <c r="K57" s="145"/>
      <c r="L57" s="142"/>
    </row>
    <row r="58" spans="1:12" s="30" customFormat="1" ht="15.5" x14ac:dyDescent="0.35">
      <c r="A58" s="29"/>
      <c r="B58" s="29"/>
      <c r="C58" s="70" t="s">
        <v>25</v>
      </c>
      <c r="D58" s="14">
        <f>SUM(D50:D57)</f>
        <v>70000</v>
      </c>
      <c r="E58" s="14">
        <f t="shared" ref="E58:G58" si="8">SUM(E50:E57)</f>
        <v>0</v>
      </c>
      <c r="F58" s="14">
        <f t="shared" si="8"/>
        <v>0</v>
      </c>
      <c r="G58" s="17">
        <f t="shared" si="8"/>
        <v>70000</v>
      </c>
      <c r="H58" s="14">
        <f>(H50*G50)+(H51*G51)+(H52*G52)+(H53*G53)+(H54*G54)+(H55*G55)+(H56*G56)+(H57*G57)</f>
        <v>70000</v>
      </c>
      <c r="I58" s="14">
        <f>SUM(I50:I57)</f>
        <v>42658.35</v>
      </c>
      <c r="J58" s="126"/>
      <c r="K58" s="145"/>
      <c r="L58" s="37"/>
    </row>
    <row r="59" spans="1:12" ht="51" customHeight="1" x14ac:dyDescent="0.35">
      <c r="B59" s="70" t="s">
        <v>63</v>
      </c>
      <c r="C59" s="266" t="s">
        <v>891</v>
      </c>
      <c r="D59" s="266"/>
      <c r="E59" s="266"/>
      <c r="F59" s="266"/>
      <c r="G59" s="266"/>
      <c r="H59" s="266"/>
      <c r="I59" s="267"/>
      <c r="J59" s="267"/>
      <c r="K59" s="266"/>
      <c r="L59" s="36"/>
    </row>
    <row r="60" spans="1:12" ht="77.5" x14ac:dyDescent="0.35">
      <c r="B60" s="135" t="s">
        <v>64</v>
      </c>
      <c r="C60" s="136" t="s">
        <v>892</v>
      </c>
      <c r="D60" s="239">
        <v>10400</v>
      </c>
      <c r="E60" s="137"/>
      <c r="F60" s="137"/>
      <c r="G60" s="138">
        <f>D60</f>
        <v>10400</v>
      </c>
      <c r="H60" s="139">
        <v>1</v>
      </c>
      <c r="I60" s="137">
        <v>11412.340000000002</v>
      </c>
      <c r="J60" s="137" t="s">
        <v>894</v>
      </c>
      <c r="K60" s="141"/>
      <c r="L60" s="142"/>
    </row>
    <row r="61" spans="1:12" ht="77.5" x14ac:dyDescent="0.35">
      <c r="B61" s="135" t="s">
        <v>65</v>
      </c>
      <c r="C61" s="136" t="s">
        <v>893</v>
      </c>
      <c r="D61" s="239">
        <v>8400</v>
      </c>
      <c r="E61" s="137"/>
      <c r="F61" s="137"/>
      <c r="G61" s="138">
        <f t="shared" ref="G61:G67" si="9">D61</f>
        <v>8400</v>
      </c>
      <c r="H61" s="139">
        <v>1</v>
      </c>
      <c r="I61" s="137">
        <v>1986.74</v>
      </c>
      <c r="J61" s="137" t="s">
        <v>894</v>
      </c>
      <c r="K61" s="141"/>
      <c r="L61" s="142"/>
    </row>
    <row r="62" spans="1:12" ht="15.5" hidden="1" x14ac:dyDescent="0.35">
      <c r="B62" s="135" t="s">
        <v>66</v>
      </c>
      <c r="C62" s="136"/>
      <c r="D62" s="137"/>
      <c r="E62" s="137"/>
      <c r="F62" s="137"/>
      <c r="G62" s="138">
        <f t="shared" si="9"/>
        <v>0</v>
      </c>
      <c r="H62" s="139"/>
      <c r="I62" s="137"/>
      <c r="J62" s="137"/>
      <c r="K62" s="141"/>
      <c r="L62" s="142"/>
    </row>
    <row r="63" spans="1:12" ht="15.5" hidden="1" x14ac:dyDescent="0.35">
      <c r="B63" s="135" t="s">
        <v>67</v>
      </c>
      <c r="C63" s="136"/>
      <c r="D63" s="137"/>
      <c r="E63" s="137"/>
      <c r="F63" s="137"/>
      <c r="G63" s="138">
        <f t="shared" si="9"/>
        <v>0</v>
      </c>
      <c r="H63" s="139"/>
      <c r="I63" s="137"/>
      <c r="J63" s="137"/>
      <c r="K63" s="141"/>
      <c r="L63" s="142"/>
    </row>
    <row r="64" spans="1:12" ht="15.5" hidden="1" x14ac:dyDescent="0.35">
      <c r="B64" s="135" t="s">
        <v>68</v>
      </c>
      <c r="C64" s="136"/>
      <c r="D64" s="137"/>
      <c r="E64" s="137"/>
      <c r="F64" s="137"/>
      <c r="G64" s="138">
        <f t="shared" si="9"/>
        <v>0</v>
      </c>
      <c r="H64" s="139"/>
      <c r="I64" s="137"/>
      <c r="J64" s="137"/>
      <c r="K64" s="141"/>
      <c r="L64" s="142"/>
    </row>
    <row r="65" spans="1:12" ht="15.5" hidden="1" x14ac:dyDescent="0.35">
      <c r="B65" s="135" t="s">
        <v>69</v>
      </c>
      <c r="C65" s="136"/>
      <c r="D65" s="137"/>
      <c r="E65" s="137"/>
      <c r="F65" s="137"/>
      <c r="G65" s="138">
        <f t="shared" si="9"/>
        <v>0</v>
      </c>
      <c r="H65" s="139"/>
      <c r="I65" s="137"/>
      <c r="J65" s="137"/>
      <c r="K65" s="141"/>
      <c r="L65" s="142"/>
    </row>
    <row r="66" spans="1:12" ht="15.5" hidden="1" x14ac:dyDescent="0.35">
      <c r="B66" s="135" t="s">
        <v>70</v>
      </c>
      <c r="C66" s="143"/>
      <c r="D66" s="140"/>
      <c r="E66" s="140"/>
      <c r="F66" s="140"/>
      <c r="G66" s="138">
        <f t="shared" si="9"/>
        <v>0</v>
      </c>
      <c r="H66" s="144"/>
      <c r="I66" s="140"/>
      <c r="J66" s="140"/>
      <c r="K66" s="145"/>
      <c r="L66" s="142"/>
    </row>
    <row r="67" spans="1:12" ht="15.5" hidden="1" x14ac:dyDescent="0.35">
      <c r="B67" s="135" t="s">
        <v>71</v>
      </c>
      <c r="C67" s="143"/>
      <c r="D67" s="140"/>
      <c r="E67" s="140"/>
      <c r="F67" s="140"/>
      <c r="G67" s="138">
        <f t="shared" si="9"/>
        <v>0</v>
      </c>
      <c r="H67" s="144"/>
      <c r="I67" s="140"/>
      <c r="J67" s="140"/>
      <c r="K67" s="145"/>
      <c r="L67" s="142"/>
    </row>
    <row r="68" spans="1:12" ht="15.5" x14ac:dyDescent="0.35">
      <c r="C68" s="70" t="s">
        <v>25</v>
      </c>
      <c r="D68" s="17">
        <f>SUM(D60:D67)</f>
        <v>18800</v>
      </c>
      <c r="E68" s="17">
        <f t="shared" ref="E68:G68" si="10">SUM(E60:E67)</f>
        <v>0</v>
      </c>
      <c r="F68" s="17">
        <f t="shared" si="10"/>
        <v>0</v>
      </c>
      <c r="G68" s="17">
        <f t="shared" si="10"/>
        <v>18800</v>
      </c>
      <c r="H68" s="14">
        <f>(H60*G60)+(H61*G61)+(H62*G62)+(H63*G63)+(H64*G64)+(H65*G65)+(H66*G66)+(H67*G67)</f>
        <v>18800</v>
      </c>
      <c r="I68" s="14">
        <f>SUM(I60:I67)</f>
        <v>13399.080000000002</v>
      </c>
      <c r="J68" s="126"/>
      <c r="K68" s="145"/>
      <c r="L68" s="37"/>
    </row>
    <row r="69" spans="1:12" ht="51" customHeight="1" x14ac:dyDescent="0.35">
      <c r="B69" s="70" t="s">
        <v>72</v>
      </c>
      <c r="C69" s="266" t="s">
        <v>895</v>
      </c>
      <c r="D69" s="266"/>
      <c r="E69" s="266"/>
      <c r="F69" s="266"/>
      <c r="G69" s="266"/>
      <c r="H69" s="266"/>
      <c r="I69" s="267"/>
      <c r="J69" s="267"/>
      <c r="K69" s="266"/>
      <c r="L69" s="36"/>
    </row>
    <row r="70" spans="1:12" ht="93" x14ac:dyDescent="0.35">
      <c r="B70" s="135" t="s">
        <v>73</v>
      </c>
      <c r="C70" s="136" t="s">
        <v>896</v>
      </c>
      <c r="D70" s="239">
        <v>25200</v>
      </c>
      <c r="E70" s="137"/>
      <c r="F70" s="137"/>
      <c r="G70" s="138">
        <f>D70</f>
        <v>25200</v>
      </c>
      <c r="H70" s="139">
        <v>0.6</v>
      </c>
      <c r="I70" s="137">
        <v>28562.260000000002</v>
      </c>
      <c r="J70" s="140" t="s">
        <v>874</v>
      </c>
      <c r="K70" s="141"/>
      <c r="L70" s="142"/>
    </row>
    <row r="71" spans="1:12" ht="93" x14ac:dyDescent="0.35">
      <c r="B71" s="135" t="s">
        <v>74</v>
      </c>
      <c r="C71" s="136" t="s">
        <v>897</v>
      </c>
      <c r="D71" s="239">
        <v>49000</v>
      </c>
      <c r="E71" s="137"/>
      <c r="F71" s="137"/>
      <c r="G71" s="138">
        <f t="shared" ref="G71:G77" si="11">D71</f>
        <v>49000</v>
      </c>
      <c r="H71" s="139">
        <v>0.6</v>
      </c>
      <c r="I71" s="137">
        <v>36969.800000000003</v>
      </c>
      <c r="J71" s="140" t="s">
        <v>874</v>
      </c>
      <c r="K71" s="141"/>
      <c r="L71" s="142"/>
    </row>
    <row r="72" spans="1:12" ht="93" x14ac:dyDescent="0.35">
      <c r="B72" s="135" t="s">
        <v>75</v>
      </c>
      <c r="C72" s="136" t="s">
        <v>898</v>
      </c>
      <c r="D72" s="239">
        <v>17500</v>
      </c>
      <c r="E72" s="137"/>
      <c r="F72" s="137"/>
      <c r="G72" s="138">
        <f t="shared" si="11"/>
        <v>17500</v>
      </c>
      <c r="H72" s="139">
        <v>0.6</v>
      </c>
      <c r="I72" s="137">
        <v>18403.207999999999</v>
      </c>
      <c r="J72" s="140" t="s">
        <v>874</v>
      </c>
      <c r="K72" s="141"/>
      <c r="L72" s="142"/>
    </row>
    <row r="73" spans="1:12" ht="15.5" hidden="1" x14ac:dyDescent="0.35">
      <c r="A73" s="30"/>
      <c r="B73" s="135" t="s">
        <v>76</v>
      </c>
      <c r="C73" s="136"/>
      <c r="D73" s="137"/>
      <c r="E73" s="137"/>
      <c r="F73" s="137"/>
      <c r="G73" s="138">
        <f t="shared" si="11"/>
        <v>0</v>
      </c>
      <c r="H73" s="139"/>
      <c r="I73" s="137"/>
      <c r="J73" s="137"/>
      <c r="K73" s="141"/>
      <c r="L73" s="142"/>
    </row>
    <row r="74" spans="1:12" s="30" customFormat="1" ht="15.5" hidden="1" x14ac:dyDescent="0.35">
      <c r="A74" s="29"/>
      <c r="B74" s="135" t="s">
        <v>77</v>
      </c>
      <c r="C74" s="136"/>
      <c r="D74" s="137"/>
      <c r="E74" s="137"/>
      <c r="F74" s="137"/>
      <c r="G74" s="138">
        <f t="shared" si="11"/>
        <v>0</v>
      </c>
      <c r="H74" s="139"/>
      <c r="I74" s="137"/>
      <c r="J74" s="137"/>
      <c r="K74" s="141"/>
      <c r="L74" s="142"/>
    </row>
    <row r="75" spans="1:12" ht="15.5" hidden="1" x14ac:dyDescent="0.35">
      <c r="B75" s="135" t="s">
        <v>78</v>
      </c>
      <c r="C75" s="136"/>
      <c r="D75" s="137"/>
      <c r="E75" s="137"/>
      <c r="F75" s="137"/>
      <c r="G75" s="138">
        <f t="shared" si="11"/>
        <v>0</v>
      </c>
      <c r="H75" s="139"/>
      <c r="I75" s="137"/>
      <c r="J75" s="137"/>
      <c r="K75" s="141"/>
      <c r="L75" s="142"/>
    </row>
    <row r="76" spans="1:12" ht="15.5" hidden="1" x14ac:dyDescent="0.35">
      <c r="B76" s="135" t="s">
        <v>79</v>
      </c>
      <c r="C76" s="143"/>
      <c r="D76" s="140"/>
      <c r="E76" s="140"/>
      <c r="F76" s="140"/>
      <c r="G76" s="138">
        <f t="shared" si="11"/>
        <v>0</v>
      </c>
      <c r="H76" s="144"/>
      <c r="I76" s="140"/>
      <c r="J76" s="140"/>
      <c r="K76" s="145"/>
      <c r="L76" s="142"/>
    </row>
    <row r="77" spans="1:12" ht="15.5" hidden="1" x14ac:dyDescent="0.35">
      <c r="B77" s="135" t="s">
        <v>80</v>
      </c>
      <c r="C77" s="143"/>
      <c r="D77" s="140"/>
      <c r="E77" s="140"/>
      <c r="F77" s="140"/>
      <c r="G77" s="138">
        <f t="shared" si="11"/>
        <v>0</v>
      </c>
      <c r="H77" s="144"/>
      <c r="I77" s="140"/>
      <c r="J77" s="140"/>
      <c r="K77" s="145"/>
      <c r="L77" s="142"/>
    </row>
    <row r="78" spans="1:12" ht="15.5" x14ac:dyDescent="0.35">
      <c r="C78" s="70" t="s">
        <v>25</v>
      </c>
      <c r="D78" s="17">
        <f>SUM(D70:D77)</f>
        <v>91700</v>
      </c>
      <c r="E78" s="17">
        <f t="shared" ref="E78:G78" si="12">SUM(E70:E77)</f>
        <v>0</v>
      </c>
      <c r="F78" s="17">
        <f t="shared" si="12"/>
        <v>0</v>
      </c>
      <c r="G78" s="17">
        <f t="shared" si="12"/>
        <v>91700</v>
      </c>
      <c r="H78" s="14">
        <f>(H70*G70)+(H71*G71)+(H72*G72)+(H73*G73)+(H74*G74)+(H75*G75)+(H76*G76)+(H77*G77)</f>
        <v>55020</v>
      </c>
      <c r="I78" s="14">
        <f>SUM(I70:I77)</f>
        <v>83935.268000000011</v>
      </c>
      <c r="J78" s="126"/>
      <c r="K78" s="145"/>
      <c r="L78" s="37"/>
    </row>
    <row r="79" spans="1:12" ht="51" customHeight="1" x14ac:dyDescent="0.35">
      <c r="B79" s="70" t="s">
        <v>81</v>
      </c>
      <c r="C79" s="266" t="s">
        <v>899</v>
      </c>
      <c r="D79" s="266"/>
      <c r="E79" s="266"/>
      <c r="F79" s="266"/>
      <c r="G79" s="266"/>
      <c r="H79" s="266"/>
      <c r="I79" s="267"/>
      <c r="J79" s="267"/>
      <c r="K79" s="266"/>
      <c r="L79" s="36"/>
    </row>
    <row r="80" spans="1:12" ht="108.5" x14ac:dyDescent="0.35">
      <c r="B80" s="135" t="s">
        <v>82</v>
      </c>
      <c r="C80" s="136" t="s">
        <v>900</v>
      </c>
      <c r="D80" s="239">
        <v>15000</v>
      </c>
      <c r="E80" s="137"/>
      <c r="F80" s="137"/>
      <c r="G80" s="138">
        <f>D80</f>
        <v>15000</v>
      </c>
      <c r="H80" s="139">
        <v>1</v>
      </c>
      <c r="I80" s="137">
        <v>12352.369999999999</v>
      </c>
      <c r="J80" s="137" t="s">
        <v>902</v>
      </c>
      <c r="K80" s="141"/>
      <c r="L80" s="142"/>
    </row>
    <row r="81" spans="2:12" ht="108.5" x14ac:dyDescent="0.35">
      <c r="B81" s="135" t="s">
        <v>83</v>
      </c>
      <c r="C81" s="136" t="s">
        <v>901</v>
      </c>
      <c r="D81" s="239">
        <v>19000</v>
      </c>
      <c r="E81" s="137"/>
      <c r="F81" s="137"/>
      <c r="G81" s="138">
        <f t="shared" ref="G81:G87" si="13">D81</f>
        <v>19000</v>
      </c>
      <c r="H81" s="139">
        <v>0.6</v>
      </c>
      <c r="I81" s="137">
        <v>11237.76</v>
      </c>
      <c r="J81" s="140" t="s">
        <v>874</v>
      </c>
      <c r="K81" s="141"/>
      <c r="L81" s="142"/>
    </row>
    <row r="82" spans="2:12" ht="15.5" hidden="1" x14ac:dyDescent="0.35">
      <c r="B82" s="135" t="s">
        <v>84</v>
      </c>
      <c r="C82" s="136"/>
      <c r="D82" s="137"/>
      <c r="E82" s="137"/>
      <c r="F82" s="137"/>
      <c r="G82" s="138">
        <f t="shared" si="13"/>
        <v>0</v>
      </c>
      <c r="H82" s="139"/>
      <c r="I82" s="137"/>
      <c r="J82" s="137"/>
      <c r="K82" s="141"/>
      <c r="L82" s="142"/>
    </row>
    <row r="83" spans="2:12" ht="15.5" hidden="1" x14ac:dyDescent="0.35">
      <c r="B83" s="135" t="s">
        <v>85</v>
      </c>
      <c r="C83" s="136"/>
      <c r="D83" s="137"/>
      <c r="E83" s="137"/>
      <c r="F83" s="137"/>
      <c r="G83" s="138">
        <f t="shared" si="13"/>
        <v>0</v>
      </c>
      <c r="H83" s="139"/>
      <c r="I83" s="137"/>
      <c r="J83" s="137"/>
      <c r="K83" s="141"/>
      <c r="L83" s="142"/>
    </row>
    <row r="84" spans="2:12" ht="15.5" hidden="1" x14ac:dyDescent="0.35">
      <c r="B84" s="135" t="s">
        <v>86</v>
      </c>
      <c r="C84" s="136"/>
      <c r="D84" s="137"/>
      <c r="E84" s="137"/>
      <c r="F84" s="137"/>
      <c r="G84" s="138">
        <f t="shared" si="13"/>
        <v>0</v>
      </c>
      <c r="H84" s="139"/>
      <c r="I84" s="137"/>
      <c r="J84" s="137"/>
      <c r="K84" s="141"/>
      <c r="L84" s="142"/>
    </row>
    <row r="85" spans="2:12" ht="15.5" hidden="1" x14ac:dyDescent="0.35">
      <c r="B85" s="135" t="s">
        <v>87</v>
      </c>
      <c r="C85" s="136"/>
      <c r="D85" s="137"/>
      <c r="E85" s="137"/>
      <c r="F85" s="137"/>
      <c r="G85" s="138">
        <f t="shared" si="13"/>
        <v>0</v>
      </c>
      <c r="H85" s="139"/>
      <c r="I85" s="137"/>
      <c r="J85" s="137"/>
      <c r="K85" s="141"/>
      <c r="L85" s="142"/>
    </row>
    <row r="86" spans="2:12" ht="15.5" hidden="1" x14ac:dyDescent="0.35">
      <c r="B86" s="135" t="s">
        <v>88</v>
      </c>
      <c r="C86" s="143"/>
      <c r="D86" s="140"/>
      <c r="E86" s="140"/>
      <c r="F86" s="140"/>
      <c r="G86" s="138">
        <f t="shared" si="13"/>
        <v>0</v>
      </c>
      <c r="H86" s="144"/>
      <c r="I86" s="140"/>
      <c r="J86" s="140"/>
      <c r="K86" s="145"/>
      <c r="L86" s="142"/>
    </row>
    <row r="87" spans="2:12" ht="15.5" hidden="1" x14ac:dyDescent="0.35">
      <c r="B87" s="135" t="s">
        <v>89</v>
      </c>
      <c r="C87" s="143"/>
      <c r="D87" s="140"/>
      <c r="E87" s="140"/>
      <c r="F87" s="140"/>
      <c r="G87" s="138">
        <f t="shared" si="13"/>
        <v>0</v>
      </c>
      <c r="H87" s="144"/>
      <c r="I87" s="140"/>
      <c r="J87" s="140"/>
      <c r="K87" s="145"/>
      <c r="L87" s="142"/>
    </row>
    <row r="88" spans="2:12" ht="15.5" x14ac:dyDescent="0.35">
      <c r="C88" s="70" t="s">
        <v>25</v>
      </c>
      <c r="D88" s="14">
        <f>SUM(D80:D87)</f>
        <v>34000</v>
      </c>
      <c r="E88" s="14">
        <f t="shared" ref="E88:G88" si="14">SUM(E80:E87)</f>
        <v>0</v>
      </c>
      <c r="F88" s="14">
        <f t="shared" si="14"/>
        <v>0</v>
      </c>
      <c r="G88" s="14">
        <f t="shared" si="14"/>
        <v>34000</v>
      </c>
      <c r="H88" s="14">
        <f>(H80*G80)+(H81*G81)+(H82*G82)+(H83*G83)+(H84*G84)+(H85*G85)+(H86*G86)+(H87*G87)</f>
        <v>26400</v>
      </c>
      <c r="I88" s="14">
        <f>SUM(I80:I87)</f>
        <v>23590.129999999997</v>
      </c>
      <c r="J88" s="126"/>
      <c r="K88" s="145"/>
      <c r="L88" s="37"/>
    </row>
    <row r="89" spans="2:12" ht="15.75" customHeight="1" x14ac:dyDescent="0.35">
      <c r="B89" s="4"/>
      <c r="C89" s="146"/>
      <c r="D89" s="149"/>
      <c r="E89" s="149"/>
      <c r="F89" s="149"/>
      <c r="G89" s="149"/>
      <c r="H89" s="149"/>
      <c r="I89" s="149"/>
      <c r="J89" s="149"/>
      <c r="K89" s="146"/>
      <c r="L89" s="2"/>
    </row>
    <row r="90" spans="2:12" ht="51" customHeight="1" x14ac:dyDescent="0.35">
      <c r="B90" s="70" t="s">
        <v>90</v>
      </c>
      <c r="C90" s="264" t="s">
        <v>903</v>
      </c>
      <c r="D90" s="264"/>
      <c r="E90" s="264"/>
      <c r="F90" s="264"/>
      <c r="G90" s="264"/>
      <c r="H90" s="264"/>
      <c r="I90" s="265"/>
      <c r="J90" s="265"/>
      <c r="K90" s="264"/>
      <c r="L90" s="13"/>
    </row>
    <row r="91" spans="2:12" ht="51" customHeight="1" x14ac:dyDescent="0.35">
      <c r="B91" s="70" t="s">
        <v>91</v>
      </c>
      <c r="C91" s="266" t="s">
        <v>904</v>
      </c>
      <c r="D91" s="266"/>
      <c r="E91" s="266"/>
      <c r="F91" s="266"/>
      <c r="G91" s="266"/>
      <c r="H91" s="266"/>
      <c r="I91" s="267"/>
      <c r="J91" s="267"/>
      <c r="K91" s="266"/>
      <c r="L91" s="36"/>
    </row>
    <row r="92" spans="2:12" ht="93" x14ac:dyDescent="0.35">
      <c r="B92" s="135" t="s">
        <v>92</v>
      </c>
      <c r="C92" s="136" t="s">
        <v>905</v>
      </c>
      <c r="D92" s="239">
        <v>8000</v>
      </c>
      <c r="E92" s="137"/>
      <c r="F92" s="137"/>
      <c r="G92" s="138">
        <f>D92</f>
        <v>8000</v>
      </c>
      <c r="H92" s="139">
        <v>0.6</v>
      </c>
      <c r="I92" s="137">
        <v>16900.989999999998</v>
      </c>
      <c r="J92" s="140" t="s">
        <v>874</v>
      </c>
      <c r="K92" s="141"/>
      <c r="L92" s="142"/>
    </row>
    <row r="93" spans="2:12" ht="93" x14ac:dyDescent="0.35">
      <c r="B93" s="135" t="s">
        <v>93</v>
      </c>
      <c r="C93" s="136" t="s">
        <v>906</v>
      </c>
      <c r="D93" s="239">
        <v>12000</v>
      </c>
      <c r="E93" s="137"/>
      <c r="F93" s="137"/>
      <c r="G93" s="138">
        <f t="shared" ref="G93:G99" si="15">D93</f>
        <v>12000</v>
      </c>
      <c r="H93" s="139">
        <v>0.6</v>
      </c>
      <c r="I93" s="137">
        <v>10220.99</v>
      </c>
      <c r="J93" s="140" t="s">
        <v>874</v>
      </c>
      <c r="K93" s="141"/>
      <c r="L93" s="142"/>
    </row>
    <row r="94" spans="2:12" ht="93" x14ac:dyDescent="0.35">
      <c r="B94" s="135" t="s">
        <v>94</v>
      </c>
      <c r="C94" s="136" t="s">
        <v>907</v>
      </c>
      <c r="D94" s="239">
        <v>10000</v>
      </c>
      <c r="E94" s="137"/>
      <c r="F94" s="137"/>
      <c r="G94" s="138">
        <f t="shared" si="15"/>
        <v>10000</v>
      </c>
      <c r="H94" s="139">
        <v>0.6</v>
      </c>
      <c r="I94" s="137">
        <v>9986.14</v>
      </c>
      <c r="J94" s="140" t="s">
        <v>874</v>
      </c>
      <c r="K94" s="141"/>
      <c r="L94" s="142"/>
    </row>
    <row r="95" spans="2:12" ht="15.5" hidden="1" x14ac:dyDescent="0.35">
      <c r="B95" s="135" t="s">
        <v>95</v>
      </c>
      <c r="C95" s="136"/>
      <c r="D95" s="137"/>
      <c r="E95" s="137"/>
      <c r="F95" s="137"/>
      <c r="G95" s="138">
        <f t="shared" si="15"/>
        <v>0</v>
      </c>
      <c r="H95" s="139"/>
      <c r="I95" s="137"/>
      <c r="J95" s="137"/>
      <c r="K95" s="141"/>
      <c r="L95" s="142"/>
    </row>
    <row r="96" spans="2:12" ht="15.5" hidden="1" x14ac:dyDescent="0.35">
      <c r="B96" s="135" t="s">
        <v>96</v>
      </c>
      <c r="C96" s="136"/>
      <c r="D96" s="137"/>
      <c r="E96" s="137"/>
      <c r="F96" s="137"/>
      <c r="G96" s="138">
        <f t="shared" si="15"/>
        <v>0</v>
      </c>
      <c r="H96" s="139"/>
      <c r="I96" s="137"/>
      <c r="J96" s="137"/>
      <c r="K96" s="141"/>
      <c r="L96" s="142"/>
    </row>
    <row r="97" spans="2:12" ht="15.5" hidden="1" x14ac:dyDescent="0.35">
      <c r="B97" s="135" t="s">
        <v>97</v>
      </c>
      <c r="C97" s="136"/>
      <c r="D97" s="137"/>
      <c r="E97" s="137"/>
      <c r="F97" s="137"/>
      <c r="G97" s="138">
        <f t="shared" si="15"/>
        <v>0</v>
      </c>
      <c r="H97" s="139"/>
      <c r="I97" s="137"/>
      <c r="J97" s="137"/>
      <c r="K97" s="141"/>
      <c r="L97" s="142"/>
    </row>
    <row r="98" spans="2:12" ht="15.5" hidden="1" x14ac:dyDescent="0.35">
      <c r="B98" s="135" t="s">
        <v>98</v>
      </c>
      <c r="C98" s="143"/>
      <c r="D98" s="140"/>
      <c r="E98" s="140"/>
      <c r="F98" s="140"/>
      <c r="G98" s="138">
        <f t="shared" si="15"/>
        <v>0</v>
      </c>
      <c r="H98" s="144"/>
      <c r="I98" s="140"/>
      <c r="J98" s="140"/>
      <c r="K98" s="145"/>
      <c r="L98" s="142"/>
    </row>
    <row r="99" spans="2:12" ht="15.5" hidden="1" x14ac:dyDescent="0.35">
      <c r="B99" s="135" t="s">
        <v>99</v>
      </c>
      <c r="C99" s="143"/>
      <c r="D99" s="140"/>
      <c r="E99" s="140"/>
      <c r="F99" s="140"/>
      <c r="G99" s="138">
        <f t="shared" si="15"/>
        <v>0</v>
      </c>
      <c r="H99" s="144"/>
      <c r="I99" s="140"/>
      <c r="J99" s="140"/>
      <c r="K99" s="145"/>
      <c r="L99" s="142"/>
    </row>
    <row r="100" spans="2:12" ht="15.5" x14ac:dyDescent="0.35">
      <c r="C100" s="70" t="s">
        <v>25</v>
      </c>
      <c r="D100" s="14">
        <f>SUM(D92:D99)</f>
        <v>30000</v>
      </c>
      <c r="E100" s="14">
        <f t="shared" ref="E100:G100" si="16">SUM(E92:E99)</f>
        <v>0</v>
      </c>
      <c r="F100" s="14">
        <f t="shared" si="16"/>
        <v>0</v>
      </c>
      <c r="G100" s="17">
        <f t="shared" si="16"/>
        <v>30000</v>
      </c>
      <c r="H100" s="14">
        <f>(H92*G92)+(H93*G93)+(H94*G94)+(H95*G95)+(H96*G96)+(H97*G97)+(H98*G98)+(H99*G99)</f>
        <v>18000</v>
      </c>
      <c r="I100" s="14">
        <f>SUM(I92:I99)</f>
        <v>37108.119999999995</v>
      </c>
      <c r="J100" s="126"/>
      <c r="K100" s="145"/>
      <c r="L100" s="37"/>
    </row>
    <row r="101" spans="2:12" ht="51" customHeight="1" x14ac:dyDescent="0.35">
      <c r="B101" s="70" t="s">
        <v>100</v>
      </c>
      <c r="C101" s="266" t="s">
        <v>908</v>
      </c>
      <c r="D101" s="266"/>
      <c r="E101" s="266"/>
      <c r="F101" s="266"/>
      <c r="G101" s="266"/>
      <c r="H101" s="266"/>
      <c r="I101" s="267"/>
      <c r="J101" s="267"/>
      <c r="K101" s="266"/>
      <c r="L101" s="36"/>
    </row>
    <row r="102" spans="2:12" ht="93" x14ac:dyDescent="0.35">
      <c r="B102" s="135" t="s">
        <v>101</v>
      </c>
      <c r="C102" s="136" t="s">
        <v>909</v>
      </c>
      <c r="D102" s="239">
        <v>75000</v>
      </c>
      <c r="E102" s="137"/>
      <c r="F102" s="137"/>
      <c r="G102" s="138">
        <f>D102</f>
        <v>75000</v>
      </c>
      <c r="H102" s="139">
        <v>0.6</v>
      </c>
      <c r="I102" s="137">
        <v>61149.735000000001</v>
      </c>
      <c r="J102" s="140" t="s">
        <v>874</v>
      </c>
      <c r="K102" s="141"/>
      <c r="L102" s="142"/>
    </row>
    <row r="103" spans="2:12" ht="93" x14ac:dyDescent="0.35">
      <c r="B103" s="135" t="s">
        <v>102</v>
      </c>
      <c r="C103" s="136" t="s">
        <v>910</v>
      </c>
      <c r="D103" s="239">
        <v>82500</v>
      </c>
      <c r="E103" s="137"/>
      <c r="F103" s="137"/>
      <c r="G103" s="138">
        <f t="shared" ref="G103:G109" si="17">D103</f>
        <v>82500</v>
      </c>
      <c r="H103" s="139">
        <v>0.6</v>
      </c>
      <c r="I103" s="137">
        <v>44862.5</v>
      </c>
      <c r="J103" s="140" t="s">
        <v>874</v>
      </c>
      <c r="K103" s="141"/>
      <c r="L103" s="142"/>
    </row>
    <row r="104" spans="2:12" ht="15.5" hidden="1" x14ac:dyDescent="0.35">
      <c r="B104" s="135" t="s">
        <v>103</v>
      </c>
      <c r="C104" s="136"/>
      <c r="D104" s="137"/>
      <c r="E104" s="137"/>
      <c r="F104" s="137"/>
      <c r="G104" s="138">
        <f t="shared" si="17"/>
        <v>0</v>
      </c>
      <c r="H104" s="139"/>
      <c r="I104" s="137"/>
      <c r="J104" s="137"/>
      <c r="K104" s="141"/>
      <c r="L104" s="142"/>
    </row>
    <row r="105" spans="2:12" ht="15.5" hidden="1" x14ac:dyDescent="0.35">
      <c r="B105" s="135" t="s">
        <v>104</v>
      </c>
      <c r="C105" s="136"/>
      <c r="D105" s="137"/>
      <c r="E105" s="137"/>
      <c r="F105" s="137"/>
      <c r="G105" s="138">
        <f t="shared" si="17"/>
        <v>0</v>
      </c>
      <c r="H105" s="139"/>
      <c r="I105" s="137"/>
      <c r="J105" s="137"/>
      <c r="K105" s="141"/>
      <c r="L105" s="142"/>
    </row>
    <row r="106" spans="2:12" ht="15.5" hidden="1" x14ac:dyDescent="0.35">
      <c r="B106" s="135" t="s">
        <v>105</v>
      </c>
      <c r="C106" s="136"/>
      <c r="D106" s="137"/>
      <c r="E106" s="137"/>
      <c r="F106" s="137"/>
      <c r="G106" s="138">
        <f t="shared" si="17"/>
        <v>0</v>
      </c>
      <c r="H106" s="139"/>
      <c r="I106" s="137"/>
      <c r="J106" s="137"/>
      <c r="K106" s="141"/>
      <c r="L106" s="142"/>
    </row>
    <row r="107" spans="2:12" ht="15.5" hidden="1" x14ac:dyDescent="0.35">
      <c r="B107" s="135" t="s">
        <v>106</v>
      </c>
      <c r="C107" s="136"/>
      <c r="D107" s="137"/>
      <c r="E107" s="137"/>
      <c r="F107" s="137"/>
      <c r="G107" s="138">
        <f t="shared" si="17"/>
        <v>0</v>
      </c>
      <c r="H107" s="139"/>
      <c r="I107" s="137"/>
      <c r="J107" s="137"/>
      <c r="K107" s="141"/>
      <c r="L107" s="142"/>
    </row>
    <row r="108" spans="2:12" ht="15.5" hidden="1" x14ac:dyDescent="0.35">
      <c r="B108" s="135" t="s">
        <v>107</v>
      </c>
      <c r="C108" s="143"/>
      <c r="D108" s="140"/>
      <c r="E108" s="140"/>
      <c r="F108" s="140"/>
      <c r="G108" s="138">
        <f t="shared" si="17"/>
        <v>0</v>
      </c>
      <c r="H108" s="144"/>
      <c r="I108" s="140"/>
      <c r="J108" s="140"/>
      <c r="K108" s="145"/>
      <c r="L108" s="142"/>
    </row>
    <row r="109" spans="2:12" ht="15.5" hidden="1" x14ac:dyDescent="0.35">
      <c r="B109" s="135" t="s">
        <v>108</v>
      </c>
      <c r="C109" s="143"/>
      <c r="D109" s="140"/>
      <c r="E109" s="140"/>
      <c r="F109" s="140"/>
      <c r="G109" s="138">
        <f t="shared" si="17"/>
        <v>0</v>
      </c>
      <c r="H109" s="144"/>
      <c r="I109" s="140"/>
      <c r="J109" s="140"/>
      <c r="K109" s="145"/>
      <c r="L109" s="142"/>
    </row>
    <row r="110" spans="2:12" ht="15.5" x14ac:dyDescent="0.35">
      <c r="C110" s="70" t="s">
        <v>25</v>
      </c>
      <c r="D110" s="17">
        <f>SUM(D102:D109)</f>
        <v>157500</v>
      </c>
      <c r="E110" s="17">
        <f t="shared" ref="E110:G110" si="18">SUM(E102:E109)</f>
        <v>0</v>
      </c>
      <c r="F110" s="17">
        <f t="shared" si="18"/>
        <v>0</v>
      </c>
      <c r="G110" s="17">
        <f t="shared" si="18"/>
        <v>157500</v>
      </c>
      <c r="H110" s="14">
        <f>(H102*G102)+(H103*G103)+(H104*G104)+(H105*G105)+(H106*G106)+(H107*G107)+(H108*G108)+(H109*G109)</f>
        <v>94500</v>
      </c>
      <c r="I110" s="14">
        <f>SUM(I102:I109)</f>
        <v>106012.235</v>
      </c>
      <c r="J110" s="126"/>
      <c r="K110" s="145"/>
      <c r="L110" s="37"/>
    </row>
    <row r="111" spans="2:12" ht="51" customHeight="1" x14ac:dyDescent="0.35">
      <c r="B111" s="70" t="s">
        <v>109</v>
      </c>
      <c r="C111" s="266" t="s">
        <v>911</v>
      </c>
      <c r="D111" s="266"/>
      <c r="E111" s="266"/>
      <c r="F111" s="266"/>
      <c r="G111" s="266"/>
      <c r="H111" s="266"/>
      <c r="I111" s="267"/>
      <c r="J111" s="267"/>
      <c r="K111" s="266"/>
      <c r="L111" s="36"/>
    </row>
    <row r="112" spans="2:12" ht="108.5" x14ac:dyDescent="0.35">
      <c r="B112" s="135" t="s">
        <v>110</v>
      </c>
      <c r="C112" s="136" t="s">
        <v>912</v>
      </c>
      <c r="D112" s="239">
        <v>15000</v>
      </c>
      <c r="E112" s="137"/>
      <c r="F112" s="137"/>
      <c r="G112" s="138">
        <f>D112</f>
        <v>15000</v>
      </c>
      <c r="H112" s="139">
        <v>1</v>
      </c>
      <c r="I112" s="137">
        <v>15029.979999999998</v>
      </c>
      <c r="J112" s="137" t="s">
        <v>914</v>
      </c>
      <c r="K112" s="141"/>
      <c r="L112" s="142"/>
    </row>
    <row r="113" spans="2:12" ht="62" x14ac:dyDescent="0.35">
      <c r="B113" s="135" t="s">
        <v>111</v>
      </c>
      <c r="C113" s="136" t="s">
        <v>913</v>
      </c>
      <c r="D113" s="239">
        <v>10000</v>
      </c>
      <c r="E113" s="137"/>
      <c r="F113" s="137"/>
      <c r="G113" s="138">
        <f t="shared" ref="G113:G119" si="19">D113</f>
        <v>10000</v>
      </c>
      <c r="H113" s="139">
        <v>1</v>
      </c>
      <c r="I113" s="137">
        <v>5537.87</v>
      </c>
      <c r="J113" s="137" t="s">
        <v>914</v>
      </c>
      <c r="K113" s="141"/>
      <c r="L113" s="142"/>
    </row>
    <row r="114" spans="2:12" ht="15.5" hidden="1" x14ac:dyDescent="0.35">
      <c r="B114" s="135" t="s">
        <v>112</v>
      </c>
      <c r="C114" s="136"/>
      <c r="D114" s="137"/>
      <c r="E114" s="137"/>
      <c r="F114" s="137"/>
      <c r="G114" s="138">
        <f t="shared" si="19"/>
        <v>0</v>
      </c>
      <c r="H114" s="139"/>
      <c r="I114" s="137"/>
      <c r="J114" s="137"/>
      <c r="K114" s="141"/>
      <c r="L114" s="142"/>
    </row>
    <row r="115" spans="2:12" ht="15.5" hidden="1" x14ac:dyDescent="0.35">
      <c r="B115" s="135" t="s">
        <v>113</v>
      </c>
      <c r="C115" s="136"/>
      <c r="D115" s="137"/>
      <c r="E115" s="137"/>
      <c r="F115" s="137"/>
      <c r="G115" s="138">
        <f t="shared" si="19"/>
        <v>0</v>
      </c>
      <c r="H115" s="139"/>
      <c r="I115" s="137"/>
      <c r="J115" s="137"/>
      <c r="K115" s="141"/>
      <c r="L115" s="142"/>
    </row>
    <row r="116" spans="2:12" ht="15.5" hidden="1" x14ac:dyDescent="0.35">
      <c r="B116" s="135" t="s">
        <v>114</v>
      </c>
      <c r="C116" s="136"/>
      <c r="D116" s="137"/>
      <c r="E116" s="137"/>
      <c r="F116" s="137"/>
      <c r="G116" s="138">
        <f t="shared" si="19"/>
        <v>0</v>
      </c>
      <c r="H116" s="139"/>
      <c r="I116" s="137"/>
      <c r="J116" s="137"/>
      <c r="K116" s="141"/>
      <c r="L116" s="142"/>
    </row>
    <row r="117" spans="2:12" ht="15.5" hidden="1" x14ac:dyDescent="0.35">
      <c r="B117" s="135" t="s">
        <v>115</v>
      </c>
      <c r="C117" s="136"/>
      <c r="D117" s="137"/>
      <c r="E117" s="137"/>
      <c r="F117" s="137"/>
      <c r="G117" s="138">
        <f t="shared" si="19"/>
        <v>0</v>
      </c>
      <c r="H117" s="139"/>
      <c r="I117" s="137"/>
      <c r="J117" s="137"/>
      <c r="K117" s="141"/>
      <c r="L117" s="142"/>
    </row>
    <row r="118" spans="2:12" ht="15.5" hidden="1" x14ac:dyDescent="0.35">
      <c r="B118" s="135" t="s">
        <v>116</v>
      </c>
      <c r="C118" s="143"/>
      <c r="D118" s="140"/>
      <c r="E118" s="140"/>
      <c r="F118" s="140"/>
      <c r="G118" s="138">
        <f t="shared" si="19"/>
        <v>0</v>
      </c>
      <c r="H118" s="144"/>
      <c r="I118" s="140"/>
      <c r="J118" s="140"/>
      <c r="K118" s="145"/>
      <c r="L118" s="142"/>
    </row>
    <row r="119" spans="2:12" ht="15.5" hidden="1" x14ac:dyDescent="0.35">
      <c r="B119" s="135" t="s">
        <v>117</v>
      </c>
      <c r="C119" s="143"/>
      <c r="D119" s="140"/>
      <c r="E119" s="140"/>
      <c r="F119" s="140"/>
      <c r="G119" s="138">
        <f t="shared" si="19"/>
        <v>0</v>
      </c>
      <c r="H119" s="144"/>
      <c r="I119" s="140"/>
      <c r="J119" s="140"/>
      <c r="K119" s="145"/>
      <c r="L119" s="142"/>
    </row>
    <row r="120" spans="2:12" ht="15.5" x14ac:dyDescent="0.35">
      <c r="C120" s="70" t="s">
        <v>25</v>
      </c>
      <c r="D120" s="17">
        <f>SUM(D112:D119)</f>
        <v>25000</v>
      </c>
      <c r="E120" s="17">
        <f t="shared" ref="E120:G120" si="20">SUM(E112:E119)</f>
        <v>0</v>
      </c>
      <c r="F120" s="17">
        <f t="shared" si="20"/>
        <v>0</v>
      </c>
      <c r="G120" s="17">
        <f t="shared" si="20"/>
        <v>25000</v>
      </c>
      <c r="H120" s="14">
        <f>(H112*G112)+(H113*G113)+(H114*G114)+(H115*G115)+(H116*G116)+(H117*G117)+(H118*G118)+(H119*G119)</f>
        <v>25000</v>
      </c>
      <c r="I120" s="14">
        <f>SUM(I112:I119)</f>
        <v>20567.849999999999</v>
      </c>
      <c r="J120" s="126"/>
      <c r="K120" s="145"/>
      <c r="L120" s="37"/>
    </row>
    <row r="121" spans="2:12" ht="51" customHeight="1" x14ac:dyDescent="0.35">
      <c r="B121" s="70" t="s">
        <v>118</v>
      </c>
      <c r="C121" s="266" t="s">
        <v>915</v>
      </c>
      <c r="D121" s="266"/>
      <c r="E121" s="266"/>
      <c r="F121" s="266"/>
      <c r="G121" s="266"/>
      <c r="H121" s="266"/>
      <c r="I121" s="267"/>
      <c r="J121" s="267"/>
      <c r="K121" s="266"/>
      <c r="L121" s="36"/>
    </row>
    <row r="122" spans="2:12" ht="93" x14ac:dyDescent="0.35">
      <c r="B122" s="135" t="s">
        <v>119</v>
      </c>
      <c r="C122" s="136" t="s">
        <v>916</v>
      </c>
      <c r="D122" s="239">
        <v>34500</v>
      </c>
      <c r="E122" s="137"/>
      <c r="F122" s="137"/>
      <c r="G122" s="138">
        <f>D122</f>
        <v>34500</v>
      </c>
      <c r="H122" s="139">
        <v>0.6</v>
      </c>
      <c r="I122" s="137">
        <v>33042.31</v>
      </c>
      <c r="J122" s="140" t="s">
        <v>874</v>
      </c>
      <c r="K122" s="141"/>
      <c r="L122" s="142"/>
    </row>
    <row r="123" spans="2:12" ht="93" x14ac:dyDescent="0.35">
      <c r="B123" s="135" t="s">
        <v>120</v>
      </c>
      <c r="C123" s="136" t="s">
        <v>917</v>
      </c>
      <c r="D123" s="239">
        <v>20000</v>
      </c>
      <c r="E123" s="137"/>
      <c r="F123" s="137"/>
      <c r="G123" s="138">
        <f t="shared" ref="G123:G129" si="21">D123</f>
        <v>20000</v>
      </c>
      <c r="H123" s="139">
        <v>0.6</v>
      </c>
      <c r="I123" s="137">
        <v>135</v>
      </c>
      <c r="J123" s="140" t="s">
        <v>874</v>
      </c>
      <c r="K123" s="141"/>
      <c r="L123" s="142"/>
    </row>
    <row r="124" spans="2:12" ht="124" x14ac:dyDescent="0.35">
      <c r="B124" s="135" t="s">
        <v>121</v>
      </c>
      <c r="C124" s="136" t="s">
        <v>918</v>
      </c>
      <c r="D124" s="239">
        <v>61000</v>
      </c>
      <c r="E124" s="137"/>
      <c r="F124" s="137"/>
      <c r="G124" s="138">
        <f t="shared" si="21"/>
        <v>61000</v>
      </c>
      <c r="H124" s="139">
        <v>0.6</v>
      </c>
      <c r="I124" s="137">
        <v>47731.23</v>
      </c>
      <c r="J124" s="140" t="s">
        <v>874</v>
      </c>
      <c r="K124" s="141"/>
      <c r="L124" s="142"/>
    </row>
    <row r="125" spans="2:12" ht="15.5" hidden="1" x14ac:dyDescent="0.35">
      <c r="B125" s="135" t="s">
        <v>122</v>
      </c>
      <c r="C125" s="136"/>
      <c r="D125" s="137"/>
      <c r="E125" s="137"/>
      <c r="F125" s="137"/>
      <c r="G125" s="138">
        <f t="shared" si="21"/>
        <v>0</v>
      </c>
      <c r="H125" s="139"/>
      <c r="I125" s="137"/>
      <c r="J125" s="137"/>
      <c r="K125" s="141"/>
      <c r="L125" s="142"/>
    </row>
    <row r="126" spans="2:12" ht="15.5" hidden="1" x14ac:dyDescent="0.35">
      <c r="B126" s="135" t="s">
        <v>123</v>
      </c>
      <c r="C126" s="136"/>
      <c r="D126" s="137"/>
      <c r="E126" s="137"/>
      <c r="F126" s="137"/>
      <c r="G126" s="138">
        <f t="shared" si="21"/>
        <v>0</v>
      </c>
      <c r="H126" s="139"/>
      <c r="I126" s="137"/>
      <c r="J126" s="137"/>
      <c r="K126" s="141"/>
      <c r="L126" s="142"/>
    </row>
    <row r="127" spans="2:12" ht="15.5" hidden="1" x14ac:dyDescent="0.35">
      <c r="B127" s="135" t="s">
        <v>124</v>
      </c>
      <c r="C127" s="136"/>
      <c r="D127" s="137"/>
      <c r="E127" s="137"/>
      <c r="F127" s="137"/>
      <c r="G127" s="138">
        <f t="shared" si="21"/>
        <v>0</v>
      </c>
      <c r="H127" s="139"/>
      <c r="I127" s="137"/>
      <c r="J127" s="137"/>
      <c r="K127" s="141"/>
      <c r="L127" s="142"/>
    </row>
    <row r="128" spans="2:12" ht="15.5" hidden="1" x14ac:dyDescent="0.35">
      <c r="B128" s="135" t="s">
        <v>125</v>
      </c>
      <c r="C128" s="143"/>
      <c r="D128" s="140"/>
      <c r="E128" s="140"/>
      <c r="F128" s="140"/>
      <c r="G128" s="138">
        <f t="shared" si="21"/>
        <v>0</v>
      </c>
      <c r="H128" s="144"/>
      <c r="I128" s="140"/>
      <c r="J128" s="140"/>
      <c r="K128" s="145"/>
      <c r="L128" s="142"/>
    </row>
    <row r="129" spans="2:12" ht="15.5" hidden="1" x14ac:dyDescent="0.35">
      <c r="B129" s="135" t="s">
        <v>126</v>
      </c>
      <c r="C129" s="143"/>
      <c r="D129" s="140"/>
      <c r="E129" s="140"/>
      <c r="F129" s="140"/>
      <c r="G129" s="138">
        <f t="shared" si="21"/>
        <v>0</v>
      </c>
      <c r="H129" s="144"/>
      <c r="I129" s="140"/>
      <c r="J129" s="140"/>
      <c r="K129" s="145"/>
      <c r="L129" s="142"/>
    </row>
    <row r="130" spans="2:12" ht="15.5" x14ac:dyDescent="0.35">
      <c r="C130" s="70" t="s">
        <v>25</v>
      </c>
      <c r="D130" s="14">
        <f>SUM(D122:D129)</f>
        <v>115500</v>
      </c>
      <c r="E130" s="14">
        <f t="shared" ref="E130:G130" si="22">SUM(E122:E129)</f>
        <v>0</v>
      </c>
      <c r="F130" s="14">
        <f t="shared" si="22"/>
        <v>0</v>
      </c>
      <c r="G130" s="14">
        <f t="shared" si="22"/>
        <v>115500</v>
      </c>
      <c r="H130" s="14">
        <f>(H122*G122)+(H123*G123)+(H124*G124)+(H125*G125)+(H126*G126)+(H127*G127)+(H128*G128)+(H129*G129)</f>
        <v>69300</v>
      </c>
      <c r="I130" s="14">
        <f>SUM(I122:I129)</f>
        <v>80908.540000000008</v>
      </c>
      <c r="J130" s="126"/>
      <c r="K130" s="145"/>
      <c r="L130" s="37"/>
    </row>
    <row r="131" spans="2:12" ht="15.75" customHeight="1" x14ac:dyDescent="0.35">
      <c r="B131" s="4"/>
      <c r="C131" s="146"/>
      <c r="D131" s="149"/>
      <c r="E131" s="149"/>
      <c r="F131" s="149"/>
      <c r="G131" s="149"/>
      <c r="H131" s="149"/>
      <c r="I131" s="149"/>
      <c r="J131" s="149"/>
      <c r="K131" s="150"/>
      <c r="L131" s="2"/>
    </row>
    <row r="132" spans="2:12" ht="51" customHeight="1" x14ac:dyDescent="0.35">
      <c r="B132" s="70" t="s">
        <v>127</v>
      </c>
      <c r="C132" s="264" t="s">
        <v>919</v>
      </c>
      <c r="D132" s="264"/>
      <c r="E132" s="264"/>
      <c r="F132" s="264"/>
      <c r="G132" s="264"/>
      <c r="H132" s="264"/>
      <c r="I132" s="265"/>
      <c r="J132" s="265"/>
      <c r="K132" s="264"/>
      <c r="L132" s="13"/>
    </row>
    <row r="133" spans="2:12" ht="51" customHeight="1" x14ac:dyDescent="0.35">
      <c r="B133" s="70" t="s">
        <v>128</v>
      </c>
      <c r="C133" s="266" t="s">
        <v>920</v>
      </c>
      <c r="D133" s="266"/>
      <c r="E133" s="266"/>
      <c r="F133" s="266"/>
      <c r="G133" s="266"/>
      <c r="H133" s="266"/>
      <c r="I133" s="267"/>
      <c r="J133" s="267"/>
      <c r="K133" s="266"/>
      <c r="L133" s="36"/>
    </row>
    <row r="134" spans="2:12" ht="93" x14ac:dyDescent="0.35">
      <c r="B134" s="135" t="s">
        <v>129</v>
      </c>
      <c r="C134" s="136" t="s">
        <v>921</v>
      </c>
      <c r="D134" s="239">
        <v>9000</v>
      </c>
      <c r="E134" s="137"/>
      <c r="F134" s="137"/>
      <c r="G134" s="138">
        <f>D134</f>
        <v>9000</v>
      </c>
      <c r="H134" s="139">
        <v>0.6</v>
      </c>
      <c r="I134" s="137">
        <v>7233.41</v>
      </c>
      <c r="J134" s="140" t="s">
        <v>874</v>
      </c>
      <c r="K134" s="141"/>
      <c r="L134" s="142"/>
    </row>
    <row r="135" spans="2:12" ht="108.5" x14ac:dyDescent="0.35">
      <c r="B135" s="135" t="s">
        <v>130</v>
      </c>
      <c r="C135" s="136" t="s">
        <v>922</v>
      </c>
      <c r="D135" s="239">
        <v>28000</v>
      </c>
      <c r="E135" s="137"/>
      <c r="F135" s="137"/>
      <c r="G135" s="138">
        <f t="shared" ref="G135:G141" si="23">D135</f>
        <v>28000</v>
      </c>
      <c r="H135" s="139">
        <v>0.6</v>
      </c>
      <c r="I135" s="137">
        <v>17795.73</v>
      </c>
      <c r="J135" s="140" t="s">
        <v>874</v>
      </c>
      <c r="K135" s="141"/>
      <c r="L135" s="142"/>
    </row>
    <row r="136" spans="2:12" ht="15.5" hidden="1" x14ac:dyDescent="0.35">
      <c r="B136" s="135" t="s">
        <v>131</v>
      </c>
      <c r="C136" s="136"/>
      <c r="D136" s="137"/>
      <c r="E136" s="137"/>
      <c r="F136" s="137"/>
      <c r="G136" s="138">
        <f t="shared" si="23"/>
        <v>0</v>
      </c>
      <c r="H136" s="139"/>
      <c r="I136" s="137"/>
      <c r="J136" s="137"/>
      <c r="K136" s="141"/>
      <c r="L136" s="142"/>
    </row>
    <row r="137" spans="2:12" ht="15.5" hidden="1" x14ac:dyDescent="0.35">
      <c r="B137" s="135" t="s">
        <v>132</v>
      </c>
      <c r="C137" s="136"/>
      <c r="D137" s="137"/>
      <c r="E137" s="137"/>
      <c r="F137" s="137"/>
      <c r="G137" s="138">
        <f t="shared" si="23"/>
        <v>0</v>
      </c>
      <c r="H137" s="139"/>
      <c r="I137" s="137"/>
      <c r="J137" s="137"/>
      <c r="K137" s="141"/>
      <c r="L137" s="142"/>
    </row>
    <row r="138" spans="2:12" ht="15.5" hidden="1" x14ac:dyDescent="0.35">
      <c r="B138" s="135" t="s">
        <v>133</v>
      </c>
      <c r="C138" s="136"/>
      <c r="D138" s="137"/>
      <c r="E138" s="137"/>
      <c r="F138" s="137"/>
      <c r="G138" s="138">
        <f t="shared" si="23"/>
        <v>0</v>
      </c>
      <c r="H138" s="139"/>
      <c r="I138" s="137"/>
      <c r="J138" s="137"/>
      <c r="K138" s="141"/>
      <c r="L138" s="142"/>
    </row>
    <row r="139" spans="2:12" ht="15.5" hidden="1" x14ac:dyDescent="0.35">
      <c r="B139" s="135" t="s">
        <v>134</v>
      </c>
      <c r="C139" s="136"/>
      <c r="D139" s="137"/>
      <c r="E139" s="137"/>
      <c r="F139" s="137"/>
      <c r="G139" s="138">
        <f t="shared" si="23"/>
        <v>0</v>
      </c>
      <c r="H139" s="139"/>
      <c r="I139" s="137"/>
      <c r="J139" s="137"/>
      <c r="K139" s="141"/>
      <c r="L139" s="142"/>
    </row>
    <row r="140" spans="2:12" ht="15.5" hidden="1" x14ac:dyDescent="0.35">
      <c r="B140" s="135" t="s">
        <v>135</v>
      </c>
      <c r="C140" s="143"/>
      <c r="D140" s="140"/>
      <c r="E140" s="140"/>
      <c r="F140" s="140"/>
      <c r="G140" s="138">
        <f t="shared" si="23"/>
        <v>0</v>
      </c>
      <c r="H140" s="144"/>
      <c r="I140" s="140"/>
      <c r="J140" s="140"/>
      <c r="K140" s="145"/>
      <c r="L140" s="142"/>
    </row>
    <row r="141" spans="2:12" ht="15.5" hidden="1" x14ac:dyDescent="0.35">
      <c r="B141" s="135" t="s">
        <v>136</v>
      </c>
      <c r="C141" s="143"/>
      <c r="D141" s="140"/>
      <c r="E141" s="140"/>
      <c r="F141" s="140"/>
      <c r="G141" s="138">
        <f t="shared" si="23"/>
        <v>0</v>
      </c>
      <c r="H141" s="144"/>
      <c r="I141" s="140"/>
      <c r="J141" s="140"/>
      <c r="K141" s="145"/>
      <c r="L141" s="142"/>
    </row>
    <row r="142" spans="2:12" ht="15.5" x14ac:dyDescent="0.35">
      <c r="C142" s="70" t="s">
        <v>25</v>
      </c>
      <c r="D142" s="14">
        <f>SUM(D134:D141)</f>
        <v>37000</v>
      </c>
      <c r="E142" s="14">
        <f t="shared" ref="E142:G142" si="24">SUM(E134:E141)</f>
        <v>0</v>
      </c>
      <c r="F142" s="14">
        <f t="shared" si="24"/>
        <v>0</v>
      </c>
      <c r="G142" s="17">
        <f t="shared" si="24"/>
        <v>37000</v>
      </c>
      <c r="H142" s="14">
        <f>(H134*G134)+(H135*G135)+(H136*G136)+(H137*G137)+(H138*G138)+(H139*G139)+(H140*G140)+(H141*G141)</f>
        <v>22200</v>
      </c>
      <c r="I142" s="14">
        <f>SUM(I134:I141)</f>
        <v>25029.14</v>
      </c>
      <c r="J142" s="126"/>
      <c r="K142" s="145"/>
      <c r="L142" s="37"/>
    </row>
    <row r="143" spans="2:12" ht="51" customHeight="1" x14ac:dyDescent="0.35">
      <c r="B143" s="70" t="s">
        <v>137</v>
      </c>
      <c r="C143" s="266" t="s">
        <v>923</v>
      </c>
      <c r="D143" s="266"/>
      <c r="E143" s="266"/>
      <c r="F143" s="266"/>
      <c r="G143" s="266"/>
      <c r="H143" s="266"/>
      <c r="I143" s="267"/>
      <c r="J143" s="267"/>
      <c r="K143" s="266"/>
      <c r="L143" s="36"/>
    </row>
    <row r="144" spans="2:12" ht="93" x14ac:dyDescent="0.35">
      <c r="B144" s="135" t="s">
        <v>138</v>
      </c>
      <c r="C144" s="136" t="s">
        <v>924</v>
      </c>
      <c r="D144" s="239">
        <v>9200</v>
      </c>
      <c r="E144" s="137"/>
      <c r="F144" s="137"/>
      <c r="G144" s="138">
        <f>D144</f>
        <v>9200</v>
      </c>
      <c r="H144" s="139">
        <v>0.6</v>
      </c>
      <c r="I144" s="137">
        <v>500</v>
      </c>
      <c r="J144" s="140" t="s">
        <v>874</v>
      </c>
      <c r="K144" s="141"/>
      <c r="L144" s="142"/>
    </row>
    <row r="145" spans="2:12" ht="170.5" x14ac:dyDescent="0.35">
      <c r="B145" s="135" t="s">
        <v>139</v>
      </c>
      <c r="C145" s="136" t="s">
        <v>925</v>
      </c>
      <c r="D145" s="239">
        <v>14000</v>
      </c>
      <c r="E145" s="137"/>
      <c r="F145" s="137"/>
      <c r="G145" s="138">
        <f t="shared" ref="G145:G151" si="25">D145</f>
        <v>14000</v>
      </c>
      <c r="H145" s="139">
        <v>0.6</v>
      </c>
      <c r="I145" s="137">
        <v>21316.74</v>
      </c>
      <c r="J145" s="140" t="s">
        <v>874</v>
      </c>
      <c r="K145" s="141"/>
      <c r="L145" s="142"/>
    </row>
    <row r="146" spans="2:12" ht="15.5" hidden="1" x14ac:dyDescent="0.35">
      <c r="B146" s="135" t="s">
        <v>140</v>
      </c>
      <c r="C146" s="136"/>
      <c r="D146" s="137"/>
      <c r="E146" s="137"/>
      <c r="F146" s="137"/>
      <c r="G146" s="138">
        <f t="shared" si="25"/>
        <v>0</v>
      </c>
      <c r="H146" s="139"/>
      <c r="I146" s="137"/>
      <c r="J146" s="137"/>
      <c r="K146" s="141"/>
      <c r="L146" s="142"/>
    </row>
    <row r="147" spans="2:12" ht="15.5" hidden="1" x14ac:dyDescent="0.35">
      <c r="B147" s="135" t="s">
        <v>141</v>
      </c>
      <c r="C147" s="136"/>
      <c r="D147" s="137"/>
      <c r="E147" s="137"/>
      <c r="F147" s="137"/>
      <c r="G147" s="138">
        <f t="shared" si="25"/>
        <v>0</v>
      </c>
      <c r="H147" s="139"/>
      <c r="I147" s="137"/>
      <c r="J147" s="137"/>
      <c r="K147" s="141"/>
      <c r="L147" s="142"/>
    </row>
    <row r="148" spans="2:12" ht="15.5" hidden="1" x14ac:dyDescent="0.35">
      <c r="B148" s="135" t="s">
        <v>142</v>
      </c>
      <c r="C148" s="136"/>
      <c r="D148" s="137"/>
      <c r="E148" s="137"/>
      <c r="F148" s="137"/>
      <c r="G148" s="138">
        <f t="shared" si="25"/>
        <v>0</v>
      </c>
      <c r="H148" s="139"/>
      <c r="I148" s="137"/>
      <c r="J148" s="137"/>
      <c r="K148" s="141"/>
      <c r="L148" s="142"/>
    </row>
    <row r="149" spans="2:12" ht="15.5" hidden="1" x14ac:dyDescent="0.35">
      <c r="B149" s="135" t="s">
        <v>143</v>
      </c>
      <c r="C149" s="136"/>
      <c r="D149" s="137"/>
      <c r="E149" s="137"/>
      <c r="F149" s="137"/>
      <c r="G149" s="138">
        <f t="shared" si="25"/>
        <v>0</v>
      </c>
      <c r="H149" s="139"/>
      <c r="I149" s="137"/>
      <c r="J149" s="137"/>
      <c r="K149" s="141"/>
      <c r="L149" s="142"/>
    </row>
    <row r="150" spans="2:12" ht="15.5" hidden="1" x14ac:dyDescent="0.35">
      <c r="B150" s="135" t="s">
        <v>144</v>
      </c>
      <c r="C150" s="143"/>
      <c r="D150" s="140"/>
      <c r="E150" s="140"/>
      <c r="F150" s="140"/>
      <c r="G150" s="138">
        <f t="shared" si="25"/>
        <v>0</v>
      </c>
      <c r="H150" s="144"/>
      <c r="I150" s="140"/>
      <c r="J150" s="140"/>
      <c r="K150" s="145"/>
      <c r="L150" s="142"/>
    </row>
    <row r="151" spans="2:12" ht="15.5" hidden="1" x14ac:dyDescent="0.35">
      <c r="B151" s="135" t="s">
        <v>145</v>
      </c>
      <c r="C151" s="143"/>
      <c r="D151" s="140"/>
      <c r="E151" s="140"/>
      <c r="F151" s="140"/>
      <c r="G151" s="138">
        <f t="shared" si="25"/>
        <v>0</v>
      </c>
      <c r="H151" s="144"/>
      <c r="I151" s="140"/>
      <c r="J151" s="140"/>
      <c r="K151" s="145"/>
      <c r="L151" s="142"/>
    </row>
    <row r="152" spans="2:12" ht="15.5" x14ac:dyDescent="0.35">
      <c r="C152" s="70" t="s">
        <v>25</v>
      </c>
      <c r="D152" s="17">
        <f>SUM(D144:D151)</f>
        <v>23200</v>
      </c>
      <c r="E152" s="17">
        <f t="shared" ref="E152:G152" si="26">SUM(E144:E151)</f>
        <v>0</v>
      </c>
      <c r="F152" s="17">
        <f t="shared" si="26"/>
        <v>0</v>
      </c>
      <c r="G152" s="17">
        <f t="shared" si="26"/>
        <v>23200</v>
      </c>
      <c r="H152" s="14">
        <f>(H144*G144)+(H145*G145)+(H146*G146)+(H147*G147)+(H148*G148)+(H149*G149)+(H150*G150)+(H151*G151)</f>
        <v>13920</v>
      </c>
      <c r="I152" s="14">
        <f>SUM(I144:I151)</f>
        <v>21816.74</v>
      </c>
      <c r="J152" s="126"/>
      <c r="K152" s="145"/>
      <c r="L152" s="37"/>
    </row>
    <row r="153" spans="2:12" ht="51" customHeight="1" x14ac:dyDescent="0.35">
      <c r="B153" s="70" t="s">
        <v>146</v>
      </c>
      <c r="C153" s="266" t="s">
        <v>926</v>
      </c>
      <c r="D153" s="266"/>
      <c r="E153" s="266"/>
      <c r="F153" s="266"/>
      <c r="G153" s="266"/>
      <c r="H153" s="266"/>
      <c r="I153" s="267"/>
      <c r="J153" s="267"/>
      <c r="K153" s="266"/>
      <c r="L153" s="36"/>
    </row>
    <row r="154" spans="2:12" ht="93" x14ac:dyDescent="0.35">
      <c r="B154" s="135" t="s">
        <v>147</v>
      </c>
      <c r="C154" s="136" t="s">
        <v>927</v>
      </c>
      <c r="D154" s="239">
        <v>18000</v>
      </c>
      <c r="E154" s="137"/>
      <c r="F154" s="137"/>
      <c r="G154" s="138">
        <f>D154</f>
        <v>18000</v>
      </c>
      <c r="H154" s="139">
        <v>0.6</v>
      </c>
      <c r="I154" s="137">
        <v>6600</v>
      </c>
      <c r="J154" s="140" t="s">
        <v>874</v>
      </c>
      <c r="K154" s="141"/>
      <c r="L154" s="142"/>
    </row>
    <row r="155" spans="2:12" ht="93" x14ac:dyDescent="0.35">
      <c r="B155" s="135" t="s">
        <v>148</v>
      </c>
      <c r="C155" s="136" t="s">
        <v>928</v>
      </c>
      <c r="D155" s="239">
        <v>14090.215</v>
      </c>
      <c r="E155" s="137"/>
      <c r="F155" s="137"/>
      <c r="G155" s="138">
        <f t="shared" ref="G155:G161" si="27">D155</f>
        <v>14090.215</v>
      </c>
      <c r="H155" s="139">
        <v>0.6</v>
      </c>
      <c r="I155" s="137">
        <v>11115.97</v>
      </c>
      <c r="J155" s="140" t="s">
        <v>874</v>
      </c>
      <c r="K155" s="141"/>
      <c r="L155" s="142"/>
    </row>
    <row r="156" spans="2:12" ht="108.5" x14ac:dyDescent="0.35">
      <c r="B156" s="135" t="s">
        <v>149</v>
      </c>
      <c r="C156" s="136" t="s">
        <v>929</v>
      </c>
      <c r="D156" s="239">
        <v>3000</v>
      </c>
      <c r="E156" s="137"/>
      <c r="F156" s="137"/>
      <c r="G156" s="138">
        <f t="shared" si="27"/>
        <v>3000</v>
      </c>
      <c r="H156" s="139">
        <v>0.6</v>
      </c>
      <c r="I156" s="137">
        <v>0</v>
      </c>
      <c r="J156" s="140" t="s">
        <v>874</v>
      </c>
      <c r="K156" s="141"/>
      <c r="L156" s="142"/>
    </row>
    <row r="157" spans="2:12" ht="15.5" hidden="1" x14ac:dyDescent="0.35">
      <c r="B157" s="135" t="s">
        <v>150</v>
      </c>
      <c r="C157" s="136"/>
      <c r="D157" s="137"/>
      <c r="E157" s="137"/>
      <c r="F157" s="137"/>
      <c r="G157" s="138">
        <f t="shared" si="27"/>
        <v>0</v>
      </c>
      <c r="H157" s="139"/>
      <c r="I157" s="137"/>
      <c r="J157" s="137"/>
      <c r="K157" s="141"/>
      <c r="L157" s="142"/>
    </row>
    <row r="158" spans="2:12" ht="15.5" hidden="1" x14ac:dyDescent="0.35">
      <c r="B158" s="135" t="s">
        <v>151</v>
      </c>
      <c r="C158" s="136"/>
      <c r="D158" s="137"/>
      <c r="E158" s="137"/>
      <c r="F158" s="137"/>
      <c r="G158" s="138">
        <f t="shared" si="27"/>
        <v>0</v>
      </c>
      <c r="H158" s="139"/>
      <c r="I158" s="137"/>
      <c r="J158" s="137"/>
      <c r="K158" s="141"/>
      <c r="L158" s="142"/>
    </row>
    <row r="159" spans="2:12" ht="15.5" hidden="1" x14ac:dyDescent="0.35">
      <c r="B159" s="135" t="s">
        <v>152</v>
      </c>
      <c r="C159" s="136"/>
      <c r="D159" s="137"/>
      <c r="E159" s="137"/>
      <c r="F159" s="137"/>
      <c r="G159" s="138">
        <f t="shared" si="27"/>
        <v>0</v>
      </c>
      <c r="H159" s="139"/>
      <c r="I159" s="137"/>
      <c r="J159" s="137"/>
      <c r="K159" s="141"/>
      <c r="L159" s="142"/>
    </row>
    <row r="160" spans="2:12" ht="15.5" hidden="1" x14ac:dyDescent="0.35">
      <c r="B160" s="135" t="s">
        <v>153</v>
      </c>
      <c r="C160" s="143"/>
      <c r="D160" s="140"/>
      <c r="E160" s="140"/>
      <c r="F160" s="140"/>
      <c r="G160" s="138">
        <f t="shared" si="27"/>
        <v>0</v>
      </c>
      <c r="H160" s="144"/>
      <c r="I160" s="140"/>
      <c r="J160" s="140"/>
      <c r="K160" s="145"/>
      <c r="L160" s="142"/>
    </row>
    <row r="161" spans="2:12" ht="15.5" hidden="1" x14ac:dyDescent="0.35">
      <c r="B161" s="135" t="s">
        <v>154</v>
      </c>
      <c r="C161" s="143"/>
      <c r="D161" s="140"/>
      <c r="E161" s="140"/>
      <c r="F161" s="140"/>
      <c r="G161" s="138">
        <f t="shared" si="27"/>
        <v>0</v>
      </c>
      <c r="H161" s="144"/>
      <c r="I161" s="140"/>
      <c r="J161" s="140"/>
      <c r="K161" s="145"/>
      <c r="L161" s="142"/>
    </row>
    <row r="162" spans="2:12" ht="15.5" x14ac:dyDescent="0.35">
      <c r="C162" s="70" t="s">
        <v>25</v>
      </c>
      <c r="D162" s="17">
        <f>SUM(D154:D161)</f>
        <v>35090.214999999997</v>
      </c>
      <c r="E162" s="17">
        <f t="shared" ref="E162:G162" si="28">SUM(E154:E161)</f>
        <v>0</v>
      </c>
      <c r="F162" s="17">
        <f t="shared" si="28"/>
        <v>0</v>
      </c>
      <c r="G162" s="17">
        <f t="shared" si="28"/>
        <v>35090.214999999997</v>
      </c>
      <c r="H162" s="14">
        <f>(H154*G154)+(H155*G155)+(H156*G156)+(H157*G157)+(H158*G158)+(H159*G159)+(H160*G160)+(H161*G161)</f>
        <v>21054.129000000001</v>
      </c>
      <c r="I162" s="14">
        <f>SUM(I154:I161)</f>
        <v>17715.97</v>
      </c>
      <c r="J162" s="126"/>
      <c r="K162" s="145"/>
      <c r="L162" s="37"/>
    </row>
    <row r="163" spans="2:12" ht="51" hidden="1" customHeight="1" x14ac:dyDescent="0.35">
      <c r="B163" s="70" t="s">
        <v>155</v>
      </c>
      <c r="C163" s="266"/>
      <c r="D163" s="266"/>
      <c r="E163" s="266"/>
      <c r="F163" s="266"/>
      <c r="G163" s="266"/>
      <c r="H163" s="266"/>
      <c r="I163" s="267"/>
      <c r="J163" s="267"/>
      <c r="K163" s="266"/>
      <c r="L163" s="36"/>
    </row>
    <row r="164" spans="2:12" ht="15.5" hidden="1" x14ac:dyDescent="0.35">
      <c r="B164" s="135" t="s">
        <v>156</v>
      </c>
      <c r="C164" s="136"/>
      <c r="D164" s="137"/>
      <c r="E164" s="137"/>
      <c r="F164" s="137"/>
      <c r="G164" s="138">
        <f>D164</f>
        <v>0</v>
      </c>
      <c r="H164" s="139"/>
      <c r="I164" s="137"/>
      <c r="J164" s="137"/>
      <c r="K164" s="141"/>
      <c r="L164" s="142"/>
    </row>
    <row r="165" spans="2:12" ht="15.5" hidden="1" x14ac:dyDescent="0.35">
      <c r="B165" s="135" t="s">
        <v>157</v>
      </c>
      <c r="C165" s="136"/>
      <c r="D165" s="137"/>
      <c r="E165" s="137"/>
      <c r="F165" s="137"/>
      <c r="G165" s="138">
        <f t="shared" ref="G165:G171" si="29">D165</f>
        <v>0</v>
      </c>
      <c r="H165" s="139"/>
      <c r="I165" s="137"/>
      <c r="J165" s="137"/>
      <c r="K165" s="141"/>
      <c r="L165" s="142"/>
    </row>
    <row r="166" spans="2:12" ht="15.5" hidden="1" x14ac:dyDescent="0.35">
      <c r="B166" s="135" t="s">
        <v>158</v>
      </c>
      <c r="C166" s="136"/>
      <c r="D166" s="137"/>
      <c r="E166" s="137"/>
      <c r="F166" s="137"/>
      <c r="G166" s="138">
        <f t="shared" si="29"/>
        <v>0</v>
      </c>
      <c r="H166" s="139"/>
      <c r="I166" s="137"/>
      <c r="J166" s="137"/>
      <c r="K166" s="141"/>
      <c r="L166" s="142"/>
    </row>
    <row r="167" spans="2:12" ht="15.5" hidden="1" x14ac:dyDescent="0.35">
      <c r="B167" s="135" t="s">
        <v>159</v>
      </c>
      <c r="C167" s="136"/>
      <c r="D167" s="137"/>
      <c r="E167" s="137"/>
      <c r="F167" s="137"/>
      <c r="G167" s="138">
        <f t="shared" si="29"/>
        <v>0</v>
      </c>
      <c r="H167" s="139"/>
      <c r="I167" s="137"/>
      <c r="J167" s="137"/>
      <c r="K167" s="141"/>
      <c r="L167" s="142"/>
    </row>
    <row r="168" spans="2:12" ht="15.5" hidden="1" x14ac:dyDescent="0.35">
      <c r="B168" s="135" t="s">
        <v>160</v>
      </c>
      <c r="C168" s="136"/>
      <c r="D168" s="137"/>
      <c r="E168" s="137"/>
      <c r="F168" s="137"/>
      <c r="G168" s="138">
        <f t="shared" si="29"/>
        <v>0</v>
      </c>
      <c r="H168" s="139"/>
      <c r="I168" s="137"/>
      <c r="J168" s="137"/>
      <c r="K168" s="141"/>
      <c r="L168" s="142"/>
    </row>
    <row r="169" spans="2:12" ht="15.5" hidden="1" x14ac:dyDescent="0.35">
      <c r="B169" s="135" t="s">
        <v>161</v>
      </c>
      <c r="C169" s="136"/>
      <c r="D169" s="137"/>
      <c r="E169" s="137"/>
      <c r="F169" s="137"/>
      <c r="G169" s="138">
        <f t="shared" si="29"/>
        <v>0</v>
      </c>
      <c r="H169" s="139"/>
      <c r="I169" s="137"/>
      <c r="J169" s="137"/>
      <c r="K169" s="141"/>
      <c r="L169" s="142"/>
    </row>
    <row r="170" spans="2:12" ht="15.5" hidden="1" x14ac:dyDescent="0.35">
      <c r="B170" s="135" t="s">
        <v>162</v>
      </c>
      <c r="C170" s="143"/>
      <c r="D170" s="140"/>
      <c r="E170" s="140"/>
      <c r="F170" s="140"/>
      <c r="G170" s="138">
        <f t="shared" si="29"/>
        <v>0</v>
      </c>
      <c r="H170" s="144"/>
      <c r="I170" s="140"/>
      <c r="J170" s="140"/>
      <c r="K170" s="145"/>
      <c r="L170" s="142"/>
    </row>
    <row r="171" spans="2:12" ht="15.5" hidden="1" x14ac:dyDescent="0.35">
      <c r="B171" s="135" t="s">
        <v>163</v>
      </c>
      <c r="C171" s="143"/>
      <c r="D171" s="140"/>
      <c r="E171" s="140"/>
      <c r="F171" s="140"/>
      <c r="G171" s="138">
        <f t="shared" si="29"/>
        <v>0</v>
      </c>
      <c r="H171" s="144"/>
      <c r="I171" s="140"/>
      <c r="J171" s="140"/>
      <c r="K171" s="145"/>
      <c r="L171" s="142"/>
    </row>
    <row r="172" spans="2:12" ht="15.5" hidden="1" x14ac:dyDescent="0.35">
      <c r="C172" s="70" t="s">
        <v>25</v>
      </c>
      <c r="D172" s="14">
        <f>SUM(D164:D171)</f>
        <v>0</v>
      </c>
      <c r="E172" s="14">
        <f t="shared" ref="E172:G172" si="30">SUM(E164:E171)</f>
        <v>0</v>
      </c>
      <c r="F172" s="14">
        <f t="shared" si="30"/>
        <v>0</v>
      </c>
      <c r="G172" s="14">
        <f t="shared" si="30"/>
        <v>0</v>
      </c>
      <c r="H172" s="14">
        <f>(H164*G164)+(H165*G165)+(H166*G166)+(H167*G167)+(H168*G168)+(H169*G169)+(H170*G170)+(H171*G171)</f>
        <v>0</v>
      </c>
      <c r="I172" s="14">
        <f>SUM(I164:I171)</f>
        <v>0</v>
      </c>
      <c r="J172" s="126"/>
      <c r="K172" s="145"/>
      <c r="L172" s="37"/>
    </row>
    <row r="173" spans="2:12" ht="15.75" customHeight="1" x14ac:dyDescent="0.35">
      <c r="B173" s="4"/>
      <c r="C173" s="146"/>
      <c r="D173" s="149"/>
      <c r="E173" s="149"/>
      <c r="F173" s="149"/>
      <c r="G173" s="149"/>
      <c r="H173" s="149"/>
      <c r="I173" s="149"/>
      <c r="J173" s="149"/>
      <c r="K173" s="146"/>
      <c r="L173" s="2"/>
    </row>
    <row r="174" spans="2:12" ht="15.75" customHeight="1" x14ac:dyDescent="0.35">
      <c r="B174" s="4"/>
      <c r="C174" s="146"/>
      <c r="D174" s="149"/>
      <c r="E174" s="149"/>
      <c r="F174" s="149"/>
      <c r="G174" s="149"/>
      <c r="H174" s="149"/>
      <c r="I174" s="149"/>
      <c r="J174" s="149"/>
      <c r="K174" s="146"/>
      <c r="L174" s="2"/>
    </row>
    <row r="175" spans="2:12" ht="63.75" customHeight="1" x14ac:dyDescent="0.35">
      <c r="B175" s="70" t="s">
        <v>164</v>
      </c>
      <c r="C175" s="151" t="s">
        <v>930</v>
      </c>
      <c r="D175" s="240">
        <v>239941</v>
      </c>
      <c r="E175" s="152"/>
      <c r="F175" s="152"/>
      <c r="G175" s="153">
        <f>D175</f>
        <v>239941</v>
      </c>
      <c r="H175" s="154">
        <v>9.0636105115850199E-2</v>
      </c>
      <c r="I175" s="152">
        <v>159199.96000000002</v>
      </c>
      <c r="J175" s="152" t="s">
        <v>935</v>
      </c>
      <c r="K175" s="155"/>
      <c r="L175" s="37"/>
    </row>
    <row r="176" spans="2:12" ht="69.75" customHeight="1" x14ac:dyDescent="0.35">
      <c r="B176" s="70" t="s">
        <v>165</v>
      </c>
      <c r="C176" s="151" t="s">
        <v>931</v>
      </c>
      <c r="D176" s="240">
        <v>34200</v>
      </c>
      <c r="E176" s="152"/>
      <c r="F176" s="152"/>
      <c r="G176" s="153">
        <f t="shared" ref="G176:G178" si="31">D176</f>
        <v>34200</v>
      </c>
      <c r="H176" s="154"/>
      <c r="I176" s="152">
        <v>38078.584083059461</v>
      </c>
      <c r="J176" s="152"/>
      <c r="K176" s="155"/>
      <c r="L176" s="37"/>
    </row>
    <row r="177" spans="2:12" ht="57" customHeight="1" x14ac:dyDescent="0.35">
      <c r="B177" s="70" t="s">
        <v>166</v>
      </c>
      <c r="C177" s="156" t="s">
        <v>932</v>
      </c>
      <c r="D177" s="240">
        <v>91380</v>
      </c>
      <c r="E177" s="152"/>
      <c r="F177" s="152"/>
      <c r="G177" s="153">
        <f t="shared" si="31"/>
        <v>91380</v>
      </c>
      <c r="H177" s="154"/>
      <c r="I177" s="152">
        <v>52227.538527249759</v>
      </c>
      <c r="J177" s="152"/>
      <c r="K177" s="155"/>
      <c r="L177" s="37"/>
    </row>
    <row r="178" spans="2:12" ht="65.25" customHeight="1" x14ac:dyDescent="0.35">
      <c r="B178" s="81" t="s">
        <v>167</v>
      </c>
      <c r="C178" s="151" t="s">
        <v>933</v>
      </c>
      <c r="D178" s="240">
        <v>18000</v>
      </c>
      <c r="E178" s="152"/>
      <c r="F178" s="152"/>
      <c r="G178" s="153">
        <f t="shared" si="31"/>
        <v>18000</v>
      </c>
      <c r="H178" s="154"/>
      <c r="I178" s="152">
        <v>0</v>
      </c>
      <c r="J178" s="152"/>
      <c r="K178" s="155"/>
      <c r="L178" s="37"/>
    </row>
    <row r="179" spans="2:12" ht="65.25" customHeight="1" x14ac:dyDescent="0.35">
      <c r="B179" s="70" t="s">
        <v>168</v>
      </c>
      <c r="C179" s="151" t="s">
        <v>934</v>
      </c>
      <c r="D179" s="240">
        <v>13000</v>
      </c>
      <c r="E179" s="152"/>
      <c r="F179" s="152"/>
      <c r="G179" s="153"/>
      <c r="H179" s="154"/>
      <c r="I179" s="152">
        <v>500</v>
      </c>
      <c r="J179" s="152"/>
      <c r="K179" s="155"/>
      <c r="L179" s="37"/>
    </row>
    <row r="180" spans="2:12" ht="21.75" customHeight="1" x14ac:dyDescent="0.35">
      <c r="B180" s="4"/>
      <c r="C180" s="82" t="s">
        <v>169</v>
      </c>
      <c r="D180" s="86">
        <f>SUM(D175:D179)</f>
        <v>396521</v>
      </c>
      <c r="E180" s="86">
        <f>SUM(E175:E178)</f>
        <v>0</v>
      </c>
      <c r="F180" s="86">
        <f>SUM(F175:F178)</f>
        <v>0</v>
      </c>
      <c r="G180" s="86">
        <f>SUM(G175:G178)</f>
        <v>383521</v>
      </c>
      <c r="H180" s="14">
        <f>(H175*G175)+(H176*G176)+(H177*G177)+(H178*G178)+(H179*G179)</f>
        <v>21747.317697602211</v>
      </c>
      <c r="I180" s="14">
        <f>SUM(I175:I179)</f>
        <v>250006.08261030924</v>
      </c>
      <c r="J180" s="126"/>
      <c r="K180" s="151"/>
      <c r="L180" s="12"/>
    </row>
    <row r="181" spans="2:12" ht="15.75" customHeight="1" x14ac:dyDescent="0.35">
      <c r="B181" s="4"/>
      <c r="C181" s="146"/>
      <c r="D181" s="149"/>
      <c r="E181" s="149"/>
      <c r="F181" s="149"/>
      <c r="G181" s="149"/>
      <c r="H181" s="149"/>
      <c r="I181" s="149"/>
      <c r="J181" s="149"/>
      <c r="K181" s="146"/>
      <c r="L181" s="12"/>
    </row>
    <row r="182" spans="2:12" ht="15.75" customHeight="1" x14ac:dyDescent="0.35">
      <c r="B182" s="4"/>
      <c r="C182" s="146"/>
      <c r="D182" s="149"/>
      <c r="E182" s="149"/>
      <c r="F182" s="149"/>
      <c r="G182" s="149"/>
      <c r="H182" s="149"/>
      <c r="I182" s="149"/>
      <c r="J182" s="149"/>
      <c r="K182" s="146"/>
      <c r="L182" s="12"/>
    </row>
    <row r="183" spans="2:12" ht="15.75" customHeight="1" x14ac:dyDescent="0.35">
      <c r="B183" s="4"/>
      <c r="C183" s="146"/>
      <c r="D183" s="149"/>
      <c r="E183" s="149"/>
      <c r="F183" s="149"/>
      <c r="G183" s="149"/>
      <c r="H183" s="149"/>
      <c r="I183" s="149"/>
      <c r="J183" s="149"/>
      <c r="K183" s="146"/>
      <c r="L183" s="12"/>
    </row>
    <row r="184" spans="2:12" ht="15.75" customHeight="1" x14ac:dyDescent="0.35">
      <c r="B184" s="4"/>
      <c r="C184" s="146"/>
      <c r="D184" s="149"/>
      <c r="E184" s="149"/>
      <c r="F184" s="149"/>
      <c r="G184" s="149"/>
      <c r="H184" s="149"/>
      <c r="I184" s="149"/>
      <c r="J184" s="149"/>
      <c r="K184" s="146"/>
      <c r="L184" s="12"/>
    </row>
    <row r="185" spans="2:12" ht="15.75" customHeight="1" x14ac:dyDescent="0.35">
      <c r="B185" s="4"/>
      <c r="C185" s="146"/>
      <c r="D185" s="149"/>
      <c r="E185" s="149"/>
      <c r="F185" s="149"/>
      <c r="G185" s="149"/>
      <c r="H185" s="149"/>
      <c r="I185" s="149"/>
      <c r="J185" s="149"/>
      <c r="K185" s="146"/>
      <c r="L185" s="12"/>
    </row>
    <row r="186" spans="2:12" ht="15.75" customHeight="1" x14ac:dyDescent="0.35">
      <c r="B186" s="4"/>
      <c r="C186" s="146"/>
      <c r="D186" s="149"/>
      <c r="E186" s="149"/>
      <c r="F186" s="149"/>
      <c r="G186" s="149"/>
      <c r="H186" s="149"/>
      <c r="I186" s="149"/>
      <c r="J186" s="149"/>
      <c r="K186" s="146"/>
      <c r="L186" s="12"/>
    </row>
    <row r="187" spans="2:12" ht="15.75" customHeight="1" thickBot="1" x14ac:dyDescent="0.4">
      <c r="B187" s="4"/>
      <c r="C187" s="146"/>
      <c r="D187" s="149"/>
      <c r="E187" s="149"/>
      <c r="F187" s="149"/>
      <c r="G187" s="149"/>
      <c r="H187" s="149"/>
      <c r="I187" s="149"/>
      <c r="J187" s="149"/>
      <c r="K187" s="146"/>
      <c r="L187" s="12"/>
    </row>
    <row r="188" spans="2:12" ht="15.5" x14ac:dyDescent="0.35">
      <c r="B188" s="4"/>
      <c r="C188" s="275" t="s">
        <v>170</v>
      </c>
      <c r="D188" s="276"/>
      <c r="E188" s="90"/>
      <c r="F188" s="90"/>
      <c r="G188" s="90"/>
      <c r="H188" s="12"/>
      <c r="I188" s="110"/>
      <c r="J188" s="110"/>
      <c r="K188" s="12"/>
    </row>
    <row r="189" spans="2:12" ht="40.5" customHeight="1" x14ac:dyDescent="0.35">
      <c r="B189" s="4"/>
      <c r="C189" s="271"/>
      <c r="D189" s="277" t="str">
        <f>D5</f>
        <v>Recipient Organization</v>
      </c>
      <c r="E189" s="91" t="s">
        <v>171</v>
      </c>
      <c r="F189" s="14" t="s">
        <v>172</v>
      </c>
      <c r="G189" s="273" t="s">
        <v>10</v>
      </c>
      <c r="H189" s="146"/>
      <c r="I189" s="149"/>
      <c r="J189" s="149"/>
      <c r="K189" s="12"/>
    </row>
    <row r="190" spans="2:12" ht="24.75" customHeight="1" x14ac:dyDescent="0.35">
      <c r="B190" s="4"/>
      <c r="C190" s="272"/>
      <c r="D190" s="278"/>
      <c r="E190" s="92" t="e">
        <f>#REF!</f>
        <v>#REF!</v>
      </c>
      <c r="F190" s="87" t="e">
        <f>#REF!</f>
        <v>#REF!</v>
      </c>
      <c r="G190" s="274"/>
      <c r="H190" s="146"/>
      <c r="I190" s="149"/>
      <c r="J190" s="149"/>
      <c r="K190" s="12"/>
    </row>
    <row r="191" spans="2:12" ht="41.25" customHeight="1" x14ac:dyDescent="0.35">
      <c r="B191" s="157"/>
      <c r="C191" s="158" t="s">
        <v>173</v>
      </c>
      <c r="D191" s="159">
        <f>SUM(D16,D26,D36,D46,D58,D68,D78,D88,D100,D110,D120,D130,D142,D152,D162,D172,D175,D176,D177,D178,D179)</f>
        <v>1308411.2149999999</v>
      </c>
      <c r="E191" s="160">
        <f>SUM(E16,E26,E36,E46,E58,E68,E78,E88,E100,E110,E120,E130,E142,E152,E162,E172,E175,E176,E177)</f>
        <v>0</v>
      </c>
      <c r="F191" s="161">
        <f>SUM(F16,F26,F36,F46,F58,F68,F78,F88,F100,F110,F120,F130,F142,F152,F162,F172,F175,F176,F177)</f>
        <v>0</v>
      </c>
      <c r="G191" s="162">
        <f>SUM(D191:F191)</f>
        <v>1308411.2149999999</v>
      </c>
      <c r="H191" s="146"/>
      <c r="I191" s="149"/>
      <c r="J191" s="149"/>
      <c r="K191" s="157"/>
    </row>
    <row r="192" spans="2:12" ht="51.75" customHeight="1" x14ac:dyDescent="0.35">
      <c r="B192" s="163"/>
      <c r="C192" s="158" t="s">
        <v>174</v>
      </c>
      <c r="D192" s="159">
        <f>D191*0.07</f>
        <v>91588.785049999991</v>
      </c>
      <c r="E192" s="160">
        <f t="shared" ref="E192:F192" si="32">E191*0.07</f>
        <v>0</v>
      </c>
      <c r="F192" s="161">
        <f t="shared" si="32"/>
        <v>0</v>
      </c>
      <c r="G192" s="162">
        <f>G191*0.07</f>
        <v>91588.785049999991</v>
      </c>
      <c r="H192" s="163"/>
      <c r="I192" s="164"/>
      <c r="J192" s="164"/>
      <c r="K192" s="165"/>
    </row>
    <row r="193" spans="2:12" ht="51.75" customHeight="1" thickBot="1" x14ac:dyDescent="0.4">
      <c r="B193" s="163"/>
      <c r="C193" s="11" t="s">
        <v>10</v>
      </c>
      <c r="D193" s="80">
        <f>SUM(D191:D192)</f>
        <v>1400000.0000499999</v>
      </c>
      <c r="E193" s="93">
        <f t="shared" ref="E193:F193" si="33">SUM(E191:E192)</f>
        <v>0</v>
      </c>
      <c r="F193" s="73">
        <f t="shared" si="33"/>
        <v>0</v>
      </c>
      <c r="G193" s="73">
        <f>SUM(G191:G192)</f>
        <v>1400000.0000499999</v>
      </c>
      <c r="H193" s="163"/>
      <c r="I193" s="164"/>
      <c r="J193" s="164"/>
      <c r="K193" s="165"/>
    </row>
    <row r="194" spans="2:12" ht="42" customHeight="1" x14ac:dyDescent="0.35">
      <c r="B194" s="163"/>
      <c r="K194" s="2"/>
      <c r="L194" s="165"/>
    </row>
    <row r="195" spans="2:12" s="30" customFormat="1" ht="29.25" customHeight="1" thickBot="1" x14ac:dyDescent="0.4">
      <c r="B195" s="146"/>
      <c r="C195" s="4"/>
      <c r="D195" s="25"/>
      <c r="E195" s="25"/>
      <c r="F195" s="25"/>
      <c r="G195" s="25"/>
      <c r="H195" s="25"/>
      <c r="I195" s="112"/>
      <c r="J195" s="112"/>
      <c r="K195" s="12"/>
      <c r="L195" s="157"/>
    </row>
    <row r="196" spans="2:12" ht="23.25" customHeight="1" x14ac:dyDescent="0.35">
      <c r="B196" s="165"/>
      <c r="C196" s="256" t="s">
        <v>175</v>
      </c>
      <c r="D196" s="257"/>
      <c r="E196" s="258"/>
      <c r="F196" s="258"/>
      <c r="G196" s="258"/>
      <c r="H196" s="259"/>
      <c r="I196" s="113"/>
      <c r="J196" s="113"/>
      <c r="K196" s="165"/>
    </row>
    <row r="197" spans="2:12" ht="41.25" customHeight="1" x14ac:dyDescent="0.35">
      <c r="B197" s="165"/>
      <c r="C197" s="21"/>
      <c r="D197" s="262" t="str">
        <f>D5</f>
        <v>Recipient Organization</v>
      </c>
      <c r="E197" s="19" t="s">
        <v>171</v>
      </c>
      <c r="F197" s="19" t="s">
        <v>172</v>
      </c>
      <c r="G197" s="249" t="s">
        <v>10</v>
      </c>
      <c r="H197" s="251" t="s">
        <v>176</v>
      </c>
      <c r="I197" s="113"/>
      <c r="J197" s="113"/>
      <c r="K197" s="165"/>
    </row>
    <row r="198" spans="2:12" ht="27.75" customHeight="1" x14ac:dyDescent="0.35">
      <c r="B198" s="165"/>
      <c r="C198" s="21"/>
      <c r="D198" s="263"/>
      <c r="E198" s="19" t="e">
        <f>#REF!</f>
        <v>#REF!</v>
      </c>
      <c r="F198" s="19" t="e">
        <f>#REF!</f>
        <v>#REF!</v>
      </c>
      <c r="G198" s="250"/>
      <c r="H198" s="252"/>
      <c r="I198" s="113"/>
      <c r="J198" s="113"/>
      <c r="K198" s="165"/>
    </row>
    <row r="199" spans="2:12" ht="55.5" customHeight="1" x14ac:dyDescent="0.35">
      <c r="B199" s="165"/>
      <c r="C199" s="20" t="s">
        <v>177</v>
      </c>
      <c r="D199" s="71">
        <f>D193*H199</f>
        <v>490000.00001749996</v>
      </c>
      <c r="E199" s="72">
        <f>SUM(E191:E192)*0.7</f>
        <v>0</v>
      </c>
      <c r="F199" s="72">
        <f>SUM(F191:F192)*0.7</f>
        <v>0</v>
      </c>
      <c r="G199" s="72"/>
      <c r="H199" s="106">
        <v>0.35</v>
      </c>
      <c r="I199" s="110"/>
      <c r="J199" s="110"/>
      <c r="K199" s="165"/>
    </row>
    <row r="200" spans="2:12" ht="57.75" customHeight="1" x14ac:dyDescent="0.35">
      <c r="B200" s="255"/>
      <c r="C200" s="83" t="s">
        <v>178</v>
      </c>
      <c r="D200" s="84">
        <f>D193*H200</f>
        <v>490000.00001749996</v>
      </c>
      <c r="E200" s="85">
        <f>SUM(E191:E192)*0.3</f>
        <v>0</v>
      </c>
      <c r="F200" s="85">
        <f>SUM(F191:F192)*0.3</f>
        <v>0</v>
      </c>
      <c r="G200" s="85"/>
      <c r="H200" s="107">
        <v>0.35</v>
      </c>
      <c r="I200" s="110"/>
      <c r="J200" s="110"/>
    </row>
    <row r="201" spans="2:12" ht="57.75" customHeight="1" x14ac:dyDescent="0.35">
      <c r="B201" s="255"/>
      <c r="C201" s="83" t="s">
        <v>179</v>
      </c>
      <c r="D201" s="84">
        <f>D193*H201</f>
        <v>420000.00001499994</v>
      </c>
      <c r="E201" s="85"/>
      <c r="F201" s="85"/>
      <c r="G201" s="85"/>
      <c r="H201" s="107">
        <v>0.3</v>
      </c>
      <c r="I201" s="110"/>
      <c r="J201" s="110"/>
    </row>
    <row r="202" spans="2:12" ht="38.25" customHeight="1" thickBot="1" x14ac:dyDescent="0.4">
      <c r="B202" s="255"/>
      <c r="C202" s="11" t="s">
        <v>180</v>
      </c>
      <c r="D202" s="73">
        <f>SUM(D199:D201)</f>
        <v>1400000.0000499999</v>
      </c>
      <c r="E202" s="73">
        <f t="shared" ref="E202:F202" si="34">SUM(E199:E200)</f>
        <v>0</v>
      </c>
      <c r="F202" s="73">
        <f t="shared" si="34"/>
        <v>0</v>
      </c>
      <c r="G202" s="74"/>
      <c r="H202" s="75"/>
      <c r="I202" s="114"/>
      <c r="J202" s="114"/>
    </row>
    <row r="203" spans="2:12" ht="21.75" customHeight="1" thickBot="1" x14ac:dyDescent="0.4">
      <c r="B203" s="255"/>
      <c r="C203" s="1"/>
      <c r="D203" s="9"/>
      <c r="E203" s="9"/>
      <c r="F203" s="9"/>
      <c r="G203" s="9"/>
      <c r="H203" s="9"/>
      <c r="I203" s="115"/>
      <c r="J203" s="115"/>
    </row>
    <row r="204" spans="2:12" ht="49.5" customHeight="1" x14ac:dyDescent="0.35">
      <c r="B204" s="255"/>
      <c r="C204" s="76" t="s">
        <v>181</v>
      </c>
      <c r="D204" s="77">
        <f>SUM(H16,H26,H36,H46,H58,H68,H78,H88,H100,H110,H120,H130,H142,H152,H162,H172,H180)*1.07</f>
        <v>663829.54796643439</v>
      </c>
      <c r="E204" s="25"/>
      <c r="F204" s="25"/>
      <c r="G204" s="25"/>
      <c r="H204" s="118" t="s">
        <v>182</v>
      </c>
      <c r="I204" s="119">
        <f>SUM(I180,I172,I162,I152,I142,I130,I120,I110,I100,I88,I78,I68,I58,I46,I36,I26,I16)</f>
        <v>921537.93561030913</v>
      </c>
      <c r="J204" s="127"/>
    </row>
    <row r="205" spans="2:12" ht="28.5" customHeight="1" thickBot="1" x14ac:dyDescent="0.4">
      <c r="B205" s="255"/>
      <c r="C205" s="78" t="s">
        <v>183</v>
      </c>
      <c r="D205" s="109">
        <f>D204/D193</f>
        <v>0.47416396281623302</v>
      </c>
      <c r="E205" s="31"/>
      <c r="F205" s="31"/>
      <c r="G205" s="31"/>
      <c r="H205" s="120" t="s">
        <v>184</v>
      </c>
      <c r="I205" s="121">
        <f>I204/D191</f>
        <v>0.70431827933415359</v>
      </c>
      <c r="J205" s="128"/>
    </row>
    <row r="206" spans="2:12" ht="28.5" customHeight="1" x14ac:dyDescent="0.35">
      <c r="B206" s="255"/>
      <c r="C206" s="253"/>
      <c r="D206" s="254"/>
      <c r="E206" s="32"/>
      <c r="F206" s="32"/>
      <c r="G206" s="32"/>
    </row>
    <row r="207" spans="2:12" ht="28.5" customHeight="1" x14ac:dyDescent="0.35">
      <c r="B207" s="255"/>
      <c r="C207" s="78" t="s">
        <v>185</v>
      </c>
      <c r="D207" s="79">
        <f>SUM(D177:F179)*1.07</f>
        <v>130946.6</v>
      </c>
      <c r="E207" s="33"/>
      <c r="F207" s="33"/>
      <c r="G207" s="33"/>
    </row>
    <row r="208" spans="2:12" ht="23.25" customHeight="1" x14ac:dyDescent="0.35">
      <c r="B208" s="255"/>
      <c r="C208" s="78" t="s">
        <v>186</v>
      </c>
      <c r="D208" s="109">
        <f>D207/D193</f>
        <v>9.3533285710945255E-2</v>
      </c>
      <c r="E208" s="33"/>
      <c r="F208" s="33"/>
      <c r="G208" s="33"/>
    </row>
    <row r="209" spans="2:12" ht="68.25" customHeight="1" thickBot="1" x14ac:dyDescent="0.4">
      <c r="B209" s="255"/>
      <c r="C209" s="260" t="s">
        <v>187</v>
      </c>
      <c r="D209" s="261"/>
      <c r="E209" s="26"/>
      <c r="F209" s="26"/>
      <c r="G209" s="26"/>
      <c r="I209" s="116"/>
      <c r="J209" s="116"/>
    </row>
    <row r="210" spans="2:12" ht="55.5" customHeight="1" x14ac:dyDescent="0.35">
      <c r="B210" s="255"/>
      <c r="L210" s="30"/>
    </row>
    <row r="211" spans="2:12" ht="42.75" customHeight="1" x14ac:dyDescent="0.35">
      <c r="B211" s="255"/>
    </row>
    <row r="212" spans="2:12" ht="21.75" customHeight="1" x14ac:dyDescent="0.35">
      <c r="B212" s="255"/>
    </row>
    <row r="213" spans="2:12" ht="21.75" customHeight="1" x14ac:dyDescent="0.35">
      <c r="B213" s="255"/>
    </row>
    <row r="214" spans="2:12" ht="23.25" customHeight="1" x14ac:dyDescent="0.35">
      <c r="B214" s="255"/>
    </row>
    <row r="215" spans="2:12" ht="23.25" customHeight="1" x14ac:dyDescent="0.35"/>
    <row r="216" spans="2:12" ht="21.75" customHeight="1" x14ac:dyDescent="0.35"/>
    <row r="217" spans="2:12" ht="16.5" customHeight="1" x14ac:dyDescent="0.35"/>
    <row r="218" spans="2:12" ht="29.25" customHeight="1" x14ac:dyDescent="0.35"/>
    <row r="219" spans="2:12" ht="24.75" customHeight="1" x14ac:dyDescent="0.35"/>
    <row r="220" spans="2:12" ht="33" customHeight="1" x14ac:dyDescent="0.35"/>
    <row r="222" spans="2:12" ht="15" customHeight="1" x14ac:dyDescent="0.35"/>
    <row r="223" spans="2:12" ht="25.5" customHeight="1" x14ac:dyDescent="0.35"/>
  </sheetData>
  <sheetProtection sheet="1" formatCells="0" formatColumns="0" formatRows="0"/>
  <mergeCells count="33">
    <mergeCell ref="C189:C190"/>
    <mergeCell ref="G189:G190"/>
    <mergeCell ref="C132:K132"/>
    <mergeCell ref="C143:K143"/>
    <mergeCell ref="C133:K133"/>
    <mergeCell ref="C153:K153"/>
    <mergeCell ref="C188:D188"/>
    <mergeCell ref="C163:K163"/>
    <mergeCell ref="D189:D190"/>
    <mergeCell ref="C37:K37"/>
    <mergeCell ref="C6:K6"/>
    <mergeCell ref="B1:E1"/>
    <mergeCell ref="C17:K17"/>
    <mergeCell ref="C7:K7"/>
    <mergeCell ref="C27:K27"/>
    <mergeCell ref="B3:E3"/>
    <mergeCell ref="C90:K90"/>
    <mergeCell ref="C91:K91"/>
    <mergeCell ref="C101:K101"/>
    <mergeCell ref="C111:K111"/>
    <mergeCell ref="C121:K121"/>
    <mergeCell ref="C48:K48"/>
    <mergeCell ref="C49:K49"/>
    <mergeCell ref="C59:K59"/>
    <mergeCell ref="C69:K69"/>
    <mergeCell ref="C79:K79"/>
    <mergeCell ref="G197:G198"/>
    <mergeCell ref="H197:H198"/>
    <mergeCell ref="C206:D206"/>
    <mergeCell ref="B200:B214"/>
    <mergeCell ref="C196:H196"/>
    <mergeCell ref="C209:D209"/>
    <mergeCell ref="D197:D198"/>
  </mergeCells>
  <conditionalFormatting sqref="D205">
    <cfRule type="cellIs" dxfId="44" priority="47" operator="lessThan">
      <formula>0.15</formula>
    </cfRule>
  </conditionalFormatting>
  <conditionalFormatting sqref="D208">
    <cfRule type="cellIs" dxfId="43" priority="45" operator="lessThan">
      <formula>0.05</formula>
    </cfRule>
  </conditionalFormatting>
  <dataValidations xWindow="431" yWindow="475" count="6">
    <dataValidation allowBlank="1" showInputMessage="1" showErrorMessage="1" prompt="% Towards Gender Equality and Women's Empowerment Must be Higher than 15%_x000a_" sqref="D205:G205" xr:uid="{E72508C7-C8DD-46A5-878C-E4FA07CAB6AF}"/>
    <dataValidation allowBlank="1" showInputMessage="1" showErrorMessage="1" prompt="M&amp;E Budget Cannot be Less than 5%_x000a_" sqref="D208:G208" xr:uid="{53928C0A-D548-4B6B-97FC-07D38B0E5FA7}"/>
    <dataValidation allowBlank="1" showInputMessage="1" showErrorMessage="1" prompt="Insert *text* description of Outcome here" sqref="C6:K6 C48:K48 C90:K90 C132:K132" xr:uid="{89ACADD6-F982-42D9-AC8D-CCF9750605B2}"/>
    <dataValidation allowBlank="1" showInputMessage="1" showErrorMessage="1" prompt="Insert *text* description of Output here" sqref="C7 C17 C27 C37 C49 C59 C69 C79 C91 C101 C111 C121 C133 C143 C153 C163" xr:uid="{31AC9CA6-D499-4711-A99F-BECD0A64F3A8}"/>
    <dataValidation allowBlank="1" showInputMessage="1" showErrorMessage="1" prompt="Insert *text* description of Activity here" sqref="C8 C18 C28 C38 C50 C60 C70 C80 C92 C102 C112 C122 C134 C144 C154 C164" xr:uid="{E7A390F5-03DD-4A67-B842-17326B4F2DA4}"/>
    <dataValidation allowBlank="1" showErrorMessage="1" prompt="% Towards Gender Equality and Women's Empowerment Must be Higher than 15%_x000a_" sqref="D207:G207" xr:uid="{8C6643DA-1D03-44FB-AC1F-C4CB706ED3AA}"/>
  </dataValidations>
  <pageMargins left="0.7" right="0.7" top="0.75" bottom="0.75" header="0.3" footer="0.3"/>
  <pageSetup scale="74" orientation="landscape" r:id="rId1"/>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9"/>
  <sheetViews>
    <sheetView showGridLines="0" showZeros="0" topLeftCell="A71" zoomScale="80" zoomScaleNormal="80" workbookViewId="0">
      <selection activeCell="H8" sqref="H8"/>
    </sheetView>
  </sheetViews>
  <sheetFormatPr baseColWidth="10" defaultColWidth="9.08984375" defaultRowHeight="15.5" x14ac:dyDescent="0.35"/>
  <cols>
    <col min="1" max="1" width="4.453125" style="40" customWidth="1"/>
    <col min="2" max="2" width="3.36328125" style="40" customWidth="1"/>
    <col min="3" max="3" width="51.453125" style="40" customWidth="1"/>
    <col min="4" max="4" width="34.36328125" style="42" customWidth="1"/>
    <col min="5" max="5" width="35" style="42" hidden="1" customWidth="1"/>
    <col min="6" max="6" width="34" style="42" hidden="1" customWidth="1"/>
    <col min="7" max="7" width="25.6328125" style="40" customWidth="1"/>
    <col min="8" max="8" width="21.453125" style="40" customWidth="1"/>
    <col min="9" max="9" width="16.90625" style="40" customWidth="1"/>
    <col min="10" max="10" width="19.453125" style="40" customWidth="1"/>
    <col min="11" max="11" width="19" style="40" customWidth="1"/>
    <col min="12" max="12" width="26" style="40" customWidth="1"/>
    <col min="13" max="13" width="21.08984375" style="40" customWidth="1"/>
    <col min="14" max="14" width="7" style="40" customWidth="1"/>
    <col min="15" max="15" width="24.36328125" style="40" customWidth="1"/>
    <col min="16" max="16" width="26.453125" style="40" customWidth="1"/>
    <col min="17" max="17" width="30.08984375" style="40" customWidth="1"/>
    <col min="18" max="18" width="33" style="40" customWidth="1"/>
    <col min="19" max="20" width="22.6328125" style="40" customWidth="1"/>
    <col min="21" max="21" width="23.453125" style="40" customWidth="1"/>
    <col min="22" max="22" width="32.08984375" style="40" customWidth="1"/>
    <col min="23" max="23" width="9.08984375" style="40"/>
    <col min="24" max="24" width="17.6328125" style="40" customWidth="1"/>
    <col min="25" max="25" width="26.453125" style="40" customWidth="1"/>
    <col min="26" max="26" width="22.453125" style="40" customWidth="1"/>
    <col min="27" max="27" width="29.6328125" style="40" customWidth="1"/>
    <col min="28" max="28" width="23.453125" style="40" customWidth="1"/>
    <col min="29" max="29" width="18.453125" style="40" customWidth="1"/>
    <col min="30" max="30" width="17.453125" style="40" customWidth="1"/>
    <col min="31" max="31" width="25.08984375" style="40" customWidth="1"/>
    <col min="32" max="16384" width="9.08984375" style="40"/>
  </cols>
  <sheetData>
    <row r="1" spans="2:14" ht="24" customHeight="1" x14ac:dyDescent="0.35">
      <c r="B1" s="166"/>
      <c r="C1" s="166"/>
      <c r="D1" s="167"/>
      <c r="E1" s="167"/>
      <c r="F1" s="167"/>
      <c r="G1" s="166"/>
      <c r="H1" s="166"/>
      <c r="I1" s="166"/>
      <c r="J1" s="166"/>
      <c r="K1" s="166"/>
      <c r="L1" s="16"/>
      <c r="M1" s="3"/>
      <c r="N1" s="166"/>
    </row>
    <row r="2" spans="2:14" ht="26.25" customHeight="1" x14ac:dyDescent="1">
      <c r="B2" s="166"/>
      <c r="C2" s="248" t="s">
        <v>0</v>
      </c>
      <c r="D2" s="248"/>
      <c r="E2" s="248"/>
      <c r="F2" s="248"/>
      <c r="G2" s="27"/>
      <c r="H2" s="28"/>
      <c r="I2" s="28"/>
      <c r="J2" s="166"/>
      <c r="K2" s="166"/>
      <c r="L2" s="16"/>
      <c r="M2" s="3"/>
      <c r="N2" s="166"/>
    </row>
    <row r="3" spans="2:14" ht="15" customHeight="1" x14ac:dyDescent="0.35">
      <c r="B3" s="166"/>
      <c r="C3" s="105" t="s">
        <v>1</v>
      </c>
      <c r="D3" s="29"/>
      <c r="E3" s="29"/>
      <c r="F3" s="29"/>
      <c r="G3" s="29"/>
      <c r="H3" s="29"/>
      <c r="I3" s="29"/>
      <c r="J3" s="166"/>
      <c r="K3" s="166"/>
      <c r="L3" s="16"/>
      <c r="M3" s="3"/>
      <c r="N3" s="166"/>
    </row>
    <row r="4" spans="2:14" ht="17.25" customHeight="1" x14ac:dyDescent="0.45">
      <c r="B4" s="166"/>
      <c r="C4" s="270" t="s">
        <v>188</v>
      </c>
      <c r="D4" s="270"/>
      <c r="E4" s="270"/>
      <c r="F4" s="29"/>
      <c r="G4" s="29"/>
      <c r="H4" s="29"/>
      <c r="I4" s="29"/>
      <c r="J4" s="166"/>
      <c r="K4" s="166"/>
      <c r="L4" s="16"/>
      <c r="M4" s="3"/>
      <c r="N4" s="166"/>
    </row>
    <row r="5" spans="2:14" ht="13.5" customHeight="1" x14ac:dyDescent="0.35">
      <c r="B5" s="166"/>
      <c r="C5" s="35"/>
      <c r="D5" s="35"/>
      <c r="E5" s="35"/>
      <c r="F5" s="35"/>
      <c r="G5" s="166"/>
      <c r="H5" s="166"/>
      <c r="I5" s="166"/>
      <c r="J5" s="166"/>
      <c r="K5" s="166"/>
      <c r="L5" s="16"/>
      <c r="M5" s="3"/>
      <c r="N5" s="166"/>
    </row>
    <row r="6" spans="2:14" ht="24" customHeight="1" x14ac:dyDescent="0.35">
      <c r="B6" s="166"/>
      <c r="C6" s="35"/>
      <c r="D6" s="17" t="str">
        <f>'1) Budget Tables'!D5</f>
        <v>Recipient Organization</v>
      </c>
      <c r="E6" s="17" t="s">
        <v>189</v>
      </c>
      <c r="F6" s="17" t="s">
        <v>190</v>
      </c>
      <c r="G6" s="134" t="s">
        <v>10</v>
      </c>
      <c r="H6" s="166"/>
      <c r="I6" s="166"/>
      <c r="J6" s="166"/>
      <c r="K6" s="166"/>
      <c r="L6" s="16"/>
      <c r="M6" s="3"/>
      <c r="N6" s="166"/>
    </row>
    <row r="7" spans="2:14" ht="24" customHeight="1" x14ac:dyDescent="0.35">
      <c r="B7" s="286" t="s">
        <v>191</v>
      </c>
      <c r="C7" s="286"/>
      <c r="D7" s="286"/>
      <c r="E7" s="286"/>
      <c r="F7" s="286"/>
      <c r="G7" s="286"/>
      <c r="H7" s="166"/>
      <c r="I7" s="166"/>
      <c r="J7" s="166"/>
      <c r="K7" s="166"/>
      <c r="L7" s="16"/>
      <c r="M7" s="3"/>
      <c r="N7" s="166"/>
    </row>
    <row r="8" spans="2:14" ht="22.5" customHeight="1" x14ac:dyDescent="0.35">
      <c r="B8" s="166"/>
      <c r="C8" s="286" t="s">
        <v>192</v>
      </c>
      <c r="D8" s="286"/>
      <c r="E8" s="286"/>
      <c r="F8" s="286"/>
      <c r="G8" s="286"/>
      <c r="H8" s="166"/>
      <c r="I8" s="166"/>
      <c r="J8" s="166"/>
      <c r="K8" s="166"/>
      <c r="L8" s="16"/>
      <c r="M8" s="3"/>
      <c r="N8" s="166"/>
    </row>
    <row r="9" spans="2:14" ht="24.75" customHeight="1" thickBot="1" x14ac:dyDescent="0.4">
      <c r="B9" s="166"/>
      <c r="C9" s="50" t="s">
        <v>193</v>
      </c>
      <c r="D9" s="51">
        <f>'1) Budget Tables'!D16</f>
        <v>77500</v>
      </c>
      <c r="E9" s="51">
        <f>'1) Budget Tables'!E16</f>
        <v>0</v>
      </c>
      <c r="F9" s="51">
        <f>'1) Budget Tables'!F16</f>
        <v>0</v>
      </c>
      <c r="G9" s="52">
        <f>SUM(D9:F9)</f>
        <v>77500</v>
      </c>
      <c r="H9" s="166"/>
      <c r="I9" s="166"/>
      <c r="J9" s="166"/>
      <c r="K9" s="166"/>
      <c r="L9" s="16"/>
      <c r="M9" s="3"/>
      <c r="N9" s="166"/>
    </row>
    <row r="10" spans="2:14" ht="21.75" customHeight="1" x14ac:dyDescent="0.35">
      <c r="B10" s="166"/>
      <c r="C10" s="48" t="s">
        <v>194</v>
      </c>
      <c r="D10" s="168">
        <v>0</v>
      </c>
      <c r="E10" s="169"/>
      <c r="F10" s="169"/>
      <c r="G10" s="49">
        <f t="shared" ref="G10:G17" si="0">SUM(D10:F10)</f>
        <v>0</v>
      </c>
      <c r="H10" s="166"/>
      <c r="I10" s="166"/>
      <c r="J10" s="166"/>
      <c r="K10" s="166"/>
      <c r="L10" s="166"/>
      <c r="M10" s="166"/>
      <c r="N10" s="166"/>
    </row>
    <row r="11" spans="2:14" x14ac:dyDescent="0.35">
      <c r="B11" s="166"/>
      <c r="C11" s="38" t="s">
        <v>195</v>
      </c>
      <c r="D11" s="170">
        <v>24000</v>
      </c>
      <c r="E11" s="140"/>
      <c r="F11" s="140"/>
      <c r="G11" s="47">
        <f t="shared" si="0"/>
        <v>24000</v>
      </c>
      <c r="H11" s="166"/>
      <c r="I11" s="166"/>
      <c r="J11" s="166"/>
      <c r="K11" s="166"/>
      <c r="L11" s="166"/>
      <c r="M11" s="166"/>
      <c r="N11" s="166"/>
    </row>
    <row r="12" spans="2:14" ht="15.75" customHeight="1" x14ac:dyDescent="0.35">
      <c r="B12" s="166"/>
      <c r="C12" s="38" t="s">
        <v>196</v>
      </c>
      <c r="D12" s="170">
        <v>16000</v>
      </c>
      <c r="E12" s="170"/>
      <c r="F12" s="170"/>
      <c r="G12" s="47">
        <f t="shared" si="0"/>
        <v>16000</v>
      </c>
      <c r="H12" s="166"/>
      <c r="I12" s="166"/>
      <c r="J12" s="166"/>
      <c r="K12" s="166"/>
      <c r="L12" s="166"/>
      <c r="M12" s="166"/>
      <c r="N12" s="166"/>
    </row>
    <row r="13" spans="2:14" x14ac:dyDescent="0.35">
      <c r="B13" s="166"/>
      <c r="C13" s="39" t="s">
        <v>197</v>
      </c>
      <c r="D13" s="170">
        <v>0</v>
      </c>
      <c r="E13" s="170"/>
      <c r="F13" s="170"/>
      <c r="G13" s="47">
        <f t="shared" si="0"/>
        <v>0</v>
      </c>
      <c r="H13" s="166"/>
      <c r="I13" s="166"/>
      <c r="J13" s="166"/>
      <c r="K13" s="166"/>
      <c r="L13" s="166"/>
      <c r="M13" s="166"/>
      <c r="N13" s="166"/>
    </row>
    <row r="14" spans="2:14" x14ac:dyDescent="0.35">
      <c r="B14" s="166"/>
      <c r="C14" s="38" t="s">
        <v>198</v>
      </c>
      <c r="D14" s="170">
        <v>0</v>
      </c>
      <c r="E14" s="170"/>
      <c r="F14" s="170"/>
      <c r="G14" s="47">
        <f t="shared" si="0"/>
        <v>0</v>
      </c>
      <c r="H14" s="166"/>
      <c r="I14" s="166"/>
      <c r="J14" s="166"/>
      <c r="K14" s="166"/>
      <c r="L14" s="166"/>
      <c r="M14" s="166"/>
      <c r="N14" s="166"/>
    </row>
    <row r="15" spans="2:14" ht="21.75" customHeight="1" x14ac:dyDescent="0.35">
      <c r="B15" s="166"/>
      <c r="C15" s="38" t="s">
        <v>199</v>
      </c>
      <c r="D15" s="170">
        <v>37500</v>
      </c>
      <c r="E15" s="170"/>
      <c r="F15" s="170"/>
      <c r="G15" s="47">
        <f t="shared" si="0"/>
        <v>37500</v>
      </c>
      <c r="H15" s="166"/>
      <c r="I15" s="166"/>
      <c r="J15" s="166"/>
      <c r="K15" s="166"/>
      <c r="L15" s="166"/>
      <c r="M15" s="166"/>
      <c r="N15" s="166"/>
    </row>
    <row r="16" spans="2:14" ht="21.75" customHeight="1" x14ac:dyDescent="0.35">
      <c r="B16" s="166"/>
      <c r="C16" s="38" t="s">
        <v>200</v>
      </c>
      <c r="D16" s="170">
        <v>0</v>
      </c>
      <c r="E16" s="170"/>
      <c r="F16" s="170"/>
      <c r="G16" s="47">
        <f t="shared" si="0"/>
        <v>0</v>
      </c>
      <c r="H16" s="166"/>
      <c r="I16" s="166"/>
      <c r="J16" s="166"/>
      <c r="K16" s="166"/>
      <c r="L16" s="166"/>
      <c r="M16" s="166"/>
      <c r="N16" s="166"/>
    </row>
    <row r="17" spans="3:14" ht="15.75" customHeight="1" x14ac:dyDescent="0.35">
      <c r="C17" s="43" t="s">
        <v>201</v>
      </c>
      <c r="D17" s="53">
        <f>SUM(D10:D16)</f>
        <v>77500</v>
      </c>
      <c r="E17" s="53">
        <f>SUM(E10:E16)</f>
        <v>0</v>
      </c>
      <c r="F17" s="53">
        <f t="shared" ref="F17" si="1">SUM(F10:F16)</f>
        <v>0</v>
      </c>
      <c r="G17" s="88">
        <f t="shared" si="0"/>
        <v>77500</v>
      </c>
      <c r="H17" s="166"/>
      <c r="I17" s="166"/>
      <c r="J17" s="166"/>
      <c r="K17" s="166"/>
      <c r="L17" s="166"/>
      <c r="M17" s="166"/>
      <c r="N17" s="166"/>
    </row>
    <row r="18" spans="3:14" s="42" customFormat="1" x14ac:dyDescent="0.35">
      <c r="C18" s="54"/>
      <c r="D18" s="55"/>
      <c r="E18" s="55"/>
      <c r="F18" s="55"/>
      <c r="G18" s="89"/>
      <c r="H18" s="167"/>
      <c r="I18" s="167"/>
      <c r="J18" s="167"/>
      <c r="K18" s="167"/>
      <c r="L18" s="167"/>
      <c r="M18" s="167"/>
      <c r="N18" s="167"/>
    </row>
    <row r="19" spans="3:14" x14ac:dyDescent="0.35">
      <c r="C19" s="286" t="s">
        <v>202</v>
      </c>
      <c r="D19" s="286"/>
      <c r="E19" s="286"/>
      <c r="F19" s="286"/>
      <c r="G19" s="286"/>
      <c r="H19" s="166"/>
      <c r="I19" s="166"/>
      <c r="J19" s="166"/>
      <c r="K19" s="166"/>
      <c r="L19" s="166"/>
      <c r="M19" s="166"/>
      <c r="N19" s="166"/>
    </row>
    <row r="20" spans="3:14" ht="27" customHeight="1" thickBot="1" x14ac:dyDescent="0.4">
      <c r="C20" s="50" t="s">
        <v>193</v>
      </c>
      <c r="D20" s="51">
        <f>'1) Budget Tables'!D26</f>
        <v>61600</v>
      </c>
      <c r="E20" s="51">
        <f>'1) Budget Tables'!E26</f>
        <v>0</v>
      </c>
      <c r="F20" s="51">
        <f>'1) Budget Tables'!F26</f>
        <v>0</v>
      </c>
      <c r="G20" s="52">
        <f t="shared" ref="G20:G28" si="2">SUM(D20:F20)</f>
        <v>61600</v>
      </c>
      <c r="H20" s="166"/>
      <c r="I20" s="166"/>
      <c r="J20" s="166"/>
      <c r="K20" s="166"/>
      <c r="L20" s="166"/>
      <c r="M20" s="166"/>
      <c r="N20" s="166"/>
    </row>
    <row r="21" spans="3:14" x14ac:dyDescent="0.35">
      <c r="C21" s="48" t="s">
        <v>194</v>
      </c>
      <c r="D21" s="168">
        <v>0</v>
      </c>
      <c r="E21" s="169"/>
      <c r="F21" s="169"/>
      <c r="G21" s="49">
        <f t="shared" si="2"/>
        <v>0</v>
      </c>
      <c r="H21" s="166"/>
      <c r="I21" s="166"/>
      <c r="J21" s="166"/>
      <c r="K21" s="166"/>
      <c r="L21" s="166"/>
      <c r="M21" s="166"/>
      <c r="N21" s="166"/>
    </row>
    <row r="22" spans="3:14" x14ac:dyDescent="0.35">
      <c r="C22" s="38" t="s">
        <v>195</v>
      </c>
      <c r="D22" s="170">
        <v>18000</v>
      </c>
      <c r="E22" s="140"/>
      <c r="F22" s="140"/>
      <c r="G22" s="47">
        <f t="shared" si="2"/>
        <v>18000</v>
      </c>
      <c r="H22" s="166"/>
      <c r="I22" s="166"/>
      <c r="J22" s="166"/>
      <c r="K22" s="166"/>
      <c r="L22" s="166"/>
      <c r="M22" s="166"/>
      <c r="N22" s="166"/>
    </row>
    <row r="23" spans="3:14" ht="31" x14ac:dyDescent="0.35">
      <c r="C23" s="38" t="s">
        <v>196</v>
      </c>
      <c r="D23" s="170">
        <v>0</v>
      </c>
      <c r="E23" s="170"/>
      <c r="F23" s="170"/>
      <c r="G23" s="47">
        <f t="shared" si="2"/>
        <v>0</v>
      </c>
      <c r="H23" s="166"/>
      <c r="I23" s="166"/>
      <c r="J23" s="166"/>
      <c r="K23" s="166"/>
      <c r="L23" s="166"/>
      <c r="M23" s="166"/>
      <c r="N23" s="166"/>
    </row>
    <row r="24" spans="3:14" x14ac:dyDescent="0.35">
      <c r="C24" s="39" t="s">
        <v>197</v>
      </c>
      <c r="D24" s="170">
        <v>0</v>
      </c>
      <c r="E24" s="170"/>
      <c r="F24" s="170"/>
      <c r="G24" s="47">
        <f t="shared" si="2"/>
        <v>0</v>
      </c>
      <c r="H24" s="166"/>
      <c r="I24" s="166"/>
      <c r="J24" s="166"/>
      <c r="K24" s="166"/>
      <c r="L24" s="166"/>
      <c r="M24" s="166"/>
      <c r="N24" s="166"/>
    </row>
    <row r="25" spans="3:14" x14ac:dyDescent="0.35">
      <c r="C25" s="38" t="s">
        <v>198</v>
      </c>
      <c r="D25" s="170">
        <v>0</v>
      </c>
      <c r="E25" s="170"/>
      <c r="F25" s="170"/>
      <c r="G25" s="47">
        <f t="shared" si="2"/>
        <v>0</v>
      </c>
      <c r="H25" s="166"/>
      <c r="I25" s="166"/>
      <c r="J25" s="166"/>
      <c r="K25" s="166"/>
      <c r="L25" s="166"/>
      <c r="M25" s="166"/>
      <c r="N25" s="166"/>
    </row>
    <row r="26" spans="3:14" x14ac:dyDescent="0.35">
      <c r="C26" s="38" t="s">
        <v>199</v>
      </c>
      <c r="D26" s="170">
        <v>43600</v>
      </c>
      <c r="E26" s="170"/>
      <c r="F26" s="170"/>
      <c r="G26" s="47">
        <f t="shared" si="2"/>
        <v>43600</v>
      </c>
      <c r="H26" s="166"/>
      <c r="I26" s="166"/>
      <c r="J26" s="166"/>
      <c r="K26" s="166"/>
      <c r="L26" s="166"/>
      <c r="M26" s="166"/>
      <c r="N26" s="166"/>
    </row>
    <row r="27" spans="3:14" x14ac:dyDescent="0.35">
      <c r="C27" s="38" t="s">
        <v>200</v>
      </c>
      <c r="D27" s="170">
        <v>0</v>
      </c>
      <c r="E27" s="170"/>
      <c r="F27" s="170"/>
      <c r="G27" s="47">
        <f t="shared" si="2"/>
        <v>0</v>
      </c>
      <c r="H27" s="166"/>
      <c r="I27" s="166"/>
      <c r="J27" s="166"/>
      <c r="K27" s="166"/>
      <c r="L27" s="166"/>
      <c r="M27" s="166"/>
      <c r="N27" s="166"/>
    </row>
    <row r="28" spans="3:14" x14ac:dyDescent="0.35">
      <c r="C28" s="43" t="s">
        <v>201</v>
      </c>
      <c r="D28" s="53">
        <f t="shared" ref="D28:E28" si="3">SUM(D21:D27)</f>
        <v>61600</v>
      </c>
      <c r="E28" s="53">
        <f t="shared" si="3"/>
        <v>0</v>
      </c>
      <c r="F28" s="53">
        <f t="shared" ref="F28" si="4">SUM(F21:F27)</f>
        <v>0</v>
      </c>
      <c r="G28" s="47">
        <f t="shared" si="2"/>
        <v>61600</v>
      </c>
      <c r="H28" s="166"/>
      <c r="I28" s="166"/>
      <c r="J28" s="166"/>
      <c r="K28" s="166"/>
      <c r="L28" s="166"/>
      <c r="M28" s="166"/>
      <c r="N28" s="166"/>
    </row>
    <row r="29" spans="3:14" s="42" customFormat="1" x14ac:dyDescent="0.35">
      <c r="C29" s="54"/>
      <c r="D29" s="55"/>
      <c r="E29" s="55"/>
      <c r="F29" s="55"/>
      <c r="G29" s="56"/>
      <c r="H29" s="167"/>
      <c r="I29" s="167"/>
      <c r="J29" s="167"/>
      <c r="K29" s="167"/>
      <c r="L29" s="167"/>
      <c r="M29" s="167"/>
      <c r="N29" s="167"/>
    </row>
    <row r="30" spans="3:14" x14ac:dyDescent="0.35">
      <c r="C30" s="279" t="s">
        <v>203</v>
      </c>
      <c r="D30" s="280"/>
      <c r="E30" s="280"/>
      <c r="F30" s="280"/>
      <c r="G30" s="281"/>
      <c r="H30" s="166"/>
      <c r="I30" s="166"/>
      <c r="J30" s="166"/>
      <c r="K30" s="166"/>
      <c r="L30" s="166"/>
      <c r="M30" s="166"/>
      <c r="N30" s="166"/>
    </row>
    <row r="31" spans="3:14" ht="21.75" customHeight="1" thickBot="1" x14ac:dyDescent="0.4">
      <c r="C31" s="50" t="s">
        <v>193</v>
      </c>
      <c r="D31" s="51">
        <f>'1) Budget Tables'!D36</f>
        <v>74500</v>
      </c>
      <c r="E31" s="51">
        <f>'1) Budget Tables'!E36</f>
        <v>0</v>
      </c>
      <c r="F31" s="51">
        <f>'1) Budget Tables'!F36</f>
        <v>0</v>
      </c>
      <c r="G31" s="52">
        <f t="shared" ref="G31:G39" si="5">SUM(D31:F31)</f>
        <v>74500</v>
      </c>
      <c r="H31" s="166"/>
      <c r="I31" s="166"/>
      <c r="J31" s="166"/>
      <c r="K31" s="166"/>
      <c r="L31" s="166"/>
      <c r="M31" s="166"/>
      <c r="N31" s="166"/>
    </row>
    <row r="32" spans="3:14" x14ac:dyDescent="0.35">
      <c r="C32" s="48" t="s">
        <v>194</v>
      </c>
      <c r="D32" s="168">
        <v>0</v>
      </c>
      <c r="E32" s="169"/>
      <c r="F32" s="169"/>
      <c r="G32" s="49">
        <f t="shared" si="5"/>
        <v>0</v>
      </c>
      <c r="H32" s="166"/>
      <c r="I32" s="166"/>
      <c r="J32" s="166"/>
      <c r="K32" s="166"/>
      <c r="L32" s="166"/>
      <c r="M32" s="166"/>
      <c r="N32" s="166"/>
    </row>
    <row r="33" spans="3:14" s="42" customFormat="1" ht="15.75" customHeight="1" x14ac:dyDescent="0.35">
      <c r="C33" s="38" t="s">
        <v>195</v>
      </c>
      <c r="D33" s="170">
        <v>17600</v>
      </c>
      <c r="E33" s="140"/>
      <c r="F33" s="140"/>
      <c r="G33" s="47">
        <f t="shared" si="5"/>
        <v>17600</v>
      </c>
      <c r="H33" s="167"/>
      <c r="I33" s="167"/>
      <c r="J33" s="167"/>
      <c r="K33" s="167"/>
      <c r="L33" s="167"/>
      <c r="M33" s="167"/>
      <c r="N33" s="167"/>
    </row>
    <row r="34" spans="3:14" s="42" customFormat="1" ht="31" x14ac:dyDescent="0.35">
      <c r="C34" s="38" t="s">
        <v>196</v>
      </c>
      <c r="D34" s="170">
        <v>0</v>
      </c>
      <c r="E34" s="170"/>
      <c r="F34" s="170"/>
      <c r="G34" s="47">
        <f t="shared" si="5"/>
        <v>0</v>
      </c>
      <c r="H34" s="167"/>
      <c r="I34" s="167"/>
      <c r="J34" s="167"/>
      <c r="K34" s="167"/>
      <c r="L34" s="167"/>
      <c r="M34" s="167"/>
      <c r="N34" s="167"/>
    </row>
    <row r="35" spans="3:14" s="42" customFormat="1" x14ac:dyDescent="0.35">
      <c r="C35" s="39" t="s">
        <v>197</v>
      </c>
      <c r="D35" s="170">
        <v>41500</v>
      </c>
      <c r="E35" s="170"/>
      <c r="F35" s="170"/>
      <c r="G35" s="47">
        <f t="shared" si="5"/>
        <v>41500</v>
      </c>
      <c r="H35" s="167"/>
      <c r="I35" s="167"/>
      <c r="J35" s="167"/>
      <c r="K35" s="167"/>
      <c r="L35" s="167"/>
      <c r="M35" s="167"/>
      <c r="N35" s="167"/>
    </row>
    <row r="36" spans="3:14" x14ac:dyDescent="0.35">
      <c r="C36" s="38" t="s">
        <v>198</v>
      </c>
      <c r="D36" s="170">
        <v>0</v>
      </c>
      <c r="E36" s="170"/>
      <c r="F36" s="170"/>
      <c r="G36" s="47">
        <f t="shared" si="5"/>
        <v>0</v>
      </c>
      <c r="H36" s="166"/>
      <c r="I36" s="166"/>
      <c r="J36" s="166"/>
      <c r="K36" s="166"/>
      <c r="L36" s="166"/>
      <c r="M36" s="166"/>
      <c r="N36" s="166"/>
    </row>
    <row r="37" spans="3:14" x14ac:dyDescent="0.35">
      <c r="C37" s="38" t="s">
        <v>199</v>
      </c>
      <c r="D37" s="170">
        <v>15400</v>
      </c>
      <c r="E37" s="170"/>
      <c r="F37" s="170"/>
      <c r="G37" s="47">
        <f t="shared" si="5"/>
        <v>15400</v>
      </c>
      <c r="H37" s="166"/>
      <c r="I37" s="166"/>
      <c r="J37" s="166"/>
      <c r="K37" s="166"/>
      <c r="L37" s="166"/>
      <c r="M37" s="166"/>
      <c r="N37" s="166"/>
    </row>
    <row r="38" spans="3:14" x14ac:dyDescent="0.35">
      <c r="C38" s="38" t="s">
        <v>200</v>
      </c>
      <c r="D38" s="170">
        <v>0</v>
      </c>
      <c r="E38" s="170"/>
      <c r="F38" s="170"/>
      <c r="G38" s="47">
        <f t="shared" si="5"/>
        <v>0</v>
      </c>
      <c r="H38" s="166"/>
      <c r="I38" s="166"/>
      <c r="J38" s="166"/>
      <c r="K38" s="166"/>
      <c r="L38" s="166"/>
      <c r="M38" s="166"/>
      <c r="N38" s="166"/>
    </row>
    <row r="39" spans="3:14" x14ac:dyDescent="0.35">
      <c r="C39" s="43" t="s">
        <v>201</v>
      </c>
      <c r="D39" s="53">
        <f t="shared" ref="D39:E39" si="6">SUM(D32:D38)</f>
        <v>74500</v>
      </c>
      <c r="E39" s="53">
        <f t="shared" si="6"/>
        <v>0</v>
      </c>
      <c r="F39" s="53">
        <f t="shared" ref="F39" si="7">SUM(F32:F38)</f>
        <v>0</v>
      </c>
      <c r="G39" s="47">
        <f t="shared" si="5"/>
        <v>74500</v>
      </c>
      <c r="H39" s="166"/>
      <c r="I39" s="166"/>
      <c r="J39" s="166"/>
      <c r="K39" s="166"/>
      <c r="L39" s="166"/>
      <c r="M39" s="166"/>
      <c r="N39" s="166"/>
    </row>
    <row r="40" spans="3:14" s="42" customFormat="1" x14ac:dyDescent="0.35">
      <c r="C40" s="54"/>
      <c r="D40" s="55"/>
      <c r="E40" s="55"/>
      <c r="F40" s="55"/>
      <c r="G40" s="56"/>
      <c r="H40" s="167"/>
      <c r="I40" s="167"/>
      <c r="J40" s="167"/>
      <c r="K40" s="167"/>
      <c r="L40" s="167"/>
      <c r="M40" s="167"/>
      <c r="N40" s="167"/>
    </row>
    <row r="41" spans="3:14" x14ac:dyDescent="0.35">
      <c r="C41" s="279" t="s">
        <v>204</v>
      </c>
      <c r="D41" s="280"/>
      <c r="E41" s="280"/>
      <c r="F41" s="280"/>
      <c r="G41" s="281"/>
      <c r="H41" s="166"/>
      <c r="I41" s="166"/>
      <c r="J41" s="166"/>
      <c r="K41" s="166"/>
      <c r="L41" s="166"/>
      <c r="M41" s="166"/>
      <c r="N41" s="166"/>
    </row>
    <row r="42" spans="3:14" ht="20.25" customHeight="1" thickBot="1" x14ac:dyDescent="0.4">
      <c r="C42" s="50" t="s">
        <v>193</v>
      </c>
      <c r="D42" s="51">
        <f>'1) Budget Tables'!D46</f>
        <v>60500</v>
      </c>
      <c r="E42" s="51">
        <f>'1) Budget Tables'!E46</f>
        <v>0</v>
      </c>
      <c r="F42" s="51">
        <f>'1) Budget Tables'!F46</f>
        <v>0</v>
      </c>
      <c r="G42" s="52">
        <f t="shared" ref="G42:G50" si="8">SUM(D42:F42)</f>
        <v>60500</v>
      </c>
      <c r="H42" s="166"/>
      <c r="I42" s="166"/>
      <c r="J42" s="166"/>
      <c r="K42" s="166"/>
      <c r="L42" s="166"/>
      <c r="M42" s="166"/>
      <c r="N42" s="166"/>
    </row>
    <row r="43" spans="3:14" x14ac:dyDescent="0.35">
      <c r="C43" s="48" t="s">
        <v>194</v>
      </c>
      <c r="D43" s="168">
        <v>0</v>
      </c>
      <c r="E43" s="169"/>
      <c r="F43" s="169"/>
      <c r="G43" s="49">
        <f t="shared" si="8"/>
        <v>0</v>
      </c>
      <c r="H43" s="166"/>
      <c r="I43" s="166"/>
      <c r="J43" s="166"/>
      <c r="K43" s="166"/>
      <c r="L43" s="166"/>
      <c r="M43" s="166"/>
      <c r="N43" s="166"/>
    </row>
    <row r="44" spans="3:14" ht="15.75" customHeight="1" x14ac:dyDescent="0.35">
      <c r="C44" s="38" t="s">
        <v>195</v>
      </c>
      <c r="D44" s="170">
        <v>3000</v>
      </c>
      <c r="E44" s="140"/>
      <c r="F44" s="140"/>
      <c r="G44" s="47">
        <f t="shared" si="8"/>
        <v>3000</v>
      </c>
      <c r="H44" s="166"/>
      <c r="I44" s="166"/>
      <c r="J44" s="166"/>
      <c r="K44" s="166"/>
      <c r="L44" s="166"/>
      <c r="M44" s="166"/>
      <c r="N44" s="166"/>
    </row>
    <row r="45" spans="3:14" ht="32.25" customHeight="1" x14ac:dyDescent="0.35">
      <c r="C45" s="38" t="s">
        <v>196</v>
      </c>
      <c r="D45" s="170">
        <v>0</v>
      </c>
      <c r="E45" s="170"/>
      <c r="F45" s="170"/>
      <c r="G45" s="47">
        <f t="shared" si="8"/>
        <v>0</v>
      </c>
      <c r="H45" s="166"/>
      <c r="I45" s="166"/>
      <c r="J45" s="166"/>
      <c r="K45" s="166"/>
      <c r="L45" s="166"/>
      <c r="M45" s="166"/>
      <c r="N45" s="166"/>
    </row>
    <row r="46" spans="3:14" s="42" customFormat="1" x14ac:dyDescent="0.35">
      <c r="C46" s="39" t="s">
        <v>197</v>
      </c>
      <c r="D46" s="170">
        <v>0</v>
      </c>
      <c r="E46" s="170"/>
      <c r="F46" s="170"/>
      <c r="G46" s="47">
        <f t="shared" si="8"/>
        <v>0</v>
      </c>
      <c r="H46" s="167"/>
      <c r="I46" s="167"/>
      <c r="J46" s="167"/>
      <c r="K46" s="167"/>
      <c r="L46" s="167"/>
      <c r="M46" s="167"/>
      <c r="N46" s="167"/>
    </row>
    <row r="47" spans="3:14" x14ac:dyDescent="0.35">
      <c r="C47" s="38" t="s">
        <v>198</v>
      </c>
      <c r="D47" s="170">
        <v>0</v>
      </c>
      <c r="E47" s="170"/>
      <c r="F47" s="170"/>
      <c r="G47" s="47">
        <f t="shared" si="8"/>
        <v>0</v>
      </c>
      <c r="H47" s="166"/>
      <c r="I47" s="166"/>
      <c r="J47" s="166"/>
      <c r="K47" s="166"/>
      <c r="L47" s="166"/>
      <c r="M47" s="166"/>
      <c r="N47" s="166"/>
    </row>
    <row r="48" spans="3:14" x14ac:dyDescent="0.35">
      <c r="C48" s="38" t="s">
        <v>199</v>
      </c>
      <c r="D48" s="170">
        <v>57500</v>
      </c>
      <c r="E48" s="170"/>
      <c r="F48" s="170"/>
      <c r="G48" s="47">
        <f t="shared" si="8"/>
        <v>57500</v>
      </c>
      <c r="H48" s="166"/>
      <c r="I48" s="166"/>
      <c r="J48" s="166"/>
      <c r="K48" s="166"/>
      <c r="L48" s="166"/>
      <c r="M48" s="166"/>
      <c r="N48" s="166"/>
    </row>
    <row r="49" spans="2:14" x14ac:dyDescent="0.35">
      <c r="B49" s="166"/>
      <c r="C49" s="38" t="s">
        <v>200</v>
      </c>
      <c r="D49" s="170">
        <v>0</v>
      </c>
      <c r="E49" s="170"/>
      <c r="F49" s="170"/>
      <c r="G49" s="47">
        <f t="shared" si="8"/>
        <v>0</v>
      </c>
      <c r="H49" s="166"/>
      <c r="I49" s="166"/>
      <c r="J49" s="166"/>
      <c r="K49" s="166"/>
      <c r="L49" s="166"/>
      <c r="M49" s="166"/>
      <c r="N49" s="166"/>
    </row>
    <row r="50" spans="2:14" ht="21" customHeight="1" x14ac:dyDescent="0.35">
      <c r="B50" s="166"/>
      <c r="C50" s="43" t="s">
        <v>201</v>
      </c>
      <c r="D50" s="53">
        <f t="shared" ref="D50:E50" si="9">SUM(D43:D49)</f>
        <v>60500</v>
      </c>
      <c r="E50" s="53">
        <f t="shared" si="9"/>
        <v>0</v>
      </c>
      <c r="F50" s="53">
        <f t="shared" ref="F50" si="10">SUM(F43:F49)</f>
        <v>0</v>
      </c>
      <c r="G50" s="47">
        <f t="shared" si="8"/>
        <v>60500</v>
      </c>
      <c r="H50" s="166"/>
      <c r="I50" s="166"/>
      <c r="J50" s="166"/>
      <c r="K50" s="166"/>
      <c r="L50" s="166"/>
      <c r="M50" s="166"/>
      <c r="N50" s="166"/>
    </row>
    <row r="51" spans="2:14" s="42" customFormat="1" ht="22.5" customHeight="1" x14ac:dyDescent="0.35">
      <c r="B51" s="167"/>
      <c r="C51" s="57"/>
      <c r="D51" s="55"/>
      <c r="E51" s="55"/>
      <c r="F51" s="55"/>
      <c r="G51" s="56"/>
      <c r="H51" s="167"/>
      <c r="I51" s="167"/>
      <c r="J51" s="167"/>
      <c r="K51" s="167"/>
      <c r="L51" s="167"/>
      <c r="M51" s="167"/>
      <c r="N51" s="167"/>
    </row>
    <row r="52" spans="2:14" x14ac:dyDescent="0.35">
      <c r="B52" s="279" t="s">
        <v>205</v>
      </c>
      <c r="C52" s="280"/>
      <c r="D52" s="280"/>
      <c r="E52" s="280"/>
      <c r="F52" s="280"/>
      <c r="G52" s="281"/>
      <c r="H52" s="166"/>
      <c r="I52" s="166"/>
      <c r="J52" s="166"/>
      <c r="K52" s="166"/>
      <c r="L52" s="166"/>
      <c r="M52" s="166"/>
      <c r="N52" s="166"/>
    </row>
    <row r="53" spans="2:14" x14ac:dyDescent="0.35">
      <c r="B53" s="166"/>
      <c r="C53" s="279" t="s">
        <v>206</v>
      </c>
      <c r="D53" s="280"/>
      <c r="E53" s="280"/>
      <c r="F53" s="280"/>
      <c r="G53" s="281"/>
      <c r="H53" s="166"/>
      <c r="I53" s="166"/>
      <c r="J53" s="166"/>
      <c r="K53" s="166"/>
      <c r="L53" s="166"/>
      <c r="M53" s="166"/>
      <c r="N53" s="166"/>
    </row>
    <row r="54" spans="2:14" ht="24" customHeight="1" thickBot="1" x14ac:dyDescent="0.4">
      <c r="B54" s="166"/>
      <c r="C54" s="50" t="s">
        <v>193</v>
      </c>
      <c r="D54" s="51">
        <f>'1) Budget Tables'!D58</f>
        <v>70000</v>
      </c>
      <c r="E54" s="51">
        <f>'1) Budget Tables'!E58</f>
        <v>0</v>
      </c>
      <c r="F54" s="51">
        <f>'1) Budget Tables'!F58</f>
        <v>0</v>
      </c>
      <c r="G54" s="52">
        <f>SUM(D54:F54)</f>
        <v>70000</v>
      </c>
      <c r="H54" s="166"/>
      <c r="I54" s="166"/>
      <c r="J54" s="166"/>
      <c r="K54" s="166"/>
      <c r="L54" s="166"/>
      <c r="M54" s="166"/>
      <c r="N54" s="166"/>
    </row>
    <row r="55" spans="2:14" ht="15.75" customHeight="1" x14ac:dyDescent="0.35">
      <c r="B55" s="166"/>
      <c r="C55" s="48" t="s">
        <v>194</v>
      </c>
      <c r="D55" s="168">
        <v>0</v>
      </c>
      <c r="E55" s="169"/>
      <c r="F55" s="169"/>
      <c r="G55" s="49">
        <f t="shared" ref="G55:G62" si="11">SUM(D55:F55)</f>
        <v>0</v>
      </c>
      <c r="H55" s="166"/>
      <c r="I55" s="166"/>
      <c r="J55" s="166"/>
      <c r="K55" s="166"/>
      <c r="L55" s="166"/>
      <c r="M55" s="166"/>
      <c r="N55" s="166"/>
    </row>
    <row r="56" spans="2:14" ht="15.75" customHeight="1" x14ac:dyDescent="0.35">
      <c r="B56" s="166"/>
      <c r="C56" s="38" t="s">
        <v>195</v>
      </c>
      <c r="D56" s="170">
        <v>25500</v>
      </c>
      <c r="E56" s="140"/>
      <c r="F56" s="140"/>
      <c r="G56" s="47">
        <f t="shared" si="11"/>
        <v>25500</v>
      </c>
      <c r="H56" s="166"/>
      <c r="I56" s="166"/>
      <c r="J56" s="166"/>
      <c r="K56" s="166"/>
      <c r="L56" s="166"/>
      <c r="M56" s="166"/>
      <c r="N56" s="166"/>
    </row>
    <row r="57" spans="2:14" ht="15.75" customHeight="1" x14ac:dyDescent="0.35">
      <c r="B57" s="166"/>
      <c r="C57" s="38" t="s">
        <v>196</v>
      </c>
      <c r="D57" s="170">
        <v>0</v>
      </c>
      <c r="E57" s="170"/>
      <c r="F57" s="170"/>
      <c r="G57" s="47">
        <f t="shared" si="11"/>
        <v>0</v>
      </c>
      <c r="H57" s="166"/>
      <c r="I57" s="166"/>
      <c r="J57" s="166"/>
      <c r="K57" s="166"/>
      <c r="L57" s="166"/>
      <c r="M57" s="166"/>
      <c r="N57" s="166"/>
    </row>
    <row r="58" spans="2:14" ht="18.75" customHeight="1" x14ac:dyDescent="0.35">
      <c r="B58" s="166"/>
      <c r="C58" s="39" t="s">
        <v>197</v>
      </c>
      <c r="D58" s="170">
        <v>9000</v>
      </c>
      <c r="E58" s="170"/>
      <c r="F58" s="170"/>
      <c r="G58" s="47">
        <f t="shared" si="11"/>
        <v>9000</v>
      </c>
      <c r="H58" s="166"/>
      <c r="I58" s="166"/>
      <c r="J58" s="166"/>
      <c r="K58" s="166"/>
      <c r="L58" s="166"/>
      <c r="M58" s="166"/>
      <c r="N58" s="166"/>
    </row>
    <row r="59" spans="2:14" x14ac:dyDescent="0.35">
      <c r="B59" s="166"/>
      <c r="C59" s="38" t="s">
        <v>198</v>
      </c>
      <c r="D59" s="170">
        <v>0</v>
      </c>
      <c r="E59" s="170"/>
      <c r="F59" s="170"/>
      <c r="G59" s="47">
        <f t="shared" si="11"/>
        <v>0</v>
      </c>
      <c r="H59" s="166"/>
      <c r="I59" s="166"/>
      <c r="J59" s="166"/>
      <c r="K59" s="166"/>
      <c r="L59" s="166"/>
      <c r="M59" s="166"/>
      <c r="N59" s="166"/>
    </row>
    <row r="60" spans="2:14" s="42" customFormat="1" ht="21.75" customHeight="1" x14ac:dyDescent="0.35">
      <c r="B60" s="166"/>
      <c r="C60" s="38" t="s">
        <v>199</v>
      </c>
      <c r="D60" s="170">
        <v>35500</v>
      </c>
      <c r="E60" s="170"/>
      <c r="F60" s="170"/>
      <c r="G60" s="47">
        <f t="shared" si="11"/>
        <v>35500</v>
      </c>
      <c r="H60" s="167"/>
      <c r="I60" s="167"/>
      <c r="J60" s="167"/>
      <c r="K60" s="167"/>
      <c r="L60" s="167"/>
      <c r="M60" s="167"/>
      <c r="N60" s="167"/>
    </row>
    <row r="61" spans="2:14" s="42" customFormat="1" x14ac:dyDescent="0.35">
      <c r="B61" s="166"/>
      <c r="C61" s="38" t="s">
        <v>200</v>
      </c>
      <c r="D61" s="170">
        <v>0</v>
      </c>
      <c r="E61" s="170"/>
      <c r="F61" s="170"/>
      <c r="G61" s="47">
        <f t="shared" si="11"/>
        <v>0</v>
      </c>
      <c r="H61" s="167"/>
      <c r="I61" s="167"/>
      <c r="J61" s="167"/>
      <c r="K61" s="167"/>
      <c r="L61" s="167"/>
      <c r="M61" s="167"/>
      <c r="N61" s="167"/>
    </row>
    <row r="62" spans="2:14" x14ac:dyDescent="0.35">
      <c r="B62" s="166"/>
      <c r="C62" s="43" t="s">
        <v>201</v>
      </c>
      <c r="D62" s="53">
        <f>SUM(D55:D61)</f>
        <v>70000</v>
      </c>
      <c r="E62" s="53">
        <f>SUM(E55:E61)</f>
        <v>0</v>
      </c>
      <c r="F62" s="53">
        <f t="shared" ref="F62" si="12">SUM(F55:F61)</f>
        <v>0</v>
      </c>
      <c r="G62" s="47">
        <f t="shared" si="11"/>
        <v>70000</v>
      </c>
      <c r="H62" s="166"/>
      <c r="I62" s="166"/>
      <c r="J62" s="166"/>
      <c r="K62" s="166"/>
      <c r="L62" s="166"/>
      <c r="M62" s="166"/>
      <c r="N62" s="166"/>
    </row>
    <row r="63" spans="2:14" s="42" customFormat="1" x14ac:dyDescent="0.35">
      <c r="B63" s="167"/>
      <c r="C63" s="54"/>
      <c r="D63" s="55"/>
      <c r="E63" s="55"/>
      <c r="F63" s="55"/>
      <c r="G63" s="56"/>
      <c r="H63" s="167"/>
      <c r="I63" s="167"/>
      <c r="J63" s="167"/>
      <c r="K63" s="167"/>
      <c r="L63" s="167"/>
      <c r="M63" s="167"/>
      <c r="N63" s="167"/>
    </row>
    <row r="64" spans="2:14" x14ac:dyDescent="0.35">
      <c r="B64" s="167"/>
      <c r="C64" s="279" t="s">
        <v>63</v>
      </c>
      <c r="D64" s="280"/>
      <c r="E64" s="280"/>
      <c r="F64" s="280"/>
      <c r="G64" s="281"/>
      <c r="H64" s="166"/>
      <c r="I64" s="166"/>
      <c r="J64" s="166"/>
      <c r="K64" s="166"/>
      <c r="L64" s="166"/>
      <c r="M64" s="166"/>
      <c r="N64" s="166"/>
    </row>
    <row r="65" spans="2:14" ht="21.75" customHeight="1" thickBot="1" x14ac:dyDescent="0.4">
      <c r="B65" s="166"/>
      <c r="C65" s="50" t="s">
        <v>193</v>
      </c>
      <c r="D65" s="51">
        <f>'1) Budget Tables'!D68</f>
        <v>18800</v>
      </c>
      <c r="E65" s="51">
        <f>'1) Budget Tables'!E68</f>
        <v>0</v>
      </c>
      <c r="F65" s="51">
        <f>'1) Budget Tables'!F68</f>
        <v>0</v>
      </c>
      <c r="G65" s="52">
        <f t="shared" ref="G65:G73" si="13">SUM(D65:F65)</f>
        <v>18800</v>
      </c>
      <c r="H65" s="166"/>
      <c r="I65" s="166"/>
      <c r="J65" s="166"/>
      <c r="K65" s="166"/>
      <c r="L65" s="166"/>
      <c r="M65" s="166"/>
      <c r="N65" s="166"/>
    </row>
    <row r="66" spans="2:14" ht="15.75" customHeight="1" x14ac:dyDescent="0.35">
      <c r="B66" s="166"/>
      <c r="C66" s="48" t="s">
        <v>194</v>
      </c>
      <c r="D66" s="168">
        <v>0</v>
      </c>
      <c r="E66" s="169"/>
      <c r="F66" s="169"/>
      <c r="G66" s="49">
        <f t="shared" si="13"/>
        <v>0</v>
      </c>
      <c r="H66" s="166"/>
      <c r="I66" s="166"/>
      <c r="J66" s="166"/>
      <c r="K66" s="166"/>
      <c r="L66" s="166"/>
      <c r="M66" s="166"/>
      <c r="N66" s="166"/>
    </row>
    <row r="67" spans="2:14" ht="15.75" customHeight="1" x14ac:dyDescent="0.35">
      <c r="B67" s="166"/>
      <c r="C67" s="38" t="s">
        <v>195</v>
      </c>
      <c r="D67" s="170">
        <v>0</v>
      </c>
      <c r="E67" s="140"/>
      <c r="F67" s="140"/>
      <c r="G67" s="47">
        <f t="shared" si="13"/>
        <v>0</v>
      </c>
      <c r="H67" s="166"/>
      <c r="I67" s="166"/>
      <c r="J67" s="166"/>
      <c r="K67" s="166"/>
      <c r="L67" s="166"/>
      <c r="M67" s="166"/>
      <c r="N67" s="166"/>
    </row>
    <row r="68" spans="2:14" ht="15.75" customHeight="1" x14ac:dyDescent="0.35">
      <c r="B68" s="166"/>
      <c r="C68" s="38" t="s">
        <v>196</v>
      </c>
      <c r="D68" s="170">
        <v>0</v>
      </c>
      <c r="E68" s="170"/>
      <c r="F68" s="170"/>
      <c r="G68" s="47">
        <f t="shared" si="13"/>
        <v>0</v>
      </c>
      <c r="H68" s="166"/>
      <c r="I68" s="166"/>
      <c r="J68" s="166"/>
      <c r="K68" s="166"/>
      <c r="L68" s="166"/>
      <c r="M68" s="166"/>
      <c r="N68" s="166"/>
    </row>
    <row r="69" spans="2:14" x14ac:dyDescent="0.35">
      <c r="B69" s="166"/>
      <c r="C69" s="39" t="s">
        <v>197</v>
      </c>
      <c r="D69" s="170">
        <v>0</v>
      </c>
      <c r="E69" s="170"/>
      <c r="F69" s="170"/>
      <c r="G69" s="47">
        <f t="shared" si="13"/>
        <v>0</v>
      </c>
      <c r="H69" s="166"/>
      <c r="I69" s="166"/>
      <c r="J69" s="166"/>
      <c r="K69" s="166"/>
      <c r="L69" s="166"/>
      <c r="M69" s="166"/>
      <c r="N69" s="166"/>
    </row>
    <row r="70" spans="2:14" x14ac:dyDescent="0.35">
      <c r="B70" s="166"/>
      <c r="C70" s="38" t="s">
        <v>198</v>
      </c>
      <c r="D70" s="170">
        <v>0</v>
      </c>
      <c r="E70" s="170"/>
      <c r="F70" s="170"/>
      <c r="G70" s="47">
        <f t="shared" si="13"/>
        <v>0</v>
      </c>
      <c r="H70" s="166"/>
      <c r="I70" s="166"/>
      <c r="J70" s="166"/>
      <c r="K70" s="166"/>
      <c r="L70" s="166"/>
      <c r="M70" s="166"/>
      <c r="N70" s="166"/>
    </row>
    <row r="71" spans="2:14" x14ac:dyDescent="0.35">
      <c r="B71" s="166"/>
      <c r="C71" s="38" t="s">
        <v>199</v>
      </c>
      <c r="D71" s="170">
        <v>18800</v>
      </c>
      <c r="E71" s="170"/>
      <c r="F71" s="170"/>
      <c r="G71" s="47">
        <f t="shared" si="13"/>
        <v>18800</v>
      </c>
      <c r="H71" s="166"/>
      <c r="I71" s="166"/>
      <c r="J71" s="166"/>
      <c r="K71" s="166"/>
      <c r="L71" s="166"/>
      <c r="M71" s="166"/>
      <c r="N71" s="166"/>
    </row>
    <row r="72" spans="2:14" x14ac:dyDescent="0.35">
      <c r="B72" s="166"/>
      <c r="C72" s="38" t="s">
        <v>200</v>
      </c>
      <c r="D72" s="170">
        <v>0</v>
      </c>
      <c r="E72" s="170"/>
      <c r="F72" s="170"/>
      <c r="G72" s="47">
        <f t="shared" si="13"/>
        <v>0</v>
      </c>
      <c r="H72" s="166"/>
      <c r="I72" s="166"/>
      <c r="J72" s="166"/>
      <c r="K72" s="166"/>
      <c r="L72" s="166"/>
      <c r="M72" s="166"/>
      <c r="N72" s="166"/>
    </row>
    <row r="73" spans="2:14" x14ac:dyDescent="0.35">
      <c r="B73" s="166"/>
      <c r="C73" s="43" t="s">
        <v>201</v>
      </c>
      <c r="D73" s="53">
        <f t="shared" ref="D73:E73" si="14">SUM(D66:D72)</f>
        <v>18800</v>
      </c>
      <c r="E73" s="53">
        <f t="shared" si="14"/>
        <v>0</v>
      </c>
      <c r="F73" s="53">
        <f t="shared" ref="F73" si="15">SUM(F66:F72)</f>
        <v>0</v>
      </c>
      <c r="G73" s="47">
        <f t="shared" si="13"/>
        <v>18800</v>
      </c>
      <c r="H73" s="166"/>
      <c r="I73" s="166"/>
      <c r="J73" s="166"/>
      <c r="K73" s="166"/>
      <c r="L73" s="166"/>
      <c r="M73" s="166"/>
      <c r="N73" s="166"/>
    </row>
    <row r="74" spans="2:14" s="42" customFormat="1" x14ac:dyDescent="0.35">
      <c r="B74" s="167"/>
      <c r="C74" s="54"/>
      <c r="D74" s="55"/>
      <c r="E74" s="55"/>
      <c r="F74" s="55"/>
      <c r="G74" s="56"/>
      <c r="H74" s="167"/>
      <c r="I74" s="167"/>
      <c r="J74" s="167"/>
      <c r="K74" s="167"/>
      <c r="L74" s="167"/>
      <c r="M74" s="167"/>
      <c r="N74" s="167"/>
    </row>
    <row r="75" spans="2:14" x14ac:dyDescent="0.35">
      <c r="B75" s="166"/>
      <c r="C75" s="279" t="s">
        <v>72</v>
      </c>
      <c r="D75" s="280"/>
      <c r="E75" s="280"/>
      <c r="F75" s="280"/>
      <c r="G75" s="281"/>
      <c r="H75" s="166"/>
      <c r="I75" s="166"/>
      <c r="J75" s="166"/>
      <c r="K75" s="166"/>
      <c r="L75" s="166"/>
      <c r="M75" s="166"/>
      <c r="N75" s="166"/>
    </row>
    <row r="76" spans="2:14" ht="21.75" customHeight="1" thickBot="1" x14ac:dyDescent="0.4">
      <c r="B76" s="167"/>
      <c r="C76" s="50" t="s">
        <v>193</v>
      </c>
      <c r="D76" s="51">
        <f>'1) Budget Tables'!D78</f>
        <v>91700</v>
      </c>
      <c r="E76" s="51">
        <f>'1) Budget Tables'!E78</f>
        <v>0</v>
      </c>
      <c r="F76" s="51">
        <f>'1) Budget Tables'!F78</f>
        <v>0</v>
      </c>
      <c r="G76" s="52">
        <f t="shared" ref="G76:G84" si="16">SUM(D76:F76)</f>
        <v>91700</v>
      </c>
      <c r="H76" s="166"/>
      <c r="I76" s="166"/>
      <c r="J76" s="166"/>
      <c r="K76" s="166"/>
      <c r="L76" s="166"/>
      <c r="M76" s="166"/>
      <c r="N76" s="166"/>
    </row>
    <row r="77" spans="2:14" ht="18" customHeight="1" x14ac:dyDescent="0.35">
      <c r="B77" s="166"/>
      <c r="C77" s="48" t="s">
        <v>194</v>
      </c>
      <c r="D77" s="168">
        <v>0</v>
      </c>
      <c r="E77" s="169"/>
      <c r="F77" s="169"/>
      <c r="G77" s="49">
        <f t="shared" si="16"/>
        <v>0</v>
      </c>
      <c r="H77" s="166"/>
      <c r="I77" s="166"/>
      <c r="J77" s="166"/>
      <c r="K77" s="166"/>
      <c r="L77" s="166"/>
      <c r="M77" s="166"/>
      <c r="N77" s="166"/>
    </row>
    <row r="78" spans="2:14" ht="15.75" customHeight="1" x14ac:dyDescent="0.35">
      <c r="B78" s="166"/>
      <c r="C78" s="38" t="s">
        <v>195</v>
      </c>
      <c r="D78" s="170">
        <v>2000</v>
      </c>
      <c r="E78" s="140"/>
      <c r="F78" s="140"/>
      <c r="G78" s="47">
        <f t="shared" si="16"/>
        <v>2000</v>
      </c>
      <c r="H78" s="166"/>
      <c r="I78" s="166"/>
      <c r="J78" s="166"/>
      <c r="K78" s="166"/>
      <c r="L78" s="166"/>
      <c r="M78" s="166"/>
      <c r="N78" s="166"/>
    </row>
    <row r="79" spans="2:14" s="42" customFormat="1" ht="15.75" customHeight="1" x14ac:dyDescent="0.35">
      <c r="B79" s="166"/>
      <c r="C79" s="38" t="s">
        <v>196</v>
      </c>
      <c r="D79" s="170">
        <v>0</v>
      </c>
      <c r="E79" s="170"/>
      <c r="F79" s="170"/>
      <c r="G79" s="47">
        <f t="shared" si="16"/>
        <v>0</v>
      </c>
      <c r="H79" s="167"/>
      <c r="I79" s="167"/>
      <c r="J79" s="167"/>
      <c r="K79" s="167"/>
      <c r="L79" s="167"/>
      <c r="M79" s="167"/>
      <c r="N79" s="167"/>
    </row>
    <row r="80" spans="2:14" x14ac:dyDescent="0.35">
      <c r="B80" s="167"/>
      <c r="C80" s="39" t="s">
        <v>197</v>
      </c>
      <c r="D80" s="170">
        <v>800</v>
      </c>
      <c r="E80" s="170"/>
      <c r="F80" s="170"/>
      <c r="G80" s="47">
        <f t="shared" si="16"/>
        <v>800</v>
      </c>
      <c r="H80" s="166"/>
      <c r="I80" s="166"/>
      <c r="J80" s="166"/>
      <c r="K80" s="166"/>
      <c r="L80" s="166"/>
      <c r="M80" s="166"/>
      <c r="N80" s="166"/>
    </row>
    <row r="81" spans="2:14" x14ac:dyDescent="0.35">
      <c r="B81" s="167"/>
      <c r="C81" s="38" t="s">
        <v>198</v>
      </c>
      <c r="D81" s="170">
        <v>0</v>
      </c>
      <c r="E81" s="170"/>
      <c r="F81" s="170"/>
      <c r="G81" s="47">
        <f t="shared" si="16"/>
        <v>0</v>
      </c>
      <c r="H81" s="166"/>
      <c r="I81" s="166"/>
      <c r="J81" s="166"/>
      <c r="K81" s="166"/>
      <c r="L81" s="166"/>
      <c r="M81" s="166"/>
      <c r="N81" s="166"/>
    </row>
    <row r="82" spans="2:14" x14ac:dyDescent="0.35">
      <c r="B82" s="167"/>
      <c r="C82" s="38" t="s">
        <v>199</v>
      </c>
      <c r="D82" s="170">
        <v>88900</v>
      </c>
      <c r="E82" s="170"/>
      <c r="F82" s="170"/>
      <c r="G82" s="47">
        <f t="shared" si="16"/>
        <v>88900</v>
      </c>
      <c r="H82" s="166"/>
      <c r="I82" s="166"/>
      <c r="J82" s="166"/>
      <c r="K82" s="166"/>
      <c r="L82" s="166"/>
      <c r="M82" s="166"/>
      <c r="N82" s="166"/>
    </row>
    <row r="83" spans="2:14" x14ac:dyDescent="0.35">
      <c r="B83" s="166"/>
      <c r="C83" s="38" t="s">
        <v>200</v>
      </c>
      <c r="D83" s="170">
        <v>0</v>
      </c>
      <c r="E83" s="170"/>
      <c r="F83" s="170"/>
      <c r="G83" s="47">
        <f t="shared" si="16"/>
        <v>0</v>
      </c>
      <c r="H83" s="166"/>
      <c r="I83" s="166"/>
      <c r="J83" s="166"/>
      <c r="K83" s="166"/>
      <c r="L83" s="166"/>
      <c r="M83" s="166"/>
      <c r="N83" s="166"/>
    </row>
    <row r="84" spans="2:14" x14ac:dyDescent="0.35">
      <c r="B84" s="166"/>
      <c r="C84" s="43" t="s">
        <v>201</v>
      </c>
      <c r="D84" s="53">
        <f t="shared" ref="D84:E84" si="17">SUM(D77:D83)</f>
        <v>91700</v>
      </c>
      <c r="E84" s="53">
        <f t="shared" si="17"/>
        <v>0</v>
      </c>
      <c r="F84" s="53">
        <f t="shared" ref="F84" si="18">SUM(F77:F83)</f>
        <v>0</v>
      </c>
      <c r="G84" s="47">
        <f t="shared" si="16"/>
        <v>91700</v>
      </c>
      <c r="H84" s="166"/>
      <c r="I84" s="166"/>
      <c r="J84" s="166"/>
      <c r="K84" s="166"/>
      <c r="L84" s="166"/>
      <c r="M84" s="166"/>
      <c r="N84" s="166"/>
    </row>
    <row r="85" spans="2:14" s="42" customFormat="1" x14ac:dyDescent="0.35">
      <c r="B85" s="167"/>
      <c r="C85" s="54"/>
      <c r="D85" s="55"/>
      <c r="E85" s="55"/>
      <c r="F85" s="55"/>
      <c r="G85" s="56"/>
      <c r="H85" s="167"/>
      <c r="I85" s="167"/>
      <c r="J85" s="167"/>
      <c r="K85" s="167"/>
      <c r="L85" s="167"/>
      <c r="M85" s="167"/>
      <c r="N85" s="167"/>
    </row>
    <row r="86" spans="2:14" x14ac:dyDescent="0.35">
      <c r="B86" s="166"/>
      <c r="C86" s="279" t="s">
        <v>81</v>
      </c>
      <c r="D86" s="280"/>
      <c r="E86" s="280"/>
      <c r="F86" s="280"/>
      <c r="G86" s="281"/>
      <c r="H86" s="166"/>
      <c r="I86" s="166"/>
      <c r="J86" s="166"/>
      <c r="K86" s="166"/>
      <c r="L86" s="166"/>
      <c r="M86" s="166"/>
      <c r="N86" s="166"/>
    </row>
    <row r="87" spans="2:14" ht="21.75" customHeight="1" thickBot="1" x14ac:dyDescent="0.4">
      <c r="B87" s="166"/>
      <c r="C87" s="50" t="s">
        <v>193</v>
      </c>
      <c r="D87" s="51">
        <f>'1) Budget Tables'!D88</f>
        <v>34000</v>
      </c>
      <c r="E87" s="51">
        <f>'1) Budget Tables'!E88</f>
        <v>0</v>
      </c>
      <c r="F87" s="51">
        <f>'1) Budget Tables'!F88</f>
        <v>0</v>
      </c>
      <c r="G87" s="52">
        <f t="shared" ref="G87:G95" si="19">SUM(D87:F87)</f>
        <v>34000</v>
      </c>
      <c r="H87" s="166"/>
      <c r="I87" s="166"/>
      <c r="J87" s="166"/>
      <c r="K87" s="166"/>
      <c r="L87" s="166"/>
      <c r="M87" s="166"/>
      <c r="N87" s="166"/>
    </row>
    <row r="88" spans="2:14" ht="15.75" customHeight="1" x14ac:dyDescent="0.35">
      <c r="B88" s="166"/>
      <c r="C88" s="48" t="s">
        <v>194</v>
      </c>
      <c r="D88" s="168">
        <v>0</v>
      </c>
      <c r="E88" s="169"/>
      <c r="F88" s="169"/>
      <c r="G88" s="49">
        <f t="shared" si="19"/>
        <v>0</v>
      </c>
      <c r="H88" s="166"/>
      <c r="I88" s="166"/>
      <c r="J88" s="166"/>
      <c r="K88" s="166"/>
      <c r="L88" s="166"/>
      <c r="M88" s="166"/>
      <c r="N88" s="166"/>
    </row>
    <row r="89" spans="2:14" ht="15.75" customHeight="1" x14ac:dyDescent="0.35">
      <c r="B89" s="167"/>
      <c r="C89" s="38" t="s">
        <v>195</v>
      </c>
      <c r="D89" s="170">
        <v>0</v>
      </c>
      <c r="E89" s="140"/>
      <c r="F89" s="140"/>
      <c r="G89" s="47">
        <f t="shared" si="19"/>
        <v>0</v>
      </c>
      <c r="H89" s="166"/>
      <c r="I89" s="166"/>
      <c r="J89" s="166"/>
      <c r="K89" s="166"/>
      <c r="L89" s="166"/>
      <c r="M89" s="166"/>
      <c r="N89" s="166"/>
    </row>
    <row r="90" spans="2:14" ht="15.75" customHeight="1" x14ac:dyDescent="0.35">
      <c r="B90" s="166"/>
      <c r="C90" s="38" t="s">
        <v>196</v>
      </c>
      <c r="D90" s="170">
        <v>0</v>
      </c>
      <c r="E90" s="170"/>
      <c r="F90" s="170"/>
      <c r="G90" s="47">
        <f t="shared" si="19"/>
        <v>0</v>
      </c>
      <c r="H90" s="166"/>
      <c r="I90" s="166"/>
      <c r="J90" s="166"/>
      <c r="K90" s="166"/>
      <c r="L90" s="166"/>
      <c r="M90" s="166"/>
      <c r="N90" s="166"/>
    </row>
    <row r="91" spans="2:14" x14ac:dyDescent="0.35">
      <c r="B91" s="166"/>
      <c r="C91" s="39" t="s">
        <v>197</v>
      </c>
      <c r="D91" s="170">
        <v>0</v>
      </c>
      <c r="E91" s="170"/>
      <c r="F91" s="170"/>
      <c r="G91" s="47">
        <f t="shared" si="19"/>
        <v>0</v>
      </c>
      <c r="H91" s="166"/>
      <c r="I91" s="166"/>
      <c r="J91" s="166"/>
      <c r="K91" s="166"/>
      <c r="L91" s="166"/>
      <c r="M91" s="166"/>
      <c r="N91" s="166"/>
    </row>
    <row r="92" spans="2:14" x14ac:dyDescent="0.35">
      <c r="B92" s="166"/>
      <c r="C92" s="38" t="s">
        <v>198</v>
      </c>
      <c r="D92" s="170">
        <v>0</v>
      </c>
      <c r="E92" s="170"/>
      <c r="F92" s="170"/>
      <c r="G92" s="47">
        <f t="shared" si="19"/>
        <v>0</v>
      </c>
      <c r="H92" s="166"/>
      <c r="I92" s="166"/>
      <c r="J92" s="166"/>
      <c r="K92" s="166"/>
      <c r="L92" s="166"/>
      <c r="M92" s="166"/>
      <c r="N92" s="166"/>
    </row>
    <row r="93" spans="2:14" ht="25.5" customHeight="1" x14ac:dyDescent="0.35">
      <c r="B93" s="166"/>
      <c r="C93" s="38" t="s">
        <v>199</v>
      </c>
      <c r="D93" s="170">
        <v>34000</v>
      </c>
      <c r="E93" s="170"/>
      <c r="F93" s="170"/>
      <c r="G93" s="47">
        <f t="shared" si="19"/>
        <v>34000</v>
      </c>
      <c r="H93" s="166"/>
      <c r="I93" s="166"/>
      <c r="J93" s="166"/>
      <c r="K93" s="166"/>
      <c r="L93" s="166"/>
      <c r="M93" s="166"/>
      <c r="N93" s="166"/>
    </row>
    <row r="94" spans="2:14" x14ac:dyDescent="0.35">
      <c r="B94" s="167"/>
      <c r="C94" s="38" t="s">
        <v>200</v>
      </c>
      <c r="D94" s="170">
        <v>0</v>
      </c>
      <c r="E94" s="170"/>
      <c r="F94" s="170"/>
      <c r="G94" s="47">
        <f t="shared" si="19"/>
        <v>0</v>
      </c>
      <c r="H94" s="166"/>
      <c r="I94" s="166"/>
      <c r="J94" s="166"/>
      <c r="K94" s="166"/>
      <c r="L94" s="166"/>
      <c r="M94" s="166"/>
      <c r="N94" s="166"/>
    </row>
    <row r="95" spans="2:14" ht="15.75" customHeight="1" x14ac:dyDescent="0.35">
      <c r="B95" s="166"/>
      <c r="C95" s="43" t="s">
        <v>201</v>
      </c>
      <c r="D95" s="53">
        <f t="shared" ref="D95:E95" si="20">SUM(D88:D94)</f>
        <v>34000</v>
      </c>
      <c r="E95" s="53">
        <f t="shared" si="20"/>
        <v>0</v>
      </c>
      <c r="F95" s="53">
        <f t="shared" ref="F95" si="21">SUM(F88:F94)</f>
        <v>0</v>
      </c>
      <c r="G95" s="47">
        <f t="shared" si="19"/>
        <v>34000</v>
      </c>
      <c r="H95" s="166"/>
      <c r="I95" s="166"/>
      <c r="J95" s="166"/>
      <c r="K95" s="166"/>
      <c r="L95" s="166"/>
      <c r="M95" s="166"/>
      <c r="N95" s="166"/>
    </row>
    <row r="96" spans="2:14" ht="25.5" customHeight="1" x14ac:dyDescent="0.35">
      <c r="B96" s="166"/>
      <c r="C96" s="166"/>
      <c r="D96" s="166"/>
      <c r="E96" s="166"/>
      <c r="F96" s="166"/>
      <c r="G96" s="166"/>
      <c r="H96" s="166"/>
      <c r="I96" s="166"/>
      <c r="J96" s="166"/>
      <c r="K96" s="166"/>
      <c r="L96" s="166"/>
      <c r="M96" s="166"/>
      <c r="N96" s="166"/>
    </row>
    <row r="97" spans="2:14" x14ac:dyDescent="0.35">
      <c r="B97" s="279" t="s">
        <v>207</v>
      </c>
      <c r="C97" s="280"/>
      <c r="D97" s="280"/>
      <c r="E97" s="280"/>
      <c r="F97" s="280"/>
      <c r="G97" s="281"/>
      <c r="H97" s="166"/>
      <c r="I97" s="166"/>
      <c r="J97" s="166"/>
      <c r="K97" s="166"/>
      <c r="L97" s="166"/>
      <c r="M97" s="166"/>
      <c r="N97" s="166"/>
    </row>
    <row r="98" spans="2:14" x14ac:dyDescent="0.35">
      <c r="B98" s="166"/>
      <c r="C98" s="279" t="s">
        <v>91</v>
      </c>
      <c r="D98" s="280"/>
      <c r="E98" s="280"/>
      <c r="F98" s="280"/>
      <c r="G98" s="281"/>
      <c r="H98" s="166"/>
      <c r="I98" s="166"/>
      <c r="J98" s="166"/>
      <c r="K98" s="166"/>
      <c r="L98" s="166"/>
      <c r="M98" s="166"/>
      <c r="N98" s="166"/>
    </row>
    <row r="99" spans="2:14" ht="22.5" customHeight="1" thickBot="1" x14ac:dyDescent="0.4">
      <c r="B99" s="166"/>
      <c r="C99" s="50" t="s">
        <v>193</v>
      </c>
      <c r="D99" s="51">
        <f>'1) Budget Tables'!D100</f>
        <v>30000</v>
      </c>
      <c r="E99" s="51">
        <f>'1) Budget Tables'!E100</f>
        <v>0</v>
      </c>
      <c r="F99" s="51">
        <f>'1) Budget Tables'!F100</f>
        <v>0</v>
      </c>
      <c r="G99" s="52">
        <f>SUM(D99:F99)</f>
        <v>30000</v>
      </c>
      <c r="H99" s="166"/>
      <c r="I99" s="166"/>
      <c r="J99" s="166"/>
      <c r="K99" s="166"/>
      <c r="L99" s="166"/>
      <c r="M99" s="166"/>
      <c r="N99" s="166"/>
    </row>
    <row r="100" spans="2:14" x14ac:dyDescent="0.35">
      <c r="B100" s="166"/>
      <c r="C100" s="48" t="s">
        <v>194</v>
      </c>
      <c r="D100" s="168">
        <v>0</v>
      </c>
      <c r="E100" s="169"/>
      <c r="F100" s="169"/>
      <c r="G100" s="49">
        <f t="shared" ref="G100:G107" si="22">SUM(D100:F100)</f>
        <v>0</v>
      </c>
      <c r="H100" s="166"/>
      <c r="I100" s="166"/>
      <c r="J100" s="166"/>
      <c r="K100" s="166"/>
      <c r="L100" s="166"/>
      <c r="M100" s="166"/>
      <c r="N100" s="166"/>
    </row>
    <row r="101" spans="2:14" x14ac:dyDescent="0.35">
      <c r="B101" s="166"/>
      <c r="C101" s="38" t="s">
        <v>195</v>
      </c>
      <c r="D101" s="170">
        <v>2000</v>
      </c>
      <c r="E101" s="140"/>
      <c r="F101" s="140"/>
      <c r="G101" s="47">
        <f t="shared" si="22"/>
        <v>2000</v>
      </c>
      <c r="H101" s="166"/>
      <c r="I101" s="166"/>
      <c r="J101" s="166"/>
      <c r="K101" s="166"/>
      <c r="L101" s="166"/>
      <c r="M101" s="166"/>
      <c r="N101" s="166"/>
    </row>
    <row r="102" spans="2:14" ht="15.75" customHeight="1" x14ac:dyDescent="0.35">
      <c r="B102" s="166"/>
      <c r="C102" s="38" t="s">
        <v>196</v>
      </c>
      <c r="D102" s="170">
        <v>0</v>
      </c>
      <c r="E102" s="170"/>
      <c r="F102" s="170"/>
      <c r="G102" s="47">
        <f t="shared" si="22"/>
        <v>0</v>
      </c>
      <c r="H102" s="166"/>
      <c r="I102" s="166"/>
      <c r="J102" s="166"/>
      <c r="K102" s="166"/>
      <c r="L102" s="166"/>
      <c r="M102" s="166"/>
      <c r="N102" s="166"/>
    </row>
    <row r="103" spans="2:14" x14ac:dyDescent="0.35">
      <c r="B103" s="166"/>
      <c r="C103" s="39" t="s">
        <v>197</v>
      </c>
      <c r="D103" s="170">
        <v>0</v>
      </c>
      <c r="E103" s="170"/>
      <c r="F103" s="170"/>
      <c r="G103" s="47">
        <f t="shared" si="22"/>
        <v>0</v>
      </c>
      <c r="H103" s="166"/>
      <c r="I103" s="166"/>
      <c r="J103" s="166"/>
      <c r="K103" s="166"/>
      <c r="L103" s="166"/>
      <c r="M103" s="166"/>
      <c r="N103" s="166"/>
    </row>
    <row r="104" spans="2:14" x14ac:dyDescent="0.35">
      <c r="B104" s="166"/>
      <c r="C104" s="38" t="s">
        <v>198</v>
      </c>
      <c r="D104" s="170">
        <v>0</v>
      </c>
      <c r="E104" s="170"/>
      <c r="F104" s="170"/>
      <c r="G104" s="47">
        <f t="shared" si="22"/>
        <v>0</v>
      </c>
      <c r="H104" s="166"/>
      <c r="I104" s="166"/>
      <c r="J104" s="166"/>
      <c r="K104" s="166"/>
      <c r="L104" s="166"/>
      <c r="M104" s="166"/>
      <c r="N104" s="166"/>
    </row>
    <row r="105" spans="2:14" x14ac:dyDescent="0.35">
      <c r="B105" s="166"/>
      <c r="C105" s="38" t="s">
        <v>199</v>
      </c>
      <c r="D105" s="170">
        <v>28000</v>
      </c>
      <c r="E105" s="170"/>
      <c r="F105" s="170"/>
      <c r="G105" s="47">
        <f t="shared" si="22"/>
        <v>28000</v>
      </c>
      <c r="H105" s="166"/>
      <c r="I105" s="166"/>
      <c r="J105" s="166"/>
      <c r="K105" s="166"/>
      <c r="L105" s="166"/>
      <c r="M105" s="166"/>
      <c r="N105" s="166"/>
    </row>
    <row r="106" spans="2:14" x14ac:dyDescent="0.35">
      <c r="B106" s="166"/>
      <c r="C106" s="38" t="s">
        <v>200</v>
      </c>
      <c r="D106" s="170">
        <v>0</v>
      </c>
      <c r="E106" s="170"/>
      <c r="F106" s="170"/>
      <c r="G106" s="47">
        <f t="shared" si="22"/>
        <v>0</v>
      </c>
      <c r="H106" s="166"/>
      <c r="I106" s="166"/>
      <c r="J106" s="166"/>
      <c r="K106" s="166"/>
      <c r="L106" s="166"/>
      <c r="M106" s="166"/>
      <c r="N106" s="166"/>
    </row>
    <row r="107" spans="2:14" x14ac:dyDescent="0.35">
      <c r="B107" s="166"/>
      <c r="C107" s="43" t="s">
        <v>201</v>
      </c>
      <c r="D107" s="53">
        <f>SUM(D100:D106)</f>
        <v>30000</v>
      </c>
      <c r="E107" s="53">
        <f>SUM(E100:E106)</f>
        <v>0</v>
      </c>
      <c r="F107" s="53">
        <f t="shared" ref="F107" si="23">SUM(F100:F106)</f>
        <v>0</v>
      </c>
      <c r="G107" s="47">
        <f t="shared" si="22"/>
        <v>30000</v>
      </c>
      <c r="H107" s="166"/>
      <c r="I107" s="166"/>
      <c r="J107" s="166"/>
      <c r="K107" s="166"/>
      <c r="L107" s="166"/>
      <c r="M107" s="166"/>
      <c r="N107" s="166"/>
    </row>
    <row r="108" spans="2:14" s="42" customFormat="1" x14ac:dyDescent="0.35">
      <c r="B108" s="167"/>
      <c r="C108" s="54"/>
      <c r="D108" s="55"/>
      <c r="E108" s="55"/>
      <c r="F108" s="55"/>
      <c r="G108" s="56"/>
      <c r="H108" s="167"/>
      <c r="I108" s="167"/>
      <c r="J108" s="167"/>
      <c r="K108" s="167"/>
      <c r="L108" s="167"/>
      <c r="M108" s="167"/>
      <c r="N108" s="167"/>
    </row>
    <row r="109" spans="2:14" ht="15.75" customHeight="1" x14ac:dyDescent="0.35">
      <c r="B109" s="166"/>
      <c r="C109" s="279" t="s">
        <v>208</v>
      </c>
      <c r="D109" s="280"/>
      <c r="E109" s="280"/>
      <c r="F109" s="280"/>
      <c r="G109" s="281"/>
      <c r="H109" s="166"/>
      <c r="I109" s="166"/>
      <c r="J109" s="166"/>
      <c r="K109" s="166"/>
      <c r="L109" s="166"/>
      <c r="M109" s="166"/>
      <c r="N109" s="166"/>
    </row>
    <row r="110" spans="2:14" ht="21.75" customHeight="1" thickBot="1" x14ac:dyDescent="0.4">
      <c r="B110" s="166"/>
      <c r="C110" s="50" t="s">
        <v>193</v>
      </c>
      <c r="D110" s="51">
        <f>'1) Budget Tables'!D110</f>
        <v>157500</v>
      </c>
      <c r="E110" s="51">
        <f>'1) Budget Tables'!E110</f>
        <v>0</v>
      </c>
      <c r="F110" s="51">
        <f>'1) Budget Tables'!F110</f>
        <v>0</v>
      </c>
      <c r="G110" s="52">
        <f t="shared" ref="G110:G118" si="24">SUM(D110:F110)</f>
        <v>157500</v>
      </c>
      <c r="H110" s="166"/>
      <c r="I110" s="166"/>
      <c r="J110" s="166"/>
      <c r="K110" s="166"/>
      <c r="L110" s="166"/>
      <c r="M110" s="166"/>
      <c r="N110" s="166"/>
    </row>
    <row r="111" spans="2:14" x14ac:dyDescent="0.35">
      <c r="B111" s="166"/>
      <c r="C111" s="48" t="s">
        <v>194</v>
      </c>
      <c r="D111" s="168">
        <v>0</v>
      </c>
      <c r="E111" s="169"/>
      <c r="F111" s="169"/>
      <c r="G111" s="49">
        <f t="shared" si="24"/>
        <v>0</v>
      </c>
      <c r="H111" s="166"/>
      <c r="I111" s="166"/>
      <c r="J111" s="166"/>
      <c r="K111" s="166"/>
      <c r="L111" s="166"/>
      <c r="M111" s="166"/>
      <c r="N111" s="166"/>
    </row>
    <row r="112" spans="2:14" x14ac:dyDescent="0.35">
      <c r="B112" s="166"/>
      <c r="C112" s="38" t="s">
        <v>195</v>
      </c>
      <c r="D112" s="170">
        <v>30000</v>
      </c>
      <c r="E112" s="140"/>
      <c r="F112" s="140"/>
      <c r="G112" s="47">
        <f t="shared" si="24"/>
        <v>30000</v>
      </c>
      <c r="H112" s="166"/>
      <c r="I112" s="166"/>
      <c r="J112" s="166"/>
      <c r="K112" s="166"/>
      <c r="L112" s="166"/>
      <c r="M112" s="166"/>
      <c r="N112" s="166"/>
    </row>
    <row r="113" spans="3:14" ht="31" x14ac:dyDescent="0.35">
      <c r="C113" s="38" t="s">
        <v>196</v>
      </c>
      <c r="D113" s="170">
        <v>0</v>
      </c>
      <c r="E113" s="170"/>
      <c r="F113" s="170"/>
      <c r="G113" s="47">
        <f t="shared" si="24"/>
        <v>0</v>
      </c>
      <c r="H113" s="166"/>
      <c r="I113" s="166"/>
      <c r="J113" s="166"/>
      <c r="K113" s="166"/>
      <c r="L113" s="166"/>
      <c r="M113" s="166"/>
      <c r="N113" s="166"/>
    </row>
    <row r="114" spans="3:14" x14ac:dyDescent="0.35">
      <c r="C114" s="39" t="s">
        <v>197</v>
      </c>
      <c r="D114" s="170">
        <v>0</v>
      </c>
      <c r="E114" s="170"/>
      <c r="F114" s="170"/>
      <c r="G114" s="47">
        <f t="shared" si="24"/>
        <v>0</v>
      </c>
      <c r="H114" s="166"/>
      <c r="I114" s="166"/>
      <c r="J114" s="166"/>
      <c r="K114" s="166"/>
      <c r="L114" s="166"/>
      <c r="M114" s="166"/>
      <c r="N114" s="166"/>
    </row>
    <row r="115" spans="3:14" x14ac:dyDescent="0.35">
      <c r="C115" s="38" t="s">
        <v>198</v>
      </c>
      <c r="D115" s="170">
        <v>0</v>
      </c>
      <c r="E115" s="170"/>
      <c r="F115" s="170"/>
      <c r="G115" s="47">
        <f t="shared" si="24"/>
        <v>0</v>
      </c>
      <c r="H115" s="166"/>
      <c r="I115" s="166"/>
      <c r="J115" s="166"/>
      <c r="K115" s="166"/>
      <c r="L115" s="166"/>
      <c r="M115" s="166"/>
      <c r="N115" s="166"/>
    </row>
    <row r="116" spans="3:14" x14ac:dyDescent="0.35">
      <c r="C116" s="38" t="s">
        <v>199</v>
      </c>
      <c r="D116" s="170">
        <v>127500</v>
      </c>
      <c r="E116" s="170"/>
      <c r="F116" s="170"/>
      <c r="G116" s="47">
        <f t="shared" si="24"/>
        <v>127500</v>
      </c>
      <c r="H116" s="166"/>
      <c r="I116" s="166"/>
      <c r="J116" s="166"/>
      <c r="K116" s="166"/>
      <c r="L116" s="166"/>
      <c r="M116" s="166"/>
      <c r="N116" s="166"/>
    </row>
    <row r="117" spans="3:14" x14ac:dyDescent="0.35">
      <c r="C117" s="38" t="s">
        <v>200</v>
      </c>
      <c r="D117" s="170">
        <v>0</v>
      </c>
      <c r="E117" s="170"/>
      <c r="F117" s="170"/>
      <c r="G117" s="47">
        <f t="shared" si="24"/>
        <v>0</v>
      </c>
      <c r="H117" s="166"/>
      <c r="I117" s="166"/>
      <c r="J117" s="166"/>
      <c r="K117" s="166"/>
      <c r="L117" s="166"/>
      <c r="M117" s="166"/>
      <c r="N117" s="166"/>
    </row>
    <row r="118" spans="3:14" x14ac:dyDescent="0.35">
      <c r="C118" s="43" t="s">
        <v>201</v>
      </c>
      <c r="D118" s="53">
        <f t="shared" ref="D118:E118" si="25">SUM(D111:D117)</f>
        <v>157500</v>
      </c>
      <c r="E118" s="53">
        <f t="shared" si="25"/>
        <v>0</v>
      </c>
      <c r="F118" s="53">
        <f t="shared" ref="F118" si="26">SUM(F111:F117)</f>
        <v>0</v>
      </c>
      <c r="G118" s="47">
        <f t="shared" si="24"/>
        <v>157500</v>
      </c>
      <c r="H118" s="166"/>
      <c r="I118" s="166"/>
      <c r="J118" s="166"/>
      <c r="K118" s="166"/>
      <c r="L118" s="166"/>
      <c r="M118" s="166"/>
      <c r="N118" s="166"/>
    </row>
    <row r="119" spans="3:14" s="42" customFormat="1" x14ac:dyDescent="0.35">
      <c r="C119" s="54"/>
      <c r="D119" s="55"/>
      <c r="E119" s="55"/>
      <c r="F119" s="55"/>
      <c r="G119" s="56"/>
      <c r="H119" s="167"/>
      <c r="I119" s="167"/>
      <c r="J119" s="167"/>
      <c r="K119" s="167"/>
      <c r="L119" s="167"/>
      <c r="M119" s="167"/>
      <c r="N119" s="167"/>
    </row>
    <row r="120" spans="3:14" x14ac:dyDescent="0.35">
      <c r="C120" s="279" t="s">
        <v>109</v>
      </c>
      <c r="D120" s="280"/>
      <c r="E120" s="280"/>
      <c r="F120" s="280"/>
      <c r="G120" s="281"/>
      <c r="H120" s="166"/>
      <c r="I120" s="166"/>
      <c r="J120" s="166"/>
      <c r="K120" s="166"/>
      <c r="L120" s="166"/>
      <c r="M120" s="166"/>
      <c r="N120" s="166"/>
    </row>
    <row r="121" spans="3:14" ht="21" customHeight="1" thickBot="1" x14ac:dyDescent="0.4">
      <c r="C121" s="50" t="s">
        <v>193</v>
      </c>
      <c r="D121" s="51">
        <f>'1) Budget Tables'!D120</f>
        <v>25000</v>
      </c>
      <c r="E121" s="51">
        <f>'1) Budget Tables'!E120</f>
        <v>0</v>
      </c>
      <c r="F121" s="51">
        <f>'1) Budget Tables'!F120</f>
        <v>0</v>
      </c>
      <c r="G121" s="52">
        <f t="shared" ref="G121:G129" si="27">SUM(D121:F121)</f>
        <v>25000</v>
      </c>
      <c r="H121" s="166"/>
      <c r="I121" s="166"/>
      <c r="J121" s="166"/>
      <c r="K121" s="166"/>
      <c r="L121" s="166"/>
      <c r="M121" s="166"/>
      <c r="N121" s="166"/>
    </row>
    <row r="122" spans="3:14" x14ac:dyDescent="0.35">
      <c r="C122" s="48" t="s">
        <v>194</v>
      </c>
      <c r="D122" s="168">
        <v>0</v>
      </c>
      <c r="E122" s="169"/>
      <c r="F122" s="169"/>
      <c r="G122" s="49">
        <f t="shared" si="27"/>
        <v>0</v>
      </c>
      <c r="H122" s="166"/>
      <c r="I122" s="166"/>
      <c r="J122" s="166"/>
      <c r="K122" s="166"/>
      <c r="L122" s="166"/>
      <c r="M122" s="166"/>
      <c r="N122" s="166"/>
    </row>
    <row r="123" spans="3:14" x14ac:dyDescent="0.35">
      <c r="C123" s="38" t="s">
        <v>195</v>
      </c>
      <c r="D123" s="170">
        <v>0</v>
      </c>
      <c r="E123" s="140"/>
      <c r="F123" s="140"/>
      <c r="G123" s="47">
        <f t="shared" si="27"/>
        <v>0</v>
      </c>
      <c r="H123" s="166"/>
      <c r="I123" s="166"/>
      <c r="J123" s="166"/>
      <c r="K123" s="166"/>
      <c r="L123" s="166"/>
      <c r="M123" s="166"/>
      <c r="N123" s="166"/>
    </row>
    <row r="124" spans="3:14" ht="31" x14ac:dyDescent="0.35">
      <c r="C124" s="38" t="s">
        <v>196</v>
      </c>
      <c r="D124" s="170">
        <v>0</v>
      </c>
      <c r="E124" s="170"/>
      <c r="F124" s="170"/>
      <c r="G124" s="47">
        <f t="shared" si="27"/>
        <v>0</v>
      </c>
      <c r="H124" s="166"/>
      <c r="I124" s="166"/>
      <c r="J124" s="166"/>
      <c r="K124" s="166"/>
      <c r="L124" s="166"/>
      <c r="M124" s="166"/>
      <c r="N124" s="166"/>
    </row>
    <row r="125" spans="3:14" x14ac:dyDescent="0.35">
      <c r="C125" s="39" t="s">
        <v>197</v>
      </c>
      <c r="D125" s="170">
        <v>0</v>
      </c>
      <c r="E125" s="170"/>
      <c r="F125" s="170"/>
      <c r="G125" s="47">
        <f t="shared" si="27"/>
        <v>0</v>
      </c>
      <c r="H125" s="166"/>
      <c r="I125" s="166"/>
      <c r="J125" s="166"/>
      <c r="K125" s="166"/>
      <c r="L125" s="166"/>
      <c r="M125" s="166"/>
      <c r="N125" s="166"/>
    </row>
    <row r="126" spans="3:14" x14ac:dyDescent="0.35">
      <c r="C126" s="38" t="s">
        <v>198</v>
      </c>
      <c r="D126" s="170">
        <v>0</v>
      </c>
      <c r="E126" s="170"/>
      <c r="F126" s="170"/>
      <c r="G126" s="47">
        <f t="shared" si="27"/>
        <v>0</v>
      </c>
      <c r="H126" s="166"/>
      <c r="I126" s="166"/>
      <c r="J126" s="166"/>
      <c r="K126" s="166"/>
      <c r="L126" s="166"/>
      <c r="M126" s="166"/>
      <c r="N126" s="166"/>
    </row>
    <row r="127" spans="3:14" x14ac:dyDescent="0.35">
      <c r="C127" s="38" t="s">
        <v>199</v>
      </c>
      <c r="D127" s="170">
        <v>25000</v>
      </c>
      <c r="E127" s="170"/>
      <c r="F127" s="170"/>
      <c r="G127" s="47">
        <f t="shared" si="27"/>
        <v>25000</v>
      </c>
      <c r="H127" s="166"/>
      <c r="I127" s="166"/>
      <c r="J127" s="166"/>
      <c r="K127" s="166"/>
      <c r="L127" s="166"/>
      <c r="M127" s="166"/>
      <c r="N127" s="166"/>
    </row>
    <row r="128" spans="3:14" x14ac:dyDescent="0.35">
      <c r="C128" s="38" t="s">
        <v>200</v>
      </c>
      <c r="D128" s="170">
        <v>0</v>
      </c>
      <c r="E128" s="170"/>
      <c r="F128" s="170"/>
      <c r="G128" s="47">
        <f t="shared" si="27"/>
        <v>0</v>
      </c>
      <c r="H128" s="166"/>
      <c r="I128" s="166"/>
      <c r="J128" s="166"/>
      <c r="K128" s="166"/>
      <c r="L128" s="166"/>
      <c r="M128" s="166"/>
      <c r="N128" s="166"/>
    </row>
    <row r="129" spans="2:14" x14ac:dyDescent="0.35">
      <c r="B129" s="166"/>
      <c r="C129" s="43" t="s">
        <v>201</v>
      </c>
      <c r="D129" s="53">
        <f t="shared" ref="D129:E129" si="28">SUM(D122:D128)</f>
        <v>25000</v>
      </c>
      <c r="E129" s="53">
        <f t="shared" si="28"/>
        <v>0</v>
      </c>
      <c r="F129" s="53">
        <f t="shared" ref="F129" si="29">SUM(F122:F128)</f>
        <v>0</v>
      </c>
      <c r="G129" s="47">
        <f t="shared" si="27"/>
        <v>25000</v>
      </c>
      <c r="H129" s="166"/>
      <c r="I129" s="166"/>
      <c r="J129" s="166"/>
      <c r="K129" s="166"/>
      <c r="L129" s="166"/>
      <c r="M129" s="166"/>
      <c r="N129" s="166"/>
    </row>
    <row r="130" spans="2:14" s="42" customFormat="1" x14ac:dyDescent="0.35">
      <c r="B130" s="167"/>
      <c r="C130" s="54"/>
      <c r="D130" s="55"/>
      <c r="E130" s="55"/>
      <c r="F130" s="55"/>
      <c r="G130" s="56"/>
      <c r="H130" s="167"/>
      <c r="I130" s="167"/>
      <c r="J130" s="167"/>
      <c r="K130" s="167"/>
      <c r="L130" s="167"/>
      <c r="M130" s="167"/>
      <c r="N130" s="167"/>
    </row>
    <row r="131" spans="2:14" x14ac:dyDescent="0.35">
      <c r="B131" s="166"/>
      <c r="C131" s="279" t="s">
        <v>118</v>
      </c>
      <c r="D131" s="280"/>
      <c r="E131" s="280"/>
      <c r="F131" s="280"/>
      <c r="G131" s="281"/>
      <c r="H131" s="166"/>
      <c r="I131" s="166"/>
      <c r="J131" s="166"/>
      <c r="K131" s="166"/>
      <c r="L131" s="166"/>
      <c r="M131" s="166"/>
      <c r="N131" s="166"/>
    </row>
    <row r="132" spans="2:14" ht="24" customHeight="1" thickBot="1" x14ac:dyDescent="0.4">
      <c r="B132" s="166"/>
      <c r="C132" s="50" t="s">
        <v>193</v>
      </c>
      <c r="D132" s="51">
        <f>'1) Budget Tables'!D130</f>
        <v>115500</v>
      </c>
      <c r="E132" s="51">
        <f>'1) Budget Tables'!E130</f>
        <v>0</v>
      </c>
      <c r="F132" s="51">
        <f>'1) Budget Tables'!F130</f>
        <v>0</v>
      </c>
      <c r="G132" s="52">
        <f t="shared" ref="G132:G140" si="30">SUM(D132:F132)</f>
        <v>115500</v>
      </c>
      <c r="H132" s="166"/>
      <c r="I132" s="166"/>
      <c r="J132" s="166"/>
      <c r="K132" s="166"/>
      <c r="L132" s="166"/>
      <c r="M132" s="166"/>
      <c r="N132" s="166"/>
    </row>
    <row r="133" spans="2:14" ht="15.75" customHeight="1" x14ac:dyDescent="0.35">
      <c r="B133" s="166"/>
      <c r="C133" s="48" t="s">
        <v>194</v>
      </c>
      <c r="D133" s="168">
        <v>0</v>
      </c>
      <c r="E133" s="169"/>
      <c r="F133" s="169"/>
      <c r="G133" s="49">
        <f t="shared" si="30"/>
        <v>0</v>
      </c>
      <c r="H133" s="166"/>
      <c r="I133" s="166"/>
      <c r="J133" s="166"/>
      <c r="K133" s="166"/>
      <c r="L133" s="166"/>
      <c r="M133" s="166"/>
      <c r="N133" s="166"/>
    </row>
    <row r="134" spans="2:14" x14ac:dyDescent="0.35">
      <c r="B134" s="166"/>
      <c r="C134" s="38" t="s">
        <v>195</v>
      </c>
      <c r="D134" s="170">
        <v>22000</v>
      </c>
      <c r="E134" s="140"/>
      <c r="F134" s="140"/>
      <c r="G134" s="47">
        <f t="shared" si="30"/>
        <v>22000</v>
      </c>
      <c r="H134" s="166"/>
      <c r="I134" s="166"/>
      <c r="J134" s="166"/>
      <c r="K134" s="166"/>
      <c r="L134" s="166"/>
      <c r="M134" s="166"/>
      <c r="N134" s="166"/>
    </row>
    <row r="135" spans="2:14" ht="15.75" customHeight="1" x14ac:dyDescent="0.35">
      <c r="B135" s="166"/>
      <c r="C135" s="38" t="s">
        <v>196</v>
      </c>
      <c r="D135" s="170">
        <v>6000</v>
      </c>
      <c r="E135" s="170"/>
      <c r="F135" s="170"/>
      <c r="G135" s="47">
        <f t="shared" si="30"/>
        <v>6000</v>
      </c>
      <c r="H135" s="166"/>
      <c r="I135" s="166"/>
      <c r="J135" s="166"/>
      <c r="K135" s="166"/>
      <c r="L135" s="166"/>
      <c r="M135" s="166"/>
      <c r="N135" s="166"/>
    </row>
    <row r="136" spans="2:14" x14ac:dyDescent="0.35">
      <c r="B136" s="166"/>
      <c r="C136" s="39" t="s">
        <v>197</v>
      </c>
      <c r="D136" s="170">
        <v>11500</v>
      </c>
      <c r="E136" s="170"/>
      <c r="F136" s="170"/>
      <c r="G136" s="47">
        <f t="shared" si="30"/>
        <v>11500</v>
      </c>
      <c r="H136" s="166"/>
      <c r="I136" s="166"/>
      <c r="J136" s="166"/>
      <c r="K136" s="166"/>
      <c r="L136" s="166"/>
      <c r="M136" s="166"/>
      <c r="N136" s="166"/>
    </row>
    <row r="137" spans="2:14" x14ac:dyDescent="0.35">
      <c r="B137" s="166"/>
      <c r="C137" s="38" t="s">
        <v>198</v>
      </c>
      <c r="D137" s="170">
        <v>0</v>
      </c>
      <c r="E137" s="170"/>
      <c r="F137" s="170"/>
      <c r="G137" s="47">
        <f t="shared" si="30"/>
        <v>0</v>
      </c>
      <c r="H137" s="166"/>
      <c r="I137" s="166"/>
      <c r="J137" s="166"/>
      <c r="K137" s="166"/>
      <c r="L137" s="166"/>
      <c r="M137" s="166"/>
      <c r="N137" s="166"/>
    </row>
    <row r="138" spans="2:14" ht="15.75" customHeight="1" x14ac:dyDescent="0.35">
      <c r="B138" s="166"/>
      <c r="C138" s="38" t="s">
        <v>199</v>
      </c>
      <c r="D138" s="170">
        <v>76000</v>
      </c>
      <c r="E138" s="170"/>
      <c r="F138" s="170"/>
      <c r="G138" s="47">
        <f t="shared" si="30"/>
        <v>76000</v>
      </c>
      <c r="H138" s="166"/>
      <c r="I138" s="166"/>
      <c r="J138" s="166"/>
      <c r="K138" s="166"/>
      <c r="L138" s="166"/>
      <c r="M138" s="166"/>
      <c r="N138" s="166"/>
    </row>
    <row r="139" spans="2:14" x14ac:dyDescent="0.35">
      <c r="B139" s="166"/>
      <c r="C139" s="38" t="s">
        <v>200</v>
      </c>
      <c r="D139" s="170">
        <v>0</v>
      </c>
      <c r="E139" s="170"/>
      <c r="F139" s="170"/>
      <c r="G139" s="47">
        <f t="shared" si="30"/>
        <v>0</v>
      </c>
      <c r="H139" s="166"/>
      <c r="I139" s="166"/>
      <c r="J139" s="166"/>
      <c r="K139" s="166"/>
      <c r="L139" s="166"/>
      <c r="M139" s="166"/>
      <c r="N139" s="166"/>
    </row>
    <row r="140" spans="2:14" x14ac:dyDescent="0.35">
      <c r="B140" s="166"/>
      <c r="C140" s="43" t="s">
        <v>201</v>
      </c>
      <c r="D140" s="53">
        <f t="shared" ref="D140:E140" si="31">SUM(D133:D139)</f>
        <v>115500</v>
      </c>
      <c r="E140" s="53">
        <f t="shared" si="31"/>
        <v>0</v>
      </c>
      <c r="F140" s="53">
        <f t="shared" ref="F140" si="32">SUM(F133:F139)</f>
        <v>0</v>
      </c>
      <c r="G140" s="47">
        <f t="shared" si="30"/>
        <v>115500</v>
      </c>
      <c r="H140" s="166"/>
      <c r="I140" s="166"/>
      <c r="J140" s="166"/>
      <c r="K140" s="166"/>
      <c r="L140" s="166"/>
      <c r="M140" s="166"/>
      <c r="N140" s="166"/>
    </row>
    <row r="141" spans="2:14" x14ac:dyDescent="0.35">
      <c r="B141" s="166"/>
      <c r="C141" s="166"/>
      <c r="D141" s="167"/>
      <c r="E141" s="167"/>
      <c r="F141" s="167"/>
      <c r="G141" s="166"/>
      <c r="H141" s="166"/>
      <c r="I141" s="166"/>
      <c r="J141" s="166"/>
      <c r="K141" s="166"/>
      <c r="L141" s="166"/>
      <c r="M141" s="166"/>
      <c r="N141" s="166"/>
    </row>
    <row r="142" spans="2:14" x14ac:dyDescent="0.35">
      <c r="B142" s="279" t="s">
        <v>209</v>
      </c>
      <c r="C142" s="280"/>
      <c r="D142" s="280"/>
      <c r="E142" s="280"/>
      <c r="F142" s="280"/>
      <c r="G142" s="281"/>
      <c r="H142" s="166"/>
      <c r="I142" s="166"/>
      <c r="J142" s="166"/>
      <c r="K142" s="166"/>
      <c r="L142" s="166"/>
      <c r="M142" s="166"/>
      <c r="N142" s="166"/>
    </row>
    <row r="143" spans="2:14" x14ac:dyDescent="0.35">
      <c r="B143" s="166"/>
      <c r="C143" s="279" t="s">
        <v>128</v>
      </c>
      <c r="D143" s="280"/>
      <c r="E143" s="280"/>
      <c r="F143" s="280"/>
      <c r="G143" s="281"/>
      <c r="H143" s="166"/>
      <c r="I143" s="166"/>
      <c r="J143" s="166"/>
      <c r="K143" s="166"/>
      <c r="L143" s="166"/>
      <c r="M143" s="166"/>
      <c r="N143" s="166"/>
    </row>
    <row r="144" spans="2:14" ht="24" customHeight="1" thickBot="1" x14ac:dyDescent="0.4">
      <c r="B144" s="166"/>
      <c r="C144" s="50" t="s">
        <v>193</v>
      </c>
      <c r="D144" s="51">
        <f>'1) Budget Tables'!D142</f>
        <v>37000</v>
      </c>
      <c r="E144" s="51">
        <f>'1) Budget Tables'!E142</f>
        <v>0</v>
      </c>
      <c r="F144" s="51">
        <f>'1) Budget Tables'!F142</f>
        <v>0</v>
      </c>
      <c r="G144" s="52">
        <f>SUM(D144:F144)</f>
        <v>37000</v>
      </c>
      <c r="H144" s="166"/>
      <c r="I144" s="166"/>
      <c r="J144" s="166"/>
      <c r="K144" s="166"/>
      <c r="L144" s="166"/>
      <c r="M144" s="166"/>
      <c r="N144" s="166"/>
    </row>
    <row r="145" spans="2:7" ht="24.75" customHeight="1" x14ac:dyDescent="0.35">
      <c r="B145" s="166"/>
      <c r="C145" s="48" t="s">
        <v>194</v>
      </c>
      <c r="D145" s="168">
        <v>0</v>
      </c>
      <c r="E145" s="169"/>
      <c r="F145" s="169"/>
      <c r="G145" s="49">
        <f t="shared" ref="G145:G152" si="33">SUM(D145:F145)</f>
        <v>0</v>
      </c>
    </row>
    <row r="146" spans="2:7" ht="15.75" customHeight="1" x14ac:dyDescent="0.35">
      <c r="B146" s="166"/>
      <c r="C146" s="38" t="s">
        <v>195</v>
      </c>
      <c r="D146" s="170">
        <v>15000</v>
      </c>
      <c r="E146" s="140"/>
      <c r="F146" s="140"/>
      <c r="G146" s="47">
        <f t="shared" si="33"/>
        <v>15000</v>
      </c>
    </row>
    <row r="147" spans="2:7" ht="15.75" customHeight="1" x14ac:dyDescent="0.35">
      <c r="B147" s="166"/>
      <c r="C147" s="38" t="s">
        <v>196</v>
      </c>
      <c r="D147" s="170">
        <v>0</v>
      </c>
      <c r="E147" s="170"/>
      <c r="F147" s="170"/>
      <c r="G147" s="47">
        <f t="shared" si="33"/>
        <v>0</v>
      </c>
    </row>
    <row r="148" spans="2:7" ht="15.75" customHeight="1" x14ac:dyDescent="0.35">
      <c r="B148" s="166"/>
      <c r="C148" s="39" t="s">
        <v>197</v>
      </c>
      <c r="D148" s="170">
        <v>16000</v>
      </c>
      <c r="E148" s="170"/>
      <c r="F148" s="170"/>
      <c r="G148" s="47">
        <f t="shared" si="33"/>
        <v>16000</v>
      </c>
    </row>
    <row r="149" spans="2:7" ht="15.75" customHeight="1" x14ac:dyDescent="0.35">
      <c r="B149" s="166"/>
      <c r="C149" s="38" t="s">
        <v>198</v>
      </c>
      <c r="D149" s="170">
        <v>0</v>
      </c>
      <c r="E149" s="170"/>
      <c r="F149" s="170"/>
      <c r="G149" s="47">
        <f t="shared" si="33"/>
        <v>0</v>
      </c>
    </row>
    <row r="150" spans="2:7" ht="15.75" customHeight="1" x14ac:dyDescent="0.35">
      <c r="B150" s="166"/>
      <c r="C150" s="38" t="s">
        <v>199</v>
      </c>
      <c r="D150" s="170">
        <v>6000</v>
      </c>
      <c r="E150" s="170"/>
      <c r="F150" s="170"/>
      <c r="G150" s="47">
        <f t="shared" si="33"/>
        <v>6000</v>
      </c>
    </row>
    <row r="151" spans="2:7" ht="15.75" customHeight="1" x14ac:dyDescent="0.35">
      <c r="B151" s="166"/>
      <c r="C151" s="38" t="s">
        <v>200</v>
      </c>
      <c r="D151" s="170">
        <v>0</v>
      </c>
      <c r="E151" s="170"/>
      <c r="F151" s="170"/>
      <c r="G151" s="47">
        <f t="shared" si="33"/>
        <v>0</v>
      </c>
    </row>
    <row r="152" spans="2:7" ht="15.75" customHeight="1" x14ac:dyDescent="0.35">
      <c r="B152" s="166"/>
      <c r="C152" s="43" t="s">
        <v>201</v>
      </c>
      <c r="D152" s="53">
        <f>SUM(D145:D151)</f>
        <v>37000</v>
      </c>
      <c r="E152" s="53">
        <f>SUM(E145:E151)</f>
        <v>0</v>
      </c>
      <c r="F152" s="53">
        <f t="shared" ref="F152" si="34">SUM(F145:F151)</f>
        <v>0</v>
      </c>
      <c r="G152" s="47">
        <f t="shared" si="33"/>
        <v>37000</v>
      </c>
    </row>
    <row r="153" spans="2:7" s="42" customFormat="1" ht="15.75" customHeight="1" x14ac:dyDescent="0.35">
      <c r="B153" s="167"/>
      <c r="C153" s="54"/>
      <c r="D153" s="55"/>
      <c r="E153" s="55"/>
      <c r="F153" s="55"/>
      <c r="G153" s="56"/>
    </row>
    <row r="154" spans="2:7" ht="15.75" customHeight="1" x14ac:dyDescent="0.35">
      <c r="B154" s="166"/>
      <c r="C154" s="279" t="s">
        <v>137</v>
      </c>
      <c r="D154" s="280"/>
      <c r="E154" s="280"/>
      <c r="F154" s="280"/>
      <c r="G154" s="281"/>
    </row>
    <row r="155" spans="2:7" ht="21" customHeight="1" thickBot="1" x14ac:dyDescent="0.4">
      <c r="B155" s="166"/>
      <c r="C155" s="50" t="s">
        <v>193</v>
      </c>
      <c r="D155" s="51">
        <f>'1) Budget Tables'!D152</f>
        <v>23200</v>
      </c>
      <c r="E155" s="51">
        <f>'1) Budget Tables'!E152</f>
        <v>0</v>
      </c>
      <c r="F155" s="51">
        <f>'1) Budget Tables'!F152</f>
        <v>0</v>
      </c>
      <c r="G155" s="52">
        <f t="shared" ref="G155:G163" si="35">SUM(D155:F155)</f>
        <v>23200</v>
      </c>
    </row>
    <row r="156" spans="2:7" ht="15.75" customHeight="1" x14ac:dyDescent="0.35">
      <c r="B156" s="166"/>
      <c r="C156" s="48" t="s">
        <v>194</v>
      </c>
      <c r="D156" s="168">
        <v>0</v>
      </c>
      <c r="E156" s="169"/>
      <c r="F156" s="169"/>
      <c r="G156" s="49">
        <f t="shared" si="35"/>
        <v>0</v>
      </c>
    </row>
    <row r="157" spans="2:7" ht="15.75" customHeight="1" x14ac:dyDescent="0.35">
      <c r="B157" s="166"/>
      <c r="C157" s="38" t="s">
        <v>195</v>
      </c>
      <c r="D157" s="170">
        <v>14200</v>
      </c>
      <c r="E157" s="140"/>
      <c r="F157" s="140"/>
      <c r="G157" s="47">
        <f t="shared" si="35"/>
        <v>14200</v>
      </c>
    </row>
    <row r="158" spans="2:7" ht="15.75" customHeight="1" x14ac:dyDescent="0.35">
      <c r="B158" s="166"/>
      <c r="C158" s="38" t="s">
        <v>196</v>
      </c>
      <c r="D158" s="170">
        <v>0</v>
      </c>
      <c r="E158" s="170"/>
      <c r="F158" s="170"/>
      <c r="G158" s="47">
        <f t="shared" si="35"/>
        <v>0</v>
      </c>
    </row>
    <row r="159" spans="2:7" ht="15.75" customHeight="1" x14ac:dyDescent="0.35">
      <c r="B159" s="166"/>
      <c r="C159" s="39" t="s">
        <v>197</v>
      </c>
      <c r="D159" s="170">
        <v>0</v>
      </c>
      <c r="E159" s="170"/>
      <c r="F159" s="170"/>
      <c r="G159" s="47">
        <f t="shared" si="35"/>
        <v>0</v>
      </c>
    </row>
    <row r="160" spans="2:7" ht="15.75" customHeight="1" x14ac:dyDescent="0.35">
      <c r="B160" s="166"/>
      <c r="C160" s="38" t="s">
        <v>198</v>
      </c>
      <c r="D160" s="170">
        <v>0</v>
      </c>
      <c r="E160" s="170"/>
      <c r="F160" s="170"/>
      <c r="G160" s="47">
        <f t="shared" si="35"/>
        <v>0</v>
      </c>
    </row>
    <row r="161" spans="3:7" ht="15.75" customHeight="1" x14ac:dyDescent="0.35">
      <c r="C161" s="38" t="s">
        <v>199</v>
      </c>
      <c r="D161" s="170">
        <v>9000</v>
      </c>
      <c r="E161" s="170"/>
      <c r="F161" s="170"/>
      <c r="G161" s="47">
        <f t="shared" si="35"/>
        <v>9000</v>
      </c>
    </row>
    <row r="162" spans="3:7" ht="15.75" customHeight="1" x14ac:dyDescent="0.35">
      <c r="C162" s="38" t="s">
        <v>200</v>
      </c>
      <c r="D162" s="170">
        <v>0</v>
      </c>
      <c r="E162" s="170"/>
      <c r="F162" s="170"/>
      <c r="G162" s="47">
        <f t="shared" si="35"/>
        <v>0</v>
      </c>
    </row>
    <row r="163" spans="3:7" ht="15.75" customHeight="1" x14ac:dyDescent="0.35">
      <c r="C163" s="43" t="s">
        <v>201</v>
      </c>
      <c r="D163" s="53">
        <f t="shared" ref="D163:E163" si="36">SUM(D156:D162)</f>
        <v>23200</v>
      </c>
      <c r="E163" s="53">
        <f t="shared" si="36"/>
        <v>0</v>
      </c>
      <c r="F163" s="53">
        <f t="shared" ref="F163" si="37">SUM(F156:F162)</f>
        <v>0</v>
      </c>
      <c r="G163" s="47">
        <f t="shared" si="35"/>
        <v>23200</v>
      </c>
    </row>
    <row r="164" spans="3:7" s="42" customFormat="1" ht="15.75" customHeight="1" x14ac:dyDescent="0.35">
      <c r="C164" s="54"/>
      <c r="D164" s="55"/>
      <c r="E164" s="55"/>
      <c r="F164" s="55"/>
      <c r="G164" s="56"/>
    </row>
    <row r="165" spans="3:7" ht="15.75" customHeight="1" x14ac:dyDescent="0.35">
      <c r="C165" s="279" t="s">
        <v>146</v>
      </c>
      <c r="D165" s="280"/>
      <c r="E165" s="280"/>
      <c r="F165" s="280"/>
      <c r="G165" s="281"/>
    </row>
    <row r="166" spans="3:7" ht="19.5" customHeight="1" thickBot="1" x14ac:dyDescent="0.4">
      <c r="C166" s="50" t="s">
        <v>193</v>
      </c>
      <c r="D166" s="51">
        <f>'1) Budget Tables'!D162</f>
        <v>35090.214999999997</v>
      </c>
      <c r="E166" s="51">
        <f>'1) Budget Tables'!E162</f>
        <v>0</v>
      </c>
      <c r="F166" s="51">
        <f>'1) Budget Tables'!F162</f>
        <v>0</v>
      </c>
      <c r="G166" s="52">
        <f t="shared" ref="G166:G174" si="38">SUM(D166:F166)</f>
        <v>35090.214999999997</v>
      </c>
    </row>
    <row r="167" spans="3:7" ht="15.75" customHeight="1" x14ac:dyDescent="0.35">
      <c r="C167" s="48" t="s">
        <v>194</v>
      </c>
      <c r="D167" s="168">
        <v>0</v>
      </c>
      <c r="E167" s="169"/>
      <c r="F167" s="169"/>
      <c r="G167" s="49">
        <f t="shared" si="38"/>
        <v>0</v>
      </c>
    </row>
    <row r="168" spans="3:7" ht="15.75" customHeight="1" x14ac:dyDescent="0.35">
      <c r="C168" s="38" t="s">
        <v>195</v>
      </c>
      <c r="D168" s="170">
        <v>19090.215</v>
      </c>
      <c r="E168" s="140"/>
      <c r="F168" s="140"/>
      <c r="G168" s="47">
        <f t="shared" si="38"/>
        <v>19090.215</v>
      </c>
    </row>
    <row r="169" spans="3:7" ht="15.75" customHeight="1" x14ac:dyDescent="0.35">
      <c r="C169" s="38" t="s">
        <v>196</v>
      </c>
      <c r="D169" s="170">
        <v>0</v>
      </c>
      <c r="E169" s="170"/>
      <c r="F169" s="170"/>
      <c r="G169" s="47">
        <f t="shared" si="38"/>
        <v>0</v>
      </c>
    </row>
    <row r="170" spans="3:7" ht="15.75" customHeight="1" x14ac:dyDescent="0.35">
      <c r="C170" s="39" t="s">
        <v>197</v>
      </c>
      <c r="D170" s="170">
        <v>16000</v>
      </c>
      <c r="E170" s="170"/>
      <c r="F170" s="170"/>
      <c r="G170" s="47">
        <f t="shared" si="38"/>
        <v>16000</v>
      </c>
    </row>
    <row r="171" spans="3:7" ht="15.75" customHeight="1" x14ac:dyDescent="0.35">
      <c r="C171" s="38" t="s">
        <v>198</v>
      </c>
      <c r="D171" s="170">
        <v>0</v>
      </c>
      <c r="E171" s="170"/>
      <c r="F171" s="170"/>
      <c r="G171" s="47">
        <f t="shared" si="38"/>
        <v>0</v>
      </c>
    </row>
    <row r="172" spans="3:7" ht="15.75" customHeight="1" x14ac:dyDescent="0.35">
      <c r="C172" s="38" t="s">
        <v>199</v>
      </c>
      <c r="D172" s="170">
        <v>0</v>
      </c>
      <c r="E172" s="170"/>
      <c r="F172" s="170"/>
      <c r="G172" s="47">
        <f t="shared" si="38"/>
        <v>0</v>
      </c>
    </row>
    <row r="173" spans="3:7" ht="15.75" customHeight="1" x14ac:dyDescent="0.35">
      <c r="C173" s="38" t="s">
        <v>200</v>
      </c>
      <c r="D173" s="170">
        <v>0</v>
      </c>
      <c r="E173" s="170"/>
      <c r="F173" s="170"/>
      <c r="G173" s="47">
        <f t="shared" si="38"/>
        <v>0</v>
      </c>
    </row>
    <row r="174" spans="3:7" ht="15.75" customHeight="1" x14ac:dyDescent="0.35">
      <c r="C174" s="43" t="s">
        <v>201</v>
      </c>
      <c r="D174" s="53">
        <f t="shared" ref="D174:E174" si="39">SUM(D167:D173)</f>
        <v>35090.214999999997</v>
      </c>
      <c r="E174" s="53">
        <f t="shared" si="39"/>
        <v>0</v>
      </c>
      <c r="F174" s="53">
        <f t="shared" ref="F174" si="40">SUM(F167:F173)</f>
        <v>0</v>
      </c>
      <c r="G174" s="47">
        <f t="shared" si="38"/>
        <v>35090.214999999997</v>
      </c>
    </row>
    <row r="175" spans="3:7" s="42" customFormat="1" ht="15.75" customHeight="1" x14ac:dyDescent="0.35">
      <c r="C175" s="54"/>
      <c r="D175" s="55"/>
      <c r="E175" s="55"/>
      <c r="F175" s="55"/>
      <c r="G175" s="56"/>
    </row>
    <row r="176" spans="3:7" ht="15.75" hidden="1" customHeight="1" x14ac:dyDescent="0.35">
      <c r="C176" s="279" t="s">
        <v>155</v>
      </c>
      <c r="D176" s="280"/>
      <c r="E176" s="280"/>
      <c r="F176" s="280"/>
      <c r="G176" s="281"/>
    </row>
    <row r="177" spans="3:7" ht="22.5" hidden="1" customHeight="1" thickBot="1" x14ac:dyDescent="0.4">
      <c r="C177" s="50" t="s">
        <v>193</v>
      </c>
      <c r="D177" s="51">
        <f>'1) Budget Tables'!D172</f>
        <v>0</v>
      </c>
      <c r="E177" s="51">
        <f>'1) Budget Tables'!E172</f>
        <v>0</v>
      </c>
      <c r="F177" s="51">
        <f>'1) Budget Tables'!F172</f>
        <v>0</v>
      </c>
      <c r="G177" s="52">
        <f t="shared" ref="G177:G185" si="41">SUM(D177:F177)</f>
        <v>0</v>
      </c>
    </row>
    <row r="178" spans="3:7" ht="15.75" hidden="1" customHeight="1" x14ac:dyDescent="0.35">
      <c r="C178" s="48" t="s">
        <v>194</v>
      </c>
      <c r="D178" s="168"/>
      <c r="E178" s="169"/>
      <c r="F178" s="169"/>
      <c r="G178" s="49">
        <f t="shared" si="41"/>
        <v>0</v>
      </c>
    </row>
    <row r="179" spans="3:7" ht="15.75" hidden="1" customHeight="1" x14ac:dyDescent="0.35">
      <c r="C179" s="38" t="s">
        <v>195</v>
      </c>
      <c r="D179" s="170"/>
      <c r="E179" s="140"/>
      <c r="F179" s="140"/>
      <c r="G179" s="47">
        <f t="shared" si="41"/>
        <v>0</v>
      </c>
    </row>
    <row r="180" spans="3:7" ht="15.75" hidden="1" customHeight="1" x14ac:dyDescent="0.35">
      <c r="C180" s="38" t="s">
        <v>196</v>
      </c>
      <c r="D180" s="170"/>
      <c r="E180" s="170"/>
      <c r="F180" s="170"/>
      <c r="G180" s="47">
        <f t="shared" si="41"/>
        <v>0</v>
      </c>
    </row>
    <row r="181" spans="3:7" ht="15.75" hidden="1" customHeight="1" x14ac:dyDescent="0.35">
      <c r="C181" s="39" t="s">
        <v>197</v>
      </c>
      <c r="D181" s="170"/>
      <c r="E181" s="170"/>
      <c r="F181" s="170"/>
      <c r="G181" s="47">
        <f t="shared" si="41"/>
        <v>0</v>
      </c>
    </row>
    <row r="182" spans="3:7" ht="15.75" hidden="1" customHeight="1" x14ac:dyDescent="0.35">
      <c r="C182" s="38" t="s">
        <v>198</v>
      </c>
      <c r="D182" s="170"/>
      <c r="E182" s="170"/>
      <c r="F182" s="170"/>
      <c r="G182" s="47">
        <f t="shared" si="41"/>
        <v>0</v>
      </c>
    </row>
    <row r="183" spans="3:7" ht="15.75" hidden="1" customHeight="1" x14ac:dyDescent="0.35">
      <c r="C183" s="38" t="s">
        <v>199</v>
      </c>
      <c r="D183" s="170"/>
      <c r="E183" s="170"/>
      <c r="F183" s="170"/>
      <c r="G183" s="47">
        <f t="shared" si="41"/>
        <v>0</v>
      </c>
    </row>
    <row r="184" spans="3:7" ht="15.75" hidden="1" customHeight="1" x14ac:dyDescent="0.35">
      <c r="C184" s="38" t="s">
        <v>200</v>
      </c>
      <c r="D184" s="170"/>
      <c r="E184" s="170"/>
      <c r="F184" s="170"/>
      <c r="G184" s="47">
        <f t="shared" si="41"/>
        <v>0</v>
      </c>
    </row>
    <row r="185" spans="3:7" ht="15.75" hidden="1" customHeight="1" x14ac:dyDescent="0.35">
      <c r="C185" s="43" t="s">
        <v>201</v>
      </c>
      <c r="D185" s="53">
        <f t="shared" ref="D185:E185" si="42">SUM(D178:D184)</f>
        <v>0</v>
      </c>
      <c r="E185" s="53">
        <f t="shared" si="42"/>
        <v>0</v>
      </c>
      <c r="F185" s="53">
        <f t="shared" ref="F185" si="43">SUM(F178:F184)</f>
        <v>0</v>
      </c>
      <c r="G185" s="47">
        <f t="shared" si="41"/>
        <v>0</v>
      </c>
    </row>
    <row r="186" spans="3:7" ht="15.75" customHeight="1" x14ac:dyDescent="0.35">
      <c r="C186" s="166"/>
      <c r="D186" s="167"/>
      <c r="E186" s="167"/>
      <c r="F186" s="167"/>
      <c r="G186" s="166"/>
    </row>
    <row r="187" spans="3:7" ht="15.75" customHeight="1" x14ac:dyDescent="0.35">
      <c r="C187" s="279" t="s">
        <v>210</v>
      </c>
      <c r="D187" s="280"/>
      <c r="E187" s="280"/>
      <c r="F187" s="280"/>
      <c r="G187" s="281"/>
    </row>
    <row r="188" spans="3:7" ht="19.5" customHeight="1" thickBot="1" x14ac:dyDescent="0.4">
      <c r="C188" s="50" t="s">
        <v>211</v>
      </c>
      <c r="D188" s="51">
        <f>'1) Budget Tables'!D180</f>
        <v>396521</v>
      </c>
      <c r="E188" s="51">
        <f>'1) Budget Tables'!E180</f>
        <v>0</v>
      </c>
      <c r="F188" s="51">
        <f>'1) Budget Tables'!F180</f>
        <v>0</v>
      </c>
      <c r="G188" s="52">
        <f t="shared" ref="G188:G196" si="44">SUM(D188:F188)</f>
        <v>396521</v>
      </c>
    </row>
    <row r="189" spans="3:7" ht="15.75" customHeight="1" x14ac:dyDescent="0.35">
      <c r="C189" s="48" t="s">
        <v>194</v>
      </c>
      <c r="D189" s="168">
        <v>239941</v>
      </c>
      <c r="E189" s="169"/>
      <c r="F189" s="169"/>
      <c r="G189" s="49">
        <f t="shared" si="44"/>
        <v>239941</v>
      </c>
    </row>
    <row r="190" spans="3:7" ht="15.75" customHeight="1" x14ac:dyDescent="0.35">
      <c r="C190" s="38" t="s">
        <v>195</v>
      </c>
      <c r="D190" s="170">
        <v>24780</v>
      </c>
      <c r="E190" s="140"/>
      <c r="F190" s="140"/>
      <c r="G190" s="47">
        <f t="shared" si="44"/>
        <v>24780</v>
      </c>
    </row>
    <row r="191" spans="3:7" ht="15.75" customHeight="1" x14ac:dyDescent="0.35">
      <c r="C191" s="38" t="s">
        <v>196</v>
      </c>
      <c r="D191" s="170">
        <v>6800</v>
      </c>
      <c r="E191" s="170"/>
      <c r="F191" s="170"/>
      <c r="G191" s="47">
        <f t="shared" si="44"/>
        <v>6800</v>
      </c>
    </row>
    <row r="192" spans="3:7" ht="15.75" customHeight="1" x14ac:dyDescent="0.35">
      <c r="C192" s="39" t="s">
        <v>197</v>
      </c>
      <c r="D192" s="170">
        <v>85000</v>
      </c>
      <c r="E192" s="170"/>
      <c r="F192" s="170"/>
      <c r="G192" s="47">
        <f t="shared" si="44"/>
        <v>85000</v>
      </c>
    </row>
    <row r="193" spans="3:13" ht="15.75" customHeight="1" x14ac:dyDescent="0.35">
      <c r="C193" s="38" t="s">
        <v>198</v>
      </c>
      <c r="D193" s="170">
        <v>7600</v>
      </c>
      <c r="E193" s="170"/>
      <c r="F193" s="170"/>
      <c r="G193" s="47">
        <f t="shared" si="44"/>
        <v>7600</v>
      </c>
      <c r="H193" s="166"/>
      <c r="I193" s="166"/>
      <c r="J193" s="166"/>
      <c r="K193" s="166"/>
      <c r="L193" s="166"/>
      <c r="M193" s="166"/>
    </row>
    <row r="194" spans="3:13" ht="15.75" customHeight="1" x14ac:dyDescent="0.35">
      <c r="C194" s="38" t="s">
        <v>199</v>
      </c>
      <c r="D194" s="170">
        <v>0</v>
      </c>
      <c r="E194" s="170"/>
      <c r="F194" s="170"/>
      <c r="G194" s="47">
        <f t="shared" si="44"/>
        <v>0</v>
      </c>
      <c r="H194" s="166"/>
      <c r="I194" s="166"/>
      <c r="J194" s="166"/>
      <c r="K194" s="166"/>
      <c r="L194" s="166"/>
      <c r="M194" s="166"/>
    </row>
    <row r="195" spans="3:13" ht="15.75" customHeight="1" x14ac:dyDescent="0.35">
      <c r="C195" s="38" t="s">
        <v>200</v>
      </c>
      <c r="D195" s="170">
        <v>32400</v>
      </c>
      <c r="E195" s="170"/>
      <c r="F195" s="170"/>
      <c r="G195" s="47">
        <f t="shared" si="44"/>
        <v>32400</v>
      </c>
      <c r="H195" s="166"/>
      <c r="I195" s="166"/>
      <c r="J195" s="166"/>
      <c r="K195" s="166"/>
      <c r="L195" s="166"/>
      <c r="M195" s="166"/>
    </row>
    <row r="196" spans="3:13" ht="15.75" customHeight="1" x14ac:dyDescent="0.35">
      <c r="C196" s="43" t="s">
        <v>201</v>
      </c>
      <c r="D196" s="53">
        <f t="shared" ref="D196:F196" si="45">SUM(D189:D195)</f>
        <v>396521</v>
      </c>
      <c r="E196" s="53">
        <f t="shared" si="45"/>
        <v>0</v>
      </c>
      <c r="F196" s="53">
        <f t="shared" si="45"/>
        <v>0</v>
      </c>
      <c r="G196" s="47">
        <f t="shared" si="44"/>
        <v>396521</v>
      </c>
      <c r="H196" s="166"/>
      <c r="I196" s="166"/>
      <c r="J196" s="166"/>
      <c r="K196" s="166"/>
      <c r="L196" s="166"/>
      <c r="M196" s="166"/>
    </row>
    <row r="197" spans="3:13" ht="15.75" customHeight="1" thickBot="1" x14ac:dyDescent="0.4">
      <c r="C197" s="166"/>
      <c r="D197" s="167"/>
      <c r="E197" s="167"/>
      <c r="F197" s="167"/>
      <c r="G197" s="166"/>
      <c r="H197" s="166"/>
      <c r="I197" s="166"/>
      <c r="J197" s="166"/>
      <c r="K197" s="166"/>
      <c r="L197" s="166"/>
      <c r="M197" s="166"/>
    </row>
    <row r="198" spans="3:13" ht="19.5" customHeight="1" thickBot="1" x14ac:dyDescent="0.4">
      <c r="C198" s="282" t="s">
        <v>170</v>
      </c>
      <c r="D198" s="283"/>
      <c r="E198" s="283"/>
      <c r="F198" s="283"/>
      <c r="G198" s="284"/>
      <c r="H198" s="166"/>
      <c r="I198" s="166"/>
      <c r="J198" s="166"/>
      <c r="K198" s="166"/>
      <c r="L198" s="166"/>
      <c r="M198" s="166"/>
    </row>
    <row r="199" spans="3:13" ht="19.5" customHeight="1" x14ac:dyDescent="0.35">
      <c r="C199" s="61"/>
      <c r="D199" s="285" t="str">
        <f>'1) Budget Tables'!D5</f>
        <v>Recipient Organization</v>
      </c>
      <c r="E199" s="46" t="s">
        <v>171</v>
      </c>
      <c r="F199" s="46" t="s">
        <v>172</v>
      </c>
      <c r="G199" s="287" t="s">
        <v>170</v>
      </c>
      <c r="H199" s="166"/>
      <c r="I199" s="166"/>
      <c r="J199" s="166"/>
      <c r="K199" s="166"/>
      <c r="L199" s="166"/>
      <c r="M199" s="166"/>
    </row>
    <row r="200" spans="3:13" ht="19.5" customHeight="1" x14ac:dyDescent="0.35">
      <c r="C200" s="61"/>
      <c r="D200" s="250"/>
      <c r="E200" s="41"/>
      <c r="F200" s="41"/>
      <c r="G200" s="252"/>
      <c r="H200" s="166"/>
      <c r="I200" s="166"/>
      <c r="J200" s="166"/>
      <c r="K200" s="166"/>
      <c r="L200" s="166"/>
      <c r="M200" s="166"/>
    </row>
    <row r="201" spans="3:13" ht="19.5" customHeight="1" x14ac:dyDescent="0.35">
      <c r="C201" s="15" t="s">
        <v>194</v>
      </c>
      <c r="D201" s="171">
        <f>SUM(D178,D167,D156,D145,D133,D122,D111,D100,D88,D77,D66,D55,D43,D32,D21,D10,D189)</f>
        <v>239941</v>
      </c>
      <c r="E201" s="171">
        <f t="shared" ref="E201:F207" si="46">SUM(E178,E167,E156,E145,E133,E122,E111,E100,E88,E77,E66,E55,E43,E32,E21,E10)</f>
        <v>0</v>
      </c>
      <c r="F201" s="171">
        <f t="shared" si="46"/>
        <v>0</v>
      </c>
      <c r="G201" s="58">
        <f>SUM(D201:F201)</f>
        <v>239941</v>
      </c>
      <c r="H201" s="166"/>
      <c r="I201" s="166"/>
      <c r="J201" s="166"/>
      <c r="K201" s="166"/>
      <c r="L201" s="166"/>
      <c r="M201" s="166"/>
    </row>
    <row r="202" spans="3:13" ht="34.5" customHeight="1" x14ac:dyDescent="0.35">
      <c r="C202" s="15" t="s">
        <v>195</v>
      </c>
      <c r="D202" s="171">
        <f t="shared" ref="D202:D206" si="47">SUM(D179,D168,D157,D146,D134,D123,D112,D101,D89,D78,D67,D56,D44,D33,D22,D11,D190)</f>
        <v>217170.215</v>
      </c>
      <c r="E202" s="171">
        <f t="shared" si="46"/>
        <v>0</v>
      </c>
      <c r="F202" s="171">
        <f t="shared" si="46"/>
        <v>0</v>
      </c>
      <c r="G202" s="59">
        <f>SUM(D202:F202)</f>
        <v>217170.215</v>
      </c>
      <c r="H202" s="166"/>
      <c r="I202" s="166"/>
      <c r="J202" s="166"/>
      <c r="K202" s="166"/>
      <c r="L202" s="166"/>
      <c r="M202" s="166"/>
    </row>
    <row r="203" spans="3:13" ht="48" customHeight="1" x14ac:dyDescent="0.35">
      <c r="C203" s="15" t="s">
        <v>196</v>
      </c>
      <c r="D203" s="171">
        <f t="shared" si="47"/>
        <v>28800</v>
      </c>
      <c r="E203" s="171">
        <f t="shared" si="46"/>
        <v>0</v>
      </c>
      <c r="F203" s="171">
        <f t="shared" si="46"/>
        <v>0</v>
      </c>
      <c r="G203" s="59">
        <f t="shared" ref="G203:G207" si="48">SUM(D203:F203)</f>
        <v>28800</v>
      </c>
      <c r="H203" s="166"/>
      <c r="I203" s="166"/>
      <c r="J203" s="166"/>
      <c r="K203" s="166"/>
      <c r="L203" s="166"/>
      <c r="M203" s="166"/>
    </row>
    <row r="204" spans="3:13" ht="33" customHeight="1" x14ac:dyDescent="0.35">
      <c r="C204" s="24" t="s">
        <v>197</v>
      </c>
      <c r="D204" s="171">
        <f t="shared" si="47"/>
        <v>179800</v>
      </c>
      <c r="E204" s="171">
        <f t="shared" si="46"/>
        <v>0</v>
      </c>
      <c r="F204" s="171">
        <f t="shared" si="46"/>
        <v>0</v>
      </c>
      <c r="G204" s="59">
        <f t="shared" si="48"/>
        <v>179800</v>
      </c>
      <c r="H204" s="166"/>
      <c r="I204" s="166"/>
      <c r="J204" s="166"/>
      <c r="K204" s="166"/>
      <c r="L204" s="166"/>
      <c r="M204" s="166"/>
    </row>
    <row r="205" spans="3:13" ht="21" customHeight="1" x14ac:dyDescent="0.35">
      <c r="C205" s="96" t="s">
        <v>198</v>
      </c>
      <c r="D205" s="172">
        <f t="shared" si="47"/>
        <v>7600</v>
      </c>
      <c r="E205" s="171">
        <f t="shared" si="46"/>
        <v>0</v>
      </c>
      <c r="F205" s="171">
        <f t="shared" si="46"/>
        <v>0</v>
      </c>
      <c r="G205" s="59">
        <f t="shared" si="48"/>
        <v>7600</v>
      </c>
      <c r="H205" s="149"/>
      <c r="I205" s="149"/>
      <c r="J205" s="149"/>
      <c r="K205" s="149"/>
      <c r="L205" s="149"/>
      <c r="M205" s="173"/>
    </row>
    <row r="206" spans="3:13" ht="39.75" customHeight="1" x14ac:dyDescent="0.35">
      <c r="C206" s="15" t="s">
        <v>199</v>
      </c>
      <c r="D206" s="174">
        <f t="shared" si="47"/>
        <v>602700</v>
      </c>
      <c r="E206" s="175">
        <f t="shared" si="46"/>
        <v>0</v>
      </c>
      <c r="F206" s="171">
        <f t="shared" si="46"/>
        <v>0</v>
      </c>
      <c r="G206" s="59">
        <f t="shared" si="48"/>
        <v>602700</v>
      </c>
      <c r="H206" s="149"/>
      <c r="I206" s="149"/>
      <c r="J206" s="149"/>
      <c r="K206" s="149"/>
      <c r="L206" s="149"/>
      <c r="M206" s="173"/>
    </row>
    <row r="207" spans="3:13" ht="23.25" customHeight="1" thickBot="1" x14ac:dyDescent="0.4">
      <c r="C207" s="15" t="s">
        <v>200</v>
      </c>
      <c r="D207" s="174">
        <f>SUM(D184,D173,D162,D151,D139,D128,D117,D106,D94,D83,D72,D61,D49,D38,D27,D16,D195)</f>
        <v>32400</v>
      </c>
      <c r="E207" s="176">
        <f t="shared" si="46"/>
        <v>0</v>
      </c>
      <c r="F207" s="177">
        <f t="shared" si="46"/>
        <v>0</v>
      </c>
      <c r="G207" s="60">
        <f t="shared" si="48"/>
        <v>32400</v>
      </c>
      <c r="H207" s="149"/>
      <c r="I207" s="149"/>
      <c r="J207" s="149"/>
      <c r="K207" s="149"/>
      <c r="L207" s="149"/>
      <c r="M207" s="173"/>
    </row>
    <row r="208" spans="3:13" ht="22.5" customHeight="1" thickBot="1" x14ac:dyDescent="0.4">
      <c r="C208" s="178" t="s">
        <v>212</v>
      </c>
      <c r="D208" s="179">
        <f>SUM(D201:D207)</f>
        <v>1308411.2149999999</v>
      </c>
      <c r="E208" s="95">
        <f t="shared" ref="E208" si="49">SUM(E201:E207)</f>
        <v>0</v>
      </c>
      <c r="F208" s="62">
        <f t="shared" ref="F208" si="50">SUM(F201:F207)</f>
        <v>0</v>
      </c>
      <c r="G208" s="63">
        <f>SUM(D208:F208)</f>
        <v>1308411.2149999999</v>
      </c>
      <c r="H208" s="149"/>
      <c r="I208" s="149"/>
      <c r="J208" s="149"/>
      <c r="K208" s="149"/>
      <c r="L208" s="149"/>
      <c r="M208" s="173"/>
    </row>
    <row r="209" spans="3:14" ht="22.5" customHeight="1" x14ac:dyDescent="0.35">
      <c r="C209" s="178" t="s">
        <v>213</v>
      </c>
      <c r="D209" s="179">
        <f>D208*0.07</f>
        <v>91588.785049999991</v>
      </c>
      <c r="E209" s="94"/>
      <c r="F209" s="94"/>
      <c r="G209" s="97"/>
      <c r="H209" s="149"/>
      <c r="I209" s="149"/>
      <c r="J209" s="149"/>
      <c r="K209" s="149"/>
      <c r="L209" s="149"/>
      <c r="M209" s="173"/>
      <c r="N209" s="166"/>
    </row>
    <row r="210" spans="3:14" ht="22.5" customHeight="1" thickBot="1" x14ac:dyDescent="0.4">
      <c r="C210" s="98" t="s">
        <v>214</v>
      </c>
      <c r="D210" s="99">
        <f>SUM(D208:D209)</f>
        <v>1400000.0000499999</v>
      </c>
      <c r="E210" s="100"/>
      <c r="F210" s="100"/>
      <c r="G210" s="101"/>
      <c r="H210" s="149"/>
      <c r="I210" s="149"/>
      <c r="J210" s="149"/>
      <c r="K210" s="149"/>
      <c r="L210" s="149"/>
      <c r="M210" s="173"/>
      <c r="N210" s="166"/>
    </row>
    <row r="211" spans="3:14" ht="15.75" customHeight="1" x14ac:dyDescent="0.35">
      <c r="C211" s="166"/>
      <c r="D211" s="167"/>
      <c r="E211" s="167"/>
      <c r="F211" s="167"/>
      <c r="G211" s="166"/>
      <c r="H211" s="25"/>
      <c r="I211" s="25"/>
      <c r="J211" s="25"/>
      <c r="K211" s="25"/>
      <c r="L211" s="180"/>
      <c r="M211" s="167"/>
      <c r="N211" s="166"/>
    </row>
    <row r="212" spans="3:14" ht="15.75" customHeight="1" x14ac:dyDescent="0.35">
      <c r="C212" s="166"/>
      <c r="D212" s="167"/>
      <c r="E212" s="167"/>
      <c r="F212" s="167"/>
      <c r="G212" s="166"/>
      <c r="H212" s="25"/>
      <c r="I212" s="25"/>
      <c r="J212" s="25"/>
      <c r="K212" s="25"/>
      <c r="L212" s="180"/>
      <c r="M212" s="167"/>
      <c r="N212" s="166"/>
    </row>
    <row r="213" spans="3:14" ht="15.75" customHeight="1" x14ac:dyDescent="0.35">
      <c r="C213" s="166"/>
      <c r="D213" s="167"/>
      <c r="E213" s="167"/>
      <c r="F213" s="167"/>
      <c r="G213" s="166"/>
      <c r="H213" s="166"/>
      <c r="I213" s="166"/>
      <c r="J213" s="166"/>
      <c r="K213" s="166"/>
      <c r="L213" s="44"/>
      <c r="M213" s="166"/>
      <c r="N213" s="166"/>
    </row>
    <row r="214" spans="3:14" ht="15.75" customHeight="1" x14ac:dyDescent="0.35">
      <c r="C214" s="166"/>
      <c r="D214" s="167"/>
      <c r="E214" s="167"/>
      <c r="F214" s="167"/>
      <c r="G214" s="166"/>
      <c r="H214" s="132"/>
      <c r="I214" s="132"/>
      <c r="J214" s="166"/>
      <c r="K214" s="166"/>
      <c r="L214" s="44"/>
      <c r="M214" s="166"/>
      <c r="N214" s="166"/>
    </row>
    <row r="215" spans="3:14" ht="15.75" customHeight="1" x14ac:dyDescent="0.35">
      <c r="C215" s="166"/>
      <c r="D215" s="167"/>
      <c r="E215" s="167"/>
      <c r="F215" s="167"/>
      <c r="G215" s="166"/>
      <c r="H215" s="132"/>
      <c r="I215" s="132"/>
      <c r="J215" s="166"/>
      <c r="K215" s="166"/>
      <c r="L215" s="166"/>
      <c r="M215" s="166"/>
      <c r="N215" s="166"/>
    </row>
    <row r="216" spans="3:14" ht="40.5" customHeight="1" x14ac:dyDescent="0.35">
      <c r="C216" s="166"/>
      <c r="D216" s="167"/>
      <c r="E216" s="167"/>
      <c r="F216" s="167"/>
      <c r="G216" s="166"/>
      <c r="H216" s="132"/>
      <c r="I216" s="132"/>
      <c r="J216" s="166"/>
      <c r="K216" s="166"/>
      <c r="L216" s="45"/>
      <c r="M216" s="166"/>
      <c r="N216" s="166"/>
    </row>
    <row r="217" spans="3:14" ht="24.75" customHeight="1" x14ac:dyDescent="0.35">
      <c r="C217" s="166"/>
      <c r="D217" s="167"/>
      <c r="E217" s="167"/>
      <c r="F217" s="167"/>
      <c r="G217" s="166"/>
      <c r="H217" s="132"/>
      <c r="I217" s="132"/>
      <c r="J217" s="166"/>
      <c r="K217" s="166"/>
      <c r="L217" s="45"/>
      <c r="M217" s="166"/>
      <c r="N217" s="166"/>
    </row>
    <row r="218" spans="3:14" ht="41.25" customHeight="1" x14ac:dyDescent="0.35">
      <c r="C218" s="166"/>
      <c r="D218" s="167"/>
      <c r="E218" s="167"/>
      <c r="F218" s="167"/>
      <c r="G218" s="166"/>
      <c r="H218" s="181"/>
      <c r="I218" s="132"/>
      <c r="J218" s="166"/>
      <c r="K218" s="166"/>
      <c r="L218" s="45"/>
      <c r="M218" s="166"/>
      <c r="N218" s="166"/>
    </row>
    <row r="219" spans="3:14" ht="51.75" customHeight="1" x14ac:dyDescent="0.35">
      <c r="C219" s="166"/>
      <c r="D219" s="167"/>
      <c r="E219" s="167"/>
      <c r="F219" s="167"/>
      <c r="G219" s="166"/>
      <c r="H219" s="181"/>
      <c r="I219" s="132"/>
      <c r="J219" s="166"/>
      <c r="K219" s="166"/>
      <c r="L219" s="45"/>
      <c r="M219" s="166"/>
      <c r="N219" s="166"/>
    </row>
    <row r="220" spans="3:14" ht="42" customHeight="1" x14ac:dyDescent="0.35">
      <c r="C220" s="166"/>
      <c r="D220" s="167"/>
      <c r="E220" s="167"/>
      <c r="F220" s="167"/>
      <c r="G220" s="166"/>
      <c r="H220" s="132"/>
      <c r="I220" s="132"/>
      <c r="J220" s="166"/>
      <c r="K220" s="166"/>
      <c r="L220" s="45"/>
      <c r="M220" s="166"/>
      <c r="N220" s="166"/>
    </row>
    <row r="221" spans="3:14" s="42" customFormat="1" ht="42" customHeight="1" x14ac:dyDescent="0.35">
      <c r="C221" s="166"/>
      <c r="D221" s="167"/>
      <c r="E221" s="167"/>
      <c r="F221" s="167"/>
      <c r="G221" s="166"/>
      <c r="H221" s="166"/>
      <c r="I221" s="132"/>
      <c r="J221" s="166"/>
      <c r="K221" s="166"/>
      <c r="L221" s="45"/>
      <c r="M221" s="166"/>
      <c r="N221" s="167"/>
    </row>
    <row r="222" spans="3:14" s="42" customFormat="1" ht="42" customHeight="1" x14ac:dyDescent="0.35">
      <c r="C222" s="166"/>
      <c r="D222" s="167"/>
      <c r="E222" s="167"/>
      <c r="F222" s="167"/>
      <c r="G222" s="166"/>
      <c r="H222" s="166"/>
      <c r="I222" s="132"/>
      <c r="J222" s="166"/>
      <c r="K222" s="166"/>
      <c r="L222" s="166"/>
      <c r="M222" s="166"/>
      <c r="N222" s="167"/>
    </row>
    <row r="223" spans="3:14" s="42" customFormat="1" ht="63.75" customHeight="1" x14ac:dyDescent="0.35">
      <c r="C223" s="166"/>
      <c r="D223" s="167"/>
      <c r="E223" s="167"/>
      <c r="F223" s="167"/>
      <c r="G223" s="166"/>
      <c r="H223" s="166"/>
      <c r="I223" s="44"/>
      <c r="J223" s="166"/>
      <c r="K223" s="166"/>
      <c r="L223" s="166"/>
      <c r="M223" s="166"/>
      <c r="N223" s="167"/>
    </row>
    <row r="224" spans="3:14" s="42" customFormat="1" ht="42" customHeight="1" x14ac:dyDescent="0.35">
      <c r="C224" s="166"/>
      <c r="D224" s="167"/>
      <c r="E224" s="167"/>
      <c r="F224" s="167"/>
      <c r="G224" s="166"/>
      <c r="H224" s="166"/>
      <c r="I224" s="166"/>
      <c r="J224" s="166"/>
      <c r="K224" s="166"/>
      <c r="L224" s="166"/>
      <c r="M224" s="44"/>
      <c r="N224" s="167"/>
    </row>
    <row r="225" spans="3:14" ht="23.25" customHeight="1" x14ac:dyDescent="0.35">
      <c r="C225" s="166"/>
      <c r="D225" s="167"/>
      <c r="E225" s="167"/>
      <c r="F225" s="167"/>
      <c r="G225" s="166"/>
      <c r="H225" s="166"/>
      <c r="I225" s="166"/>
      <c r="J225" s="166"/>
      <c r="K225" s="166"/>
      <c r="L225" s="166"/>
      <c r="M225" s="166"/>
      <c r="N225" s="166"/>
    </row>
    <row r="226" spans="3:14" ht="27.75" customHeight="1" x14ac:dyDescent="0.35">
      <c r="C226" s="166"/>
      <c r="D226" s="167"/>
      <c r="E226" s="167"/>
      <c r="F226" s="167"/>
      <c r="G226" s="166"/>
      <c r="H226" s="166"/>
      <c r="I226" s="166"/>
      <c r="J226" s="166"/>
      <c r="K226" s="166"/>
      <c r="L226" s="166"/>
      <c r="M226" s="166"/>
      <c r="N226" s="166"/>
    </row>
    <row r="227" spans="3:14" ht="55.5" customHeight="1" x14ac:dyDescent="0.35">
      <c r="C227" s="166"/>
      <c r="D227" s="167"/>
      <c r="E227" s="167"/>
      <c r="F227" s="167"/>
      <c r="G227" s="166"/>
      <c r="H227" s="166"/>
      <c r="I227" s="166"/>
      <c r="J227" s="166"/>
      <c r="K227" s="166"/>
      <c r="L227" s="166"/>
      <c r="M227" s="166"/>
      <c r="N227" s="166"/>
    </row>
    <row r="228" spans="3:14" ht="57.75" customHeight="1" x14ac:dyDescent="0.35">
      <c r="C228" s="166"/>
      <c r="D228" s="167"/>
      <c r="E228" s="167"/>
      <c r="F228" s="167"/>
      <c r="G228" s="166"/>
      <c r="H228" s="166"/>
      <c r="I228" s="166"/>
      <c r="J228" s="166"/>
      <c r="K228" s="166"/>
      <c r="L228" s="166"/>
      <c r="M228" s="166"/>
      <c r="N228" s="166"/>
    </row>
    <row r="229" spans="3:14" ht="21.75" customHeight="1" x14ac:dyDescent="0.35">
      <c r="C229" s="166"/>
      <c r="D229" s="167"/>
      <c r="E229" s="167"/>
      <c r="F229" s="167"/>
      <c r="G229" s="166"/>
      <c r="H229" s="166"/>
      <c r="I229" s="166"/>
      <c r="J229" s="166"/>
      <c r="K229" s="166"/>
      <c r="L229" s="166"/>
      <c r="M229" s="166"/>
      <c r="N229" s="166"/>
    </row>
    <row r="230" spans="3:14" ht="49.5" customHeight="1" x14ac:dyDescent="0.35">
      <c r="C230" s="166"/>
      <c r="D230" s="167"/>
      <c r="E230" s="167"/>
      <c r="F230" s="167"/>
      <c r="G230" s="166"/>
      <c r="H230" s="166"/>
      <c r="I230" s="166"/>
      <c r="J230" s="166"/>
      <c r="K230" s="166"/>
      <c r="L230" s="166"/>
      <c r="M230" s="166"/>
      <c r="N230" s="166"/>
    </row>
    <row r="231" spans="3:14" ht="28.5" customHeight="1" x14ac:dyDescent="0.35">
      <c r="C231" s="166"/>
      <c r="D231" s="167"/>
      <c r="E231" s="167"/>
      <c r="F231" s="167"/>
      <c r="G231" s="166"/>
      <c r="H231" s="166"/>
      <c r="I231" s="166"/>
      <c r="J231" s="166"/>
      <c r="K231" s="166"/>
      <c r="L231" s="166"/>
      <c r="M231" s="166"/>
      <c r="N231" s="166"/>
    </row>
    <row r="232" spans="3:14" ht="28.5" customHeight="1" x14ac:dyDescent="0.35">
      <c r="C232" s="166"/>
      <c r="D232" s="167"/>
      <c r="E232" s="167"/>
      <c r="F232" s="167"/>
      <c r="G232" s="166"/>
      <c r="H232" s="166"/>
      <c r="I232" s="166"/>
      <c r="J232" s="166"/>
      <c r="K232" s="166"/>
      <c r="L232" s="166"/>
      <c r="M232" s="166"/>
      <c r="N232" s="166"/>
    </row>
    <row r="233" spans="3:14" ht="28.5" customHeight="1" x14ac:dyDescent="0.35">
      <c r="C233" s="166"/>
      <c r="D233" s="167"/>
      <c r="E233" s="167"/>
      <c r="F233" s="167"/>
      <c r="G233" s="166"/>
      <c r="H233" s="166"/>
      <c r="I233" s="166"/>
      <c r="J233" s="166"/>
      <c r="K233" s="166"/>
      <c r="L233" s="166"/>
      <c r="M233" s="166"/>
      <c r="N233" s="166"/>
    </row>
    <row r="234" spans="3:14" ht="23.25" customHeight="1" x14ac:dyDescent="0.35">
      <c r="C234" s="166"/>
      <c r="D234" s="167"/>
      <c r="E234" s="167"/>
      <c r="F234" s="167"/>
      <c r="G234" s="166"/>
      <c r="H234" s="166"/>
      <c r="I234" s="166"/>
      <c r="J234" s="166"/>
      <c r="K234" s="166"/>
      <c r="L234" s="166"/>
      <c r="M234" s="166"/>
      <c r="N234" s="44"/>
    </row>
    <row r="235" spans="3:14" ht="43.5" customHeight="1" x14ac:dyDescent="0.35">
      <c r="C235" s="166"/>
      <c r="D235" s="167"/>
      <c r="E235" s="167"/>
      <c r="F235" s="167"/>
      <c r="G235" s="166"/>
      <c r="H235" s="166"/>
      <c r="I235" s="166"/>
      <c r="J235" s="166"/>
      <c r="K235" s="166"/>
      <c r="L235" s="166"/>
      <c r="M235" s="166"/>
      <c r="N235" s="44"/>
    </row>
    <row r="236" spans="3:14" ht="55.5" customHeight="1" x14ac:dyDescent="0.35">
      <c r="C236" s="166"/>
      <c r="D236" s="167"/>
      <c r="E236" s="167"/>
      <c r="F236" s="167"/>
      <c r="G236" s="166"/>
      <c r="H236" s="166"/>
      <c r="I236" s="166"/>
      <c r="J236" s="166"/>
      <c r="K236" s="166"/>
      <c r="L236" s="166"/>
      <c r="M236" s="166"/>
      <c r="N236" s="166"/>
    </row>
    <row r="237" spans="3:14" ht="42.75" customHeight="1" x14ac:dyDescent="0.35">
      <c r="C237" s="166"/>
      <c r="D237" s="167"/>
      <c r="E237" s="167"/>
      <c r="F237" s="167"/>
      <c r="G237" s="166"/>
      <c r="H237" s="166"/>
      <c r="I237" s="166"/>
      <c r="J237" s="166"/>
      <c r="K237" s="166"/>
      <c r="L237" s="166"/>
      <c r="M237" s="166"/>
      <c r="N237" s="44"/>
    </row>
    <row r="238" spans="3:14" ht="21.75" customHeight="1" x14ac:dyDescent="0.35">
      <c r="C238" s="166"/>
      <c r="D238" s="167"/>
      <c r="E238" s="167"/>
      <c r="F238" s="167"/>
      <c r="G238" s="166"/>
      <c r="H238" s="166"/>
      <c r="I238" s="166"/>
      <c r="J238" s="166"/>
      <c r="K238" s="166"/>
      <c r="L238" s="166"/>
      <c r="M238" s="166"/>
      <c r="N238" s="44"/>
    </row>
    <row r="239" spans="3:14" ht="21.75" customHeight="1" x14ac:dyDescent="0.35">
      <c r="C239" s="166"/>
      <c r="D239" s="167"/>
      <c r="E239" s="167"/>
      <c r="F239" s="167"/>
      <c r="G239" s="166"/>
      <c r="H239" s="166"/>
      <c r="I239" s="166"/>
      <c r="J239" s="166"/>
      <c r="K239" s="166"/>
      <c r="L239" s="166"/>
      <c r="M239" s="166"/>
      <c r="N239" s="44"/>
    </row>
    <row r="240" spans="3:14" ht="23.25" customHeight="1" x14ac:dyDescent="0.35">
      <c r="C240" s="166"/>
      <c r="D240" s="167"/>
      <c r="E240" s="167"/>
      <c r="F240" s="167"/>
      <c r="G240" s="166"/>
      <c r="H240" s="166"/>
      <c r="I240" s="166"/>
      <c r="J240" s="166"/>
      <c r="K240" s="166"/>
      <c r="L240" s="166"/>
      <c r="M240" s="166"/>
      <c r="N240" s="166"/>
    </row>
    <row r="241" ht="23.25" customHeight="1" x14ac:dyDescent="0.35"/>
    <row r="242" ht="21.75" customHeight="1" x14ac:dyDescent="0.35"/>
    <row r="243" ht="16.5" customHeight="1" x14ac:dyDescent="0.35"/>
    <row r="244" ht="29.25" customHeight="1" x14ac:dyDescent="0.35"/>
    <row r="245" ht="24.75" customHeight="1" x14ac:dyDescent="0.35"/>
    <row r="246" ht="33" customHeight="1" x14ac:dyDescent="0.35"/>
    <row r="248" ht="15" customHeight="1" x14ac:dyDescent="0.35"/>
    <row r="249" ht="25.5" customHeight="1" x14ac:dyDescent="0.35"/>
  </sheetData>
  <sheetProtection sheet="1" formatCells="0" formatColumns="0" formatRows="0"/>
  <mergeCells count="26">
    <mergeCell ref="D199:D200"/>
    <mergeCell ref="C4:E4"/>
    <mergeCell ref="C86:G86"/>
    <mergeCell ref="B97:G97"/>
    <mergeCell ref="C2:F2"/>
    <mergeCell ref="B7:G7"/>
    <mergeCell ref="C8:G8"/>
    <mergeCell ref="B52:G52"/>
    <mergeCell ref="C19:G19"/>
    <mergeCell ref="C30:G30"/>
    <mergeCell ref="C41:G41"/>
    <mergeCell ref="C187:G187"/>
    <mergeCell ref="G199:G200"/>
    <mergeCell ref="C165:G165"/>
    <mergeCell ref="C176:G176"/>
    <mergeCell ref="C154:G154"/>
    <mergeCell ref="C53:G53"/>
    <mergeCell ref="C98:G98"/>
    <mergeCell ref="C109:G109"/>
    <mergeCell ref="C120:G120"/>
    <mergeCell ref="C198:G198"/>
    <mergeCell ref="C131:G131"/>
    <mergeCell ref="B142:G142"/>
    <mergeCell ref="C143:G143"/>
    <mergeCell ref="C64:G64"/>
    <mergeCell ref="C75:G75"/>
  </mergeCells>
  <conditionalFormatting sqref="D17">
    <cfRule type="cellIs" dxfId="42" priority="17" operator="notEqual">
      <formula>$D$9</formula>
    </cfRule>
  </conditionalFormatting>
  <conditionalFormatting sqref="D28">
    <cfRule type="cellIs" dxfId="41" priority="16" operator="notEqual">
      <formula>$D$20</formula>
    </cfRule>
  </conditionalFormatting>
  <conditionalFormatting sqref="D39">
    <cfRule type="cellIs" dxfId="40" priority="15" operator="notEqual">
      <formula>$D$31</formula>
    </cfRule>
  </conditionalFormatting>
  <conditionalFormatting sqref="D50">
    <cfRule type="cellIs" dxfId="39" priority="14" operator="notEqual">
      <formula>$D$42</formula>
    </cfRule>
  </conditionalFormatting>
  <conditionalFormatting sqref="D62">
    <cfRule type="cellIs" dxfId="38" priority="13" operator="notEqual">
      <formula>$D$54</formula>
    </cfRule>
  </conditionalFormatting>
  <conditionalFormatting sqref="D73">
    <cfRule type="cellIs" dxfId="37" priority="12" operator="notEqual">
      <formula>$D$65</formula>
    </cfRule>
  </conditionalFormatting>
  <conditionalFormatting sqref="D84">
    <cfRule type="cellIs" dxfId="36" priority="11" operator="notEqual">
      <formula>$D$76</formula>
    </cfRule>
  </conditionalFormatting>
  <conditionalFormatting sqref="D95">
    <cfRule type="cellIs" dxfId="35" priority="10" operator="notEqual">
      <formula>$D$87</formula>
    </cfRule>
  </conditionalFormatting>
  <conditionalFormatting sqref="D107">
    <cfRule type="cellIs" dxfId="34" priority="9" operator="notEqual">
      <formula>$D$99</formula>
    </cfRule>
  </conditionalFormatting>
  <conditionalFormatting sqref="D118">
    <cfRule type="cellIs" dxfId="33" priority="8" operator="notEqual">
      <formula>$D$110</formula>
    </cfRule>
  </conditionalFormatting>
  <conditionalFormatting sqref="D129">
    <cfRule type="cellIs" dxfId="32" priority="7" operator="notEqual">
      <formula>$D$121</formula>
    </cfRule>
  </conditionalFormatting>
  <conditionalFormatting sqref="D140">
    <cfRule type="cellIs" dxfId="31" priority="6" operator="notEqual">
      <formula>$D$132</formula>
    </cfRule>
  </conditionalFormatting>
  <conditionalFormatting sqref="D152">
    <cfRule type="cellIs" dxfId="30" priority="5" operator="notEqual">
      <formula>$D$144</formula>
    </cfRule>
  </conditionalFormatting>
  <conditionalFormatting sqref="D163">
    <cfRule type="cellIs" dxfId="29" priority="4" operator="notEqual">
      <formula>$D$155</formula>
    </cfRule>
  </conditionalFormatting>
  <conditionalFormatting sqref="D174">
    <cfRule type="cellIs" dxfId="28" priority="3" operator="notEqual">
      <formula>$D$166</formula>
    </cfRule>
  </conditionalFormatting>
  <conditionalFormatting sqref="D185">
    <cfRule type="cellIs" dxfId="27" priority="2" operator="notEqual">
      <formula>$D$177</formula>
    </cfRule>
  </conditionalFormatting>
  <conditionalFormatting sqref="D196">
    <cfRule type="cellIs" dxfId="26" priority="1" operator="notEqual">
      <formula>$D$188</formula>
    </cfRule>
  </conditionalFormatting>
  <conditionalFormatting sqref="G17">
    <cfRule type="cellIs" dxfId="25" priority="34" operator="notEqual">
      <formula>$G$9</formula>
    </cfRule>
  </conditionalFormatting>
  <conditionalFormatting sqref="G28">
    <cfRule type="cellIs" dxfId="24" priority="33" operator="notEqual">
      <formula>$G$20</formula>
    </cfRule>
  </conditionalFormatting>
  <conditionalFormatting sqref="G39:G40">
    <cfRule type="cellIs" dxfId="23" priority="32" operator="notEqual">
      <formula>$G$31</formula>
    </cfRule>
  </conditionalFormatting>
  <conditionalFormatting sqref="G50">
    <cfRule type="cellIs" dxfId="22" priority="31" operator="notEqual">
      <formula>$G$42</formula>
    </cfRule>
  </conditionalFormatting>
  <conditionalFormatting sqref="G62">
    <cfRule type="cellIs" dxfId="21" priority="30" operator="notEqual">
      <formula>$G$54</formula>
    </cfRule>
  </conditionalFormatting>
  <conditionalFormatting sqref="G73">
    <cfRule type="cellIs" dxfId="20" priority="29" operator="notEqual">
      <formula>$G$65</formula>
    </cfRule>
  </conditionalFormatting>
  <conditionalFormatting sqref="G84">
    <cfRule type="cellIs" dxfId="19" priority="28" operator="notEqual">
      <formula>$G$76</formula>
    </cfRule>
  </conditionalFormatting>
  <conditionalFormatting sqref="G95">
    <cfRule type="cellIs" dxfId="18" priority="27" operator="notEqual">
      <formula>$G$87</formula>
    </cfRule>
  </conditionalFormatting>
  <conditionalFormatting sqref="G107">
    <cfRule type="cellIs" dxfId="17" priority="26" operator="notEqual">
      <formula>$G$99</formula>
    </cfRule>
  </conditionalFormatting>
  <conditionalFormatting sqref="G118">
    <cfRule type="cellIs" dxfId="16" priority="25" operator="notEqual">
      <formula>$G$110</formula>
    </cfRule>
  </conditionalFormatting>
  <conditionalFormatting sqref="G129">
    <cfRule type="cellIs" dxfId="15" priority="24" operator="notEqual">
      <formula>$G$121</formula>
    </cfRule>
  </conditionalFormatting>
  <conditionalFormatting sqref="G140">
    <cfRule type="cellIs" dxfId="14" priority="23" operator="notEqual">
      <formula>$G$132</formula>
    </cfRule>
  </conditionalFormatting>
  <conditionalFormatting sqref="G152">
    <cfRule type="cellIs" dxfId="13" priority="22" operator="notEqual">
      <formula>$G$144</formula>
    </cfRule>
  </conditionalFormatting>
  <conditionalFormatting sqref="G163">
    <cfRule type="cellIs" dxfId="12" priority="21" operator="notEqual">
      <formula>$G$155</formula>
    </cfRule>
  </conditionalFormatting>
  <conditionalFormatting sqref="G174">
    <cfRule type="cellIs" dxfId="11" priority="20" operator="notEqual">
      <formula>$G$155</formula>
    </cfRule>
  </conditionalFormatting>
  <conditionalFormatting sqref="G185">
    <cfRule type="cellIs" dxfId="10" priority="19" operator="notEqual">
      <formula>$G$177</formula>
    </cfRule>
  </conditionalFormatting>
  <conditionalFormatting sqref="G196">
    <cfRule type="cellIs" dxfId="9" priority="18" operator="notEqual">
      <formula>$G$188</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6 C27 C38 C49 C61 C72 C83 C94 C106 C117 C128 C139 C151 C162 C173 C184 C207 C195"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5 C26 C37 C48 C60 C71 C82 C93 C105 C116 C127 C138 C150 C161 C172 C183 C206 C194" xr:uid="{9DD30DAD-252C-43C8-B2D2-D70E24558917}"/>
    <dataValidation allowBlank="1" showInputMessage="1" showErrorMessage="1" prompt="Services contracted by an organization which follow the normal procurement processes." sqref="C13 C24 C35 C46 C58 C69 C80 C91 C103 C114 C125 C136 C148 C159 C170 C181 C204 C192" xr:uid="{D2D4883A-DF6E-4599-89E1-C25704DD6B71}"/>
    <dataValidation allowBlank="1" showInputMessage="1" showErrorMessage="1" prompt="Includes staff and non-staff travel paid for by the organization directly related to a project." sqref="C14 C25 C36 C47 C59 C70 C81 C92 C104 C115 C126 C137 C149 C160 C171 C182 C205 C193"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2 C23 C34 C45 C57 C68 C79 C90 C102 C113 C124 C135 C147 C158 C169 C180 C203 C191"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1 C22 C33 C44 C56 C67 C78 C89 C101 C112 C123 C134 C146 C157 C168 C179 C202 C190" xr:uid="{F098AF50-6738-49DD-B927-47F3EEE74261}"/>
    <dataValidation allowBlank="1" showInputMessage="1" showErrorMessage="1" prompt="Includes all related staff and temporary staff costs including base salary, post adjustment and all staff entitlements." sqref="C10 C21 C32 C43 C55 C66 C77 C88 C100 C111 C122 C133 C145 C156 C167 C178 C201 C189" xr:uid="{340B5EBB-3C3E-458C-BC5F-57C720FFB61A}"/>
    <dataValidation allowBlank="1" showInputMessage="1" showErrorMessage="1" prompt="Output totals must match the original total from Table 1, and will show as red if not. " sqref="G17" xr:uid="{CB4E1972-F42E-40FE-9670-1760DDE11E59}"/>
  </dataValidations>
  <pageMargins left="0.7" right="0.7" top="0.75" bottom="0.75" header="0.3" footer="0.3"/>
  <pageSetup scale="74" orientation="landscape" r:id="rId1"/>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0" tint="-0.34998626667073579"/>
  </sheetPr>
  <dimension ref="B1:B16"/>
  <sheetViews>
    <sheetView showGridLines="0" workbookViewId="0"/>
  </sheetViews>
  <sheetFormatPr baseColWidth="10" defaultColWidth="8.90625" defaultRowHeight="14.5" x14ac:dyDescent="0.35"/>
  <cols>
    <col min="2" max="2" width="73.36328125" customWidth="1"/>
  </cols>
  <sheetData>
    <row r="1" spans="2:2" ht="15" thickBot="1" x14ac:dyDescent="0.4"/>
    <row r="2" spans="2:2" ht="15" thickBot="1" x14ac:dyDescent="0.4">
      <c r="B2" s="8" t="s">
        <v>215</v>
      </c>
    </row>
    <row r="3" spans="2:2" x14ac:dyDescent="0.35">
      <c r="B3" s="5"/>
    </row>
    <row r="4" spans="2:2" ht="30.75" customHeight="1" x14ac:dyDescent="0.35">
      <c r="B4" s="6" t="s">
        <v>216</v>
      </c>
    </row>
    <row r="5" spans="2:2" ht="30.75" customHeight="1" x14ac:dyDescent="0.35">
      <c r="B5" s="6"/>
    </row>
    <row r="6" spans="2:2" ht="58" x14ac:dyDescent="0.35">
      <c r="B6" s="6" t="s">
        <v>217</v>
      </c>
    </row>
    <row r="7" spans="2:2" x14ac:dyDescent="0.35">
      <c r="B7" s="6"/>
    </row>
    <row r="8" spans="2:2" ht="58" x14ac:dyDescent="0.35">
      <c r="B8" s="6" t="s">
        <v>218</v>
      </c>
    </row>
    <row r="9" spans="2:2" x14ac:dyDescent="0.35">
      <c r="B9" s="6"/>
    </row>
    <row r="10" spans="2:2" ht="58" x14ac:dyDescent="0.35">
      <c r="B10" s="6" t="s">
        <v>219</v>
      </c>
    </row>
    <row r="11" spans="2:2" x14ac:dyDescent="0.35">
      <c r="B11" s="6"/>
    </row>
    <row r="12" spans="2:2" ht="29" x14ac:dyDescent="0.35">
      <c r="B12" s="6" t="s">
        <v>220</v>
      </c>
    </row>
    <row r="13" spans="2:2" x14ac:dyDescent="0.35">
      <c r="B13" s="6"/>
    </row>
    <row r="14" spans="2:2" ht="58" x14ac:dyDescent="0.35">
      <c r="B14" s="6" t="s">
        <v>221</v>
      </c>
    </row>
    <row r="15" spans="2:2" x14ac:dyDescent="0.35">
      <c r="B15" s="6"/>
    </row>
    <row r="16" spans="2:2" ht="44" thickBot="1" x14ac:dyDescent="0.4">
      <c r="B16" s="7" t="s">
        <v>222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0" tint="-0.34998626667073579"/>
  </sheetPr>
  <dimension ref="B1:H39"/>
  <sheetViews>
    <sheetView showGridLines="0" showZeros="0" zoomScale="80" zoomScaleNormal="80" zoomScaleSheetLayoutView="70" workbookViewId="0">
      <selection activeCell="K11" sqref="K11"/>
    </sheetView>
  </sheetViews>
  <sheetFormatPr baseColWidth="10" defaultColWidth="8.90625" defaultRowHeight="14.5" x14ac:dyDescent="0.35"/>
  <cols>
    <col min="2" max="2" width="61.90625" customWidth="1"/>
    <col min="4" max="4" width="22.90625" customWidth="1"/>
    <col min="6" max="6" width="61.90625" customWidth="1"/>
    <col min="8" max="8" width="22.90625" customWidth="1"/>
  </cols>
  <sheetData>
    <row r="1" spans="2:8" ht="15" thickBot="1" x14ac:dyDescent="0.4"/>
    <row r="2" spans="2:8" x14ac:dyDescent="0.35">
      <c r="B2" s="288" t="s">
        <v>867</v>
      </c>
      <c r="C2" s="289"/>
      <c r="D2" s="290"/>
    </row>
    <row r="3" spans="2:8" ht="15" thickBot="1" x14ac:dyDescent="0.4">
      <c r="B3" s="291"/>
      <c r="C3" s="292"/>
      <c r="D3" s="293"/>
    </row>
    <row r="4" spans="2:8" ht="15" thickBot="1" x14ac:dyDescent="0.4"/>
    <row r="5" spans="2:8" x14ac:dyDescent="0.35">
      <c r="B5" s="299" t="s">
        <v>223</v>
      </c>
      <c r="C5" s="300"/>
      <c r="D5" s="301"/>
      <c r="E5" s="227"/>
      <c r="F5" s="299" t="s">
        <v>223</v>
      </c>
      <c r="G5" s="300"/>
      <c r="H5" s="301"/>
    </row>
    <row r="6" spans="2:8" ht="15" thickBot="1" x14ac:dyDescent="0.4">
      <c r="B6" s="296"/>
      <c r="C6" s="297"/>
      <c r="D6" s="298"/>
      <c r="E6" s="227"/>
      <c r="F6" s="296"/>
      <c r="G6" s="297"/>
      <c r="H6" s="298"/>
    </row>
    <row r="7" spans="2:8" x14ac:dyDescent="0.35">
      <c r="B7" s="228" t="s">
        <v>224</v>
      </c>
      <c r="C7" s="294">
        <f>SUM('1) Budget Tables'!D16:F16,'1) Budget Tables'!D26:F26,'1) Budget Tables'!D36:F36,'1) Budget Tables'!D46:F46)</f>
        <v>274100</v>
      </c>
      <c r="D7" s="295"/>
      <c r="E7" s="227"/>
      <c r="F7" s="228" t="s">
        <v>224</v>
      </c>
      <c r="G7" s="294">
        <f>SUM('1) Budget Tables'!D16:F16,'1) Budget Tables'!D26:F26,'1) Budget Tables'!D36:F36,'1) Budget Tables'!D46:F46)</f>
        <v>274100</v>
      </c>
      <c r="H7" s="295"/>
    </row>
    <row r="8" spans="2:8" x14ac:dyDescent="0.35">
      <c r="B8" s="228" t="s">
        <v>225</v>
      </c>
      <c r="C8" s="302">
        <f>SUM(D10:D12)</f>
        <v>274100</v>
      </c>
      <c r="D8" s="303"/>
      <c r="E8" s="227"/>
      <c r="F8" s="228" t="s">
        <v>576</v>
      </c>
      <c r="G8" s="302">
        <f>SUM(H10:H12)</f>
        <v>274100</v>
      </c>
      <c r="H8" s="303"/>
    </row>
    <row r="9" spans="2:8" ht="29" x14ac:dyDescent="0.35">
      <c r="B9" s="238" t="s">
        <v>577</v>
      </c>
      <c r="C9" s="229" t="s">
        <v>226</v>
      </c>
      <c r="D9" s="230" t="s">
        <v>227</v>
      </c>
      <c r="E9" s="227"/>
      <c r="F9" s="237" t="s">
        <v>578</v>
      </c>
      <c r="G9" s="229" t="s">
        <v>579</v>
      </c>
      <c r="H9" s="230" t="s">
        <v>580</v>
      </c>
    </row>
    <row r="10" spans="2:8" ht="35.15" customHeight="1" x14ac:dyDescent="0.35">
      <c r="B10" s="231" t="s">
        <v>322</v>
      </c>
      <c r="C10" s="233">
        <v>0.3</v>
      </c>
      <c r="D10" s="225">
        <f>$C$7*C10</f>
        <v>82230</v>
      </c>
      <c r="E10" s="227"/>
      <c r="F10" s="231" t="s">
        <v>585</v>
      </c>
      <c r="G10" s="233">
        <v>0.3</v>
      </c>
      <c r="H10" s="225">
        <f>$G$7*G10</f>
        <v>82230</v>
      </c>
    </row>
    <row r="11" spans="2:8" ht="35.15" customHeight="1" x14ac:dyDescent="0.35">
      <c r="B11" s="231" t="s">
        <v>536</v>
      </c>
      <c r="C11" s="233">
        <v>0.3</v>
      </c>
      <c r="D11" s="225">
        <f>C7*C11</f>
        <v>82230</v>
      </c>
      <c r="E11" s="227"/>
      <c r="F11" s="231" t="s">
        <v>596</v>
      </c>
      <c r="G11" s="233">
        <v>0.2</v>
      </c>
      <c r="H11" s="225">
        <f>G7*G11</f>
        <v>54820</v>
      </c>
    </row>
    <row r="12" spans="2:8" ht="35.15" customHeight="1" thickBot="1" x14ac:dyDescent="0.4">
      <c r="B12" s="232" t="s">
        <v>400</v>
      </c>
      <c r="C12" s="234">
        <v>0.4</v>
      </c>
      <c r="D12" s="226">
        <f>C7*C12</f>
        <v>109640</v>
      </c>
      <c r="E12" s="227"/>
      <c r="F12" s="232" t="s">
        <v>601</v>
      </c>
      <c r="G12" s="234">
        <v>0.5</v>
      </c>
      <c r="H12" s="226">
        <f>G7*G12</f>
        <v>137050</v>
      </c>
    </row>
    <row r="13" spans="2:8" ht="15" thickBot="1" x14ac:dyDescent="0.4">
      <c r="B13" s="227"/>
      <c r="C13" s="227"/>
      <c r="D13" s="227"/>
      <c r="E13" s="227"/>
      <c r="F13" s="227"/>
      <c r="G13" s="227"/>
      <c r="H13" s="227"/>
    </row>
    <row r="14" spans="2:8" x14ac:dyDescent="0.35">
      <c r="B14" s="299" t="s">
        <v>228</v>
      </c>
      <c r="C14" s="300"/>
      <c r="D14" s="301"/>
      <c r="E14" s="227"/>
      <c r="F14" s="299" t="s">
        <v>228</v>
      </c>
      <c r="G14" s="300"/>
      <c r="H14" s="301"/>
    </row>
    <row r="15" spans="2:8" ht="15" thickBot="1" x14ac:dyDescent="0.4">
      <c r="B15" s="304"/>
      <c r="C15" s="305"/>
      <c r="D15" s="306"/>
      <c r="E15" s="227"/>
      <c r="F15" s="304"/>
      <c r="G15" s="305"/>
      <c r="H15" s="306"/>
    </row>
    <row r="16" spans="2:8" x14ac:dyDescent="0.35">
      <c r="B16" s="228" t="s">
        <v>224</v>
      </c>
      <c r="C16" s="294">
        <f>SUM('1) Budget Tables'!D58:F58,'1) Budget Tables'!D68:F68,'1) Budget Tables'!D78:F78,'1) Budget Tables'!D88:F88)</f>
        <v>214500</v>
      </c>
      <c r="D16" s="295"/>
      <c r="E16" s="227"/>
      <c r="F16" s="228" t="s">
        <v>224</v>
      </c>
      <c r="G16" s="294">
        <f>SUM('1) Budget Tables'!D58:F58,'1) Budget Tables'!D68:F68,'1) Budget Tables'!D78:F78,'1) Budget Tables'!D88:F88)</f>
        <v>214500</v>
      </c>
      <c r="H16" s="295"/>
    </row>
    <row r="17" spans="2:8" x14ac:dyDescent="0.35">
      <c r="B17" s="228" t="s">
        <v>225</v>
      </c>
      <c r="C17" s="302">
        <f>SUM(D19:D21)</f>
        <v>214500</v>
      </c>
      <c r="D17" s="303"/>
      <c r="E17" s="227"/>
      <c r="F17" s="228" t="s">
        <v>576</v>
      </c>
      <c r="G17" s="302">
        <f>SUM(H19:H21)</f>
        <v>214500</v>
      </c>
      <c r="H17" s="303"/>
    </row>
    <row r="18" spans="2:8" ht="29" x14ac:dyDescent="0.35">
      <c r="B18" s="238" t="s">
        <v>577</v>
      </c>
      <c r="C18" s="229" t="s">
        <v>226</v>
      </c>
      <c r="D18" s="230" t="s">
        <v>227</v>
      </c>
      <c r="E18" s="227"/>
      <c r="F18" s="236" t="s">
        <v>578</v>
      </c>
      <c r="G18" s="229" t="s">
        <v>579</v>
      </c>
      <c r="H18" s="230" t="s">
        <v>580</v>
      </c>
    </row>
    <row r="19" spans="2:8" ht="35.15" customHeight="1" x14ac:dyDescent="0.35">
      <c r="B19" s="231" t="s">
        <v>314</v>
      </c>
      <c r="C19" s="233">
        <v>0.5</v>
      </c>
      <c r="D19" s="225">
        <f>$C$16*C19</f>
        <v>107250</v>
      </c>
      <c r="E19" s="227"/>
      <c r="F19" s="231" t="s">
        <v>628</v>
      </c>
      <c r="G19" s="233">
        <v>0.4</v>
      </c>
      <c r="H19" s="225">
        <f>$G$16*G19</f>
        <v>85800</v>
      </c>
    </row>
    <row r="20" spans="2:8" ht="35.15" customHeight="1" x14ac:dyDescent="0.35">
      <c r="B20" s="231" t="s">
        <v>316</v>
      </c>
      <c r="C20" s="233">
        <v>0.5</v>
      </c>
      <c r="D20" s="225">
        <f>$C$16*C20</f>
        <v>107250</v>
      </c>
      <c r="E20" s="227"/>
      <c r="F20" s="231" t="s">
        <v>607</v>
      </c>
      <c r="G20" s="233">
        <v>0.3</v>
      </c>
      <c r="H20" s="225">
        <f>$G$16*G20</f>
        <v>64350</v>
      </c>
    </row>
    <row r="21" spans="2:8" ht="35.15" customHeight="1" thickBot="1" x14ac:dyDescent="0.4">
      <c r="B21" s="232"/>
      <c r="C21" s="234"/>
      <c r="D21" s="226">
        <f>$C$16*C21</f>
        <v>0</v>
      </c>
      <c r="E21" s="227"/>
      <c r="F21" s="232" t="s">
        <v>600</v>
      </c>
      <c r="G21" s="234">
        <v>0.3</v>
      </c>
      <c r="H21" s="226">
        <f>$G$16*G21</f>
        <v>64350</v>
      </c>
    </row>
    <row r="22" spans="2:8" ht="15" thickBot="1" x14ac:dyDescent="0.4">
      <c r="B22" s="227"/>
      <c r="C22" s="227"/>
      <c r="D22" s="227"/>
      <c r="E22" s="227"/>
      <c r="F22" s="227"/>
      <c r="G22" s="227"/>
      <c r="H22" s="227"/>
    </row>
    <row r="23" spans="2:8" x14ac:dyDescent="0.35">
      <c r="B23" s="299" t="s">
        <v>229</v>
      </c>
      <c r="C23" s="300"/>
      <c r="D23" s="301"/>
      <c r="E23" s="227"/>
      <c r="F23" s="299" t="s">
        <v>229</v>
      </c>
      <c r="G23" s="300"/>
      <c r="H23" s="301"/>
    </row>
    <row r="24" spans="2:8" ht="15" thickBot="1" x14ac:dyDescent="0.4">
      <c r="B24" s="296"/>
      <c r="C24" s="297"/>
      <c r="D24" s="298"/>
      <c r="E24" s="227"/>
      <c r="F24" s="296"/>
      <c r="G24" s="297"/>
      <c r="H24" s="298"/>
    </row>
    <row r="25" spans="2:8" x14ac:dyDescent="0.35">
      <c r="B25" s="228" t="s">
        <v>224</v>
      </c>
      <c r="C25" s="294">
        <f>SUM('1) Budget Tables'!D100:F100,'1) Budget Tables'!D110:F110,'1) Budget Tables'!D120:F120,'1) Budget Tables'!D130:F130)</f>
        <v>328000</v>
      </c>
      <c r="D25" s="295"/>
      <c r="E25" s="227"/>
      <c r="F25" s="228" t="s">
        <v>224</v>
      </c>
      <c r="G25" s="294">
        <f>SUM('1) Budget Tables'!D100:F100,'1) Budget Tables'!D110:F110,'1) Budget Tables'!D120:F120,'1) Budget Tables'!D130:F130)</f>
        <v>328000</v>
      </c>
      <c r="H25" s="295"/>
    </row>
    <row r="26" spans="2:8" x14ac:dyDescent="0.35">
      <c r="B26" s="228" t="s">
        <v>225</v>
      </c>
      <c r="C26" s="302">
        <f>SUM(D28:D30)</f>
        <v>328000</v>
      </c>
      <c r="D26" s="303"/>
      <c r="E26" s="227"/>
      <c r="F26" s="228" t="s">
        <v>576</v>
      </c>
      <c r="G26" s="302">
        <f>SUM(H28:H30)</f>
        <v>328000</v>
      </c>
      <c r="H26" s="303"/>
    </row>
    <row r="27" spans="2:8" ht="29" x14ac:dyDescent="0.35">
      <c r="B27" s="238" t="s">
        <v>577</v>
      </c>
      <c r="C27" s="229" t="s">
        <v>226</v>
      </c>
      <c r="D27" s="230" t="s">
        <v>227</v>
      </c>
      <c r="E27" s="227"/>
      <c r="F27" s="236" t="s">
        <v>578</v>
      </c>
      <c r="G27" s="229" t="s">
        <v>579</v>
      </c>
      <c r="H27" s="230" t="s">
        <v>580</v>
      </c>
    </row>
    <row r="28" spans="2:8" ht="35.15" customHeight="1" x14ac:dyDescent="0.35">
      <c r="B28" s="231" t="s">
        <v>322</v>
      </c>
      <c r="C28" s="233">
        <v>0.4</v>
      </c>
      <c r="D28" s="225">
        <f>$C$25*C28</f>
        <v>131200</v>
      </c>
      <c r="E28" s="227"/>
      <c r="F28" s="231" t="s">
        <v>591</v>
      </c>
      <c r="G28" s="233">
        <v>0.3</v>
      </c>
      <c r="H28" s="225">
        <f>$G$25*G28</f>
        <v>98400</v>
      </c>
    </row>
    <row r="29" spans="2:8" ht="35.15" customHeight="1" x14ac:dyDescent="0.35">
      <c r="B29" s="231" t="s">
        <v>518</v>
      </c>
      <c r="C29" s="233">
        <v>0.6</v>
      </c>
      <c r="D29" s="225">
        <f>$C$25*C29</f>
        <v>196800</v>
      </c>
      <c r="E29" s="227"/>
      <c r="F29" s="231" t="s">
        <v>597</v>
      </c>
      <c r="G29" s="233">
        <v>0.3</v>
      </c>
      <c r="H29" s="225">
        <f>$G$25*G29</f>
        <v>98400</v>
      </c>
    </row>
    <row r="30" spans="2:8" ht="35.15" customHeight="1" thickBot="1" x14ac:dyDescent="0.4">
      <c r="B30" s="232"/>
      <c r="C30" s="234"/>
      <c r="D30" s="226">
        <f>$C$25*C30</f>
        <v>0</v>
      </c>
      <c r="E30" s="227"/>
      <c r="F30" s="232" t="s">
        <v>601</v>
      </c>
      <c r="G30" s="234">
        <v>0.4</v>
      </c>
      <c r="H30" s="226">
        <f>$G$25*G30</f>
        <v>131200</v>
      </c>
    </row>
    <row r="31" spans="2:8" ht="15" thickBot="1" x14ac:dyDescent="0.4">
      <c r="B31" s="227"/>
      <c r="C31" s="227"/>
      <c r="D31" s="227"/>
      <c r="E31" s="227"/>
      <c r="F31" s="227"/>
      <c r="G31" s="227"/>
      <c r="H31" s="227"/>
    </row>
    <row r="32" spans="2:8" x14ac:dyDescent="0.35">
      <c r="B32" s="299" t="s">
        <v>230</v>
      </c>
      <c r="C32" s="300"/>
      <c r="D32" s="301"/>
      <c r="E32" s="227"/>
      <c r="F32" s="299" t="s">
        <v>230</v>
      </c>
      <c r="G32" s="300"/>
      <c r="H32" s="301"/>
    </row>
    <row r="33" spans="2:8" ht="15" thickBot="1" x14ac:dyDescent="0.4">
      <c r="B33" s="296"/>
      <c r="C33" s="297"/>
      <c r="D33" s="298"/>
      <c r="E33" s="227"/>
      <c r="F33" s="296"/>
      <c r="G33" s="297"/>
      <c r="H33" s="298"/>
    </row>
    <row r="34" spans="2:8" x14ac:dyDescent="0.35">
      <c r="B34" s="228" t="s">
        <v>224</v>
      </c>
      <c r="C34" s="294">
        <f>SUM('1) Budget Tables'!D142:F142,'1) Budget Tables'!D152:F152,'1) Budget Tables'!D162:F162,'1) Budget Tables'!D172:F172)</f>
        <v>95290.214999999997</v>
      </c>
      <c r="D34" s="295"/>
      <c r="E34" s="227"/>
      <c r="F34" s="228" t="s">
        <v>224</v>
      </c>
      <c r="G34" s="294">
        <f>SUM('1) Budget Tables'!D142:F142,'1) Budget Tables'!D152:F152,'1) Budget Tables'!D162:F162,'1) Budget Tables'!D172:F172)</f>
        <v>95290.214999999997</v>
      </c>
      <c r="H34" s="295"/>
    </row>
    <row r="35" spans="2:8" x14ac:dyDescent="0.35">
      <c r="B35" s="228" t="s">
        <v>225</v>
      </c>
      <c r="C35" s="302">
        <f>SUM(D37:D39)</f>
        <v>95290.214999999997</v>
      </c>
      <c r="D35" s="303"/>
      <c r="E35" s="227"/>
      <c r="F35" s="228" t="s">
        <v>576</v>
      </c>
      <c r="G35" s="302">
        <f>SUM(H37:H39)</f>
        <v>95290.214999999997</v>
      </c>
      <c r="H35" s="303"/>
    </row>
    <row r="36" spans="2:8" ht="29" x14ac:dyDescent="0.35">
      <c r="B36" s="238" t="s">
        <v>577</v>
      </c>
      <c r="C36" s="229" t="s">
        <v>226</v>
      </c>
      <c r="D36" s="230" t="s">
        <v>227</v>
      </c>
      <c r="E36" s="227"/>
      <c r="F36" s="235" t="s">
        <v>581</v>
      </c>
      <c r="G36" s="229" t="s">
        <v>579</v>
      </c>
      <c r="H36" s="230" t="s">
        <v>580</v>
      </c>
    </row>
    <row r="37" spans="2:8" ht="35.15" customHeight="1" x14ac:dyDescent="0.35">
      <c r="B37" s="231" t="s">
        <v>518</v>
      </c>
      <c r="C37" s="233">
        <v>0.3</v>
      </c>
      <c r="D37" s="225">
        <f>$C$34*C37</f>
        <v>28587.064499999997</v>
      </c>
      <c r="E37" s="227"/>
      <c r="F37" s="231" t="s">
        <v>595</v>
      </c>
      <c r="G37" s="233">
        <v>0.3</v>
      </c>
      <c r="H37" s="225">
        <f>$G$34*G37</f>
        <v>28587.064499999997</v>
      </c>
    </row>
    <row r="38" spans="2:8" ht="35.15" customHeight="1" x14ac:dyDescent="0.35">
      <c r="B38" s="231" t="s">
        <v>526</v>
      </c>
      <c r="C38" s="233">
        <v>0.3</v>
      </c>
      <c r="D38" s="225">
        <f>$C$34*C38</f>
        <v>28587.064499999997</v>
      </c>
      <c r="E38" s="227"/>
      <c r="F38" s="231" t="s">
        <v>598</v>
      </c>
      <c r="G38" s="233">
        <v>0.3</v>
      </c>
      <c r="H38" s="225">
        <f>$G$34*G38</f>
        <v>28587.064499999997</v>
      </c>
    </row>
    <row r="39" spans="2:8" ht="35.15" customHeight="1" thickBot="1" x14ac:dyDescent="0.4">
      <c r="B39" s="232" t="s">
        <v>536</v>
      </c>
      <c r="C39" s="234">
        <v>0.4</v>
      </c>
      <c r="D39" s="226">
        <f>$C$34*C39</f>
        <v>38116.086000000003</v>
      </c>
      <c r="E39" s="227"/>
      <c r="F39" s="232" t="s">
        <v>601</v>
      </c>
      <c r="G39" s="234">
        <v>0.4</v>
      </c>
      <c r="H39" s="226">
        <f>$G$34*G39</f>
        <v>38116.086000000003</v>
      </c>
    </row>
  </sheetData>
  <mergeCells count="33">
    <mergeCell ref="G34:H34"/>
    <mergeCell ref="C35:D35"/>
    <mergeCell ref="G35:H35"/>
    <mergeCell ref="G26:H26"/>
    <mergeCell ref="B32:D32"/>
    <mergeCell ref="F32:H32"/>
    <mergeCell ref="B33:D33"/>
    <mergeCell ref="F33:H33"/>
    <mergeCell ref="C34:D34"/>
    <mergeCell ref="C26:D26"/>
    <mergeCell ref="F23:H23"/>
    <mergeCell ref="B24:D24"/>
    <mergeCell ref="F24:H24"/>
    <mergeCell ref="C25:D25"/>
    <mergeCell ref="G25:H25"/>
    <mergeCell ref="B23:D23"/>
    <mergeCell ref="B15:D15"/>
    <mergeCell ref="F15:H15"/>
    <mergeCell ref="C16:D16"/>
    <mergeCell ref="G16:H16"/>
    <mergeCell ref="C17:D17"/>
    <mergeCell ref="G17:H17"/>
    <mergeCell ref="F5:H5"/>
    <mergeCell ref="F6:H6"/>
    <mergeCell ref="G7:H7"/>
    <mergeCell ref="G8:H8"/>
    <mergeCell ref="B14:D14"/>
    <mergeCell ref="F14:H14"/>
    <mergeCell ref="B2:D3"/>
    <mergeCell ref="C7:D7"/>
    <mergeCell ref="B6:D6"/>
    <mergeCell ref="B5:D5"/>
    <mergeCell ref="C8:D8"/>
  </mergeCells>
  <conditionalFormatting sqref="C8:D8">
    <cfRule type="cellIs" dxfId="8" priority="8" operator="greaterThan">
      <formula>$C$7</formula>
    </cfRule>
  </conditionalFormatting>
  <conditionalFormatting sqref="C17:D17">
    <cfRule type="cellIs" dxfId="7" priority="7" operator="greaterThan">
      <formula>$C$16</formula>
    </cfRule>
  </conditionalFormatting>
  <conditionalFormatting sqref="C26:D26">
    <cfRule type="cellIs" dxfId="6" priority="6" operator="greaterThan">
      <formula>$C$25</formula>
    </cfRule>
  </conditionalFormatting>
  <conditionalFormatting sqref="C35:D35">
    <cfRule type="cellIs" dxfId="5" priority="5" operator="greaterThan">
      <formula>$C$34</formula>
    </cfRule>
  </conditionalFormatting>
  <conditionalFormatting sqref="G8:H8">
    <cfRule type="cellIs" dxfId="4" priority="4" operator="greaterThan">
      <formula>$C$7</formula>
    </cfRule>
  </conditionalFormatting>
  <conditionalFormatting sqref="G17:H17">
    <cfRule type="cellIs" dxfId="3" priority="3" operator="greaterThan">
      <formula>$C$16</formula>
    </cfRule>
  </conditionalFormatting>
  <conditionalFormatting sqref="G26:H26">
    <cfRule type="cellIs" dxfId="2" priority="2" operator="greaterThan">
      <formula>$C$25</formula>
    </cfRule>
  </conditionalFormatting>
  <conditionalFormatting sqref="G35:H35">
    <cfRule type="cellIs" dxfId="1" priority="1" operator="greaterThan">
      <formula>$C$34</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150F9E7-B871-4032-AA6F-C440C65E46B6}">
          <x14:formula1>
            <xm:f>Dropdowns!$A$1:$A$11</xm:f>
          </x14:formula1>
          <xm:sqref>C10:C12 C19:C21 C28:C30 G10:G12 G19:G21 G28:G30 G37:G39 C37:C39</xm:sqref>
        </x14:dataValidation>
        <x14:dataValidation type="list" allowBlank="1" showInputMessage="1" showErrorMessage="1" xr:uid="{DF6E5BF6-BEDD-463B-8425-B795E4DD9B42}">
          <x14:formula1>
            <xm:f>Sheet2!$A$1:$A$171</xm:f>
          </x14:formula1>
          <xm:sqref>B10:B12 B19:B21 B28:B30 B37:B39</xm:sqref>
        </x14:dataValidation>
        <x14:dataValidation type="list" allowBlank="1" showInputMessage="1" showErrorMessage="1" xr:uid="{31EDA18F-7247-412D-9F61-77E71989B2F3}">
          <x14:formula1>
            <xm:f>Sheet2!$C$1:$C$81</xm:f>
          </x14:formula1>
          <xm:sqref>F10:F12 F19:F21 F28:F30 F37:F39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DF5BA-8BFB-41E8-80C9-038CBB35BAE7}">
  <sheetPr>
    <tabColor theme="2" tint="-0.499984740745262"/>
  </sheetPr>
  <dimension ref="A1:D70"/>
  <sheetViews>
    <sheetView zoomScaleNormal="100" workbookViewId="0">
      <pane xSplit="4" ySplit="2" topLeftCell="E12" activePane="bottomRight" state="frozen"/>
      <selection pane="topRight" activeCell="E1" sqref="E1"/>
      <selection pane="bottomLeft" activeCell="A3" sqref="A3"/>
      <selection pane="bottomRight" activeCell="B15" sqref="B15"/>
    </sheetView>
  </sheetViews>
  <sheetFormatPr baseColWidth="10" defaultColWidth="8.6328125" defaultRowHeight="14.5" x14ac:dyDescent="0.35"/>
  <cols>
    <col min="1" max="1" width="6.453125" customWidth="1"/>
    <col min="2" max="2" width="21.6328125" customWidth="1"/>
    <col min="3" max="3" width="71.90625" style="29" customWidth="1"/>
    <col min="4" max="4" width="54.90625" customWidth="1"/>
  </cols>
  <sheetData>
    <row r="1" spans="1:4" x14ac:dyDescent="0.35">
      <c r="A1" s="307" t="s">
        <v>868</v>
      </c>
      <c r="B1" s="308"/>
      <c r="C1" s="241" t="s">
        <v>668</v>
      </c>
      <c r="D1" s="194" t="s">
        <v>669</v>
      </c>
    </row>
    <row r="2" spans="1:4" x14ac:dyDescent="0.35">
      <c r="A2" s="195" t="s">
        <v>670</v>
      </c>
      <c r="B2" s="195" t="s">
        <v>671</v>
      </c>
      <c r="C2" s="246"/>
      <c r="D2" s="196"/>
    </row>
    <row r="3" spans="1:4" ht="29" x14ac:dyDescent="0.35">
      <c r="A3" s="197">
        <v>1.1000000000000001</v>
      </c>
      <c r="B3" s="198" t="s">
        <v>672</v>
      </c>
      <c r="C3" s="217" t="s">
        <v>673</v>
      </c>
      <c r="D3" s="200" t="s">
        <v>674</v>
      </c>
    </row>
    <row r="4" spans="1:4" ht="43.5" x14ac:dyDescent="0.35">
      <c r="A4" s="197">
        <v>1.2</v>
      </c>
      <c r="B4" s="201" t="s">
        <v>675</v>
      </c>
      <c r="C4" s="217" t="s">
        <v>676</v>
      </c>
      <c r="D4" s="200" t="s">
        <v>677</v>
      </c>
    </row>
    <row r="5" spans="1:4" ht="72.5" x14ac:dyDescent="0.35">
      <c r="A5" s="197">
        <v>1.3</v>
      </c>
      <c r="B5" s="198" t="s">
        <v>678</v>
      </c>
      <c r="C5" s="217" t="s">
        <v>679</v>
      </c>
      <c r="D5" s="200" t="s">
        <v>677</v>
      </c>
    </row>
    <row r="6" spans="1:4" ht="130.5" x14ac:dyDescent="0.35">
      <c r="A6" s="202">
        <v>1.4</v>
      </c>
      <c r="B6" s="203" t="s">
        <v>680</v>
      </c>
      <c r="C6" s="217" t="s">
        <v>681</v>
      </c>
      <c r="D6" s="200" t="s">
        <v>677</v>
      </c>
    </row>
    <row r="7" spans="1:4" ht="29" x14ac:dyDescent="0.35">
      <c r="A7" s="204" t="s">
        <v>682</v>
      </c>
      <c r="B7" s="205" t="s">
        <v>683</v>
      </c>
      <c r="C7" s="247" t="s">
        <v>684</v>
      </c>
      <c r="D7" s="206" t="s">
        <v>677</v>
      </c>
    </row>
    <row r="8" spans="1:4" ht="29" x14ac:dyDescent="0.35">
      <c r="A8" s="207" t="s">
        <v>685</v>
      </c>
      <c r="B8" s="208" t="s">
        <v>686</v>
      </c>
      <c r="C8" s="247" t="s">
        <v>687</v>
      </c>
      <c r="D8" s="206" t="s">
        <v>677</v>
      </c>
    </row>
    <row r="9" spans="1:4" ht="29" x14ac:dyDescent="0.35">
      <c r="A9" s="207" t="s">
        <v>688</v>
      </c>
      <c r="B9" s="208" t="s">
        <v>689</v>
      </c>
      <c r="C9" s="247" t="s">
        <v>690</v>
      </c>
      <c r="D9" s="206" t="s">
        <v>677</v>
      </c>
    </row>
    <row r="10" spans="1:4" ht="29" x14ac:dyDescent="0.35">
      <c r="A10" s="207" t="s">
        <v>691</v>
      </c>
      <c r="B10" s="208" t="s">
        <v>692</v>
      </c>
      <c r="C10" s="247" t="s">
        <v>690</v>
      </c>
      <c r="D10" s="206" t="s">
        <v>677</v>
      </c>
    </row>
    <row r="11" spans="1:4" ht="43.5" x14ac:dyDescent="0.35">
      <c r="A11" s="209" t="s">
        <v>693</v>
      </c>
      <c r="B11" s="210" t="s">
        <v>694</v>
      </c>
      <c r="C11" s="247" t="s">
        <v>695</v>
      </c>
      <c r="D11" s="206" t="s">
        <v>677</v>
      </c>
    </row>
    <row r="12" spans="1:4" ht="72.5" x14ac:dyDescent="0.35">
      <c r="A12" s="211">
        <v>1.5</v>
      </c>
      <c r="B12" s="212" t="s">
        <v>696</v>
      </c>
      <c r="C12" s="217" t="s">
        <v>697</v>
      </c>
      <c r="D12" s="200" t="s">
        <v>698</v>
      </c>
    </row>
    <row r="13" spans="1:4" ht="43.5" x14ac:dyDescent="0.35">
      <c r="A13" s="197">
        <v>1.6</v>
      </c>
      <c r="B13" s="198" t="s">
        <v>699</v>
      </c>
      <c r="C13" s="217" t="s">
        <v>700</v>
      </c>
      <c r="D13" s="200" t="s">
        <v>701</v>
      </c>
    </row>
    <row r="14" spans="1:4" ht="87" x14ac:dyDescent="0.35">
      <c r="A14" s="202">
        <v>1.7</v>
      </c>
      <c r="B14" s="203" t="s">
        <v>702</v>
      </c>
      <c r="C14" s="217" t="s">
        <v>703</v>
      </c>
      <c r="D14" s="200" t="s">
        <v>701</v>
      </c>
    </row>
    <row r="15" spans="1:4" ht="72.5" x14ac:dyDescent="0.35">
      <c r="A15" s="204" t="s">
        <v>704</v>
      </c>
      <c r="B15" s="205" t="s">
        <v>705</v>
      </c>
      <c r="C15" s="247" t="s">
        <v>706</v>
      </c>
      <c r="D15" s="206" t="s">
        <v>701</v>
      </c>
    </row>
    <row r="16" spans="1:4" ht="43.5" x14ac:dyDescent="0.35">
      <c r="A16" s="209" t="s">
        <v>707</v>
      </c>
      <c r="B16" s="210" t="s">
        <v>708</v>
      </c>
      <c r="C16" s="247" t="s">
        <v>709</v>
      </c>
      <c r="D16" s="206" t="s">
        <v>701</v>
      </c>
    </row>
    <row r="17" spans="1:4" ht="43.5" x14ac:dyDescent="0.35">
      <c r="A17" s="211">
        <v>1.8</v>
      </c>
      <c r="B17" s="212" t="s">
        <v>710</v>
      </c>
      <c r="C17" s="217" t="s">
        <v>711</v>
      </c>
      <c r="D17" s="200" t="s">
        <v>712</v>
      </c>
    </row>
    <row r="18" spans="1:4" ht="43.5" x14ac:dyDescent="0.35">
      <c r="A18" s="197">
        <v>1.9</v>
      </c>
      <c r="B18" s="198" t="s">
        <v>713</v>
      </c>
      <c r="C18" s="217" t="s">
        <v>714</v>
      </c>
      <c r="D18" s="200" t="s">
        <v>715</v>
      </c>
    </row>
    <row r="19" spans="1:4" ht="43.5" x14ac:dyDescent="0.35">
      <c r="A19" s="213">
        <v>1.1000000000000001</v>
      </c>
      <c r="B19" s="198" t="s">
        <v>716</v>
      </c>
      <c r="C19" s="217" t="s">
        <v>717</v>
      </c>
      <c r="D19" s="200" t="s">
        <v>718</v>
      </c>
    </row>
    <row r="20" spans="1:4" x14ac:dyDescent="0.35">
      <c r="A20" s="214">
        <v>1.1100000000000001</v>
      </c>
      <c r="B20" s="215" t="s">
        <v>237</v>
      </c>
      <c r="C20" s="217"/>
      <c r="D20" s="200"/>
    </row>
    <row r="21" spans="1:4" x14ac:dyDescent="0.35">
      <c r="A21" s="216" t="s">
        <v>719</v>
      </c>
      <c r="B21" s="195" t="s">
        <v>720</v>
      </c>
      <c r="C21" s="246"/>
      <c r="D21" s="196"/>
    </row>
    <row r="22" spans="1:4" ht="116" x14ac:dyDescent="0.35">
      <c r="A22" s="197">
        <v>2.1</v>
      </c>
      <c r="B22" s="198" t="s">
        <v>721</v>
      </c>
      <c r="C22" s="217" t="s">
        <v>722</v>
      </c>
      <c r="D22" s="200" t="s">
        <v>723</v>
      </c>
    </row>
    <row r="23" spans="1:4" ht="43.5" x14ac:dyDescent="0.35">
      <c r="A23" s="197">
        <v>2.2000000000000002</v>
      </c>
      <c r="B23" s="198" t="s">
        <v>724</v>
      </c>
      <c r="C23" s="217" t="s">
        <v>725</v>
      </c>
      <c r="D23" s="200" t="s">
        <v>726</v>
      </c>
    </row>
    <row r="24" spans="1:4" ht="275.5" x14ac:dyDescent="0.35">
      <c r="A24" s="197">
        <v>2.2999999999999998</v>
      </c>
      <c r="B24" s="198" t="s">
        <v>727</v>
      </c>
      <c r="C24" s="217" t="s">
        <v>728</v>
      </c>
      <c r="D24" s="200" t="s">
        <v>729</v>
      </c>
    </row>
    <row r="25" spans="1:4" ht="72.5" x14ac:dyDescent="0.35">
      <c r="A25" s="197">
        <v>2.4</v>
      </c>
      <c r="B25" s="198" t="s">
        <v>730</v>
      </c>
      <c r="C25" s="217" t="s">
        <v>731</v>
      </c>
      <c r="D25" s="200" t="s">
        <v>732</v>
      </c>
    </row>
    <row r="26" spans="1:4" ht="246.5" x14ac:dyDescent="0.35">
      <c r="A26" s="197">
        <v>2.5</v>
      </c>
      <c r="B26" s="198" t="s">
        <v>733</v>
      </c>
      <c r="C26" s="217" t="s">
        <v>734</v>
      </c>
      <c r="D26" s="200" t="s">
        <v>726</v>
      </c>
    </row>
    <row r="27" spans="1:4" ht="29" x14ac:dyDescent="0.35">
      <c r="A27" s="197">
        <v>2.6</v>
      </c>
      <c r="B27" s="198" t="s">
        <v>735</v>
      </c>
      <c r="C27" s="217" t="s">
        <v>736</v>
      </c>
      <c r="D27" s="200" t="s">
        <v>737</v>
      </c>
    </row>
    <row r="28" spans="1:4" ht="145" x14ac:dyDescent="0.35">
      <c r="A28" s="197">
        <v>2.7</v>
      </c>
      <c r="B28" s="198" t="s">
        <v>738</v>
      </c>
      <c r="C28" s="217" t="s">
        <v>739</v>
      </c>
      <c r="D28" s="200" t="s">
        <v>740</v>
      </c>
    </row>
    <row r="29" spans="1:4" ht="58" x14ac:dyDescent="0.35">
      <c r="A29" s="218" t="s">
        <v>741</v>
      </c>
      <c r="B29" s="219" t="s">
        <v>742</v>
      </c>
      <c r="C29" s="247" t="s">
        <v>743</v>
      </c>
      <c r="D29" s="206" t="s">
        <v>744</v>
      </c>
    </row>
    <row r="30" spans="1:4" ht="29" x14ac:dyDescent="0.35">
      <c r="A30" s="220" t="s">
        <v>745</v>
      </c>
      <c r="B30" s="195" t="s">
        <v>746</v>
      </c>
      <c r="C30" s="246"/>
      <c r="D30" s="196"/>
    </row>
    <row r="31" spans="1:4" ht="58" x14ac:dyDescent="0.35">
      <c r="A31" s="197">
        <v>3.1</v>
      </c>
      <c r="B31" s="198" t="s">
        <v>747</v>
      </c>
      <c r="C31" s="217" t="s">
        <v>748</v>
      </c>
      <c r="D31" s="200" t="str">
        <f>B30</f>
        <v>Rule of Law and Human Rights</v>
      </c>
    </row>
    <row r="32" spans="1:4" ht="58" x14ac:dyDescent="0.35">
      <c r="A32" s="218" t="s">
        <v>749</v>
      </c>
      <c r="B32" s="221" t="s">
        <v>750</v>
      </c>
      <c r="C32" s="247" t="s">
        <v>751</v>
      </c>
      <c r="D32" s="206" t="s">
        <v>752</v>
      </c>
    </row>
    <row r="33" spans="1:4" ht="87" x14ac:dyDescent="0.35">
      <c r="A33" s="197">
        <v>3.2</v>
      </c>
      <c r="B33" s="198" t="s">
        <v>753</v>
      </c>
      <c r="C33" s="217" t="s">
        <v>754</v>
      </c>
      <c r="D33" s="200" t="s">
        <v>752</v>
      </c>
    </row>
    <row r="34" spans="1:4" ht="87" x14ac:dyDescent="0.35">
      <c r="A34" s="197">
        <v>3.3</v>
      </c>
      <c r="B34" s="198" t="s">
        <v>755</v>
      </c>
      <c r="C34" s="217" t="s">
        <v>756</v>
      </c>
      <c r="D34" s="200" t="s">
        <v>752</v>
      </c>
    </row>
    <row r="35" spans="1:4" ht="43.5" x14ac:dyDescent="0.35">
      <c r="A35" s="197">
        <v>3.4</v>
      </c>
      <c r="B35" s="198" t="s">
        <v>757</v>
      </c>
      <c r="C35" s="217" t="s">
        <v>758</v>
      </c>
      <c r="D35" s="200" t="s">
        <v>759</v>
      </c>
    </row>
    <row r="36" spans="1:4" ht="43.5" x14ac:dyDescent="0.35">
      <c r="A36" s="218" t="s">
        <v>760</v>
      </c>
      <c r="B36" s="219" t="s">
        <v>761</v>
      </c>
      <c r="C36" s="247" t="s">
        <v>762</v>
      </c>
      <c r="D36" s="206" t="s">
        <v>759</v>
      </c>
    </row>
    <row r="37" spans="1:4" ht="101.5" x14ac:dyDescent="0.35">
      <c r="A37" s="197">
        <v>3.5</v>
      </c>
      <c r="B37" s="198" t="s">
        <v>763</v>
      </c>
      <c r="C37" s="217" t="s">
        <v>764</v>
      </c>
      <c r="D37" s="200" t="s">
        <v>765</v>
      </c>
    </row>
    <row r="38" spans="1:4" ht="130.5" x14ac:dyDescent="0.35">
      <c r="A38" s="197">
        <v>3.6</v>
      </c>
      <c r="B38" s="198" t="s">
        <v>766</v>
      </c>
      <c r="C38" s="217" t="s">
        <v>767</v>
      </c>
      <c r="D38" s="200" t="s">
        <v>768</v>
      </c>
    </row>
    <row r="39" spans="1:4" ht="145" x14ac:dyDescent="0.35">
      <c r="A39" s="197">
        <v>3.7</v>
      </c>
      <c r="B39" s="201" t="s">
        <v>769</v>
      </c>
      <c r="C39" s="217" t="s">
        <v>770</v>
      </c>
      <c r="D39" s="200" t="s">
        <v>771</v>
      </c>
    </row>
    <row r="40" spans="1:4" ht="58" x14ac:dyDescent="0.35">
      <c r="A40" s="218" t="s">
        <v>772</v>
      </c>
      <c r="B40" s="219" t="s">
        <v>773</v>
      </c>
      <c r="C40" s="247" t="s">
        <v>774</v>
      </c>
      <c r="D40" s="206" t="s">
        <v>771</v>
      </c>
    </row>
    <row r="41" spans="1:4" ht="29" x14ac:dyDescent="0.35">
      <c r="A41" s="218" t="s">
        <v>775</v>
      </c>
      <c r="B41" s="219" t="s">
        <v>776</v>
      </c>
      <c r="C41" s="247" t="s">
        <v>777</v>
      </c>
      <c r="D41" s="206" t="s">
        <v>771</v>
      </c>
    </row>
    <row r="42" spans="1:4" ht="29" x14ac:dyDescent="0.35">
      <c r="A42" s="220" t="s">
        <v>778</v>
      </c>
      <c r="B42" s="195" t="s">
        <v>779</v>
      </c>
      <c r="C42" s="246"/>
      <c r="D42" s="196"/>
    </row>
    <row r="43" spans="1:4" ht="43.5" x14ac:dyDescent="0.35">
      <c r="A43" s="197">
        <v>4.0999999999999996</v>
      </c>
      <c r="B43" s="198" t="s">
        <v>780</v>
      </c>
      <c r="C43" s="217" t="s">
        <v>781</v>
      </c>
      <c r="D43" s="200" t="s">
        <v>782</v>
      </c>
    </row>
    <row r="44" spans="1:4" ht="72.5" x14ac:dyDescent="0.35">
      <c r="A44" s="197">
        <v>4.2</v>
      </c>
      <c r="B44" s="198" t="s">
        <v>783</v>
      </c>
      <c r="C44" s="217" t="s">
        <v>784</v>
      </c>
      <c r="D44" s="200" t="s">
        <v>785</v>
      </c>
    </row>
    <row r="45" spans="1:4" ht="145" x14ac:dyDescent="0.35">
      <c r="A45" s="197">
        <v>4.3</v>
      </c>
      <c r="B45" s="198" t="s">
        <v>786</v>
      </c>
      <c r="C45" s="242" t="s">
        <v>787</v>
      </c>
      <c r="D45" s="200" t="s">
        <v>788</v>
      </c>
    </row>
    <row r="46" spans="1:4" ht="101.5" x14ac:dyDescent="0.35">
      <c r="A46" s="197">
        <v>4.4000000000000004</v>
      </c>
      <c r="B46" s="198" t="s">
        <v>789</v>
      </c>
      <c r="C46" s="242" t="s">
        <v>790</v>
      </c>
      <c r="D46" s="200" t="s">
        <v>791</v>
      </c>
    </row>
    <row r="47" spans="1:4" ht="43.5" x14ac:dyDescent="0.35">
      <c r="A47" s="218" t="s">
        <v>792</v>
      </c>
      <c r="B47" s="219" t="s">
        <v>793</v>
      </c>
      <c r="C47" s="247" t="s">
        <v>794</v>
      </c>
      <c r="D47" s="206" t="s">
        <v>791</v>
      </c>
    </row>
    <row r="48" spans="1:4" ht="72.5" x14ac:dyDescent="0.35">
      <c r="A48" s="197">
        <v>4.5</v>
      </c>
      <c r="B48" s="198" t="s">
        <v>795</v>
      </c>
      <c r="C48" s="242" t="s">
        <v>796</v>
      </c>
      <c r="D48" s="200" t="s">
        <v>785</v>
      </c>
    </row>
    <row r="49" spans="1:4" ht="72.5" x14ac:dyDescent="0.35">
      <c r="A49" s="197">
        <v>4.5999999999999996</v>
      </c>
      <c r="B49" s="198" t="s">
        <v>797</v>
      </c>
      <c r="C49" s="243" t="s">
        <v>798</v>
      </c>
      <c r="D49" s="200" t="s">
        <v>799</v>
      </c>
    </row>
    <row r="50" spans="1:4" ht="43.5" x14ac:dyDescent="0.35">
      <c r="A50" s="197">
        <v>4.7</v>
      </c>
      <c r="B50" s="198" t="s">
        <v>800</v>
      </c>
      <c r="C50" s="243" t="s">
        <v>801</v>
      </c>
      <c r="D50" s="200" t="s">
        <v>802</v>
      </c>
    </row>
    <row r="51" spans="1:4" x14ac:dyDescent="0.35">
      <c r="A51" s="220" t="s">
        <v>803</v>
      </c>
      <c r="B51" s="195" t="s">
        <v>804</v>
      </c>
      <c r="C51" s="244"/>
      <c r="D51" s="196"/>
    </row>
    <row r="52" spans="1:4" ht="43.5" x14ac:dyDescent="0.35">
      <c r="A52" s="197">
        <v>5.0999999999999996</v>
      </c>
      <c r="B52" s="198" t="s">
        <v>805</v>
      </c>
      <c r="C52" s="243" t="s">
        <v>806</v>
      </c>
      <c r="D52" s="222" t="s">
        <v>807</v>
      </c>
    </row>
    <row r="53" spans="1:4" ht="58" x14ac:dyDescent="0.35">
      <c r="A53" s="199">
        <v>5.2</v>
      </c>
      <c r="B53" s="217" t="s">
        <v>808</v>
      </c>
      <c r="C53" s="217" t="s">
        <v>809</v>
      </c>
      <c r="D53" s="200" t="s">
        <v>810</v>
      </c>
    </row>
    <row r="54" spans="1:4" ht="29" x14ac:dyDescent="0.35">
      <c r="A54" s="218" t="s">
        <v>811</v>
      </c>
      <c r="B54" s="221" t="s">
        <v>812</v>
      </c>
      <c r="C54" s="247" t="s">
        <v>813</v>
      </c>
      <c r="D54" s="206" t="s">
        <v>814</v>
      </c>
    </row>
    <row r="55" spans="1:4" ht="58" x14ac:dyDescent="0.35">
      <c r="A55" s="197">
        <v>5.3</v>
      </c>
      <c r="B55" s="198" t="s">
        <v>815</v>
      </c>
      <c r="C55" s="217" t="s">
        <v>816</v>
      </c>
      <c r="D55" s="200" t="s">
        <v>817</v>
      </c>
    </row>
    <row r="56" spans="1:4" ht="145" x14ac:dyDescent="0.35">
      <c r="A56" s="197">
        <v>5.4</v>
      </c>
      <c r="B56" s="198" t="s">
        <v>818</v>
      </c>
      <c r="C56" s="217" t="s">
        <v>819</v>
      </c>
      <c r="D56" s="200" t="s">
        <v>820</v>
      </c>
    </row>
    <row r="57" spans="1:4" ht="145" x14ac:dyDescent="0.35">
      <c r="A57" s="197">
        <v>5.5</v>
      </c>
      <c r="B57" s="198" t="s">
        <v>821</v>
      </c>
      <c r="C57" s="217" t="s">
        <v>822</v>
      </c>
      <c r="D57" s="200" t="s">
        <v>823</v>
      </c>
    </row>
    <row r="58" spans="1:4" x14ac:dyDescent="0.35">
      <c r="A58" s="220" t="s">
        <v>824</v>
      </c>
      <c r="B58" s="195" t="s">
        <v>825</v>
      </c>
      <c r="C58" s="246"/>
      <c r="D58" s="196"/>
    </row>
    <row r="59" spans="1:4" ht="116" x14ac:dyDescent="0.35">
      <c r="A59" s="197">
        <v>6.1</v>
      </c>
      <c r="B59" s="198" t="s">
        <v>826</v>
      </c>
      <c r="C59" s="217" t="s">
        <v>827</v>
      </c>
      <c r="D59" s="200" t="s">
        <v>828</v>
      </c>
    </row>
    <row r="60" spans="1:4" ht="29" x14ac:dyDescent="0.35">
      <c r="A60" s="218" t="s">
        <v>829</v>
      </c>
      <c r="B60" s="219" t="s">
        <v>830</v>
      </c>
      <c r="C60" s="247" t="s">
        <v>831</v>
      </c>
      <c r="D60" s="206" t="s">
        <v>828</v>
      </c>
    </row>
    <row r="61" spans="1:4" ht="101.5" x14ac:dyDescent="0.35">
      <c r="A61" s="197">
        <v>6.2</v>
      </c>
      <c r="B61" s="198" t="s">
        <v>832</v>
      </c>
      <c r="C61" s="217" t="s">
        <v>833</v>
      </c>
      <c r="D61" s="200" t="s">
        <v>834</v>
      </c>
    </row>
    <row r="62" spans="1:4" ht="58" x14ac:dyDescent="0.35">
      <c r="A62" s="218" t="s">
        <v>835</v>
      </c>
      <c r="B62" s="221" t="s">
        <v>836</v>
      </c>
      <c r="C62" s="245" t="s">
        <v>837</v>
      </c>
      <c r="D62" s="206" t="s">
        <v>838</v>
      </c>
    </row>
    <row r="63" spans="1:4" ht="58" x14ac:dyDescent="0.35">
      <c r="A63" s="218" t="s">
        <v>839</v>
      </c>
      <c r="B63" s="221" t="s">
        <v>840</v>
      </c>
      <c r="C63" s="245" t="s">
        <v>841</v>
      </c>
      <c r="D63" s="206" t="s">
        <v>834</v>
      </c>
    </row>
    <row r="64" spans="1:4" ht="232" x14ac:dyDescent="0.35">
      <c r="A64" s="197">
        <v>6.3</v>
      </c>
      <c r="B64" s="198" t="s">
        <v>842</v>
      </c>
      <c r="C64" s="217" t="s">
        <v>843</v>
      </c>
      <c r="D64" s="200" t="s">
        <v>844</v>
      </c>
    </row>
    <row r="65" spans="1:4" ht="72.5" x14ac:dyDescent="0.35">
      <c r="A65" s="218" t="s">
        <v>845</v>
      </c>
      <c r="B65" s="221" t="s">
        <v>846</v>
      </c>
      <c r="C65" s="247" t="s">
        <v>847</v>
      </c>
      <c r="D65" s="206" t="s">
        <v>848</v>
      </c>
    </row>
    <row r="66" spans="1:4" ht="101.5" x14ac:dyDescent="0.35">
      <c r="A66" s="223" t="s">
        <v>849</v>
      </c>
      <c r="B66" s="224" t="s">
        <v>850</v>
      </c>
      <c r="C66" s="247" t="s">
        <v>851</v>
      </c>
      <c r="D66" s="206" t="s">
        <v>844</v>
      </c>
    </row>
    <row r="67" spans="1:4" ht="87" x14ac:dyDescent="0.35">
      <c r="A67" s="223" t="s">
        <v>852</v>
      </c>
      <c r="B67" s="224" t="s">
        <v>853</v>
      </c>
      <c r="C67" s="247" t="s">
        <v>854</v>
      </c>
      <c r="D67" s="206" t="s">
        <v>855</v>
      </c>
    </row>
    <row r="68" spans="1:4" ht="116" x14ac:dyDescent="0.35">
      <c r="A68" s="223" t="s">
        <v>856</v>
      </c>
      <c r="B68" s="224" t="s">
        <v>857</v>
      </c>
      <c r="C68" s="247" t="s">
        <v>858</v>
      </c>
      <c r="D68" s="206" t="s">
        <v>859</v>
      </c>
    </row>
    <row r="69" spans="1:4" ht="87" x14ac:dyDescent="0.35">
      <c r="A69" s="223" t="s">
        <v>860</v>
      </c>
      <c r="B69" s="224" t="s">
        <v>861</v>
      </c>
      <c r="C69" s="247" t="s">
        <v>862</v>
      </c>
      <c r="D69" s="206" t="s">
        <v>863</v>
      </c>
    </row>
    <row r="70" spans="1:4" ht="101.5" x14ac:dyDescent="0.35">
      <c r="A70" s="197">
        <v>6.4</v>
      </c>
      <c r="B70" s="198" t="s">
        <v>864</v>
      </c>
      <c r="C70" s="217" t="s">
        <v>865</v>
      </c>
      <c r="D70" s="200" t="s">
        <v>866</v>
      </c>
    </row>
  </sheetData>
  <mergeCells count="1">
    <mergeCell ref="A1:B1"/>
  </mergeCells>
  <hyperlinks>
    <hyperlink ref="D1" r:id="rId1" display="OECD DAC CRS Code" xr:uid="{5F1805F7-6AD6-481D-9356-97631682D8F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0" tint="-0.34998626667073579"/>
  </sheetPr>
  <dimension ref="B1:F25"/>
  <sheetViews>
    <sheetView showGridLines="0" showZeros="0" zoomScale="80" zoomScaleNormal="80" workbookViewId="0">
      <selection activeCell="F10" sqref="F10"/>
    </sheetView>
  </sheetViews>
  <sheetFormatPr baseColWidth="10" defaultColWidth="8.90625" defaultRowHeight="14.5" x14ac:dyDescent="0.35"/>
  <cols>
    <col min="1" max="1" width="12.453125" customWidth="1"/>
    <col min="2" max="2" width="20.453125" customWidth="1"/>
    <col min="3" max="3" width="25.453125" customWidth="1"/>
    <col min="4" max="5" width="25.453125" hidden="1" customWidth="1"/>
    <col min="6" max="6" width="24.453125" customWidth="1"/>
    <col min="7" max="7" width="18.453125" customWidth="1"/>
    <col min="8" max="8" width="21.6328125" customWidth="1"/>
    <col min="9" max="10" width="15.90625" bestFit="1" customWidth="1"/>
    <col min="11" max="11" width="11.08984375" bestFit="1" customWidth="1"/>
  </cols>
  <sheetData>
    <row r="1" spans="2:6" ht="15" thickBot="1" x14ac:dyDescent="0.4"/>
    <row r="2" spans="2:6" s="64" customFormat="1" ht="15.5" x14ac:dyDescent="0.35">
      <c r="B2" s="309" t="s">
        <v>231</v>
      </c>
      <c r="C2" s="310"/>
      <c r="D2" s="310"/>
      <c r="E2" s="310"/>
      <c r="F2" s="311"/>
    </row>
    <row r="3" spans="2:6" s="64" customFormat="1" ht="16" thickBot="1" x14ac:dyDescent="0.4">
      <c r="B3" s="312"/>
      <c r="C3" s="313"/>
      <c r="D3" s="313"/>
      <c r="E3" s="313"/>
      <c r="F3" s="314"/>
    </row>
    <row r="4" spans="2:6" s="64" customFormat="1" ht="16" thickBot="1" x14ac:dyDescent="0.4">
      <c r="B4" s="182"/>
      <c r="C4" s="182"/>
      <c r="D4" s="182"/>
      <c r="E4" s="182"/>
      <c r="F4" s="182"/>
    </row>
    <row r="5" spans="2:6" s="64" customFormat="1" ht="16" thickBot="1" x14ac:dyDescent="0.4">
      <c r="B5" s="282" t="s">
        <v>170</v>
      </c>
      <c r="C5" s="284"/>
      <c r="D5" s="102"/>
      <c r="E5" s="102"/>
      <c r="F5" s="182"/>
    </row>
    <row r="6" spans="2:6" s="64" customFormat="1" ht="15.5" x14ac:dyDescent="0.35">
      <c r="B6" s="61"/>
      <c r="C6" s="315" t="str">
        <f>'1) Budget Tables'!D5</f>
        <v>Recipient Organization</v>
      </c>
      <c r="D6" s="103" t="s">
        <v>189</v>
      </c>
      <c r="E6" s="46" t="s">
        <v>190</v>
      </c>
      <c r="F6" s="182"/>
    </row>
    <row r="7" spans="2:6" s="64" customFormat="1" ht="15.5" x14ac:dyDescent="0.35">
      <c r="B7" s="61"/>
      <c r="C7" s="252"/>
      <c r="D7" s="104"/>
      <c r="E7" s="41"/>
      <c r="F7" s="182"/>
    </row>
    <row r="8" spans="2:6" s="64" customFormat="1" ht="31" x14ac:dyDescent="0.35">
      <c r="B8" s="15" t="s">
        <v>194</v>
      </c>
      <c r="C8" s="183">
        <f>'2) By Category'!D201</f>
        <v>239941</v>
      </c>
      <c r="D8" s="175">
        <f>'2) By Category'!E201</f>
        <v>0</v>
      </c>
      <c r="E8" s="171">
        <f>'2) By Category'!F201</f>
        <v>0</v>
      </c>
      <c r="F8" s="182"/>
    </row>
    <row r="9" spans="2:6" s="64" customFormat="1" ht="46.5" x14ac:dyDescent="0.35">
      <c r="B9" s="15" t="s">
        <v>195</v>
      </c>
      <c r="C9" s="183">
        <f>'2) By Category'!D202</f>
        <v>217170.215</v>
      </c>
      <c r="D9" s="175">
        <f>'2) By Category'!E202</f>
        <v>0</v>
      </c>
      <c r="E9" s="171">
        <f>'2) By Category'!F202</f>
        <v>0</v>
      </c>
      <c r="F9" s="182"/>
    </row>
    <row r="10" spans="2:6" s="64" customFormat="1" ht="62" x14ac:dyDescent="0.35">
      <c r="B10" s="15" t="s">
        <v>196</v>
      </c>
      <c r="C10" s="183">
        <f>'2) By Category'!D203</f>
        <v>28800</v>
      </c>
      <c r="D10" s="175">
        <f>'2) By Category'!E203</f>
        <v>0</v>
      </c>
      <c r="E10" s="171">
        <f>'2) By Category'!F203</f>
        <v>0</v>
      </c>
      <c r="F10" s="182"/>
    </row>
    <row r="11" spans="2:6" s="64" customFormat="1" ht="31" x14ac:dyDescent="0.35">
      <c r="B11" s="24" t="s">
        <v>197</v>
      </c>
      <c r="C11" s="183">
        <f>'2) By Category'!D204</f>
        <v>179800</v>
      </c>
      <c r="D11" s="175">
        <f>'2) By Category'!E204</f>
        <v>0</v>
      </c>
      <c r="E11" s="171">
        <f>'2) By Category'!F204</f>
        <v>0</v>
      </c>
      <c r="F11" s="182"/>
    </row>
    <row r="12" spans="2:6" s="64" customFormat="1" ht="15.5" x14ac:dyDescent="0.35">
      <c r="B12" s="15" t="s">
        <v>198</v>
      </c>
      <c r="C12" s="183">
        <f>'2) By Category'!D205</f>
        <v>7600</v>
      </c>
      <c r="D12" s="175">
        <f>'2) By Category'!E205</f>
        <v>0</v>
      </c>
      <c r="E12" s="171">
        <f>'2) By Category'!F205</f>
        <v>0</v>
      </c>
      <c r="F12" s="182"/>
    </row>
    <row r="13" spans="2:6" s="64" customFormat="1" ht="46.5" x14ac:dyDescent="0.35">
      <c r="B13" s="15" t="s">
        <v>199</v>
      </c>
      <c r="C13" s="183">
        <f>'2) By Category'!D206</f>
        <v>602700</v>
      </c>
      <c r="D13" s="175">
        <f>'2) By Category'!E206</f>
        <v>0</v>
      </c>
      <c r="E13" s="171">
        <f>'2) By Category'!F206</f>
        <v>0</v>
      </c>
      <c r="F13" s="182"/>
    </row>
    <row r="14" spans="2:6" s="64" customFormat="1" ht="31.5" thickBot="1" x14ac:dyDescent="0.4">
      <c r="B14" s="23" t="s">
        <v>200</v>
      </c>
      <c r="C14" s="184">
        <f>'2) By Category'!D207</f>
        <v>32400</v>
      </c>
      <c r="D14" s="176">
        <f>'2) By Category'!E207</f>
        <v>0</v>
      </c>
      <c r="E14" s="177">
        <f>'2) By Category'!F207</f>
        <v>0</v>
      </c>
      <c r="F14" s="182"/>
    </row>
    <row r="15" spans="2:6" s="64" customFormat="1" ht="30" customHeight="1" thickBot="1" x14ac:dyDescent="0.4">
      <c r="B15" s="185" t="s">
        <v>232</v>
      </c>
      <c r="C15" s="186">
        <f>SUM(C8:C14)</f>
        <v>1308411.2149999999</v>
      </c>
      <c r="D15" s="95">
        <f t="shared" ref="D15:E15" si="0">SUM(D8:D14)</f>
        <v>0</v>
      </c>
      <c r="E15" s="62">
        <f t="shared" si="0"/>
        <v>0</v>
      </c>
      <c r="F15" s="182"/>
    </row>
    <row r="16" spans="2:6" s="64" customFormat="1" ht="30" customHeight="1" x14ac:dyDescent="0.35">
      <c r="B16" s="178" t="s">
        <v>213</v>
      </c>
      <c r="C16" s="187">
        <f>C15*0.07</f>
        <v>91588.785049999991</v>
      </c>
      <c r="D16" s="94"/>
      <c r="E16" s="94"/>
      <c r="F16" s="182"/>
    </row>
    <row r="17" spans="2:6" s="64" customFormat="1" ht="30" customHeight="1" thickBot="1" x14ac:dyDescent="0.4">
      <c r="B17" s="98" t="s">
        <v>10</v>
      </c>
      <c r="C17" s="108">
        <f>SUM(C15:C16)</f>
        <v>1400000.0000499999</v>
      </c>
      <c r="D17" s="94"/>
      <c r="E17" s="94"/>
      <c r="F17" s="182"/>
    </row>
    <row r="18" spans="2:6" s="64" customFormat="1" ht="16" thickBot="1" x14ac:dyDescent="0.4">
      <c r="B18" s="182"/>
      <c r="C18" s="182"/>
      <c r="D18" s="182"/>
      <c r="E18" s="182"/>
      <c r="F18" s="182"/>
    </row>
    <row r="19" spans="2:6" s="64" customFormat="1" ht="15.5" x14ac:dyDescent="0.35">
      <c r="B19" s="256" t="s">
        <v>175</v>
      </c>
      <c r="C19" s="257"/>
      <c r="D19" s="257"/>
      <c r="E19" s="257"/>
      <c r="F19" s="259"/>
    </row>
    <row r="20" spans="2:6" ht="15.5" x14ac:dyDescent="0.35">
      <c r="B20" s="21"/>
      <c r="C20" s="249" t="str">
        <f>'1) Budget Tables'!D5</f>
        <v>Recipient Organization</v>
      </c>
      <c r="D20" s="19" t="s">
        <v>233</v>
      </c>
      <c r="E20" s="19" t="s">
        <v>234</v>
      </c>
      <c r="F20" s="22" t="s">
        <v>176</v>
      </c>
    </row>
    <row r="21" spans="2:6" ht="15.5" x14ac:dyDescent="0.35">
      <c r="B21" s="21"/>
      <c r="C21" s="250"/>
      <c r="D21" s="19"/>
      <c r="E21" s="19"/>
      <c r="F21" s="22"/>
    </row>
    <row r="22" spans="2:6" ht="23.25" customHeight="1" x14ac:dyDescent="0.35">
      <c r="B22" s="20" t="s">
        <v>177</v>
      </c>
      <c r="C22" s="188">
        <f>'1) Budget Tables'!D199</f>
        <v>490000.00001749996</v>
      </c>
      <c r="D22" s="18">
        <f>'1) Budget Tables'!E199</f>
        <v>0</v>
      </c>
      <c r="E22" s="18">
        <f>'1) Budget Tables'!F199</f>
        <v>0</v>
      </c>
      <c r="F22" s="10">
        <f>'1) Budget Tables'!H199</f>
        <v>0.35</v>
      </c>
    </row>
    <row r="23" spans="2:6" ht="24.75" customHeight="1" x14ac:dyDescent="0.35">
      <c r="B23" s="20" t="s">
        <v>178</v>
      </c>
      <c r="C23" s="188">
        <f>'1) Budget Tables'!D200</f>
        <v>490000.00001749996</v>
      </c>
      <c r="D23" s="18">
        <f>'1) Budget Tables'!E200</f>
        <v>0</v>
      </c>
      <c r="E23" s="18">
        <f>'1) Budget Tables'!F200</f>
        <v>0</v>
      </c>
      <c r="F23" s="10">
        <f>'1) Budget Tables'!H200</f>
        <v>0.35</v>
      </c>
    </row>
    <row r="24" spans="2:6" ht="24.75" customHeight="1" x14ac:dyDescent="0.35">
      <c r="B24" s="20" t="s">
        <v>235</v>
      </c>
      <c r="C24" s="188">
        <f>'1) Budget Tables'!D201</f>
        <v>420000.00001499994</v>
      </c>
      <c r="D24" s="18"/>
      <c r="E24" s="18"/>
      <c r="F24" s="10">
        <f>'1) Budget Tables'!H201</f>
        <v>0.3</v>
      </c>
    </row>
    <row r="25" spans="2:6" ht="16" thickBot="1" x14ac:dyDescent="0.4">
      <c r="B25" s="11" t="s">
        <v>214</v>
      </c>
      <c r="C25" s="122">
        <f>'1) Budget Tables'!D202</f>
        <v>1400000.0000499999</v>
      </c>
      <c r="D25" s="123"/>
      <c r="E25" s="123"/>
      <c r="F25" s="124"/>
    </row>
  </sheetData>
  <sheetProtection sheet="1" formatCells="0" formatColumns="0" formatRows="0"/>
  <mergeCells count="5">
    <mergeCell ref="B19:F19"/>
    <mergeCell ref="B2:F3"/>
    <mergeCell ref="B5:C5"/>
    <mergeCell ref="C6:C7"/>
    <mergeCell ref="C20:C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8E87DE7-D65B-4E43-8816-A3CBF3DF7635}">
            <xm:f>'1) Budget Tables'!$D$193</xm:f>
            <x14:dxf>
              <font>
                <color rgb="FF9C0006"/>
              </font>
              <fill>
                <patternFill>
                  <bgColor rgb="FFFFC7CE"/>
                </patternFill>
              </fill>
            </x14:dxf>
          </x14:cfRule>
          <xm:sqref>C17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FBB7F-36A8-4781-B928-71E11B20FD31}">
  <sheetPr>
    <tabColor theme="2" tint="-0.499984740745262"/>
  </sheetPr>
  <dimension ref="A1:A11"/>
  <sheetViews>
    <sheetView workbookViewId="0">
      <selection sqref="A1:A11"/>
    </sheetView>
  </sheetViews>
  <sheetFormatPr baseColWidth="10" defaultColWidth="8.90625" defaultRowHeight="14.5" x14ac:dyDescent="0.35"/>
  <sheetData>
    <row r="1" spans="1:1" x14ac:dyDescent="0.35">
      <c r="A1" s="189">
        <v>0</v>
      </c>
    </row>
    <row r="2" spans="1:1" x14ac:dyDescent="0.35">
      <c r="A2" s="190">
        <v>0.1</v>
      </c>
    </row>
    <row r="3" spans="1:1" x14ac:dyDescent="0.35">
      <c r="A3" s="189">
        <v>0.2</v>
      </c>
    </row>
    <row r="4" spans="1:1" x14ac:dyDescent="0.35">
      <c r="A4" s="190">
        <v>0.3</v>
      </c>
    </row>
    <row r="5" spans="1:1" x14ac:dyDescent="0.35">
      <c r="A5" s="189">
        <v>0.4</v>
      </c>
    </row>
    <row r="6" spans="1:1" x14ac:dyDescent="0.35">
      <c r="A6" s="190">
        <v>0.5</v>
      </c>
    </row>
    <row r="7" spans="1:1" x14ac:dyDescent="0.35">
      <c r="A7" s="189">
        <v>0.6</v>
      </c>
    </row>
    <row r="8" spans="1:1" x14ac:dyDescent="0.35">
      <c r="A8" s="190">
        <v>0.7</v>
      </c>
    </row>
    <row r="9" spans="1:1" x14ac:dyDescent="0.35">
      <c r="A9" s="189">
        <v>0.8</v>
      </c>
    </row>
    <row r="10" spans="1:1" x14ac:dyDescent="0.35">
      <c r="A10" s="190">
        <v>0.9</v>
      </c>
    </row>
    <row r="11" spans="1:1" x14ac:dyDescent="0.35">
      <c r="A11" s="189">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D171"/>
  <sheetViews>
    <sheetView workbookViewId="0">
      <selection activeCell="J10" sqref="J10"/>
    </sheetView>
  </sheetViews>
  <sheetFormatPr baseColWidth="10" defaultColWidth="8.90625" defaultRowHeight="14.5" x14ac:dyDescent="0.35"/>
  <cols>
    <col min="1" max="1" width="10" customWidth="1"/>
  </cols>
  <sheetData>
    <row r="1" spans="1:4" x14ac:dyDescent="0.35">
      <c r="A1">
        <v>0</v>
      </c>
      <c r="B1">
        <v>0</v>
      </c>
      <c r="C1">
        <v>0</v>
      </c>
      <c r="D1">
        <v>0</v>
      </c>
    </row>
    <row r="2" spans="1:4" x14ac:dyDescent="0.35">
      <c r="A2" s="65" t="s">
        <v>236</v>
      </c>
      <c r="B2" s="66" t="s">
        <v>237</v>
      </c>
      <c r="C2" s="191" t="s">
        <v>582</v>
      </c>
      <c r="D2" s="66" t="s">
        <v>237</v>
      </c>
    </row>
    <row r="3" spans="1:4" x14ac:dyDescent="0.35">
      <c r="A3" s="67" t="s">
        <v>238</v>
      </c>
      <c r="B3" s="68" t="s">
        <v>239</v>
      </c>
      <c r="C3" s="192" t="s">
        <v>583</v>
      </c>
      <c r="D3" s="193" t="s">
        <v>584</v>
      </c>
    </row>
    <row r="4" spans="1:4" x14ac:dyDescent="0.35">
      <c r="A4" s="67" t="s">
        <v>240</v>
      </c>
      <c r="B4" s="68" t="s">
        <v>241</v>
      </c>
      <c r="C4" s="192" t="s">
        <v>585</v>
      </c>
      <c r="D4" s="193" t="s">
        <v>584</v>
      </c>
    </row>
    <row r="5" spans="1:4" x14ac:dyDescent="0.35">
      <c r="A5" s="67" t="s">
        <v>242</v>
      </c>
      <c r="B5" s="68" t="s">
        <v>243</v>
      </c>
      <c r="C5" s="192" t="s">
        <v>586</v>
      </c>
      <c r="D5" s="193" t="s">
        <v>584</v>
      </c>
    </row>
    <row r="6" spans="1:4" x14ac:dyDescent="0.35">
      <c r="A6" s="67" t="s">
        <v>244</v>
      </c>
      <c r="B6" s="68" t="s">
        <v>245</v>
      </c>
      <c r="C6" s="192" t="s">
        <v>587</v>
      </c>
      <c r="D6" s="193" t="s">
        <v>584</v>
      </c>
    </row>
    <row r="7" spans="1:4" x14ac:dyDescent="0.35">
      <c r="A7" s="67" t="s">
        <v>246</v>
      </c>
      <c r="B7" s="68" t="s">
        <v>247</v>
      </c>
      <c r="C7" t="s">
        <v>588</v>
      </c>
      <c r="D7" s="193" t="s">
        <v>584</v>
      </c>
    </row>
    <row r="8" spans="1:4" x14ac:dyDescent="0.35">
      <c r="A8" s="67" t="s">
        <v>248</v>
      </c>
      <c r="B8" s="68" t="s">
        <v>249</v>
      </c>
      <c r="C8" t="s">
        <v>589</v>
      </c>
      <c r="D8" s="193" t="s">
        <v>584</v>
      </c>
    </row>
    <row r="9" spans="1:4" x14ac:dyDescent="0.35">
      <c r="A9" s="67" t="s">
        <v>250</v>
      </c>
      <c r="B9" s="68" t="s">
        <v>251</v>
      </c>
      <c r="C9" t="s">
        <v>590</v>
      </c>
      <c r="D9" s="193" t="s">
        <v>584</v>
      </c>
    </row>
    <row r="10" spans="1:4" x14ac:dyDescent="0.35">
      <c r="A10" s="67" t="s">
        <v>252</v>
      </c>
      <c r="B10" s="68" t="s">
        <v>253</v>
      </c>
      <c r="C10" t="s">
        <v>591</v>
      </c>
      <c r="D10" s="193" t="s">
        <v>584</v>
      </c>
    </row>
    <row r="11" spans="1:4" x14ac:dyDescent="0.35">
      <c r="A11" s="67" t="s">
        <v>254</v>
      </c>
      <c r="B11" s="68" t="s">
        <v>255</v>
      </c>
      <c r="C11" t="s">
        <v>592</v>
      </c>
      <c r="D11" s="193" t="s">
        <v>584</v>
      </c>
    </row>
    <row r="12" spans="1:4" x14ac:dyDescent="0.35">
      <c r="A12" s="67" t="s">
        <v>256</v>
      </c>
      <c r="B12" s="68" t="s">
        <v>257</v>
      </c>
      <c r="C12" t="s">
        <v>593</v>
      </c>
      <c r="D12" s="193" t="s">
        <v>584</v>
      </c>
    </row>
    <row r="13" spans="1:4" x14ac:dyDescent="0.35">
      <c r="A13" s="67" t="s">
        <v>258</v>
      </c>
      <c r="B13" s="68" t="s">
        <v>259</v>
      </c>
      <c r="C13" s="192" t="s">
        <v>594</v>
      </c>
      <c r="D13" s="193" t="s">
        <v>584</v>
      </c>
    </row>
    <row r="14" spans="1:4" x14ac:dyDescent="0.35">
      <c r="A14" s="67" t="s">
        <v>260</v>
      </c>
      <c r="B14" s="68" t="s">
        <v>261</v>
      </c>
      <c r="C14" s="192" t="s">
        <v>595</v>
      </c>
      <c r="D14" s="193" t="s">
        <v>584</v>
      </c>
    </row>
    <row r="15" spans="1:4" x14ac:dyDescent="0.35">
      <c r="A15" s="67" t="s">
        <v>262</v>
      </c>
      <c r="B15" s="68" t="s">
        <v>263</v>
      </c>
      <c r="C15" s="192" t="s">
        <v>596</v>
      </c>
      <c r="D15" s="193" t="s">
        <v>584</v>
      </c>
    </row>
    <row r="16" spans="1:4" x14ac:dyDescent="0.35">
      <c r="A16" s="67" t="s">
        <v>264</v>
      </c>
      <c r="B16" s="68" t="s">
        <v>265</v>
      </c>
      <c r="C16" t="s">
        <v>597</v>
      </c>
      <c r="D16" s="193" t="s">
        <v>584</v>
      </c>
    </row>
    <row r="17" spans="1:4" x14ac:dyDescent="0.35">
      <c r="A17" s="67" t="s">
        <v>266</v>
      </c>
      <c r="B17" s="68" t="s">
        <v>267</v>
      </c>
      <c r="C17" t="s">
        <v>598</v>
      </c>
      <c r="D17" s="193" t="s">
        <v>584</v>
      </c>
    </row>
    <row r="18" spans="1:4" x14ac:dyDescent="0.35">
      <c r="A18" s="67" t="s">
        <v>268</v>
      </c>
      <c r="B18" s="68" t="s">
        <v>269</v>
      </c>
      <c r="C18" t="s">
        <v>599</v>
      </c>
      <c r="D18" s="193" t="s">
        <v>584</v>
      </c>
    </row>
    <row r="19" spans="1:4" x14ac:dyDescent="0.35">
      <c r="A19" s="67" t="s">
        <v>270</v>
      </c>
      <c r="B19" s="68" t="s">
        <v>271</v>
      </c>
      <c r="C19" s="192" t="s">
        <v>600</v>
      </c>
      <c r="D19" s="193" t="s">
        <v>584</v>
      </c>
    </row>
    <row r="20" spans="1:4" x14ac:dyDescent="0.35">
      <c r="A20" s="67" t="s">
        <v>272</v>
      </c>
      <c r="B20" s="68" t="s">
        <v>273</v>
      </c>
      <c r="C20" s="192" t="s">
        <v>601</v>
      </c>
      <c r="D20" s="193" t="s">
        <v>584</v>
      </c>
    </row>
    <row r="21" spans="1:4" x14ac:dyDescent="0.35">
      <c r="A21" s="67" t="s">
        <v>274</v>
      </c>
      <c r="B21" s="68" t="s">
        <v>275</v>
      </c>
      <c r="C21" s="192" t="s">
        <v>602</v>
      </c>
      <c r="D21" s="193" t="s">
        <v>584</v>
      </c>
    </row>
    <row r="22" spans="1:4" x14ac:dyDescent="0.35">
      <c r="A22" s="67" t="s">
        <v>276</v>
      </c>
      <c r="B22" s="68" t="s">
        <v>277</v>
      </c>
      <c r="C22" s="192" t="s">
        <v>603</v>
      </c>
      <c r="D22" s="193" t="s">
        <v>584</v>
      </c>
    </row>
    <row r="23" spans="1:4" x14ac:dyDescent="0.35">
      <c r="A23" s="67" t="s">
        <v>278</v>
      </c>
      <c r="B23" s="68" t="s">
        <v>279</v>
      </c>
      <c r="C23" s="192" t="s">
        <v>604</v>
      </c>
      <c r="D23" s="193" t="s">
        <v>605</v>
      </c>
    </row>
    <row r="24" spans="1:4" x14ac:dyDescent="0.35">
      <c r="A24" s="67" t="s">
        <v>280</v>
      </c>
      <c r="B24" s="68" t="s">
        <v>281</v>
      </c>
      <c r="C24" s="192" t="s">
        <v>606</v>
      </c>
      <c r="D24" s="193" t="s">
        <v>605</v>
      </c>
    </row>
    <row r="25" spans="1:4" x14ac:dyDescent="0.35">
      <c r="A25" s="67" t="s">
        <v>282</v>
      </c>
      <c r="B25" s="68" t="s">
        <v>283</v>
      </c>
      <c r="C25" s="192" t="s">
        <v>607</v>
      </c>
      <c r="D25" s="193" t="s">
        <v>605</v>
      </c>
    </row>
    <row r="26" spans="1:4" x14ac:dyDescent="0.35">
      <c r="A26" s="67" t="s">
        <v>284</v>
      </c>
      <c r="B26" s="68" t="s">
        <v>285</v>
      </c>
      <c r="C26" s="192" t="s">
        <v>608</v>
      </c>
      <c r="D26" s="193" t="s">
        <v>605</v>
      </c>
    </row>
    <row r="27" spans="1:4" x14ac:dyDescent="0.35">
      <c r="A27" s="67" t="s">
        <v>286</v>
      </c>
      <c r="B27" s="68" t="s">
        <v>287</v>
      </c>
      <c r="C27" s="192" t="s">
        <v>609</v>
      </c>
      <c r="D27" s="193" t="s">
        <v>605</v>
      </c>
    </row>
    <row r="28" spans="1:4" x14ac:dyDescent="0.35">
      <c r="A28" s="67" t="s">
        <v>288</v>
      </c>
      <c r="B28" s="68" t="s">
        <v>289</v>
      </c>
      <c r="C28" s="192" t="s">
        <v>610</v>
      </c>
      <c r="D28" s="193" t="s">
        <v>605</v>
      </c>
    </row>
    <row r="29" spans="1:4" x14ac:dyDescent="0.35">
      <c r="A29" s="67" t="s">
        <v>290</v>
      </c>
      <c r="B29" s="68" t="s">
        <v>291</v>
      </c>
      <c r="C29" s="192" t="s">
        <v>611</v>
      </c>
      <c r="D29" s="193" t="s">
        <v>605</v>
      </c>
    </row>
    <row r="30" spans="1:4" x14ac:dyDescent="0.35">
      <c r="A30" s="67" t="s">
        <v>292</v>
      </c>
      <c r="B30" s="68" t="s">
        <v>293</v>
      </c>
      <c r="C30" t="s">
        <v>612</v>
      </c>
      <c r="D30" s="193" t="s">
        <v>605</v>
      </c>
    </row>
    <row r="31" spans="1:4" x14ac:dyDescent="0.35">
      <c r="A31" s="67" t="s">
        <v>294</v>
      </c>
      <c r="B31" s="68" t="s">
        <v>295</v>
      </c>
      <c r="C31" t="s">
        <v>613</v>
      </c>
      <c r="D31" s="193" t="s">
        <v>605</v>
      </c>
    </row>
    <row r="32" spans="1:4" x14ac:dyDescent="0.35">
      <c r="A32" s="67" t="s">
        <v>296</v>
      </c>
      <c r="B32" s="68" t="s">
        <v>297</v>
      </c>
      <c r="C32" s="192" t="s">
        <v>614</v>
      </c>
      <c r="D32" s="193" t="s">
        <v>605</v>
      </c>
    </row>
    <row r="33" spans="1:4" x14ac:dyDescent="0.35">
      <c r="A33" s="67" t="s">
        <v>298</v>
      </c>
      <c r="B33" s="68" t="s">
        <v>299</v>
      </c>
      <c r="C33" s="192" t="s">
        <v>615</v>
      </c>
      <c r="D33" s="193" t="s">
        <v>616</v>
      </c>
    </row>
    <row r="34" spans="1:4" x14ac:dyDescent="0.35">
      <c r="A34" s="67" t="s">
        <v>300</v>
      </c>
      <c r="B34" s="68" t="s">
        <v>301</v>
      </c>
      <c r="C34" t="s">
        <v>617</v>
      </c>
      <c r="D34" s="193" t="s">
        <v>616</v>
      </c>
    </row>
    <row r="35" spans="1:4" x14ac:dyDescent="0.35">
      <c r="A35" s="67" t="s">
        <v>302</v>
      </c>
      <c r="B35" s="68" t="s">
        <v>303</v>
      </c>
      <c r="C35" t="s">
        <v>618</v>
      </c>
      <c r="D35" s="193" t="s">
        <v>616</v>
      </c>
    </row>
    <row r="36" spans="1:4" x14ac:dyDescent="0.35">
      <c r="A36" s="67" t="s">
        <v>304</v>
      </c>
      <c r="B36" s="68" t="s">
        <v>305</v>
      </c>
      <c r="C36" s="192" t="s">
        <v>619</v>
      </c>
      <c r="D36" s="193" t="s">
        <v>616</v>
      </c>
    </row>
    <row r="37" spans="1:4" x14ac:dyDescent="0.35">
      <c r="A37" s="67" t="s">
        <v>306</v>
      </c>
      <c r="B37" s="68" t="s">
        <v>307</v>
      </c>
      <c r="C37" s="192" t="s">
        <v>620</v>
      </c>
      <c r="D37" s="193" t="s">
        <v>616</v>
      </c>
    </row>
    <row r="38" spans="1:4" x14ac:dyDescent="0.35">
      <c r="A38" s="67" t="s">
        <v>308</v>
      </c>
      <c r="B38" s="68" t="s">
        <v>309</v>
      </c>
      <c r="C38" s="192" t="s">
        <v>621</v>
      </c>
      <c r="D38" s="193" t="s">
        <v>616</v>
      </c>
    </row>
    <row r="39" spans="1:4" x14ac:dyDescent="0.35">
      <c r="A39" s="67" t="s">
        <v>310</v>
      </c>
      <c r="B39" s="68" t="s">
        <v>311</v>
      </c>
      <c r="C39" t="s">
        <v>622</v>
      </c>
      <c r="D39" s="193" t="s">
        <v>616</v>
      </c>
    </row>
    <row r="40" spans="1:4" x14ac:dyDescent="0.35">
      <c r="A40" s="67" t="s">
        <v>312</v>
      </c>
      <c r="B40" s="68" t="s">
        <v>313</v>
      </c>
      <c r="C40" t="s">
        <v>623</v>
      </c>
      <c r="D40" s="193" t="s">
        <v>616</v>
      </c>
    </row>
    <row r="41" spans="1:4" x14ac:dyDescent="0.35">
      <c r="A41" s="67" t="s">
        <v>314</v>
      </c>
      <c r="B41" s="68" t="s">
        <v>315</v>
      </c>
      <c r="C41" s="192" t="s">
        <v>624</v>
      </c>
      <c r="D41" s="193" t="s">
        <v>616</v>
      </c>
    </row>
    <row r="42" spans="1:4" x14ac:dyDescent="0.35">
      <c r="A42" s="67" t="s">
        <v>316</v>
      </c>
      <c r="B42" s="68" t="s">
        <v>317</v>
      </c>
      <c r="C42" s="192" t="s">
        <v>625</v>
      </c>
      <c r="D42" s="193" t="s">
        <v>616</v>
      </c>
    </row>
    <row r="43" spans="1:4" x14ac:dyDescent="0.35">
      <c r="A43" s="67" t="s">
        <v>318</v>
      </c>
      <c r="B43" s="68" t="s">
        <v>319</v>
      </c>
      <c r="C43" s="192" t="s">
        <v>626</v>
      </c>
      <c r="D43" s="193" t="s">
        <v>616</v>
      </c>
    </row>
    <row r="44" spans="1:4" x14ac:dyDescent="0.35">
      <c r="A44" s="67" t="s">
        <v>320</v>
      </c>
      <c r="B44" s="68" t="s">
        <v>321</v>
      </c>
      <c r="C44" t="s">
        <v>627</v>
      </c>
      <c r="D44" s="193" t="s">
        <v>616</v>
      </c>
    </row>
    <row r="45" spans="1:4" x14ac:dyDescent="0.35">
      <c r="A45" s="67" t="s">
        <v>322</v>
      </c>
      <c r="B45" s="68" t="s">
        <v>323</v>
      </c>
      <c r="C45" t="s">
        <v>628</v>
      </c>
      <c r="D45" s="193" t="s">
        <v>616</v>
      </c>
    </row>
    <row r="46" spans="1:4" x14ac:dyDescent="0.35">
      <c r="A46" s="67" t="s">
        <v>324</v>
      </c>
      <c r="B46" s="68" t="s">
        <v>325</v>
      </c>
      <c r="C46" t="s">
        <v>629</v>
      </c>
      <c r="D46" s="193" t="s">
        <v>616</v>
      </c>
    </row>
    <row r="47" spans="1:4" x14ac:dyDescent="0.35">
      <c r="A47" s="67" t="s">
        <v>326</v>
      </c>
      <c r="B47" s="68" t="s">
        <v>327</v>
      </c>
      <c r="C47" s="192" t="s">
        <v>630</v>
      </c>
      <c r="D47" s="193" t="s">
        <v>616</v>
      </c>
    </row>
    <row r="48" spans="1:4" x14ac:dyDescent="0.35">
      <c r="A48" s="67" t="s">
        <v>328</v>
      </c>
      <c r="B48" s="68" t="s">
        <v>329</v>
      </c>
      <c r="C48" s="192" t="s">
        <v>631</v>
      </c>
      <c r="D48" s="193" t="s">
        <v>632</v>
      </c>
    </row>
    <row r="49" spans="1:4" x14ac:dyDescent="0.35">
      <c r="A49" s="67" t="s">
        <v>330</v>
      </c>
      <c r="B49" s="68" t="s">
        <v>331</v>
      </c>
      <c r="C49" s="192" t="s">
        <v>633</v>
      </c>
      <c r="D49" s="193" t="s">
        <v>632</v>
      </c>
    </row>
    <row r="50" spans="1:4" x14ac:dyDescent="0.35">
      <c r="A50" s="67" t="s">
        <v>332</v>
      </c>
      <c r="B50" s="68" t="s">
        <v>333</v>
      </c>
      <c r="C50" s="192" t="s">
        <v>634</v>
      </c>
      <c r="D50" s="193" t="s">
        <v>632</v>
      </c>
    </row>
    <row r="51" spans="1:4" x14ac:dyDescent="0.35">
      <c r="A51" s="67" t="s">
        <v>334</v>
      </c>
      <c r="B51" s="68" t="s">
        <v>335</v>
      </c>
      <c r="C51" s="192" t="s">
        <v>635</v>
      </c>
      <c r="D51" s="193" t="s">
        <v>632</v>
      </c>
    </row>
    <row r="52" spans="1:4" x14ac:dyDescent="0.35">
      <c r="A52" s="67" t="s">
        <v>336</v>
      </c>
      <c r="B52" s="68" t="s">
        <v>337</v>
      </c>
      <c r="C52" t="s">
        <v>636</v>
      </c>
      <c r="D52" s="193" t="s">
        <v>632</v>
      </c>
    </row>
    <row r="53" spans="1:4" x14ac:dyDescent="0.35">
      <c r="A53" s="67" t="s">
        <v>338</v>
      </c>
      <c r="B53" s="68" t="s">
        <v>339</v>
      </c>
      <c r="C53" t="s">
        <v>637</v>
      </c>
      <c r="D53" s="193" t="s">
        <v>632</v>
      </c>
    </row>
    <row r="54" spans="1:4" x14ac:dyDescent="0.35">
      <c r="A54" s="67" t="s">
        <v>340</v>
      </c>
      <c r="B54" s="68" t="s">
        <v>341</v>
      </c>
      <c r="C54" s="192" t="s">
        <v>638</v>
      </c>
      <c r="D54" s="193" t="s">
        <v>632</v>
      </c>
    </row>
    <row r="55" spans="1:4" x14ac:dyDescent="0.35">
      <c r="A55" s="67" t="s">
        <v>342</v>
      </c>
      <c r="B55" s="68" t="s">
        <v>343</v>
      </c>
      <c r="C55" s="192" t="s">
        <v>639</v>
      </c>
      <c r="D55" s="193" t="s">
        <v>632</v>
      </c>
    </row>
    <row r="56" spans="1:4" x14ac:dyDescent="0.35">
      <c r="A56" s="67" t="s">
        <v>344</v>
      </c>
      <c r="B56" s="68" t="s">
        <v>345</v>
      </c>
      <c r="C56" s="192" t="s">
        <v>640</v>
      </c>
      <c r="D56" s="193" t="s">
        <v>632</v>
      </c>
    </row>
    <row r="57" spans="1:4" x14ac:dyDescent="0.35">
      <c r="A57" s="67" t="s">
        <v>346</v>
      </c>
      <c r="B57" s="68" t="s">
        <v>347</v>
      </c>
      <c r="C57" s="192" t="s">
        <v>641</v>
      </c>
      <c r="D57" s="193" t="s">
        <v>632</v>
      </c>
    </row>
    <row r="58" spans="1:4" x14ac:dyDescent="0.35">
      <c r="A58" s="67" t="s">
        <v>348</v>
      </c>
      <c r="B58" s="68" t="s">
        <v>349</v>
      </c>
      <c r="C58" s="192" t="s">
        <v>642</v>
      </c>
      <c r="D58" s="193" t="s">
        <v>643</v>
      </c>
    </row>
    <row r="59" spans="1:4" x14ac:dyDescent="0.35">
      <c r="A59" s="67" t="s">
        <v>350</v>
      </c>
      <c r="B59" s="68" t="s">
        <v>351</v>
      </c>
      <c r="C59" s="192" t="s">
        <v>644</v>
      </c>
      <c r="D59" s="193" t="s">
        <v>643</v>
      </c>
    </row>
    <row r="60" spans="1:4" x14ac:dyDescent="0.35">
      <c r="A60" s="67" t="s">
        <v>352</v>
      </c>
      <c r="B60" s="68" t="s">
        <v>353</v>
      </c>
      <c r="C60" t="s">
        <v>645</v>
      </c>
      <c r="D60" s="193" t="s">
        <v>643</v>
      </c>
    </row>
    <row r="61" spans="1:4" x14ac:dyDescent="0.35">
      <c r="A61" s="67" t="s">
        <v>354</v>
      </c>
      <c r="B61" s="68" t="s">
        <v>355</v>
      </c>
      <c r="C61" t="s">
        <v>646</v>
      </c>
      <c r="D61" s="193" t="s">
        <v>643</v>
      </c>
    </row>
    <row r="62" spans="1:4" x14ac:dyDescent="0.35">
      <c r="A62" s="67" t="s">
        <v>356</v>
      </c>
      <c r="B62" s="68" t="s">
        <v>357</v>
      </c>
      <c r="C62" s="192" t="s">
        <v>647</v>
      </c>
      <c r="D62" s="193" t="s">
        <v>643</v>
      </c>
    </row>
    <row r="63" spans="1:4" x14ac:dyDescent="0.35">
      <c r="A63" s="67" t="s">
        <v>358</v>
      </c>
      <c r="B63" s="68" t="s">
        <v>359</v>
      </c>
      <c r="C63" s="192" t="s">
        <v>648</v>
      </c>
      <c r="D63" s="193" t="s">
        <v>643</v>
      </c>
    </row>
    <row r="64" spans="1:4" x14ac:dyDescent="0.35">
      <c r="A64" s="67" t="s">
        <v>360</v>
      </c>
      <c r="B64" s="68" t="s">
        <v>361</v>
      </c>
      <c r="C64" s="192" t="s">
        <v>649</v>
      </c>
      <c r="D64" s="193" t="s">
        <v>643</v>
      </c>
    </row>
    <row r="65" spans="1:4" x14ac:dyDescent="0.35">
      <c r="A65" s="67" t="s">
        <v>362</v>
      </c>
      <c r="B65" s="68" t="s">
        <v>363</v>
      </c>
      <c r="C65" s="192" t="s">
        <v>650</v>
      </c>
      <c r="D65" s="193" t="s">
        <v>643</v>
      </c>
    </row>
    <row r="66" spans="1:4" x14ac:dyDescent="0.35">
      <c r="A66" s="67" t="s">
        <v>364</v>
      </c>
      <c r="B66" s="68" t="s">
        <v>365</v>
      </c>
      <c r="C66" s="192" t="s">
        <v>651</v>
      </c>
      <c r="D66" s="193" t="s">
        <v>652</v>
      </c>
    </row>
    <row r="67" spans="1:4" x14ac:dyDescent="0.35">
      <c r="A67" s="67" t="s">
        <v>366</v>
      </c>
      <c r="B67" s="68" t="s">
        <v>367</v>
      </c>
      <c r="C67" t="s">
        <v>653</v>
      </c>
      <c r="D67" s="193" t="s">
        <v>652</v>
      </c>
    </row>
    <row r="68" spans="1:4" x14ac:dyDescent="0.35">
      <c r="A68" s="67" t="s">
        <v>368</v>
      </c>
      <c r="B68" s="68" t="s">
        <v>369</v>
      </c>
      <c r="C68" t="s">
        <v>654</v>
      </c>
      <c r="D68" s="193" t="s">
        <v>652</v>
      </c>
    </row>
    <row r="69" spans="1:4" x14ac:dyDescent="0.35">
      <c r="A69" s="67" t="s">
        <v>370</v>
      </c>
      <c r="B69" s="68" t="s">
        <v>371</v>
      </c>
      <c r="C69" s="192" t="s">
        <v>655</v>
      </c>
      <c r="D69" s="193" t="s">
        <v>652</v>
      </c>
    </row>
    <row r="70" spans="1:4" x14ac:dyDescent="0.35">
      <c r="A70" s="67" t="s">
        <v>372</v>
      </c>
      <c r="B70" s="68" t="s">
        <v>373</v>
      </c>
      <c r="C70" t="s">
        <v>656</v>
      </c>
      <c r="D70" s="193" t="s">
        <v>652</v>
      </c>
    </row>
    <row r="71" spans="1:4" x14ac:dyDescent="0.35">
      <c r="A71" s="67" t="s">
        <v>374</v>
      </c>
      <c r="B71" s="68" t="s">
        <v>375</v>
      </c>
      <c r="C71" t="s">
        <v>657</v>
      </c>
      <c r="D71" s="193" t="s">
        <v>652</v>
      </c>
    </row>
    <row r="72" spans="1:4" x14ac:dyDescent="0.35">
      <c r="A72" s="67" t="s">
        <v>376</v>
      </c>
      <c r="B72" s="68" t="s">
        <v>377</v>
      </c>
      <c r="C72" t="s">
        <v>658</v>
      </c>
      <c r="D72" s="193" t="s">
        <v>652</v>
      </c>
    </row>
    <row r="73" spans="1:4" x14ac:dyDescent="0.35">
      <c r="A73" s="67" t="s">
        <v>378</v>
      </c>
      <c r="B73" s="68" t="s">
        <v>379</v>
      </c>
      <c r="C73" s="192" t="s">
        <v>659</v>
      </c>
      <c r="D73" s="193" t="s">
        <v>652</v>
      </c>
    </row>
    <row r="74" spans="1:4" x14ac:dyDescent="0.35">
      <c r="A74" s="67" t="s">
        <v>380</v>
      </c>
      <c r="B74" s="68" t="s">
        <v>381</v>
      </c>
      <c r="C74" t="s">
        <v>660</v>
      </c>
      <c r="D74" s="193" t="s">
        <v>652</v>
      </c>
    </row>
    <row r="75" spans="1:4" x14ac:dyDescent="0.35">
      <c r="A75" s="67" t="s">
        <v>382</v>
      </c>
      <c r="B75" s="68" t="s">
        <v>383</v>
      </c>
      <c r="C75" t="s">
        <v>661</v>
      </c>
      <c r="D75" s="193" t="s">
        <v>652</v>
      </c>
    </row>
    <row r="76" spans="1:4" x14ac:dyDescent="0.35">
      <c r="A76" s="67" t="s">
        <v>384</v>
      </c>
      <c r="B76" s="69" t="s">
        <v>385</v>
      </c>
      <c r="C76" t="s">
        <v>662</v>
      </c>
      <c r="D76" s="193" t="s">
        <v>652</v>
      </c>
    </row>
    <row r="77" spans="1:4" x14ac:dyDescent="0.35">
      <c r="A77" s="67" t="s">
        <v>386</v>
      </c>
      <c r="B77" s="69" t="s">
        <v>387</v>
      </c>
      <c r="C77" t="s">
        <v>663</v>
      </c>
      <c r="D77" s="193" t="s">
        <v>652</v>
      </c>
    </row>
    <row r="78" spans="1:4" x14ac:dyDescent="0.35">
      <c r="A78" s="67" t="s">
        <v>388</v>
      </c>
      <c r="B78" s="69" t="s">
        <v>389</v>
      </c>
      <c r="C78" t="s">
        <v>664</v>
      </c>
      <c r="D78" s="193" t="s">
        <v>652</v>
      </c>
    </row>
    <row r="79" spans="1:4" x14ac:dyDescent="0.35">
      <c r="A79" s="67" t="s">
        <v>390</v>
      </c>
      <c r="B79" s="69" t="s">
        <v>391</v>
      </c>
      <c r="C79" t="s">
        <v>665</v>
      </c>
      <c r="D79" s="193" t="s">
        <v>652</v>
      </c>
    </row>
    <row r="80" spans="1:4" x14ac:dyDescent="0.35">
      <c r="A80" s="67" t="s">
        <v>392</v>
      </c>
      <c r="B80" s="69" t="s">
        <v>393</v>
      </c>
      <c r="C80" s="192" t="s">
        <v>666</v>
      </c>
      <c r="D80" s="193" t="s">
        <v>652</v>
      </c>
    </row>
    <row r="81" spans="1:4" x14ac:dyDescent="0.35">
      <c r="A81" s="67" t="s">
        <v>394</v>
      </c>
      <c r="B81" s="69" t="s">
        <v>395</v>
      </c>
      <c r="C81" s="192" t="s">
        <v>667</v>
      </c>
      <c r="D81" s="193" t="s">
        <v>652</v>
      </c>
    </row>
    <row r="82" spans="1:4" x14ac:dyDescent="0.35">
      <c r="A82" s="67" t="s">
        <v>396</v>
      </c>
      <c r="B82" s="69" t="s">
        <v>397</v>
      </c>
    </row>
    <row r="83" spans="1:4" x14ac:dyDescent="0.35">
      <c r="A83" s="67" t="s">
        <v>398</v>
      </c>
      <c r="B83" s="69" t="s">
        <v>399</v>
      </c>
    </row>
    <row r="84" spans="1:4" x14ac:dyDescent="0.35">
      <c r="A84" s="67" t="s">
        <v>400</v>
      </c>
      <c r="B84" s="69" t="s">
        <v>401</v>
      </c>
    </row>
    <row r="85" spans="1:4" x14ac:dyDescent="0.35">
      <c r="A85" s="67" t="s">
        <v>402</v>
      </c>
      <c r="B85" s="69" t="s">
        <v>403</v>
      </c>
    </row>
    <row r="86" spans="1:4" x14ac:dyDescent="0.35">
      <c r="A86" s="67" t="s">
        <v>404</v>
      </c>
      <c r="B86" s="69" t="s">
        <v>405</v>
      </c>
    </row>
    <row r="87" spans="1:4" x14ac:dyDescent="0.35">
      <c r="A87" s="67" t="s">
        <v>406</v>
      </c>
      <c r="B87" s="69" t="s">
        <v>407</v>
      </c>
    </row>
    <row r="88" spans="1:4" x14ac:dyDescent="0.35">
      <c r="A88" s="67" t="s">
        <v>408</v>
      </c>
      <c r="B88" s="69" t="s">
        <v>409</v>
      </c>
    </row>
    <row r="89" spans="1:4" x14ac:dyDescent="0.35">
      <c r="A89" s="67" t="s">
        <v>410</v>
      </c>
      <c r="B89" s="69" t="s">
        <v>411</v>
      </c>
    </row>
    <row r="90" spans="1:4" x14ac:dyDescent="0.35">
      <c r="A90" s="67" t="s">
        <v>412</v>
      </c>
      <c r="B90" s="69" t="s">
        <v>413</v>
      </c>
    </row>
    <row r="91" spans="1:4" x14ac:dyDescent="0.35">
      <c r="A91" s="67" t="s">
        <v>414</v>
      </c>
      <c r="B91" s="69" t="s">
        <v>415</v>
      </c>
    </row>
    <row r="92" spans="1:4" x14ac:dyDescent="0.35">
      <c r="A92" s="67" t="s">
        <v>416</v>
      </c>
      <c r="B92" s="69" t="s">
        <v>417</v>
      </c>
    </row>
    <row r="93" spans="1:4" x14ac:dyDescent="0.35">
      <c r="A93" s="67" t="s">
        <v>418</v>
      </c>
      <c r="B93" s="69" t="s">
        <v>419</v>
      </c>
    </row>
    <row r="94" spans="1:4" x14ac:dyDescent="0.35">
      <c r="A94" s="67" t="s">
        <v>420</v>
      </c>
      <c r="B94" s="69" t="s">
        <v>421</v>
      </c>
    </row>
    <row r="95" spans="1:4" x14ac:dyDescent="0.35">
      <c r="A95" s="67" t="s">
        <v>422</v>
      </c>
      <c r="B95" s="69" t="s">
        <v>423</v>
      </c>
    </row>
    <row r="96" spans="1:4" x14ac:dyDescent="0.35">
      <c r="A96" s="67" t="s">
        <v>424</v>
      </c>
      <c r="B96" s="69" t="s">
        <v>425</v>
      </c>
    </row>
    <row r="97" spans="1:2" x14ac:dyDescent="0.35">
      <c r="A97" s="67" t="s">
        <v>426</v>
      </c>
      <c r="B97" s="69" t="s">
        <v>427</v>
      </c>
    </row>
    <row r="98" spans="1:2" x14ac:dyDescent="0.35">
      <c r="A98" s="67" t="s">
        <v>428</v>
      </c>
      <c r="B98" s="69" t="s">
        <v>429</v>
      </c>
    </row>
    <row r="99" spans="1:2" x14ac:dyDescent="0.35">
      <c r="A99" s="67" t="s">
        <v>430</v>
      </c>
      <c r="B99" s="69" t="s">
        <v>431</v>
      </c>
    </row>
    <row r="100" spans="1:2" x14ac:dyDescent="0.35">
      <c r="A100" s="67" t="s">
        <v>432</v>
      </c>
      <c r="B100" s="69" t="s">
        <v>433</v>
      </c>
    </row>
    <row r="101" spans="1:2" x14ac:dyDescent="0.35">
      <c r="A101" s="67" t="s">
        <v>434</v>
      </c>
      <c r="B101" s="69" t="s">
        <v>435</v>
      </c>
    </row>
    <row r="102" spans="1:2" x14ac:dyDescent="0.35">
      <c r="A102" s="67" t="s">
        <v>436</v>
      </c>
      <c r="B102" s="69" t="s">
        <v>437</v>
      </c>
    </row>
    <row r="103" spans="1:2" x14ac:dyDescent="0.35">
      <c r="A103" s="67" t="s">
        <v>438</v>
      </c>
      <c r="B103" s="69" t="s">
        <v>439</v>
      </c>
    </row>
    <row r="104" spans="1:2" x14ac:dyDescent="0.35">
      <c r="A104" s="67" t="s">
        <v>440</v>
      </c>
      <c r="B104" s="69" t="s">
        <v>441</v>
      </c>
    </row>
    <row r="105" spans="1:2" x14ac:dyDescent="0.35">
      <c r="A105" s="67" t="s">
        <v>442</v>
      </c>
      <c r="B105" s="69" t="s">
        <v>443</v>
      </c>
    </row>
    <row r="106" spans="1:2" x14ac:dyDescent="0.35">
      <c r="A106" s="67" t="s">
        <v>444</v>
      </c>
      <c r="B106" s="69" t="s">
        <v>445</v>
      </c>
    </row>
    <row r="107" spans="1:2" x14ac:dyDescent="0.35">
      <c r="A107" s="67" t="s">
        <v>446</v>
      </c>
      <c r="B107" s="69" t="s">
        <v>447</v>
      </c>
    </row>
    <row r="108" spans="1:2" x14ac:dyDescent="0.35">
      <c r="A108" s="67" t="s">
        <v>448</v>
      </c>
      <c r="B108" s="69" t="s">
        <v>449</v>
      </c>
    </row>
    <row r="109" spans="1:2" x14ac:dyDescent="0.35">
      <c r="A109" s="67" t="s">
        <v>450</v>
      </c>
      <c r="B109" s="69" t="s">
        <v>451</v>
      </c>
    </row>
    <row r="110" spans="1:2" x14ac:dyDescent="0.35">
      <c r="A110" s="67" t="s">
        <v>452</v>
      </c>
      <c r="B110" s="69" t="s">
        <v>453</v>
      </c>
    </row>
    <row r="111" spans="1:2" x14ac:dyDescent="0.35">
      <c r="A111" s="67" t="s">
        <v>454</v>
      </c>
      <c r="B111" s="69" t="s">
        <v>455</v>
      </c>
    </row>
    <row r="112" spans="1:2" x14ac:dyDescent="0.35">
      <c r="A112" s="67" t="s">
        <v>456</v>
      </c>
      <c r="B112" s="69" t="s">
        <v>457</v>
      </c>
    </row>
    <row r="113" spans="1:2" x14ac:dyDescent="0.35">
      <c r="A113" s="67" t="s">
        <v>458</v>
      </c>
      <c r="B113" s="69" t="s">
        <v>459</v>
      </c>
    </row>
    <row r="114" spans="1:2" x14ac:dyDescent="0.35">
      <c r="A114" s="67" t="s">
        <v>460</v>
      </c>
      <c r="B114" s="69" t="s">
        <v>461</v>
      </c>
    </row>
    <row r="115" spans="1:2" x14ac:dyDescent="0.35">
      <c r="A115" s="67" t="s">
        <v>462</v>
      </c>
      <c r="B115" s="69" t="s">
        <v>463</v>
      </c>
    </row>
    <row r="116" spans="1:2" x14ac:dyDescent="0.35">
      <c r="A116" s="67" t="s">
        <v>464</v>
      </c>
      <c r="B116" s="69" t="s">
        <v>465</v>
      </c>
    </row>
    <row r="117" spans="1:2" x14ac:dyDescent="0.35">
      <c r="A117" s="67" t="s">
        <v>466</v>
      </c>
      <c r="B117" s="69" t="s">
        <v>467</v>
      </c>
    </row>
    <row r="118" spans="1:2" x14ac:dyDescent="0.35">
      <c r="A118" s="67" t="s">
        <v>468</v>
      </c>
      <c r="B118" s="69" t="s">
        <v>469</v>
      </c>
    </row>
    <row r="119" spans="1:2" x14ac:dyDescent="0.35">
      <c r="A119" s="67" t="s">
        <v>470</v>
      </c>
      <c r="B119" s="69" t="s">
        <v>471</v>
      </c>
    </row>
    <row r="120" spans="1:2" x14ac:dyDescent="0.35">
      <c r="A120" s="67" t="s">
        <v>472</v>
      </c>
      <c r="B120" s="69" t="s">
        <v>473</v>
      </c>
    </row>
    <row r="121" spans="1:2" x14ac:dyDescent="0.35">
      <c r="A121" s="67" t="s">
        <v>474</v>
      </c>
      <c r="B121" s="69" t="s">
        <v>475</v>
      </c>
    </row>
    <row r="122" spans="1:2" x14ac:dyDescent="0.35">
      <c r="A122" s="67" t="s">
        <v>476</v>
      </c>
      <c r="B122" s="69" t="s">
        <v>477</v>
      </c>
    </row>
    <row r="123" spans="1:2" x14ac:dyDescent="0.35">
      <c r="A123" s="67" t="s">
        <v>478</v>
      </c>
      <c r="B123" s="69" t="s">
        <v>479</v>
      </c>
    </row>
    <row r="124" spans="1:2" x14ac:dyDescent="0.35">
      <c r="A124" s="67" t="s">
        <v>480</v>
      </c>
      <c r="B124" s="69" t="s">
        <v>481</v>
      </c>
    </row>
    <row r="125" spans="1:2" x14ac:dyDescent="0.35">
      <c r="A125" s="67" t="s">
        <v>482</v>
      </c>
      <c r="B125" s="69" t="s">
        <v>483</v>
      </c>
    </row>
    <row r="126" spans="1:2" x14ac:dyDescent="0.35">
      <c r="A126" s="67" t="s">
        <v>484</v>
      </c>
      <c r="B126" s="69" t="s">
        <v>485</v>
      </c>
    </row>
    <row r="127" spans="1:2" x14ac:dyDescent="0.35">
      <c r="A127" s="67" t="s">
        <v>486</v>
      </c>
      <c r="B127" s="69" t="s">
        <v>487</v>
      </c>
    </row>
    <row r="128" spans="1:2" x14ac:dyDescent="0.35">
      <c r="A128" s="67" t="s">
        <v>488</v>
      </c>
      <c r="B128" s="69" t="s">
        <v>489</v>
      </c>
    </row>
    <row r="129" spans="1:2" x14ac:dyDescent="0.35">
      <c r="A129" s="67" t="s">
        <v>490</v>
      </c>
      <c r="B129" s="69" t="s">
        <v>491</v>
      </c>
    </row>
    <row r="130" spans="1:2" x14ac:dyDescent="0.35">
      <c r="A130" s="67" t="s">
        <v>492</v>
      </c>
      <c r="B130" s="69" t="s">
        <v>493</v>
      </c>
    </row>
    <row r="131" spans="1:2" x14ac:dyDescent="0.35">
      <c r="A131" s="67" t="s">
        <v>494</v>
      </c>
      <c r="B131" s="69" t="s">
        <v>495</v>
      </c>
    </row>
    <row r="132" spans="1:2" x14ac:dyDescent="0.35">
      <c r="A132" s="67" t="s">
        <v>496</v>
      </c>
      <c r="B132" s="69" t="s">
        <v>497</v>
      </c>
    </row>
    <row r="133" spans="1:2" x14ac:dyDescent="0.35">
      <c r="A133" s="67" t="s">
        <v>498</v>
      </c>
      <c r="B133" s="69" t="s">
        <v>499</v>
      </c>
    </row>
    <row r="134" spans="1:2" x14ac:dyDescent="0.35">
      <c r="A134" s="67" t="s">
        <v>500</v>
      </c>
      <c r="B134" s="69" t="s">
        <v>501</v>
      </c>
    </row>
    <row r="135" spans="1:2" x14ac:dyDescent="0.35">
      <c r="A135" s="67" t="s">
        <v>502</v>
      </c>
      <c r="B135" s="69" t="s">
        <v>503</v>
      </c>
    </row>
    <row r="136" spans="1:2" x14ac:dyDescent="0.35">
      <c r="A136" s="67" t="s">
        <v>504</v>
      </c>
      <c r="B136" s="69" t="s">
        <v>505</v>
      </c>
    </row>
    <row r="137" spans="1:2" x14ac:dyDescent="0.35">
      <c r="A137" s="67" t="s">
        <v>506</v>
      </c>
      <c r="B137" s="69" t="s">
        <v>507</v>
      </c>
    </row>
    <row r="138" spans="1:2" x14ac:dyDescent="0.35">
      <c r="A138" s="67" t="s">
        <v>508</v>
      </c>
      <c r="B138" s="69" t="s">
        <v>509</v>
      </c>
    </row>
    <row r="139" spans="1:2" x14ac:dyDescent="0.35">
      <c r="A139" s="67" t="s">
        <v>510</v>
      </c>
      <c r="B139" s="69" t="s">
        <v>511</v>
      </c>
    </row>
    <row r="140" spans="1:2" x14ac:dyDescent="0.35">
      <c r="A140" s="67" t="s">
        <v>512</v>
      </c>
      <c r="B140" s="69" t="s">
        <v>513</v>
      </c>
    </row>
    <row r="141" spans="1:2" x14ac:dyDescent="0.35">
      <c r="A141" s="67" t="s">
        <v>514</v>
      </c>
      <c r="B141" s="69" t="s">
        <v>515</v>
      </c>
    </row>
    <row r="142" spans="1:2" x14ac:dyDescent="0.35">
      <c r="A142" s="67" t="s">
        <v>516</v>
      </c>
      <c r="B142" s="69" t="s">
        <v>517</v>
      </c>
    </row>
    <row r="143" spans="1:2" x14ac:dyDescent="0.35">
      <c r="A143" s="67" t="s">
        <v>518</v>
      </c>
      <c r="B143" s="69" t="s">
        <v>519</v>
      </c>
    </row>
    <row r="144" spans="1:2" x14ac:dyDescent="0.35">
      <c r="A144" s="67" t="s">
        <v>520</v>
      </c>
      <c r="B144" s="69" t="s">
        <v>521</v>
      </c>
    </row>
    <row r="145" spans="1:2" x14ac:dyDescent="0.35">
      <c r="A145" s="67" t="s">
        <v>522</v>
      </c>
      <c r="B145" s="69" t="s">
        <v>523</v>
      </c>
    </row>
    <row r="146" spans="1:2" x14ac:dyDescent="0.35">
      <c r="A146" s="67" t="s">
        <v>524</v>
      </c>
      <c r="B146" s="69" t="s">
        <v>525</v>
      </c>
    </row>
    <row r="147" spans="1:2" x14ac:dyDescent="0.35">
      <c r="A147" s="67" t="s">
        <v>526</v>
      </c>
      <c r="B147" s="69" t="s">
        <v>527</v>
      </c>
    </row>
    <row r="148" spans="1:2" x14ac:dyDescent="0.35">
      <c r="A148" s="67" t="s">
        <v>528</v>
      </c>
      <c r="B148" s="69" t="s">
        <v>529</v>
      </c>
    </row>
    <row r="149" spans="1:2" x14ac:dyDescent="0.35">
      <c r="A149" s="67" t="s">
        <v>530</v>
      </c>
      <c r="B149" s="69" t="s">
        <v>531</v>
      </c>
    </row>
    <row r="150" spans="1:2" x14ac:dyDescent="0.35">
      <c r="A150" s="67" t="s">
        <v>532</v>
      </c>
      <c r="B150" s="69" t="s">
        <v>533</v>
      </c>
    </row>
    <row r="151" spans="1:2" x14ac:dyDescent="0.35">
      <c r="A151" s="67" t="s">
        <v>534</v>
      </c>
      <c r="B151" s="69" t="s">
        <v>535</v>
      </c>
    </row>
    <row r="152" spans="1:2" x14ac:dyDescent="0.35">
      <c r="A152" s="67" t="s">
        <v>536</v>
      </c>
      <c r="B152" s="69" t="s">
        <v>537</v>
      </c>
    </row>
    <row r="153" spans="1:2" x14ac:dyDescent="0.35">
      <c r="A153" s="67" t="s">
        <v>538</v>
      </c>
      <c r="B153" s="69" t="s">
        <v>539</v>
      </c>
    </row>
    <row r="154" spans="1:2" x14ac:dyDescent="0.35">
      <c r="A154" s="67" t="s">
        <v>540</v>
      </c>
      <c r="B154" s="69" t="s">
        <v>541</v>
      </c>
    </row>
    <row r="155" spans="1:2" x14ac:dyDescent="0.35">
      <c r="A155" s="67" t="s">
        <v>542</v>
      </c>
      <c r="B155" s="69" t="s">
        <v>543</v>
      </c>
    </row>
    <row r="156" spans="1:2" x14ac:dyDescent="0.35">
      <c r="A156" s="67" t="s">
        <v>544</v>
      </c>
      <c r="B156" s="69" t="s">
        <v>545</v>
      </c>
    </row>
    <row r="157" spans="1:2" x14ac:dyDescent="0.35">
      <c r="A157" s="67" t="s">
        <v>546</v>
      </c>
      <c r="B157" s="69" t="s">
        <v>547</v>
      </c>
    </row>
    <row r="158" spans="1:2" x14ac:dyDescent="0.35">
      <c r="A158" s="67" t="s">
        <v>548</v>
      </c>
      <c r="B158" s="69" t="s">
        <v>549</v>
      </c>
    </row>
    <row r="159" spans="1:2" x14ac:dyDescent="0.35">
      <c r="A159" s="67" t="s">
        <v>550</v>
      </c>
      <c r="B159" s="69" t="s">
        <v>551</v>
      </c>
    </row>
    <row r="160" spans="1:2" x14ac:dyDescent="0.35">
      <c r="A160" s="67" t="s">
        <v>552</v>
      </c>
      <c r="B160" s="69" t="s">
        <v>553</v>
      </c>
    </row>
    <row r="161" spans="1:2" x14ac:dyDescent="0.35">
      <c r="A161" s="67" t="s">
        <v>554</v>
      </c>
      <c r="B161" s="69" t="s">
        <v>555</v>
      </c>
    </row>
    <row r="162" spans="1:2" x14ac:dyDescent="0.35">
      <c r="A162" s="67" t="s">
        <v>556</v>
      </c>
      <c r="B162" s="69" t="s">
        <v>557</v>
      </c>
    </row>
    <row r="163" spans="1:2" x14ac:dyDescent="0.35">
      <c r="A163" s="67" t="s">
        <v>558</v>
      </c>
      <c r="B163" s="69" t="s">
        <v>559</v>
      </c>
    </row>
    <row r="164" spans="1:2" x14ac:dyDescent="0.35">
      <c r="A164" s="67" t="s">
        <v>560</v>
      </c>
      <c r="B164" s="69" t="s">
        <v>561</v>
      </c>
    </row>
    <row r="165" spans="1:2" x14ac:dyDescent="0.35">
      <c r="A165" s="67" t="s">
        <v>562</v>
      </c>
      <c r="B165" s="69" t="s">
        <v>563</v>
      </c>
    </row>
    <row r="166" spans="1:2" x14ac:dyDescent="0.35">
      <c r="A166" s="67" t="s">
        <v>564</v>
      </c>
      <c r="B166" s="69" t="s">
        <v>565</v>
      </c>
    </row>
    <row r="167" spans="1:2" x14ac:dyDescent="0.35">
      <c r="A167" s="67" t="s">
        <v>566</v>
      </c>
      <c r="B167" s="69" t="s">
        <v>567</v>
      </c>
    </row>
    <row r="168" spans="1:2" x14ac:dyDescent="0.35">
      <c r="A168" s="67" t="s">
        <v>568</v>
      </c>
      <c r="B168" s="69" t="s">
        <v>569</v>
      </c>
    </row>
    <row r="169" spans="1:2" x14ac:dyDescent="0.35">
      <c r="A169" s="67" t="s">
        <v>570</v>
      </c>
      <c r="B169" s="69" t="s">
        <v>571</v>
      </c>
    </row>
    <row r="170" spans="1:2" x14ac:dyDescent="0.35">
      <c r="A170" s="67" t="s">
        <v>572</v>
      </c>
      <c r="B170" s="69" t="s">
        <v>573</v>
      </c>
    </row>
    <row r="171" spans="1:2" x14ac:dyDescent="0.35">
      <c r="A171" s="67" t="s">
        <v>574</v>
      </c>
      <c r="B171" s="69" t="s">
        <v>575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xenia.diaz@un.org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MPTF_00006_01087</ProjectId>
    <FundCode xmlns="f9695bc1-6109-4dcd-a27a-f8a0370b00e2">MPTF_00006</FundCode>
    <Comments xmlns="f9695bc1-6109-4dcd-a27a-f8a0370b00e2">Financial Narrative Report</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2AE27-346B-4D4E-BC3D-49023466867A}">
  <ds:schemaRefs>
    <ds:schemaRef ds:uri="http://schemas.microsoft.com/sharepoint/v3/contenttype/forms"/>
  </ds:schemaRefs>
</ds:datastoreItem>
</file>

<file path=customXml/itemProps2.xml><?xml version="1.0" encoding="utf-8"?>
<ds:datastoreItem xmlns:ds="http://schemas.openxmlformats.org/officeDocument/2006/customXml" ds:itemID="{8F654EB7-5DB4-40A6-AEE8-186D72BF95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9442FD9-F78E-45BC-BAC5-FFC888B6E426}"/>
</file>

<file path=docMetadata/LabelInfo.xml><?xml version="1.0" encoding="utf-8"?>
<clbl:labelList xmlns:clbl="http://schemas.microsoft.com/office/2020/mipLabelMetadata">
  <clbl:label id="{8b77875e-5908-45a0-9cb4-dec9ae074618}"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Instructions</vt:lpstr>
      <vt:lpstr>1) Budget Tables</vt:lpstr>
      <vt:lpstr>2) By Category</vt:lpstr>
      <vt:lpstr>3) Explanatory Notes</vt:lpstr>
      <vt:lpstr>4)PBP &amp; SDGs codes</vt:lpstr>
      <vt:lpstr>SG Dashboard Codes</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Annual Report 2025.xlsx</dc:title>
  <dc:subject/>
  <dc:creator>Jelena Zelenovic</dc:creator>
  <cp:keywords/>
  <dc:description/>
  <cp:lastModifiedBy>Xenia Diaz</cp:lastModifiedBy>
  <cp:revision/>
  <dcterms:created xsi:type="dcterms:W3CDTF">2017-11-15T21:17:43Z</dcterms:created>
  <dcterms:modified xsi:type="dcterms:W3CDTF">2025-11-17T12:23:08Z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