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dp-my.sharepoint.com/personal/mamadou_dioulde_bah_undp_org/Documents/Apps/Desktop/SECRETARIAT Cordi PBF 25/Rapports Financiers 2025/"/>
    </mc:Choice>
  </mc:AlternateContent>
  <xr:revisionPtr revIDLastSave="3" documentId="8_{59D9FE1E-E2A3-455B-BCC4-62EA9FAE69DE}" xr6:coauthVersionLast="47" xr6:coauthVersionMax="47" xr10:uidLastSave="{1C491EDB-48E0-4BCD-804B-9EE74EAA409D}"/>
  <bookViews>
    <workbookView xWindow="-110" yWindow="-110" windowWidth="19420" windowHeight="11500" firstSheet="1" activeTab="2" xr2:uid="{00000000-000D-0000-FFFF-FFFF00000000}"/>
  </bookViews>
  <sheets>
    <sheet name="DEPENSES 30.06.25" sheetId="15" r:id="rId1"/>
    <sheet name="Instructions" sheetId="9" r:id="rId2"/>
    <sheet name="1) Tableau budgétaire 1" sheetId="1" r:id="rId3"/>
    <sheet name="2) Tableau budgétaire 2" sheetId="5" r:id="rId4"/>
    <sheet name="3) Notes d'explication" sheetId="3" r:id="rId5"/>
    <sheet name="4) Codes PCP &amp; ODD" sheetId="6" r:id="rId6"/>
    <sheet name="PCP Descriptions" sheetId="10" r:id="rId7"/>
    <sheet name="5) Pour utilisation par MPTFO" sheetId="4" r:id="rId8"/>
    <sheet name="Feuil2" sheetId="13" r:id="rId9"/>
    <sheet name="Dropdowns" sheetId="8" state="hidden" r:id="rId10"/>
    <sheet name="Sheet2" sheetId="7" state="hidden" r:id="rId11"/>
  </sheets>
  <definedNames>
    <definedName name="_ftn1" localSheetId="6">'PCP Descriptions'!$A$100</definedName>
    <definedName name="_ftnref1" localSheetId="6">'PCP Descriptions'!$D$1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 l="1"/>
  <c r="I7" i="1"/>
  <c r="I46" i="1"/>
  <c r="I44" i="1"/>
  <c r="I28" i="1"/>
  <c r="I27" i="1"/>
  <c r="I20" i="1"/>
  <c r="I13" i="1"/>
  <c r="I12" i="1"/>
  <c r="I30" i="1"/>
  <c r="I18" i="1"/>
  <c r="I39" i="1"/>
  <c r="I21" i="1"/>
  <c r="I14" i="1"/>
  <c r="I19" i="1"/>
  <c r="I15" i="1"/>
  <c r="J24" i="15" l="1"/>
  <c r="I24" i="15"/>
  <c r="H24" i="15"/>
  <c r="G24" i="15"/>
  <c r="F24" i="15"/>
  <c r="E24" i="15"/>
  <c r="K24" i="15" s="1"/>
  <c r="D24" i="15"/>
  <c r="E95" i="5" l="1"/>
  <c r="F95" i="5"/>
  <c r="G95" i="5"/>
  <c r="D95" i="5"/>
  <c r="D88" i="5"/>
  <c r="D89" i="5"/>
  <c r="D90" i="5"/>
  <c r="D91" i="5"/>
  <c r="D92" i="5"/>
  <c r="D93" i="5"/>
  <c r="D94" i="5"/>
  <c r="C8" i="4"/>
  <c r="C9" i="4"/>
  <c r="C10" i="4"/>
  <c r="C11" i="4"/>
  <c r="C12" i="4"/>
  <c r="C13" i="4"/>
  <c r="C14" i="4"/>
  <c r="G96" i="5"/>
  <c r="E96" i="5"/>
  <c r="F96" i="5"/>
  <c r="E89" i="5"/>
  <c r="F89" i="5"/>
  <c r="G89" i="5"/>
  <c r="E88" i="5"/>
  <c r="F88" i="5"/>
  <c r="G88" i="5"/>
  <c r="G90" i="5"/>
  <c r="E87" i="5"/>
  <c r="F87" i="5"/>
  <c r="D7" i="4"/>
  <c r="E91" i="5"/>
  <c r="F91" i="5"/>
  <c r="G91" i="5"/>
  <c r="E92" i="5"/>
  <c r="F92" i="5"/>
  <c r="E12" i="4" s="1"/>
  <c r="G92" i="5"/>
  <c r="E93" i="5"/>
  <c r="D13" i="4" s="1"/>
  <c r="F93" i="5"/>
  <c r="E13" i="4" s="1"/>
  <c r="G93" i="5"/>
  <c r="E94" i="5"/>
  <c r="F94" i="5"/>
  <c r="G94" i="5"/>
  <c r="E90" i="5"/>
  <c r="F90" i="5"/>
  <c r="D87" i="5"/>
  <c r="I41" i="1"/>
  <c r="I31" i="1"/>
  <c r="I48" i="1"/>
  <c r="D79" i="5"/>
  <c r="D80" i="5"/>
  <c r="G80" i="5" s="1"/>
  <c r="D76" i="5"/>
  <c r="G76" i="5" s="1"/>
  <c r="D67" i="5"/>
  <c r="D71" i="5" s="1"/>
  <c r="G71" i="5" s="1"/>
  <c r="D57" i="5"/>
  <c r="D56" i="5"/>
  <c r="D45" i="5"/>
  <c r="D44" i="5"/>
  <c r="D31" i="5"/>
  <c r="G31" i="5" s="1"/>
  <c r="D34" i="5"/>
  <c r="G34" i="5" s="1"/>
  <c r="D33" i="5"/>
  <c r="G33" i="5" s="1"/>
  <c r="D23" i="5"/>
  <c r="G23" i="5"/>
  <c r="D22" i="5"/>
  <c r="D26" i="5" s="1"/>
  <c r="D14" i="5"/>
  <c r="G14" i="5" s="1"/>
  <c r="D8" i="5"/>
  <c r="G8" i="5" s="1"/>
  <c r="H31" i="1"/>
  <c r="G27" i="1"/>
  <c r="D37" i="1"/>
  <c r="E37" i="1"/>
  <c r="E52" i="5" s="1"/>
  <c r="F37" i="1"/>
  <c r="D41" i="1"/>
  <c r="D63" i="5" s="1"/>
  <c r="E41" i="1"/>
  <c r="E63" i="5" s="1"/>
  <c r="F41" i="1"/>
  <c r="F63" i="5" s="1"/>
  <c r="D10" i="1"/>
  <c r="E10" i="1"/>
  <c r="E7" i="5" s="1"/>
  <c r="F10" i="1"/>
  <c r="D16" i="1"/>
  <c r="D18" i="5" s="1"/>
  <c r="E16" i="1"/>
  <c r="E18" i="5" s="1"/>
  <c r="F16" i="1"/>
  <c r="F18" i="5" s="1"/>
  <c r="D22" i="1"/>
  <c r="D29" i="5" s="1"/>
  <c r="E22" i="1"/>
  <c r="E29" i="5" s="1"/>
  <c r="F22" i="1"/>
  <c r="F29" i="5" s="1"/>
  <c r="D31" i="1"/>
  <c r="D40" i="5" s="1"/>
  <c r="E31" i="1"/>
  <c r="E40" i="5" s="1"/>
  <c r="F31" i="1"/>
  <c r="F40" i="5" s="1"/>
  <c r="D57" i="1"/>
  <c r="D19" i="4"/>
  <c r="E19" i="4"/>
  <c r="C19" i="4"/>
  <c r="D6" i="4"/>
  <c r="E6" i="4"/>
  <c r="C6" i="4"/>
  <c r="E86" i="5"/>
  <c r="F86" i="5"/>
  <c r="D86" i="5"/>
  <c r="E4" i="5"/>
  <c r="F4" i="5"/>
  <c r="D4" i="5"/>
  <c r="E57" i="1"/>
  <c r="F57" i="1"/>
  <c r="E64" i="1"/>
  <c r="F64" i="1"/>
  <c r="D64" i="1"/>
  <c r="G21" i="4"/>
  <c r="G20" i="4"/>
  <c r="I37" i="1"/>
  <c r="I22" i="1"/>
  <c r="I10" i="1"/>
  <c r="D72" i="1"/>
  <c r="H67" i="1"/>
  <c r="D12" i="4"/>
  <c r="D11" i="4"/>
  <c r="E11" i="4"/>
  <c r="D10" i="4"/>
  <c r="E10" i="4"/>
  <c r="D9" i="4"/>
  <c r="D8" i="4"/>
  <c r="E7" i="4"/>
  <c r="G45" i="1"/>
  <c r="G46" i="1"/>
  <c r="G47" i="1"/>
  <c r="G44" i="1"/>
  <c r="G40" i="1"/>
  <c r="G39" i="1"/>
  <c r="H41" i="1" s="1"/>
  <c r="G36" i="1"/>
  <c r="G35" i="1"/>
  <c r="G30" i="1"/>
  <c r="G29" i="1"/>
  <c r="G28" i="1"/>
  <c r="G26" i="1"/>
  <c r="G25" i="1"/>
  <c r="G24" i="1"/>
  <c r="G21" i="1"/>
  <c r="G20" i="1"/>
  <c r="G19" i="1"/>
  <c r="G18" i="1"/>
  <c r="G13" i="1"/>
  <c r="G14" i="1"/>
  <c r="G15" i="1"/>
  <c r="G12" i="1"/>
  <c r="G8" i="1"/>
  <c r="G9" i="1"/>
  <c r="G7" i="1"/>
  <c r="F83" i="5"/>
  <c r="E83" i="5"/>
  <c r="G82" i="5"/>
  <c r="G81" i="5"/>
  <c r="G78" i="5"/>
  <c r="G77" i="5"/>
  <c r="E48" i="1"/>
  <c r="E75" i="5" s="1"/>
  <c r="F48" i="1"/>
  <c r="F75" i="5" s="1"/>
  <c r="D48" i="1"/>
  <c r="D75" i="5" s="1"/>
  <c r="E9" i="4"/>
  <c r="E8" i="4"/>
  <c r="G64" i="5"/>
  <c r="G65" i="5"/>
  <c r="G66" i="5"/>
  <c r="G68" i="5"/>
  <c r="G69" i="5"/>
  <c r="G70" i="5"/>
  <c r="E71" i="5"/>
  <c r="F71" i="5"/>
  <c r="G53" i="5"/>
  <c r="G54" i="5"/>
  <c r="G55" i="5"/>
  <c r="G56" i="5"/>
  <c r="G57" i="5"/>
  <c r="G58" i="5"/>
  <c r="G59" i="5"/>
  <c r="D60" i="5"/>
  <c r="E60" i="5"/>
  <c r="F60" i="5"/>
  <c r="G19" i="5"/>
  <c r="G20" i="5"/>
  <c r="G21" i="5"/>
  <c r="G24" i="5"/>
  <c r="G25" i="5"/>
  <c r="E26" i="5"/>
  <c r="F26" i="5"/>
  <c r="G30" i="5"/>
  <c r="G32" i="5"/>
  <c r="G35" i="5"/>
  <c r="G36" i="5"/>
  <c r="E37" i="5"/>
  <c r="F37" i="5"/>
  <c r="G41" i="5"/>
  <c r="G42" i="5"/>
  <c r="G43" i="5"/>
  <c r="G46" i="5"/>
  <c r="G47" i="5"/>
  <c r="E48" i="5"/>
  <c r="F48" i="5"/>
  <c r="E15" i="5"/>
  <c r="F15" i="5"/>
  <c r="G9" i="5"/>
  <c r="G10" i="5"/>
  <c r="G11" i="5"/>
  <c r="G12" i="5"/>
  <c r="G13" i="5"/>
  <c r="D14" i="4" l="1"/>
  <c r="E14" i="4"/>
  <c r="F13" i="4"/>
  <c r="F12" i="4"/>
  <c r="F10" i="4"/>
  <c r="G67" i="5"/>
  <c r="D83" i="5"/>
  <c r="G83" i="5" s="1"/>
  <c r="G26" i="5"/>
  <c r="G79" i="5"/>
  <c r="G60" i="5"/>
  <c r="G22" i="5"/>
  <c r="D48" i="5"/>
  <c r="G48" i="5" s="1"/>
  <c r="I16" i="1"/>
  <c r="I69" i="1" s="1"/>
  <c r="F9" i="4"/>
  <c r="G44" i="5"/>
  <c r="G45" i="5"/>
  <c r="F8" i="4"/>
  <c r="F11" i="4"/>
  <c r="D37" i="5"/>
  <c r="G37" i="5" s="1"/>
  <c r="G87" i="5"/>
  <c r="D15" i="5"/>
  <c r="G15" i="5" s="1"/>
  <c r="D58" i="1"/>
  <c r="G58" i="1" s="1"/>
  <c r="H37" i="1"/>
  <c r="H22" i="1"/>
  <c r="G48" i="1"/>
  <c r="H10" i="1"/>
  <c r="H16" i="1"/>
  <c r="G75" i="5"/>
  <c r="G31" i="1"/>
  <c r="G63" i="5"/>
  <c r="C16" i="6"/>
  <c r="D21" i="6" s="1"/>
  <c r="G16" i="6"/>
  <c r="H21" i="6" s="1"/>
  <c r="G41" i="1"/>
  <c r="G10" i="1"/>
  <c r="G40" i="5"/>
  <c r="G18" i="5"/>
  <c r="F52" i="5"/>
  <c r="G25" i="6"/>
  <c r="H30" i="6" s="1"/>
  <c r="C34" i="6"/>
  <c r="D37" i="6" s="1"/>
  <c r="E58" i="1"/>
  <c r="G29" i="5"/>
  <c r="D52" i="5"/>
  <c r="G22" i="1"/>
  <c r="G16" i="1"/>
  <c r="G7" i="6"/>
  <c r="H11" i="6" s="1"/>
  <c r="D7" i="5"/>
  <c r="H48" i="1"/>
  <c r="F7" i="5"/>
  <c r="C7" i="6"/>
  <c r="D11" i="6" s="1"/>
  <c r="F58" i="1"/>
  <c r="G34" i="6"/>
  <c r="H38" i="6" s="1"/>
  <c r="C25" i="6"/>
  <c r="G37" i="1"/>
  <c r="D16" i="4" l="1"/>
  <c r="D15" i="4"/>
  <c r="E15" i="4"/>
  <c r="E16" i="4" s="1"/>
  <c r="C7" i="4"/>
  <c r="F7" i="4" s="1"/>
  <c r="D59" i="1"/>
  <c r="D60" i="1" s="1"/>
  <c r="D66" i="1" s="1"/>
  <c r="D69" i="1"/>
  <c r="C21" i="4"/>
  <c r="G66" i="1"/>
  <c r="D38" i="6"/>
  <c r="D39" i="6"/>
  <c r="H20" i="6"/>
  <c r="H19" i="6"/>
  <c r="D20" i="6"/>
  <c r="D19" i="6"/>
  <c r="H39" i="6"/>
  <c r="H29" i="6"/>
  <c r="H28" i="6"/>
  <c r="E59" i="1"/>
  <c r="E60" i="1" s="1"/>
  <c r="G52" i="5"/>
  <c r="G59" i="1"/>
  <c r="G60" i="1" s="1"/>
  <c r="D73" i="1" s="1"/>
  <c r="D65" i="1"/>
  <c r="H12" i="6"/>
  <c r="H10" i="6"/>
  <c r="G7" i="5"/>
  <c r="D10" i="6"/>
  <c r="D12" i="6"/>
  <c r="H37" i="6"/>
  <c r="G35" i="6" s="1"/>
  <c r="F59" i="1"/>
  <c r="F60" i="1" s="1"/>
  <c r="D28" i="6"/>
  <c r="D29" i="6"/>
  <c r="D30" i="6"/>
  <c r="J69" i="1" l="1"/>
  <c r="J70" i="1" s="1"/>
  <c r="C15" i="4"/>
  <c r="C16" i="4" s="1"/>
  <c r="D96" i="5"/>
  <c r="C20" i="4"/>
  <c r="G65" i="1"/>
  <c r="G26" i="6"/>
  <c r="C17" i="6"/>
  <c r="C35" i="6"/>
  <c r="G17" i="6"/>
  <c r="C26" i="6"/>
  <c r="E66" i="1"/>
  <c r="D21" i="4" s="1"/>
  <c r="E65" i="1"/>
  <c r="G8" i="6"/>
  <c r="I70" i="1"/>
  <c r="D67" i="1"/>
  <c r="C22" i="4" s="1"/>
  <c r="D70" i="1"/>
  <c r="C8" i="6"/>
  <c r="F66" i="1"/>
  <c r="F65" i="1"/>
  <c r="F14" i="4" l="1"/>
  <c r="F67" i="1"/>
  <c r="E22" i="4" s="1"/>
  <c r="F21" i="4"/>
  <c r="E67" i="1"/>
  <c r="D22" i="4" s="1"/>
  <c r="D20" i="4"/>
  <c r="F20" i="4"/>
  <c r="E20" i="4"/>
  <c r="E21" i="4"/>
  <c r="F15" i="4" l="1"/>
  <c r="F16" i="4"/>
  <c r="G67" i="1"/>
  <c r="F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Mamadou Dioulde Bah</author>
  </authors>
  <commentList>
    <comment ref="G10" authorId="0" shapeId="0" xr:uid="{1ABF1653-8318-4331-8F10-21FE1BF47C60}">
      <text>
        <r>
          <rPr>
            <b/>
            <sz val="9"/>
            <color indexed="81"/>
            <rFont val="Tahoma"/>
            <charset val="1"/>
          </rPr>
          <t>Mamadou Dioulde Bah:</t>
        </r>
        <r>
          <rPr>
            <sz val="9"/>
            <color indexed="81"/>
            <rFont val="Tahoma"/>
            <charset val="1"/>
          </rPr>
          <t xml:space="preserve">
Cartographie</t>
        </r>
      </text>
    </comment>
    <comment ref="H10" authorId="0" shapeId="0" xr:uid="{D1583BD5-FC61-444D-9C4C-151267C1C445}">
      <text>
        <r>
          <rPr>
            <b/>
            <sz val="9"/>
            <color indexed="81"/>
            <rFont val="Tahoma"/>
            <charset val="1"/>
          </rPr>
          <t>Mamadou Dioulde Bah:</t>
        </r>
        <r>
          <rPr>
            <sz val="9"/>
            <color indexed="81"/>
            <rFont val="Tahoma"/>
            <charset val="1"/>
          </rPr>
          <t xml:space="preserve">
M suivi conjointe</t>
        </r>
      </text>
    </comment>
    <comment ref="F11" authorId="0" shapeId="0" xr:uid="{D5FB022E-17F7-459D-AC38-D7D44ACC940B}">
      <text>
        <r>
          <rPr>
            <b/>
            <sz val="9"/>
            <color indexed="81"/>
            <rFont val="Tahoma"/>
            <charset val="1"/>
          </rPr>
          <t>Mamadou Dioulde Bah:</t>
        </r>
        <r>
          <rPr>
            <sz val="9"/>
            <color indexed="81"/>
            <rFont val="Tahoma"/>
            <charset val="1"/>
          </rPr>
          <t xml:space="preserve">
DSA Kindia/Zaly Eco</t>
        </r>
      </text>
    </comment>
    <comment ref="G11" authorId="0" shapeId="0" xr:uid="{5CBFC59F-A60B-4AAB-9DFB-46DAC853FACB}">
      <text>
        <r>
          <rPr>
            <b/>
            <sz val="9"/>
            <color indexed="81"/>
            <rFont val="Tahoma"/>
            <charset val="1"/>
          </rPr>
          <t>Mamadou Dioulde Bah:</t>
        </r>
        <r>
          <rPr>
            <sz val="9"/>
            <color indexed="81"/>
            <rFont val="Tahoma"/>
            <charset val="1"/>
          </rPr>
          <t xml:space="preserve">
DSA PDA_chauffeur Mamou</t>
        </r>
      </text>
    </comment>
    <comment ref="H11" authorId="0" shapeId="0" xr:uid="{ADF25F35-3C1E-45DC-922B-7DFE6274F276}">
      <text>
        <r>
          <rPr>
            <b/>
            <sz val="9"/>
            <color indexed="81"/>
            <rFont val="Tahoma"/>
            <charset val="1"/>
          </rPr>
          <t>Mamadou Dioulde Bah:</t>
        </r>
        <r>
          <rPr>
            <sz val="9"/>
            <color indexed="81"/>
            <rFont val="Tahoma"/>
            <charset val="1"/>
          </rPr>
          <t xml:space="preserve">
Mission conjointe_avant projet de loi</t>
        </r>
      </text>
    </comment>
    <comment ref="E12" authorId="0" shapeId="0" xr:uid="{61477BCA-1B86-463C-8346-6AD4D4E88E11}">
      <text>
        <r>
          <rPr>
            <b/>
            <sz val="9"/>
            <color indexed="81"/>
            <rFont val="Tahoma"/>
            <charset val="1"/>
          </rPr>
          <t>Mamadou Dioulde Bah:</t>
        </r>
        <r>
          <rPr>
            <sz val="9"/>
            <color indexed="81"/>
            <rFont val="Tahoma"/>
            <charset val="1"/>
          </rPr>
          <t xml:space="preserve">
TR00421912 DSA B1B à corriger</t>
        </r>
      </text>
    </comment>
    <comment ref="G12" authorId="0" shapeId="0" xr:uid="{A85418E1-5788-42FE-9F2E-88A17FB6EF7B}">
      <text>
        <r>
          <rPr>
            <b/>
            <sz val="9"/>
            <color indexed="81"/>
            <rFont val="Tahoma"/>
            <charset val="1"/>
          </rPr>
          <t>Mamadou Dioulde Bah:</t>
        </r>
        <r>
          <rPr>
            <sz val="9"/>
            <color indexed="81"/>
            <rFont val="Tahoma"/>
            <charset val="1"/>
          </rPr>
          <t xml:space="preserve">
Carburant mission UniPod_ Cissoko</t>
        </r>
      </text>
    </comment>
    <comment ref="H12" authorId="0" shapeId="0" xr:uid="{295BBE74-8724-4155-9B33-E08E6C3C32D5}">
      <text>
        <r>
          <rPr>
            <b/>
            <sz val="9"/>
            <color indexed="81"/>
            <rFont val="Tahoma"/>
            <charset val="1"/>
          </rPr>
          <t>Mamadou Dioulde Bah:</t>
        </r>
        <r>
          <rPr>
            <sz val="9"/>
            <color indexed="81"/>
            <rFont val="Tahoma"/>
            <charset val="1"/>
          </rPr>
          <t xml:space="preserve">
DSA_carburant_frais location M. suivi conjointe</t>
        </r>
      </text>
    </comment>
    <comment ref="F13" authorId="0" shapeId="0" xr:uid="{3930D08B-C964-483A-B107-2C0A8B2E3844}">
      <text>
        <r>
          <rPr>
            <b/>
            <sz val="9"/>
            <color indexed="81"/>
            <rFont val="Tahoma"/>
            <charset val="1"/>
          </rPr>
          <t>Mamadou Dioulde Bah:</t>
        </r>
        <r>
          <rPr>
            <sz val="9"/>
            <color indexed="81"/>
            <rFont val="Tahoma"/>
            <charset val="1"/>
          </rPr>
          <t xml:space="preserve">
Confection carte de visite</t>
        </r>
      </text>
    </comment>
    <comment ref="E14" authorId="0" shapeId="0" xr:uid="{43B5B231-B9DC-430C-BFE5-6838E823A857}">
      <text>
        <r>
          <rPr>
            <b/>
            <sz val="9"/>
            <color indexed="81"/>
            <rFont val="Tahoma"/>
            <charset val="1"/>
          </rPr>
          <t>Mamadou Dioulde Bah:</t>
        </r>
        <r>
          <rPr>
            <sz val="9"/>
            <color indexed="81"/>
            <rFont val="Tahoma"/>
            <charset val="1"/>
          </rPr>
          <t xml:space="preserve">
Ordinateur Makpro</t>
        </r>
      </text>
    </comment>
    <comment ref="E16" authorId="0" shapeId="0" xr:uid="{C6C6347C-7C61-42FE-8659-2189EFA07019}">
      <text>
        <r>
          <rPr>
            <b/>
            <sz val="9"/>
            <color indexed="81"/>
            <rFont val="Tahoma"/>
            <charset val="1"/>
          </rPr>
          <t>Mamadou Dioulde Bah:</t>
        </r>
        <r>
          <rPr>
            <sz val="9"/>
            <color indexed="81"/>
            <rFont val="Tahoma"/>
            <charset val="1"/>
          </rPr>
          <t xml:space="preserve">
Carburant total</t>
        </r>
      </text>
    </comment>
    <comment ref="E17" authorId="0" shapeId="0" xr:uid="{C95514A0-8D2E-4D60-B67A-2CAE9C473BDF}">
      <text>
        <r>
          <rPr>
            <b/>
            <sz val="9"/>
            <color indexed="81"/>
            <rFont val="Tahoma"/>
            <charset val="1"/>
          </rPr>
          <t>Mamadou Dioulde Bah:</t>
        </r>
        <r>
          <rPr>
            <sz val="9"/>
            <color indexed="81"/>
            <rFont val="Tahoma"/>
            <charset val="1"/>
          </rPr>
          <t xml:space="preserve">
Assurance UGAR</t>
        </r>
      </text>
    </comment>
    <comment ref="D18" authorId="0" shapeId="0" xr:uid="{9A3487EA-664B-4248-98C0-4B1BA264592F}">
      <text>
        <r>
          <rPr>
            <b/>
            <sz val="9"/>
            <color indexed="81"/>
            <rFont val="Tahoma"/>
            <charset val="1"/>
          </rPr>
          <t>Mamadou Dioulde Bah:</t>
        </r>
        <r>
          <rPr>
            <sz val="9"/>
            <color indexed="81"/>
            <rFont val="Tahoma"/>
            <charset val="1"/>
          </rPr>
          <t xml:space="preserve">
Frais de gestion</t>
        </r>
      </text>
    </comment>
    <comment ref="H19" authorId="0" shapeId="0" xr:uid="{95A05C0B-C723-4B10-91AF-15393DE84730}">
      <text>
        <r>
          <rPr>
            <b/>
            <sz val="9"/>
            <color indexed="81"/>
            <rFont val="Tahoma"/>
            <charset val="1"/>
          </rPr>
          <t>Mamadou Dioulde Bah:</t>
        </r>
        <r>
          <rPr>
            <sz val="9"/>
            <color indexed="81"/>
            <rFont val="Tahoma"/>
            <charset val="1"/>
          </rPr>
          <t xml:space="preserve">
Frais location salle et pauses</t>
        </r>
      </text>
    </comment>
    <comment ref="J22" authorId="0" shapeId="0" xr:uid="{3A62D1AE-3E5E-463B-B212-C4419DF33FD4}">
      <text>
        <r>
          <rPr>
            <b/>
            <sz val="9"/>
            <color indexed="81"/>
            <rFont val="Tahoma"/>
            <charset val="1"/>
          </rPr>
          <t>Mamadou Dioulde Bah:</t>
        </r>
        <r>
          <rPr>
            <sz val="9"/>
            <color indexed="81"/>
            <rFont val="Tahoma"/>
            <charset val="1"/>
          </rPr>
          <t xml:space="preserve">
Amortissement des véhicules</t>
        </r>
      </text>
    </comment>
    <comment ref="E23" authorId="0" shapeId="0" xr:uid="{731050B4-B2BE-4113-931A-38625079BF0B}">
      <text>
        <r>
          <rPr>
            <b/>
            <sz val="9"/>
            <color indexed="81"/>
            <rFont val="Tahoma"/>
            <charset val="1"/>
          </rPr>
          <t>Mamadou Dioulde Bah:</t>
        </r>
        <r>
          <rPr>
            <sz val="9"/>
            <color indexed="81"/>
            <rFont val="Tahoma"/>
            <charset val="1"/>
          </rPr>
          <t xml:space="preserve">
Petite caisse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353DF50F-1999-48F1-8172-75E3532271E5}">
      <text>
        <r>
          <rPr>
            <sz val="11"/>
            <color theme="1"/>
            <rFont val="Calibri"/>
            <family val="2"/>
            <scheme val="minor"/>
          </rPr>
          <t xml:space="preserve">Cette cellule est calculée  en fonction de l'onglet 1) Tableau budgétaire
</t>
        </r>
      </text>
    </comment>
    <comment ref="G7" authorId="0" shapeId="0" xr:uid="{1E05398F-801E-4CA4-8611-E542F9D00AAD}">
      <text>
        <r>
          <rPr>
            <sz val="11"/>
            <color theme="1"/>
            <rFont val="Calibri"/>
            <family val="2"/>
            <scheme val="minor"/>
          </rPr>
          <t xml:space="preserve">Cette cellule est calculée  en fonction de l'onglet 1) Tableau budgétaire
</t>
        </r>
      </text>
    </comment>
    <comment ref="C8" authorId="0" shapeId="0" xr:uid="{7B4F09B7-97C0-42D3-9DF1-EA7087612D74}">
      <text>
        <r>
          <rPr>
            <sz val="11"/>
            <color theme="1"/>
            <rFont val="Calibri"/>
            <family val="2"/>
            <scheme val="minor"/>
          </rPr>
          <t>Ce montant est calculé en fonction du % par cible des ODD que vous devez saisir dans les cellules ci-dessous, surlignées en jaune (colonne C)</t>
        </r>
      </text>
    </comment>
    <comment ref="G8" authorId="0" shapeId="0" xr:uid="{C490130A-CB30-42E5-9B34-82911E03750F}">
      <text>
        <r>
          <rPr>
            <sz val="11"/>
            <color theme="1"/>
            <rFont val="Calibri"/>
            <family val="2"/>
            <scheme val="minor"/>
          </rPr>
          <t xml:space="preserve">Ce montant est calculé en fonction du % par PP que vous devez saisir dans les cellules ci-dessous, surlignées en jaune
</t>
        </r>
      </text>
    </comment>
    <comment ref="B10" authorId="0" shapeId="0" xr:uid="{8B0805A4-25A5-46CE-B571-4CC8BC566557}">
      <text>
        <r>
          <rPr>
            <sz val="11"/>
            <color theme="1"/>
            <rFont val="Calibri"/>
            <family val="2"/>
            <scheme val="minor"/>
          </rPr>
          <t>Utilisez le menu deroulant pour selectionner les cibles ODDs pour ce resultat</t>
        </r>
      </text>
    </comment>
    <comment ref="F10" authorId="0" shapeId="0" xr:uid="{A8D35936-310D-4723-8D3A-C7B59F958EA1}">
      <text>
        <r>
          <rPr>
            <sz val="11"/>
            <color theme="1"/>
            <rFont val="Calibri"/>
            <family val="2"/>
            <scheme val="minor"/>
          </rPr>
          <t xml:space="preserve">Utilisez le menu deroulant pour selectionner les PP pour ce resultat. Voir les descriptions des priorites de consolidation de la paix, dans l'onglet suivant
</t>
        </r>
      </text>
    </comment>
  </commentList>
</comments>
</file>

<file path=xl/sharedStrings.xml><?xml version="1.0" encoding="utf-8"?>
<sst xmlns="http://schemas.openxmlformats.org/spreadsheetml/2006/main" count="1029" uniqueCount="824">
  <si>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</si>
  <si>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</si>
  <si>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</si>
  <si>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</si>
  <si>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</si>
  <si>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</si>
  <si>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</si>
  <si>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</si>
  <si>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</si>
  <si>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</si>
  <si>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</si>
  <si>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</si>
  <si>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</si>
  <si>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</si>
  <si>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</si>
  <si>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1.1</t>
  </si>
  <si>
    <t>1.2</t>
  </si>
  <si>
    <t>1.3</t>
  </si>
  <si>
    <t>1.4</t>
  </si>
  <si>
    <t>1.5</t>
  </si>
  <si>
    <t xml:space="preserve">1.a </t>
  </si>
  <si>
    <t>1.b</t>
  </si>
  <si>
    <t>2.1</t>
  </si>
  <si>
    <t>2.2</t>
  </si>
  <si>
    <t>2.3</t>
  </si>
  <si>
    <t>2.4</t>
  </si>
  <si>
    <t>2.5</t>
  </si>
  <si>
    <t>2.a</t>
  </si>
  <si>
    <t>2.b</t>
  </si>
  <si>
    <t>2.c</t>
  </si>
  <si>
    <t>3.1</t>
  </si>
  <si>
    <t>3.2</t>
  </si>
  <si>
    <t>3.3</t>
  </si>
  <si>
    <t>3.4</t>
  </si>
  <si>
    <t>3.5</t>
  </si>
  <si>
    <t>3.6</t>
  </si>
  <si>
    <t>3.7</t>
  </si>
  <si>
    <t>3.8</t>
  </si>
  <si>
    <t>3.9</t>
  </si>
  <si>
    <t>3.a</t>
  </si>
  <si>
    <t>3.b</t>
  </si>
  <si>
    <t>3.c</t>
  </si>
  <si>
    <t>3.d</t>
  </si>
  <si>
    <t>4.1</t>
  </si>
  <si>
    <t>4.2</t>
  </si>
  <si>
    <t>4.3</t>
  </si>
  <si>
    <t>4.4</t>
  </si>
  <si>
    <t>4.5</t>
  </si>
  <si>
    <t>4.6</t>
  </si>
  <si>
    <t>4.7</t>
  </si>
  <si>
    <t>4.a</t>
  </si>
  <si>
    <t>4.b</t>
  </si>
  <si>
    <t>4.c</t>
  </si>
  <si>
    <t>5.1</t>
  </si>
  <si>
    <t>5.2</t>
  </si>
  <si>
    <t>5.3</t>
  </si>
  <si>
    <t>5.4</t>
  </si>
  <si>
    <t>5.5</t>
  </si>
  <si>
    <t>5.6</t>
  </si>
  <si>
    <t>5.a</t>
  </si>
  <si>
    <t>5.b</t>
  </si>
  <si>
    <t>5.c</t>
  </si>
  <si>
    <t>6.1</t>
  </si>
  <si>
    <t>6.2</t>
  </si>
  <si>
    <t>6.3</t>
  </si>
  <si>
    <t>6.4</t>
  </si>
  <si>
    <t>6.5</t>
  </si>
  <si>
    <t>6.6</t>
  </si>
  <si>
    <t>6.a</t>
  </si>
  <si>
    <t>6.b</t>
  </si>
  <si>
    <t>7.1</t>
  </si>
  <si>
    <t>7.2</t>
  </si>
  <si>
    <t>7.3</t>
  </si>
  <si>
    <t>7.a</t>
  </si>
  <si>
    <t>7.b</t>
  </si>
  <si>
    <t>8.1</t>
  </si>
  <si>
    <t>8.2</t>
  </si>
  <si>
    <t>8.3</t>
  </si>
  <si>
    <t>8.4</t>
  </si>
  <si>
    <t>8.5</t>
  </si>
  <si>
    <t>8.6</t>
  </si>
  <si>
    <t>8.7</t>
  </si>
  <si>
    <t>8.8</t>
  </si>
  <si>
    <t>8.9</t>
  </si>
  <si>
    <t>8.10</t>
  </si>
  <si>
    <t>8.a</t>
  </si>
  <si>
    <t>8.b</t>
  </si>
  <si>
    <t>9.1</t>
  </si>
  <si>
    <t>9.2</t>
  </si>
  <si>
    <t>9.3</t>
  </si>
  <si>
    <t>9.4</t>
  </si>
  <si>
    <t>9.5</t>
  </si>
  <si>
    <t>9.a</t>
  </si>
  <si>
    <t>9.b</t>
  </si>
  <si>
    <t>9.c</t>
  </si>
  <si>
    <t>10.1</t>
  </si>
  <si>
    <t>10.2</t>
  </si>
  <si>
    <t>10.3</t>
  </si>
  <si>
    <t>10.4</t>
  </si>
  <si>
    <t>10.5</t>
  </si>
  <si>
    <t>10.6</t>
  </si>
  <si>
    <t>10.7</t>
  </si>
  <si>
    <t>10.a</t>
  </si>
  <si>
    <t>10.b</t>
  </si>
  <si>
    <t>10.c</t>
  </si>
  <si>
    <t>11.1</t>
  </si>
  <si>
    <t>11.2</t>
  </si>
  <si>
    <t>11.3</t>
  </si>
  <si>
    <t>11.4</t>
  </si>
  <si>
    <t>11.5</t>
  </si>
  <si>
    <t>11.6</t>
  </si>
  <si>
    <t>11.7</t>
  </si>
  <si>
    <t>11.a</t>
  </si>
  <si>
    <t>11.b</t>
  </si>
  <si>
    <t>11.c</t>
  </si>
  <si>
    <t>12.1</t>
  </si>
  <si>
    <t>12.2</t>
  </si>
  <si>
    <t>12.3</t>
  </si>
  <si>
    <t>12.4</t>
  </si>
  <si>
    <t>12.5</t>
  </si>
  <si>
    <t>12.6</t>
  </si>
  <si>
    <t>12.7</t>
  </si>
  <si>
    <t>12.8</t>
  </si>
  <si>
    <t>12.a</t>
  </si>
  <si>
    <t>12.b</t>
  </si>
  <si>
    <t>12.c</t>
  </si>
  <si>
    <t>13.1</t>
  </si>
  <si>
    <t>13.2</t>
  </si>
  <si>
    <t>13.3</t>
  </si>
  <si>
    <t>13.a</t>
  </si>
  <si>
    <t>13.b</t>
  </si>
  <si>
    <t>14.1</t>
  </si>
  <si>
    <t>14.2</t>
  </si>
  <si>
    <t>14.3</t>
  </si>
  <si>
    <t>14.4</t>
  </si>
  <si>
    <t>14.5</t>
  </si>
  <si>
    <t>14.6</t>
  </si>
  <si>
    <t>14.7</t>
  </si>
  <si>
    <t>14.a</t>
  </si>
  <si>
    <t>14.b</t>
  </si>
  <si>
    <t>14.c</t>
  </si>
  <si>
    <t>15.1</t>
  </si>
  <si>
    <t>15.2</t>
  </si>
  <si>
    <t>15.3</t>
  </si>
  <si>
    <t>15.4</t>
  </si>
  <si>
    <t>15.5</t>
  </si>
  <si>
    <t>15.6</t>
  </si>
  <si>
    <t>15.7</t>
  </si>
  <si>
    <t>15.8</t>
  </si>
  <si>
    <t>15.9</t>
  </si>
  <si>
    <t>15.a</t>
  </si>
  <si>
    <t>15.b</t>
  </si>
  <si>
    <t>15.c</t>
  </si>
  <si>
    <t>16.1</t>
  </si>
  <si>
    <t>16.2</t>
  </si>
  <si>
    <t>16.3</t>
  </si>
  <si>
    <t>16.4</t>
  </si>
  <si>
    <t>16.5</t>
  </si>
  <si>
    <t>16.6</t>
  </si>
  <si>
    <t>16.7</t>
  </si>
  <si>
    <t>16.8</t>
  </si>
  <si>
    <t>16.9</t>
  </si>
  <si>
    <t>16.10</t>
  </si>
  <si>
    <t>16.a</t>
  </si>
  <si>
    <t>16.b</t>
  </si>
  <si>
    <t>17.1</t>
  </si>
  <si>
    <t>17.2</t>
  </si>
  <si>
    <t>17.3</t>
  </si>
  <si>
    <t>17.4</t>
  </si>
  <si>
    <t>17.5</t>
  </si>
  <si>
    <t>17.6</t>
  </si>
  <si>
    <t>17.7</t>
  </si>
  <si>
    <t>17.8</t>
  </si>
  <si>
    <t>17.9</t>
  </si>
  <si>
    <t>17.10</t>
  </si>
  <si>
    <t>17.11</t>
  </si>
  <si>
    <t>17.12</t>
  </si>
  <si>
    <t>17.13</t>
  </si>
  <si>
    <t>17.14</t>
  </si>
  <si>
    <t>17.15</t>
  </si>
  <si>
    <t>17.16</t>
  </si>
  <si>
    <t>17.17</t>
  </si>
  <si>
    <t>17.18</t>
  </si>
  <si>
    <t>17.19</t>
  </si>
  <si>
    <t>TOTAL</t>
  </si>
  <si>
    <t>Nombre de resultat/ produit</t>
  </si>
  <si>
    <t xml:space="preserve">RESULTAT 1: </t>
  </si>
  <si>
    <t>Produit 1.1:</t>
  </si>
  <si>
    <t>Activite 1.1.1:</t>
  </si>
  <si>
    <t>Activite 1.1.2:</t>
  </si>
  <si>
    <t>Activite 1.1.3:</t>
  </si>
  <si>
    <t>Produit 1.2:</t>
  </si>
  <si>
    <t>Activite 1.2.1</t>
  </si>
  <si>
    <t>Activite 1.2.2</t>
  </si>
  <si>
    <t>Activite 1.2.3</t>
  </si>
  <si>
    <t>Activite 1.2.4</t>
  </si>
  <si>
    <t>Produit 1.3:</t>
  </si>
  <si>
    <t>Activite 1.3.1</t>
  </si>
  <si>
    <t>Activite 1.3.2</t>
  </si>
  <si>
    <t>Activite 1.3.3</t>
  </si>
  <si>
    <t>Activite 1.3.4</t>
  </si>
  <si>
    <t>Produit 1.4:</t>
  </si>
  <si>
    <t>Activite 1.4.1</t>
  </si>
  <si>
    <t>Activite 1.4.2</t>
  </si>
  <si>
    <t>Activite 1.4.3</t>
  </si>
  <si>
    <t>Activite 1.4.4</t>
  </si>
  <si>
    <t>Activite 1.4.5</t>
  </si>
  <si>
    <t>Activite 1.4.6</t>
  </si>
  <si>
    <t>Activite 1.4.7</t>
  </si>
  <si>
    <t xml:space="preserve">RESULTAT 2: </t>
  </si>
  <si>
    <t>Produit 2.1</t>
  </si>
  <si>
    <t>Activite 2.1.1</t>
  </si>
  <si>
    <t>Activite 2.1.2</t>
  </si>
  <si>
    <t>Produit 2.2</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</si>
  <si>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</si>
  <si>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</si>
  <si>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</si>
  <si>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</si>
  <si>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</si>
  <si>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</si>
  <si>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</si>
  <si>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</si>
  <si>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</si>
  <si>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</si>
  <si>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</si>
  <si>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</si>
  <si>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</si>
  <si>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</si>
  <si>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</si>
  <si>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</si>
  <si>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</si>
  <si>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</si>
  <si>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</si>
  <si>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</si>
  <si>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</si>
  <si>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</si>
  <si>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</si>
  <si>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</si>
  <si>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</si>
  <si>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</si>
  <si>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</si>
  <si>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</si>
  <si>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</si>
  <si>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</si>
  <si>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</si>
  <si>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</si>
  <si>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</si>
  <si>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</si>
  <si>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</si>
  <si>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</si>
  <si>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</si>
  <si>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</si>
  <si>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</si>
  <si>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</si>
  <si>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</si>
  <si>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</si>
  <si>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</si>
  <si>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</si>
  <si>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</si>
  <si>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</si>
  <si>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</si>
  <si>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</si>
  <si>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</si>
  <si>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</si>
  <si>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</si>
  <si>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</si>
  <si>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</si>
  <si>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</si>
  <si>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</si>
  <si>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</si>
  <si>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</si>
  <si>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</si>
  <si>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</si>
  <si>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</si>
  <si>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1.4.1</t>
  </si>
  <si>
    <t>1.4.2</t>
  </si>
  <si>
    <t>1.4.3</t>
  </si>
  <si>
    <t>1.4.4</t>
  </si>
  <si>
    <t>1.4.5</t>
  </si>
  <si>
    <t>1.7.1</t>
  </si>
  <si>
    <t>1.7.2</t>
  </si>
  <si>
    <t>Police</t>
  </si>
  <si>
    <t>2.7.1</t>
  </si>
  <si>
    <t>3.1.1</t>
  </si>
  <si>
    <t>3.4.1</t>
  </si>
  <si>
    <t>3.7.1</t>
  </si>
  <si>
    <t>3.7.2</t>
  </si>
  <si>
    <t>4.4.1</t>
  </si>
  <si>
    <t>5.2.1</t>
  </si>
  <si>
    <t>6.1.1</t>
  </si>
  <si>
    <t>6.2.1</t>
  </si>
  <si>
    <t>6.2.2</t>
  </si>
  <si>
    <t>6.3.1</t>
  </si>
  <si>
    <t>Transhumance</t>
  </si>
  <si>
    <t>6.3.2</t>
  </si>
  <si>
    <t>6.3.3</t>
  </si>
  <si>
    <t>6.3.4</t>
  </si>
  <si>
    <t>6.3.5</t>
  </si>
  <si>
    <t>1.4.6 Other</t>
  </si>
  <si>
    <t>2.6 Police</t>
  </si>
  <si>
    <t>2.7.1 PVE</t>
  </si>
  <si>
    <t>6.3.1 Transhumance</t>
  </si>
  <si>
    <r>
      <rPr>
        <b/>
        <sz val="11"/>
        <color rgb="FF000000"/>
        <rFont val="Calibri"/>
        <family val="2"/>
        <scheme val="minor"/>
      </rPr>
      <t xml:space="preserve">Cible ODD </t>
    </r>
    <r>
      <rPr>
        <b/>
        <sz val="11"/>
        <color rgb="FFFF0000"/>
        <rFont val="Calibri"/>
        <family val="2"/>
        <scheme val="minor"/>
      </rPr>
      <t xml:space="preserve">( Vous pouvez selectionner 3 cibles au maximum) </t>
    </r>
  </si>
  <si>
    <t>Budget total alloué aux ODD</t>
  </si>
  <si>
    <t>Total alloué aux ODDS</t>
  </si>
  <si>
    <t>PB1 Processus politiques</t>
  </si>
  <si>
    <t xml:space="preserve">PB2 Sûreté et sécurité </t>
  </si>
  <si>
    <t xml:space="preserve">PB3 Etat de droit et droits de l'homme </t>
  </si>
  <si>
    <t xml:space="preserve">PB4 Fonctions gouvernementales de base </t>
  </si>
  <si>
    <t>PB5 Services de base</t>
  </si>
  <si>
    <t>PB6 Economie</t>
  </si>
  <si>
    <t>Autre</t>
  </si>
  <si>
    <t>Autres PB activités - Non liées aux PB mentionnées</t>
  </si>
  <si>
    <t>1.1 Processus électoraux</t>
  </si>
  <si>
    <t>1.2 Facilitation et promotion d’un dialogue inclusif</t>
  </si>
  <si>
    <t>1.3 Réconciliation</t>
  </si>
  <si>
    <t>1.4 Capacités de gestion des conflits, capacités de médiation et de dialogue et infrastructures pour la paix au niveau national et infranational</t>
  </si>
  <si>
    <t>1.4.1 Mise en œuvre de l'accord de paix</t>
  </si>
  <si>
    <t>1.4.2 Médiation</t>
  </si>
  <si>
    <t>1.4.3 Mécanismes d'alerte précoce</t>
  </si>
  <si>
    <t xml:space="preserve">1.4.4 Réduction de la violence communautaire </t>
  </si>
  <si>
    <t>1.4.5 Infrastructures de paix</t>
  </si>
  <si>
    <t>1.5 Législatures et partis politiques</t>
  </si>
  <si>
    <t>1.6 Participation démocratique</t>
  </si>
  <si>
    <t>1.7 Société civile, communautés et engagement civique</t>
  </si>
  <si>
    <t>1.7.1 Relations intercommunautaires</t>
  </si>
  <si>
    <t>1.7.2 Relations État-société</t>
  </si>
  <si>
    <t>1.7.3 Autre</t>
  </si>
  <si>
    <t>1.8 Autonomisation des femmes et égalité des sexes</t>
  </si>
  <si>
    <t>1.9 Autonomisation et participation des jeunes</t>
  </si>
  <si>
    <t>1.10 Médias et libre circulation de l'information</t>
  </si>
  <si>
    <t>1.11 Autre</t>
  </si>
  <si>
    <t>2.1 Déminage</t>
  </si>
  <si>
    <t>2.2 Armes légères et de petit calibre</t>
  </si>
  <si>
    <t>2.3 Violence sexuelle et basées sur le genre</t>
  </si>
  <si>
    <t>2.4 Enfants soldats</t>
  </si>
  <si>
    <t>2.5 Désarmement, démobilisation et réintégration (DDR)</t>
  </si>
  <si>
    <t>2.7 Gouvernance du secteur de la sécurité</t>
  </si>
  <si>
    <t>2.7.2 Autre</t>
  </si>
  <si>
    <t>2.8 Autre</t>
  </si>
  <si>
    <t>3.1.1 Réforme constitutionnelle</t>
  </si>
  <si>
    <t>3.1.2 Autre</t>
  </si>
  <si>
    <t>3.2 Accès à la justice (y compris les mécanismes informels ou traditionnels)</t>
  </si>
  <si>
    <t>3.3 Performance et indépendance des institutions judiciaires</t>
  </si>
  <si>
    <t>3.4 Capacité des institutions judiciaires, y compris les prisons</t>
  </si>
  <si>
    <t>3.4.1 Système pénitentiaire</t>
  </si>
  <si>
    <t>3.4.2 Autre</t>
  </si>
  <si>
    <t>3.5 Justice transitionnelle, y compris les mécanismes de recherche de la vérité, de responsabilité, de réparation et de garantie de non-répétition</t>
  </si>
  <si>
    <t>3.6 Protection des civils</t>
  </si>
  <si>
    <t>3.7 Droits de l’Homme</t>
  </si>
  <si>
    <t>3.7.1 Discours de haine</t>
  </si>
  <si>
    <t>3.7.3 Autre</t>
  </si>
  <si>
    <t>3.7.2 Protection des défenseurs des droits de l'Homme</t>
  </si>
  <si>
    <t>3.8 Autre</t>
  </si>
  <si>
    <t>4.1 Centre de coordination gouvernementale et exécutive</t>
  </si>
  <si>
    <t>4.2 Administration publique de base aux niveaux national et infranational</t>
  </si>
  <si>
    <t>4.3 Gestion des risques multidimensionnel _ (violence, catastrophes, changement climatique , etc.)</t>
  </si>
  <si>
    <t>4.4 Organisations, institutions, mesures et transparence anti-corruption</t>
  </si>
  <si>
    <t>4.4.1 Crime organisé</t>
  </si>
  <si>
    <t>4.4.2 Autre</t>
  </si>
  <si>
    <t>4.5 Politique du secteur public et gestion administrative</t>
  </si>
  <si>
    <t>4.6 Gestion des finances publiques aux niveaux national et infranational</t>
  </si>
  <si>
    <t>4.7 Décentralisation et gouvernance infranationale</t>
  </si>
  <si>
    <t>4.8 Autre</t>
  </si>
  <si>
    <t>5.1 Eau et assainissement</t>
  </si>
  <si>
    <t>5.2 Santé</t>
  </si>
  <si>
    <t>5.2.1 Santé mentale SPS/traumatismes</t>
  </si>
  <si>
    <t xml:space="preserve">5.2.2 Autre </t>
  </si>
  <si>
    <t>5.3 Éducation</t>
  </si>
  <si>
    <t>5.4 Sécurité alimentaire</t>
  </si>
  <si>
    <t>5.5 Retour sûr et durable et (ré) intégration des personnes déplacées, des réfugiés et des migrants</t>
  </si>
  <si>
    <t xml:space="preserve">6.1 Création d'emplois et moyens de subsistance (par exemple, dans l'agriculture et les travaux publics), en particulier pour les femmes, les jeunes et les anciens </t>
  </si>
  <si>
    <t>5.6 Autre</t>
  </si>
  <si>
    <t>6.1.1 Mécanisme de petites subventions</t>
  </si>
  <si>
    <t>6.1.2 Autre</t>
  </si>
  <si>
    <t>6.2 Reprise économique grâce à la reprise des entreprises, y compris la chaîne de valeur</t>
  </si>
  <si>
    <t>6.2.1 Partenariat public-privé</t>
  </si>
  <si>
    <t>6.2.2 Financements innovants/mixtes</t>
  </si>
  <si>
    <t xml:space="preserve">6.2.3 Autre </t>
  </si>
  <si>
    <t>6.3 Gestion des ressources naturelles (y compris les terres et les industries extractives) et changement climatique</t>
  </si>
  <si>
    <t>6.3.4 Énergie renouvelable</t>
  </si>
  <si>
    <t>6.3.2 Terre</t>
  </si>
  <si>
    <t>6.3.3 Eau</t>
  </si>
  <si>
    <t>6.3.5 Adaptation au changement climatique</t>
  </si>
  <si>
    <t xml:space="preserve">6.3.6 Autre </t>
  </si>
  <si>
    <t>6.4 Réhabilitation et développement des infrastructures de base</t>
  </si>
  <si>
    <t>6.5 Autre</t>
  </si>
  <si>
    <t>Autres objectifs de consolidation de la paix non liés à une cible spécifique des ODD</t>
  </si>
  <si>
    <t>1.1 D'ici à 2030, éradiquer l'extrême pauvreté pour tous, partout dans le monde, c'est-à-dire les personnes vivant avec moins de 1,25 dollar par jour.</t>
  </si>
  <si>
    <t>1.2 D'ici à 2030, réduire d'au moins de moitié la proportion d'hommes, de femmes et d'enfants de tous âges vivant dans la pauvreté dans toutes ses dimensions, selon les définitions nationales.</t>
  </si>
  <si>
    <t>1.3 Mettre en œuvre des systèmes et des mesures de protection sociale adaptés au niveau national, y compris des socles de protection, et d'ici à 2030, parvenir à une couverture substantielle des pauvres et des personnes vulnérables</t>
  </si>
  <si>
    <t>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t>
  </si>
  <si>
    <t>1.5 D'ici à 2030, renforcer la résilience des pauvres et des personnes en situation de vulnérabilité et réduire leur exposition et leur vulnérabilité aux phénomènes climatiques extrêmes et à d'autres chocs et catastrophes économiques, sociaux et environnementaux</t>
  </si>
  <si>
    <t>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t>
  </si>
  <si>
    <t>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t>
  </si>
  <si>
    <t>2.1 D'ici à 2030, éliminer la faim et garantir l'accès de tous, en particulier des pauvres et des personnes en situation de vulnérabilité, y compris les nourrissons, à des aliments sains, nutritifs et suffisants tout au long de l'année</t>
  </si>
  <si>
    <t>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t>
  </si>
  <si>
    <t>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t>
  </si>
  <si>
    <t>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t>
  </si>
  <si>
    <t>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t>
  </si>
  <si>
    <t>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t>
  </si>
  <si>
    <t>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t>
  </si>
  <si>
    <t>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t>
  </si>
  <si>
    <t>3.1 D'ici à 2030, ramener le taux mondial de mortalité maternelle à moins de 70 pour 100 000 naissances vivantes</t>
  </si>
  <si>
    <t>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t>
  </si>
  <si>
    <t>3.3 D'ici à 2030, mettre fin aux épidémies de sida, de tuberculose, de paludisme et de maladies tropicales négligées et lutter contre l'hépatite, les maladies d'origine hydrique et d'autres maladies transmissibles</t>
  </si>
  <si>
    <t>3.4 D'ici à 2030, réduire d'un tiers la mortalité prématurée due aux maladies non transmissibles grâce à la prévention et au traitement et promouvoir la santé mentale et le bien-être</t>
  </si>
  <si>
    <t>3.5 Renforcer la prévention et le traitement de la toxicomanie, y compris l'abus de stupéfiants et l'usage nocif de l'alcool</t>
  </si>
  <si>
    <t>3.6 D'ici à 2020, réduire de moitié le nombre de morts et de blessés dus aux accidents de la route dans le monde.</t>
  </si>
  <si>
    <t>3.7 D'ici à 2030, assurer l'accès universel aux services de soins de santé sexuelle et reproductive, y compris pour la planification familiale, l'information et l'éducation, et l'intégration de la santé reproductive dans les stratégies et programmes nationaux</t>
  </si>
  <si>
    <t>3.8 Parvenir à la couverture sanitaire universelle, y compris la protection contre les risques financiers, l'accès à des services de soins de santé essentiels de qualité et l'accès à des médicaments et vaccins essentiels sûrs, efficaces, de qualité et abordables pour tous</t>
  </si>
  <si>
    <t>3.9 D'ici à 2030, réduire considérablement le nombre de décès et de maladies attribuables aux produits chimiques dangereux et à la pollution et à la contamination de l'air, de l'eau et du sol</t>
  </si>
  <si>
    <t>3.a Renforcer l'application de la Convention-cadre de l'Organisation mondiale de la santé pour la lutte antitabac dans tous les pays, selon qu'il conviendra</t>
  </si>
  <si>
    <t>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t>
  </si>
  <si>
    <t>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t>
  </si>
  <si>
    <t>3.d Renforcer la capacité de tous les pays, en particulier des pays en développement, en matière d'alerte précoce, de réduction des risques et de gestion des risques sanitaires nationaux et mondiaux.</t>
  </si>
  <si>
    <t>4.1 D'ici à 2030, veiller à ce que toutes les filles et tous les garçons achèvent un enseignement primaire et secondaire gratuit, équitable et de qualité, conduisant à des résultats d'apprentissage pertinents et efficaces.</t>
  </si>
  <si>
    <t>4.2 D'ici à 2030, veiller à ce que toutes les filles et tous les garçons aient accès à un développement de la petite enfance, à des soins et à une éducation préprimaire de qualité afin qu'ils soient prêts pour l'enseignement primaire.</t>
  </si>
  <si>
    <t>4.3 D'ici à 2030, assurer l'égalité d'accès de toutes les femmes et de tous les hommes à un enseignement technique, professionnel et supérieur abordable et de qualité, y compris l'université</t>
  </si>
  <si>
    <t>4.4 D'ici à 2030, augmenter considérablement le nombre de jeunes et d'adultes possédant les compétences requises, y compris les compétences techniques et professionnelles, pour l'emploi, les emplois décents et l'entrepreneuriat</t>
  </si>
  <si>
    <t>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t>
  </si>
  <si>
    <t>4.6 D'ici à 2030, faire en sorte que tous les jeunes et une proportion importante d'adultes, hommes et femmes, acquièrent la lecture, l'écriture et le calcul</t>
  </si>
  <si>
    <t>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t>
  </si>
  <si>
    <t>4.a Construire et moderniser des établissements d'enseignement qui tiennent compte des enfants, des handicaps et du genre et qui offrent à tous des environnements d'apprentissage sûrs, non violents, inclusifs et efficaces.</t>
  </si>
  <si>
    <t>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t>
  </si>
  <si>
    <t>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t>
  </si>
  <si>
    <t>5.1 Mettre fin à toutes les formes de discrimination à l'égard des femmes et des filles, partout dans le monde.</t>
  </si>
  <si>
    <t>5.2 Éliminer toutes les formes de violence à l'égard des femmes et des filles dans les sphères publique et privée, y compris la traite et l'exploitation sexuelle et d'autres formes d'exploitation</t>
  </si>
  <si>
    <t>5.3 Éliminer toutes les pratiques néfastes, telles que les mariages d'enfants, les mariages précoces et forcés et les mutilations génitales féminines</t>
  </si>
  <si>
    <t>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t>
  </si>
  <si>
    <t>5.5 Assurer la participation pleine et effective des femmes et l'égalité des chances en matière de leadership à tous les niveaux de la prise de décisions dans la vie politique, économique et publique</t>
  </si>
  <si>
    <t>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t>
  </si>
  <si>
    <t>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t>
  </si>
  <si>
    <t>5.b Accroître l'utilisation des technologies habilitantes, en particulier les technologies de l'information et de la communication, pour promouvoir l'autonomisation des femmes</t>
  </si>
  <si>
    <t>5.c Adopter et renforcer des politiques solides et une législation exécutoire pour promouvoir l'égalité des sexes et l'autonomisation de toutes les femmes et de toutes les filles à tous les niveaux.</t>
  </si>
  <si>
    <t>6.1 D'ici à 2030, parvenir à un accès universel et équitable à l'eau potable à un prix abordable pour tous</t>
  </si>
  <si>
    <t>6.2 D'ici à 2030, assurer l'accès de tous à des services d'assainissement et d'hygiène adéquats et équitables et mettre fin à la défécation à l'air libre, en accordant une attention particulière aux besoins des femmes et des filles et des personnes en situation vulnérable.</t>
  </si>
  <si>
    <t>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t>
  </si>
  <si>
    <t>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t>
  </si>
  <si>
    <t>6.5 D'ici à 2030, mettre en œuvre une gestion intégrée des ressources en eau à tous les niveaux, y compris par le biais de la coopération transfrontalière, le cas échéant.</t>
  </si>
  <si>
    <t>6.6 D'ici 2020, protéger et restaurer les écosystèmes liés à l'eau, y compris les montagnes, les forêts, les terres humides, les rivières, les aquifères et les lacs</t>
  </si>
  <si>
    <t>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t>
  </si>
  <si>
    <t>6.b Soutenir et renforcer la participation des communautés locales à l'amélioration de la gestion de l'eau et de l'assainissement</t>
  </si>
  <si>
    <t>7.1 D'ici à 2030, assurer l'accès universel à des services énergétiques abordables, fiables et modernes.</t>
  </si>
  <si>
    <t>7.2 D'ici à 2030, augmenter considérablement la part des énergies renouvelables dans le bouquet énergétique mondial.</t>
  </si>
  <si>
    <t>7.3 D'ici à 2030, doubler le taux mondial d'amélioration de l'efficacité énergétique</t>
  </si>
  <si>
    <t>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t>
  </si>
  <si>
    <t>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t>
  </si>
  <si>
    <t>8.1 Soutenir la croissance économique par habitant en fonction de la situation nationale et, en particulier, d'au moins 7 % de croissance annuelle du produit intérieur brut dans les pays les moins avancés.</t>
  </si>
  <si>
    <t>8.2 Atteindre des niveaux plus élevés de productivité économique grâce à la diversification, à la modernisation technologique et à l'innovation, notamment en mettant l'accent sur les secteurs à forte valeur ajoutée et à forte intensité de main-d'œuvre.</t>
  </si>
  <si>
    <t>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t>
  </si>
  <si>
    <t>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t>
  </si>
  <si>
    <t>8.5 D'ici à 2030, parvenir au plein-emploi productif et à un travail décent pour toutes les femmes et tous les hommes, y compris les jeunes et les personnes handicapées, et à un salaire égal pour un travail de valeur égale.</t>
  </si>
  <si>
    <t>8.6 D'ici à 2020, réduire considérablement la proportion de jeunes qui ne sont ni en emploi, ni aux études, ni en formation.</t>
  </si>
  <si>
    <t>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t>
  </si>
  <si>
    <t>8.8 Protéger les droits du travail et promouvoir un environnement de travail sûr et sécurisé pour tous les travailleurs, y compris les travailleurs migrants, en particulier les femmes migrantes, et les personnes occupant un emploi précaire.</t>
  </si>
  <si>
    <t>8.9 D'ici à 2030, élaborer et mettre en œuvre des politiques visant à promouvoir un tourisme durable qui crée des emplois et promeut la culture et les produits locaux</t>
  </si>
  <si>
    <t>8.10 Renforcer la capacité des institutions financières nationales d'encourager et d'élargir l'accès de tous aux services bancaires, d'assurance et financiers.</t>
  </si>
  <si>
    <t>8.a Accroître le soutien de l'Aide pour le commerce aux pays en développement, en particulier aux pays les moins avancés, notamment par le biais du Cadre intégré renforcé pour l'assistance technique liée au commerce en faveur des pays les moins avancés</t>
  </si>
  <si>
    <t>8.b D'ici à 2020, élaborer et mettre en œuvre une stratégie mondiale pour l'emploi des jeunes et mettre en œuvre le Pacte mondial pour l'emploi de l'Organisation internationale du Travail</t>
  </si>
  <si>
    <t>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t>
  </si>
  <si>
    <t>9.2 Promouvoir une industrialisation inclusive et durable et, d'ici à 2030, augmenter sensiblement la part de l'industrie dans l'emploi et le produit intérieur brut, en fonction de la situation nationale, et doubler sa part dans les pays les moins avancés.</t>
  </si>
  <si>
    <t>9.3 Améliorer l'accès des petites entreprises industrielles et autres, en particulier dans les pays en développement, aux services financiers, y compris le crédit abordable, et leur intégration dans les chaînes de valeur et les marchés</t>
  </si>
  <si>
    <t>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t>
  </si>
  <si>
    <t>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t>
  </si>
  <si>
    <t>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t>
  </si>
  <si>
    <t>9.b Soutenir le développement technologique, la recherche et l'innovation dans les pays en développement, notamment en créant un environnement politique propice à la diversification industrielle et à la création de valeur ajoutée dans les produits de base</t>
  </si>
  <si>
    <t>9.c Accroître sensiblement l'accès aux technologies de l'information et de la communication et s'efforcer d'assurer un accès universel et abordable à l'Internet dans les pays les moins avancés d'ici à 2020</t>
  </si>
  <si>
    <t>10.1 D'ici à 2030, atteindre et maintenir la croissance des revenus des 40 % les plus pauvres de la population à un rythme supérieur à la moyenne nationale</t>
  </si>
  <si>
    <t>10.2 D'ici à 2030, autonomiser et promouvoir l'inclusion sociale, économique et politique de tous, sans distinction d'âge, de sexe, de handicap, de race, d'appartenance ethnique, d'origine, de religion ou de situation économique ou autre</t>
  </si>
  <si>
    <t>10.3 Assurer l'égalité des chances et réduire les inégalités de résultats, notamment en éliminant les lois, politiques et pratiques discriminatoires et en promouvant une législation, des politiques et des mesures appropriées à cet égard</t>
  </si>
  <si>
    <t>10.4 Adopter des politiques, en particulier des politiques fiscales, salariales et de protection sociale, et parvenir progressivement à une plus grande égalité</t>
  </si>
  <si>
    <t>10.5 Améliorer la réglementation et la surveillance des marchés et des institutions financières mondiaux et renforcer la mise en œuvre de ces réglementations</t>
  </si>
  <si>
    <t>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t>
  </si>
  <si>
    <t>10.7 Faciliter des migrations et des mobilités ordonnées, sûres, régulières et responsables des personnes, notamment par la mise en œuvre de politiques migratoires planifiées et bien gérées</t>
  </si>
  <si>
    <t>10.a Mettre en œuvre le principe du traitement spécial et différencié en faveur des pays en développement, en particulier des pays les moins avancés, conformément aux accords de l'Organisation mondiale du commerce</t>
  </si>
  <si>
    <t>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t>
  </si>
  <si>
    <t>10.c D'ici à 2030, réduire à moins de 3 % les coûts de transaction des envois de fonds des migrants et éliminer les couloirs de transfert de fonds dont les coûts sont supérieurs à 5 %.</t>
  </si>
  <si>
    <t>11.1 D'ici à 2030, assurer l'accès de tous à un logement adéquat, sûr et abordable et à des services de base, et améliorer les taudis</t>
  </si>
  <si>
    <t>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t>
  </si>
  <si>
    <t>11.3 D'ici à 2030, renforcer l'urbanisation inclusive et durable et les capacités de planification et de gestion participatives, intégrées et durables des établissements humains dans tous les pays.</t>
  </si>
  <si>
    <t>11.4 Intensifier les efforts visant à protéger et à sauvegarder le patrimoine culturel et naturel mondial</t>
  </si>
  <si>
    <t>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t>
  </si>
  <si>
    <t>11.6 D'ici à 2030, réduire l'impact négatif des villes sur l'environnement par habitant, notamment en accordant une attention particulière à la qualité de l'air et à la gestion des déchets municipaux et autres.</t>
  </si>
  <si>
    <t>11.7 D'ici à 2030, assurer l'accès universel à des espaces verts et publics sûrs, inclusifs et accessibles, en particulier pour les femmes et les enfants, les personnes âgées et les personnes handicapées</t>
  </si>
  <si>
    <t>11.a Soutenir des liens économiques, sociaux et environnementaux positifs entre les zones urbaines, périurbaines et rurales en renforçant la planification nationale et régionale du développement</t>
  </si>
  <si>
    <t>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t>
  </si>
  <si>
    <t>11.c Aider les pays les moins avancés, notamment par le biais d'une assistance financière et technique, à construire des bâtiments durables et résilients en utilisant des matériaux locaux.</t>
  </si>
  <si>
    <t>12.1 Mettre en œuvre le Cadre décennal de programmes sur les modes de consommation et de production durables, tous les pays prenant des mesures, les pays développés jouant un rôle de premier plan, en tenant compte du développement et des capacités des pays en développement</t>
  </si>
  <si>
    <t>12.2 D'ici à 2030, parvenir à une gestion durable et à une utilisation efficace des ressources naturelles</t>
  </si>
  <si>
    <t>12.3 D'ici à 2030, réduire de moitié le gaspillage alimentaire mondial par habitant au niveau du commerce de détail et des consommateurs, et réduire les pertes alimentaires tout au long des chaînes de production et d'approvisionnement, y compris les pertes après récolte.</t>
  </si>
  <si>
    <t>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t>
  </si>
  <si>
    <t>12.5 D'ici à 2030, réduire considérablement la production de déchets par la prévention, la réduction, le recyclage et la réutilisation.</t>
  </si>
  <si>
    <t>12.6 Encourager les entreprises, en particulier les grandes entreprises et les sociétés transnationales, à adopter des pratiques durables et à intégrer des informations sur la durabilité dans leur cycle de reporting.</t>
  </si>
  <si>
    <t>12.7 Promouvoir des pratiques de passation des marchés publics durables, conformément aux politiques et priorités nationales</t>
  </si>
  <si>
    <t>12.8 D'ici à 2030, veiller à ce que les populations du monde entier disposent des informations et de la sensibilisation nécessaires au développement durable et à des modes de vie en harmonie avec la nature</t>
  </si>
  <si>
    <t>12.a Aider les pays en développement à renforcer leurs capacités scientifiques et technologiques afin d'adopter des modes de consommation et de production plus durables.</t>
  </si>
  <si>
    <t>12.b Élaborer et mettre en œuvre des outils de suivi des impacts du développement durable pour un tourisme durable qui crée des emplois et promeut la culture et les produits locaux</t>
  </si>
  <si>
    <t>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t>
  </si>
  <si>
    <t>13.1 Renforcer la résilience et la capacité d'adaptation aux aléas climatiques et aux catastrophes naturelles dans tous les pays</t>
  </si>
  <si>
    <t>13.2 Intégrer les mesures de lutte contre le changement climatique dans les politiques, stratégies et planifications nationales</t>
  </si>
  <si>
    <t>13.3 Améliorer l'éducation, la sensibilisation et les capacités humaines et institutionnelles en matière d'atténuation du changement climatique, d'adaptation, de réduction de l'impact et d'alerte précoce</t>
  </si>
  <si>
    <t>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t>
  </si>
  <si>
    <t>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t>
  </si>
  <si>
    <t>14.1 D'ici à 2025, prévenir et réduire considérablement la pollution marine de toutes sortes, en particulier celle due aux activités terrestres, y compris la pollution par les débris marins et les nutriments</t>
  </si>
  <si>
    <t>14.2 D'ici à 2020, gérer et protéger durablement les écosystèmes marins et côtiers afin d'éviter des effets négatifs importants, notamment en renforçant leur résilience, et prendre des mesures pour leur restauration afin d'obtenir des océans sains et productifs</t>
  </si>
  <si>
    <t>14.3 Réduire au minimum les impacts de l'acidification des océans et y remédier, notamment en renforçant la coopération scientifique à tous les niveaux</t>
  </si>
  <si>
    <t>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t>
  </si>
  <si>
    <t>14.5 D'ici à 2020, conserver au moins 10 % des zones côtières et marines, conformément aux lois nationales et internationales et sur la base des meilleures informations scientifiques disponibles</t>
  </si>
  <si>
    <t>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t>
  </si>
  <si>
    <t>14.7 D'ici à 2030, accroître les avantages économiques que procure aux petits États insulaires en développement et aux pays les moins avancés l'utilisation durable des ressources marines, notamment par la gestion durable des pêches, de l'aquaculture et du tourisme</t>
  </si>
  <si>
    <t>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t>
  </si>
  <si>
    <t>14.b Permettre aux petits pêcheurs artisanaux d'accéder aux ressources marines et aux marchés</t>
  </si>
  <si>
    <t>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t>
  </si>
  <si>
    <t>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t>
  </si>
  <si>
    <t>15.2 D'ici à 2020, promouvoir la mise en œuvre d'une gestion durable de tous les types de forêts, mettre fin à la déforestation, restaurer les forêts dégradées et accroître considérablement le boisement et le reboisement à l'échelle mondiale</t>
  </si>
  <si>
    <t>15.3 D'ici à 2030, lutter contre la désertification, restaurer les terres et les sols dégradés, y compris les terres touchées par la désertification, la sécheresse et les inondations, et s'efforcer de parvenir à un monde neutre en matière de dégradation des terres</t>
  </si>
  <si>
    <t>15.4 D'ici à 2030, assurer la conservation des écosystèmes de montagne, y compris de leur biodiversité, afin de renforcer leur capacité à fournir des avantages essentiels au développement durable</t>
  </si>
  <si>
    <t>15.5 Prendre des mesures urgentes et significatives pour réduire la dégradation des habitats naturels, enrayer la perte de biodiversité et, d'ici 2020, protéger et prévenir l'extinction des espèces menacées</t>
  </si>
  <si>
    <t>15.6 Promouvoir un partage juste et équitable des avantages découlant de l'utilisation des ressources génétiques et promouvoir un accès approprié à ces ressources, conformément aux accords internationaux</t>
  </si>
  <si>
    <t>15.7 Prendre des mesures urgentes pour mettre fin au braconnage et au trafic d'espèces protégées de la flore et de la faune et s'attaquer à la fois à la demande et à l'offre de produits illégaux issus d'espèces sauvages.</t>
  </si>
  <si>
    <t>15.8 D'ici 2020, mettre en place des mesures pour prévenir l'introduction d'espèces exotiques envahissantes et réduire considérablement leur impact sur les écosystèmes terrestres et aquatiques, et contrôler ou éradiquer les espèces prioritaires</t>
  </si>
  <si>
    <t>15.9 D'ici à 2020, intégrer les valeurs des écosystèmes et de la biodiversité dans la planification nationale et locale, les processus de développement, les stratégies de réduction de la pauvreté et les comptes</t>
  </si>
  <si>
    <t>15.a Mobiliser et accroître sensiblement les ressources financières de toutes sources pour conserver et utiliser durablement la biodiversité et les écosystèmes.</t>
  </si>
  <si>
    <t>15.b Mobiliser des ressources importantes, de toutes sources et à tous les niveaux, pour financer la gestion durable des forêts et offrir aux pays en développement des incitations adéquates pour promouvoir cette gestion, y compris pour la conservation et le reboisement</t>
  </si>
  <si>
    <t>15.c Renforcer le soutien mondial aux efforts de lutte contre le braconnage et le trafic d'espèces protégées, notamment en renforçant la capacité des communautés locales à rechercher des moyens de subsistance durables</t>
  </si>
  <si>
    <t>16.1 Réduire de manière significative toutes les formes de violence et les taux de mortalité qui y sont associés partout dans le monde.</t>
  </si>
  <si>
    <t>16.2 Mettre fin aux mauvais traitements, à l'exploitation, à la traite et à toutes les formes de violence et de torture à l'égard des enfants</t>
  </si>
  <si>
    <t>16.3 Promouvoir l'état de droit aux niveaux national et international et assurer l'égalité d'accès à la justice pour tous</t>
  </si>
  <si>
    <t>16.4 D'ici à 2030, réduire considérablement les flux financiers et d'armes illicites, renforcer le recouvrement et la restitution des avoirs volés et lutter contre toutes les formes de criminalité organisée</t>
  </si>
  <si>
    <t>16.5 Réduire considérablement la corruption et les pots-de-vin sous toutes leurs formes</t>
  </si>
  <si>
    <t>16.6 Mettre en place des institutions efficaces, responsables et transparentes à tous les niveaux</t>
  </si>
  <si>
    <t>16.7 Assurer une prise de décision réactive, inclusive, participative et représentative à tous les niveaux</t>
  </si>
  <si>
    <t>16.8 Élargir et renforcer la participation des pays en développement aux institutions de la gouvernance mondiale</t>
  </si>
  <si>
    <t>16.9 D'ici à 2030, assurer l'identité juridique pour tous, y compris l'enregistrement des naissances.</t>
  </si>
  <si>
    <t>16.10 Garantir l'accès du public à l'information et protéger les libertés fondamentales, conformément à la législation nationale et aux accords internationaux</t>
  </si>
  <si>
    <t>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t>
  </si>
  <si>
    <t>16.b Promouvoir et appliquer des lois et des politiques non discriminatoires en faveur du développement durable</t>
  </si>
  <si>
    <t>17.1 Renforcer la mobilisation des ressources intérieures, notamment par l'aide internationale aux pays en développement, afin d'améliorer la capacité nationale de collecte des impôts et autres recettes</t>
  </si>
  <si>
    <t>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t>
  </si>
  <si>
    <t>17.3 Mobiliser des ressources financières supplémentaires pour les pays en développement auprès de sources multiples</t>
  </si>
  <si>
    <t>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t>
  </si>
  <si>
    <t>17.5 Adopter et mettre en œuvre des régimes de promotion de l'investissement pour les pays les moins avancés</t>
  </si>
  <si>
    <t>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t>
  </si>
  <si>
    <t>17.7 Promouvoir la mise au point, le transfert, la diffusion et la diffusion de technologies écologiquement rationnelles dans les pays en développement à des conditions favorables, y compris à des conditions concessionnelles et préférentielles, convenues d'un commun accord</t>
  </si>
  <si>
    <t>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t>
  </si>
  <si>
    <t>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t>
  </si>
  <si>
    <t>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t>
  </si>
  <si>
    <t>17.11 Accroître sensiblement les exportations des pays en développement, en particulier en vue de doubler la part des pays les moins avancés dans les exportations mondiales d'ici à 2020</t>
  </si>
  <si>
    <t>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t>
  </si>
  <si>
    <t>17.13 Renforcer la stabilité macroéconomique mondiale, notamment par la coordination et la cohérence des politiques</t>
  </si>
  <si>
    <t>17.14 Renforcer la cohérence des politiques en faveur du développement durable</t>
  </si>
  <si>
    <t>17.15 Respecter la marge de manœuvre politique de chaque pays et le leadership qu'il joue dans l'élaboration et la mise en œuvre de politiques d'éradication de la pauvreté et de développement durable</t>
  </si>
  <si>
    <t>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t>
  </si>
  <si>
    <t>17.17 Encourager et promouvoir des partenariats efficaces, entre les secteurs public, privé et de la société civile, en s'appuyant sur l'expérience acquise et les stratégies de financement des partenariats.</t>
  </si>
  <si>
    <t>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t>
  </si>
  <si>
    <t>17.19 D'ici 2030, s'appuyer sur les initiatives existantes visant à élaborer des mesures des progrès en matière de développement durable qui complètent le produit intérieur brut et à soutenir le renforcement des capacités statistiques dans les pays en développement</t>
  </si>
  <si>
    <t>3.1 Etat de Droit</t>
  </si>
  <si>
    <t>Résultat  1</t>
  </si>
  <si>
    <t>Résultat  2</t>
  </si>
  <si>
    <t>Résultat 3</t>
  </si>
  <si>
    <t xml:space="preserve">Budget du résultat </t>
  </si>
  <si>
    <r>
      <t xml:space="preserve">Pour utilisation par l’équipe projet </t>
    </r>
    <r>
      <rPr>
        <b/>
        <sz val="11"/>
        <color rgb="FFFF0000"/>
        <rFont val="Calibri"/>
        <family val="2"/>
        <scheme val="minor"/>
      </rPr>
      <t>(Avant de remplir cette section, veuillez lire les directives de codage du SG Dashboard)</t>
    </r>
  </si>
  <si>
    <t>Résultat 1</t>
  </si>
  <si>
    <t>Résultat 2</t>
  </si>
  <si>
    <t>Résultat  3</t>
  </si>
  <si>
    <r>
      <rPr>
        <b/>
        <sz val="11"/>
        <color rgb="FF000000"/>
        <rFont val="Calibri"/>
        <family val="2"/>
      </rPr>
      <t xml:space="preserve">Priorités de consolidation de la Paix /SG Dashboard Code </t>
    </r>
    <r>
      <rPr>
        <b/>
        <sz val="11"/>
        <color rgb="FFFF0000"/>
        <rFont val="Calibri"/>
        <family val="2"/>
      </rPr>
      <t>(Vous pouvez selectionner 2 codes au maximum)</t>
    </r>
  </si>
  <si>
    <t>ODD %</t>
  </si>
  <si>
    <t>Résultat 4</t>
  </si>
  <si>
    <t>Code PBP</t>
  </si>
  <si>
    <t>Code SNPC OCDE/CAD[1]</t>
  </si>
  <si>
    <t>Dans quel(s) domaine(s) le projet intervient-il ?</t>
  </si>
  <si>
    <t>Comment le projet atteint-il son objectif ?</t>
  </si>
  <si>
    <t>Administratif ou autre/pas de consolidation de la paix</t>
  </si>
  <si>
    <t>Activités indirectement liées à la consolidation de la paix, telles que les capacités de gestion de projet, le S&amp;E, les communications et autres coûts indirects.</t>
  </si>
  <si>
    <t>Processus politiques</t>
  </si>
  <si>
    <t>Processus électoraux</t>
  </si>
  <si>
    <t>Soutenir les organes et processus de gestion électorale, la préparation et l'observation des élections, l'éducation des électeurs.</t>
  </si>
  <si>
    <t>Facilitation et promotion d’un dialogue inclusif</t>
  </si>
  <si>
    <t>Promouvoir un dialogue inclusif, permettre à différents groupes de la société (par exemple, les jeunes, les femmes, les marginalisés) de faire entendre leur voix en participant aux processus de dialogue.</t>
  </si>
  <si>
    <t>Réconciliation</t>
  </si>
  <si>
    <t>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t>
  </si>
  <si>
    <t>Capacités de gestion des conflits, capacités de médiation et de dialogue et infrastructures pour la paix au niveau national et infranational</t>
  </si>
  <si>
    <r>
      <t xml:space="preserve">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t>
    </r>
    <r>
      <rPr>
        <i/>
        <sz val="11"/>
        <color theme="1"/>
        <rFont val="Century Gothic"/>
        <family val="2"/>
      </rPr>
      <t xml:space="preserve">voir aussi la catégorie « Accès à la justice »). </t>
    </r>
    <r>
      <rPr>
        <sz val="11"/>
        <color theme="1"/>
        <rFont val="Century Gothic"/>
        <family val="2"/>
      </rPr>
      <t>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t>
    </r>
  </si>
  <si>
    <t>Mise en œuvre de l'accord de paix</t>
  </si>
  <si>
    <t>Appui à la mise en œuvre des accords de paix.</t>
  </si>
  <si>
    <t>Médiation</t>
  </si>
  <si>
    <t>Soutenir les mécanismes et processus de médiation formels et informels.</t>
  </si>
  <si>
    <t>Mécanismes d'alerte précoce</t>
  </si>
  <si>
    <t>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t>
  </si>
  <si>
    <t>Réduction de la violence communautaire (RVC)</t>
  </si>
  <si>
    <t>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t>
  </si>
  <si>
    <t>Infrastructures de paix</t>
  </si>
  <si>
    <t>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t>
  </si>
  <si>
    <t>1.4.6</t>
  </si>
  <si>
    <t>Législatures et partis politiques</t>
  </si>
  <si>
    <t>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t>
  </si>
  <si>
    <t>Participation démocratique</t>
  </si>
  <si>
    <t>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t>
  </si>
  <si>
    <t>Société civile, communautés et engagement civique</t>
  </si>
  <si>
    <t>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t>
  </si>
  <si>
    <t>Relations intercommunautaires</t>
  </si>
  <si>
    <t>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t>
  </si>
  <si>
    <t>Relations État-société</t>
  </si>
  <si>
    <t>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t>
  </si>
  <si>
    <t>1.7.3</t>
  </si>
  <si>
    <t>Autonomisation des femmes et égalité des sexes</t>
  </si>
  <si>
    <r>
      <t xml:space="preserve">Soutenir les femmes et les filles (ainsi que les hommes et les garçons) et les institutions et organisations (gouvernementales et non gouvernementales) œuvrant pour l'égalité des sexes et l'autonomisation des femmes. </t>
    </r>
    <r>
      <rPr>
        <i/>
        <sz val="11"/>
        <color theme="1"/>
        <rFont val="Century Gothic"/>
        <family val="2"/>
      </rPr>
      <t>Pour les projets liés à d'autres priorités telles que la VBG (voir 2.3) ou l'autonomisation économique des femmes, utilisez à la fois cette catégorie et d'autres catégories pertinentes.</t>
    </r>
  </si>
  <si>
    <t>Autonomisation et participation des jeunes</t>
  </si>
  <si>
    <r>
      <t xml:space="preserve">Soutenir les enfants, les adolescents et les jeunes adultes ainsi que les institutions et organisations (gouvernementales et non gouvernementales) œuvrant pour l'autonomisation et la participation des jeunes. </t>
    </r>
    <r>
      <rPr>
        <i/>
        <sz val="11"/>
        <color theme="1"/>
        <rFont val="Century Gothic"/>
        <family val="2"/>
      </rPr>
      <t>Pour les projets liés à l'éducation et/ou à l'autonomisation économique des jeunes, utilisez à la fois cette catégorie et d'autres catégories pertinentes.</t>
    </r>
  </si>
  <si>
    <t>Médias et libre circulation de l'information</t>
  </si>
  <si>
    <t>Soutenir le flux libre et non censuré d'informations sur les questions publiques ; activités qui renforcent les compétences rédactionnelles et techniques et l'intégrité de la presse écrite et audiovisuelle, par exemple la formation des journalistes.</t>
  </si>
  <si>
    <r>
      <t>Sûreté et sécurité</t>
    </r>
    <r>
      <rPr>
        <sz val="12"/>
        <color theme="1"/>
        <rFont val="Century Gothic"/>
        <family val="2"/>
      </rPr>
      <t> </t>
    </r>
  </si>
  <si>
    <t>Déminage</t>
  </si>
  <si>
    <r>
      <t xml:space="preserve">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t>
    </r>
    <r>
      <rPr>
        <i/>
        <sz val="11"/>
        <color theme="1"/>
        <rFont val="Century Gothic"/>
        <family val="2"/>
      </rPr>
      <t xml:space="preserve">si médical, voir aussi la catégorie 5.2 « Santé » </t>
    </r>
    <r>
      <rPr>
        <sz val="11"/>
        <color theme="1"/>
        <rFont val="Century Gothic"/>
        <family val="2"/>
      </rPr>
      <t>) ; et la recherche et le développement sur le déminage et le déminage , ainsi que le développement des capacités des institutions nationales dans le domaine de l' action contre les mines .</t>
    </r>
  </si>
  <si>
    <t>Armes légères et de petit calibre</t>
  </si>
  <si>
    <t>Contrôler, prévenir et/ou réduire la prolifération des armes légères et de petit calibre (ALPC) ; soutenir les initiatives gouvernementales et non gouvernementales dans ce domaine; conversion des installations de production militaires en productions civiles.</t>
  </si>
  <si>
    <t>Violence sexuelle et basées sur le genre</t>
  </si>
  <si>
    <r>
      <t xml:space="preserve">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t>
    </r>
    <r>
      <rPr>
        <i/>
        <sz val="11"/>
        <color theme="1"/>
        <rFont val="Century Gothic"/>
        <family val="2"/>
      </rPr>
      <t xml:space="preserve">voir également la catégorie « Autonomisation des femmes et égalité des sexes </t>
    </r>
    <r>
      <rPr>
        <sz val="11"/>
        <color theme="1"/>
        <rFont val="Century Gothic"/>
        <family val="2"/>
      </rPr>
      <t xml:space="preserve">») ; changer les attitudes, les normes et les comportements ( </t>
    </r>
    <r>
      <rPr>
        <i/>
        <sz val="11"/>
        <color theme="1"/>
        <rFont val="Century Gothic"/>
        <family val="2"/>
      </rPr>
      <t xml:space="preserve">voir également la catégorie 1.7 « Société civile, communautés et engagement civique » </t>
    </r>
    <r>
      <rPr>
        <sz val="11"/>
        <color theme="1"/>
        <rFont val="Century Gothic"/>
        <family val="2"/>
      </rPr>
      <t xml:space="preserve">) ; adopter et promulguer des réformes juridiques et renforcer la mise en œuvre des lois et des politiques visant à mettre fin à la violence à l'égard des femmes et des filles ( </t>
    </r>
    <r>
      <rPr>
        <i/>
        <sz val="11"/>
        <color theme="1"/>
        <rFont val="Century Gothic"/>
        <family val="2"/>
      </rPr>
      <t xml:space="preserve">voir également la catégorie 3.1 « État de droit » </t>
    </r>
    <r>
      <rPr>
        <sz val="11"/>
        <color theme="1"/>
        <rFont val="Century Gothic"/>
        <family val="2"/>
      </rPr>
      <t xml:space="preserve">), notamment en renforçant la capacité institutionnelle ( </t>
    </r>
    <r>
      <rPr>
        <i/>
        <sz val="11"/>
        <color theme="1"/>
        <rFont val="Century Gothic"/>
        <family val="2"/>
      </rPr>
      <t xml:space="preserve">voir également la catégorie 3.4 « Capacité des institutions judiciaires » </t>
    </r>
    <r>
      <rPr>
        <sz val="11"/>
        <color theme="1"/>
        <rFont val="Century Gothic"/>
        <family val="2"/>
      </rPr>
      <t>).</t>
    </r>
  </si>
  <si>
    <r>
      <t xml:space="preserve">Les interventions visant à répondre à la violence à l'égard des femmes et des filles/violence basée sur le genre peuvent inclure l'élargissement de l'accès aux services, y compris l'assistance juridique ( </t>
    </r>
    <r>
      <rPr>
        <i/>
        <sz val="11"/>
        <color theme="1"/>
        <rFont val="Century Gothic"/>
        <family val="2"/>
      </rPr>
      <t xml:space="preserve">voir également la catégorie 3.2 "Accès à la justice" ), les </t>
    </r>
    <r>
      <rPr>
        <sz val="11"/>
        <color theme="1"/>
        <rFont val="Century Gothic"/>
        <family val="2"/>
      </rPr>
      <t xml:space="preserve">conseils psychosociaux et les soins de santé ( </t>
    </r>
    <r>
      <rPr>
        <i/>
        <sz val="11"/>
        <color theme="1"/>
        <rFont val="Century Gothic"/>
        <family val="2"/>
      </rPr>
      <t xml:space="preserve">voir également la catégorie 5.2 "Santé" </t>
    </r>
    <r>
      <rPr>
        <sz val="11"/>
        <color theme="1"/>
        <rFont val="Century Gothic"/>
        <family val="2"/>
      </rPr>
      <t xml:space="preserve">). ; la formation du personnel pour répondre plus efficacement aux besoins des survivants ; et assurer l'enquête, la poursuite et la punition des auteurs de violence ( </t>
    </r>
    <r>
      <rPr>
        <i/>
        <sz val="11"/>
        <color theme="1"/>
        <rFont val="Century Gothic"/>
        <family val="2"/>
      </rPr>
      <t xml:space="preserve">voir également la catégorie « Performance et indépendance des institutions judiciaires » </t>
    </r>
    <r>
      <rPr>
        <sz val="11"/>
        <color theme="1"/>
        <rFont val="Century Gothic"/>
        <family val="2"/>
      </rPr>
      <t>).</t>
    </r>
  </si>
  <si>
    <t>Enfants soldats</t>
  </si>
  <si>
    <r>
      <t xml:space="preserve">Soutenir l'adoption et l'application d'une législation visant à prévenir le recrutement d'enfants soldats et à démobiliser, désarmer, réintégrer, rapatrier et réinstaller (DDR) les enfants soldats </t>
    </r>
    <r>
      <rPr>
        <i/>
        <sz val="11"/>
        <color theme="1"/>
        <rFont val="Century Gothic"/>
        <family val="2"/>
      </rPr>
      <t xml:space="preserve">(voir également la catégorie 6.1 « Création d'emplois et moyens de subsistance, en particulier pour les jeunes et les anciens combattants démobilisés » </t>
    </r>
    <r>
      <rPr>
        <sz val="11"/>
        <color theme="1"/>
        <rFont val="Century Gothic"/>
        <family val="2"/>
      </rPr>
      <t>); soutenir les initiatives gouvernementales et non gouvernementales dans ce domaine.</t>
    </r>
  </si>
  <si>
    <t>Désarmement, démobilisation et réintégration (DDR)</t>
  </si>
  <si>
    <r>
      <t xml:space="preserve">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t>
    </r>
    <r>
      <rPr>
        <i/>
        <sz val="11"/>
        <color theme="1"/>
        <rFont val="Century Gothic"/>
        <family val="2"/>
      </rPr>
      <t xml:space="preserve">autres que « les enfants soldats » ; voir également la catégorie 6.1 « Création d'emplois et moyens de subsistance, en particulier pour les jeunes et les anciens combattants démobilisés » </t>
    </r>
    <r>
      <rPr>
        <sz val="11"/>
        <color theme="1"/>
        <rFont val="Century Gothic"/>
        <family val="2"/>
      </rPr>
      <t>).</t>
    </r>
  </si>
  <si>
    <t>Soutenir les affaires et les services policiers; améliorer les relations entre la police et la communauté à l'intérieur du pays et aux frontières. Soutenir le maintien de l'ordre public et de la sécurité publique.</t>
  </si>
  <si>
    <t>Gouvernance du secteur de la sécurité</t>
  </si>
  <si>
    <t>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t>
  </si>
  <si>
    <t>Améliorer les relations entre le secteur de la sécurité et les communautés (autres que la police), y compris les forces de sécurité aux frontières.</t>
  </si>
  <si>
    <t>Prévention de l'extrémisme violent (PVE)</t>
  </si>
  <si>
    <t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t>
  </si>
  <si>
    <t>2.7.2</t>
  </si>
  <si>
    <r>
      <t>Etat de droit et droits de l'homme</t>
    </r>
    <r>
      <rPr>
        <sz val="12"/>
        <color theme="1"/>
        <rFont val="Century Gothic"/>
        <family val="2"/>
      </rPr>
      <t> </t>
    </r>
  </si>
  <si>
    <t>Etat de Droits</t>
  </si>
  <si>
    <t>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t>
  </si>
  <si>
    <t>Réforme constitutionnelle</t>
  </si>
  <si>
    <t>Mesures qui soutiennent l'amélioration des cadres juridiques, des constitutions, des lois et des réglementations ; rédaction et révision législatives et constitutionnelles; réforme juridique.</t>
  </si>
  <si>
    <t>3.1.2</t>
  </si>
  <si>
    <t>Accès à la justice (y compris les mécanismes informels ou traditionnels)</t>
  </si>
  <si>
    <t>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t>
  </si>
  <si>
    <t>Performance et indépendance des institutions judiciaires</t>
  </si>
  <si>
    <t>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t>
  </si>
  <si>
    <t>Capacité des institutions judiciaires, y compris les prisons</t>
  </si>
  <si>
    <t>Améliorer la capacité des institutions, des systèmes et des procédures du secteur de la justice, y compris (mais sans s'y limiter) les prisons, par exemple par le biais d'une formation juridique professionnelle ; équipement.</t>
  </si>
  <si>
    <t>Système pénitentiaire</t>
  </si>
  <si>
    <t>Améliorer la capacité des prisons. Soutenir l'amélioration du système pénitentiaire et répondre aux besoins de protection, en soutenant la résilience dans les lieux de détention, y compris les prisons.</t>
  </si>
  <si>
    <t>3.4.2</t>
  </si>
  <si>
    <t xml:space="preserve">Autre </t>
  </si>
  <si>
    <t>Justice transitionnelle, y compris les mécanismes de recherche de la vérité, de responsabilité, de réparation et de garantie de non-répétition</t>
  </si>
  <si>
    <t>Soutenir les arrangements et les institutions de justice transitionnelle, y compris les mécanismes de recherche de la vérité, de responsabilité, de réparation et de garantie de non-répétition.</t>
  </si>
  <si>
    <t>15130/ 15220</t>
  </si>
  <si>
    <t>Protection des civils</t>
  </si>
  <si>
    <r>
      <t xml:space="preserve">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t>
    </r>
    <r>
      <rPr>
        <i/>
        <sz val="11"/>
        <color theme="1"/>
        <rFont val="Century Gothic"/>
        <family val="2"/>
      </rPr>
      <t xml:space="preserve">voir également la catégorie 5.5 « Retour sûr et durable et (ré) intégration des personnes déplacées internes, des réfugiés et des migrants </t>
    </r>
    <r>
      <rPr>
        <sz val="11"/>
        <color theme="1"/>
        <rFont val="Century Gothic"/>
        <family val="2"/>
      </rPr>
      <t>).</t>
    </r>
  </si>
  <si>
    <t>Droits de l’Homme</t>
  </si>
  <si>
    <t>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t>
  </si>
  <si>
    <t>Discours de haine</t>
  </si>
  <si>
    <t>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t>
  </si>
  <si>
    <t>Protection des défenseurs des droits de l'Homme</t>
  </si>
  <si>
    <t>Soutenir les défenseurs des droits humains et les ONG de défense des droits humains.</t>
  </si>
  <si>
    <t>3.7.3</t>
  </si>
  <si>
    <r>
      <t>Fonctions gouvernementales de base</t>
    </r>
    <r>
      <rPr>
        <sz val="12"/>
        <color theme="1"/>
        <rFont val="Century Gothic"/>
        <family val="2"/>
      </rPr>
      <t> </t>
    </r>
  </si>
  <si>
    <t>Centre de coordination gouvernementale et exécutive</t>
  </si>
  <si>
    <t>Soutenir l'administration et le fonctionnement du bureau exécutif. Renforcement des capacités de l'exécutif et du bureau du chef de l'exécutif à tous les niveaux du gouvernement (monarque, gouverneur général, président, premier ministre, gouverneur, maire, etc.).</t>
  </si>
  <si>
    <t>Administration publique de base aux niveaux national et infranational</t>
  </si>
  <si>
    <t>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t>
  </si>
  <si>
    <t>Gestion des risques multidimensionnel _ (violence, catastrophes, changement climatique , etc.)</t>
  </si>
  <si>
    <r>
      <t xml:space="preserve">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t>
    </r>
    <r>
      <rPr>
        <sz val="11"/>
        <color rgb="FF000000"/>
        <rFont val="Century Gothic"/>
        <family val="2"/>
      </rPr>
      <t xml:space="preserve">( </t>
    </r>
    <r>
      <rPr>
        <i/>
        <sz val="11"/>
        <color rgb="FF000000"/>
        <rFont val="Century Gothic"/>
        <family val="2"/>
      </rPr>
      <t>voir également la catégorie 6.3 "Gestion des ressources naturelles". ressources naturelles et changement climatique »).</t>
    </r>
  </si>
  <si>
    <t>Organisations, institutions, mesures et transparence anti-corruption</t>
  </si>
  <si>
    <t>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t>
  </si>
  <si>
    <t>Crime organisé</t>
  </si>
  <si>
    <t>Soutenir les organisations, institutions et cadres spécialisés dans la prévention et la lutte contre le crime organisé.</t>
  </si>
  <si>
    <t>4.4.2</t>
  </si>
  <si>
    <t>Politique du secteur public et gestion administrative</t>
  </si>
  <si>
    <t>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t>
  </si>
  <si>
    <t>Gestion des finances publiques aux niveaux national et infranational</t>
  </si>
  <si>
    <t>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t>
  </si>
  <si>
    <t>Décentralisation et gouvernance infranationale</t>
  </si>
  <si>
    <t>Processus de décentralisation (y compris les dimensions politiques, administratives et fiscales) ; relations intergouvernementales et fédéralisme; renforcer les départements du gouvernement régional et local, les autorités régionales et locales et leurs associations nationales.</t>
  </si>
  <si>
    <t>Services de base</t>
  </si>
  <si>
    <t>Eau et assainissement</t>
  </si>
  <si>
    <t>politique et gestion administrative du secteur de l'eau ; conservation des ressources en eau; approvisionnement en eau et assainissement; boire de l'eau; la gestion des déchets; l'éducation et la formation dans le domaine de l'approvisionnement en eau et de l'assainissement.</t>
  </si>
  <si>
    <t>Santé</t>
  </si>
  <si>
    <t>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t>
  </si>
  <si>
    <t>120/</t>
  </si>
  <si>
    <t>Santé mentale SPS/traumatismes</t>
  </si>
  <si>
    <t>Promotion de programmes et d'interventions qui soutiennent la résilience en matière de santé mentale et de bien-être ; prévention, soins et soutien aux personnes vulnérables au suicide.</t>
  </si>
  <si>
    <t>Éducation</t>
  </si>
  <si>
    <t>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t>
  </si>
  <si>
    <t>Sécurité alimentaire</t>
  </si>
  <si>
    <t>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t>
  </si>
  <si>
    <t>43071/ 43072/ 52010/ 72040</t>
  </si>
  <si>
    <t>Retour sûr et durable et (ré) intégration des personnes déplacées, des réfugiés et des migrants</t>
  </si>
  <si>
    <r>
      <t xml:space="preserve">Aider les personnes déplacées et les réfugiés à s'intégrer dans les communautés d'accueil ; assister les réfugiés dans leur retour sûr, digne, informé et volontaire dans leur pays d'origine ; aider les réfugiés à se réintégrer durablement dans leur pays d'origine ( </t>
    </r>
    <r>
      <rPr>
        <i/>
        <sz val="11"/>
        <color theme="1"/>
        <rFont val="Century Gothic"/>
        <family val="2"/>
      </rPr>
      <t xml:space="preserve">voir aussi les catégories 3.2 « Accès à la justice » et 3.6 « Protection des civils » </t>
    </r>
    <r>
      <rPr>
        <sz val="11"/>
        <color theme="1"/>
        <rFont val="Century Gothic"/>
        <family val="2"/>
      </rPr>
      <t xml:space="preserve">)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t>
    </r>
    <r>
      <rPr>
        <sz val="11"/>
        <color rgb="FF000000"/>
        <rFont val="Century Gothic"/>
        <family val="2"/>
      </rPr>
      <t>une assistance pour migrants pour leur intégration durable, leur retour et leur réintégration dans leur pays d'origine.</t>
    </r>
  </si>
  <si>
    <t>Revitalisation économique</t>
  </si>
  <si>
    <t>Création d'emplois et moyens de subsistance (par exemple, dans l'agriculture et les travaux publics), en particulier pour les femmes, les jeunes et les anciens combattants démobilisés</t>
  </si>
  <si>
    <r>
      <t xml:space="preserve">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t>
    </r>
    <r>
      <rPr>
        <i/>
        <sz val="11"/>
        <color theme="1"/>
        <rFont val="Century Gothic"/>
        <family val="2"/>
      </rPr>
      <t xml:space="preserve">voir aussi la catégorie 2.5 "Désarmement, démobilisation et réintégration (DDR)" </t>
    </r>
    <r>
      <rPr>
        <sz val="11"/>
        <color theme="1"/>
        <rFont val="Century Gothic"/>
        <family val="2"/>
      </rPr>
      <t>)</t>
    </r>
  </si>
  <si>
    <t>Mécanisme de petites subventions</t>
  </si>
  <si>
    <t>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t>
  </si>
  <si>
    <t>6.1.2</t>
  </si>
  <si>
    <t>Reprise économique grâce à la reprise des entreprises, y compris la chaîne de valeur</t>
  </si>
  <si>
    <r>
      <t>Soutenir la reprise économique, la reprise des entreprises par le biais de politiques du secteur public sensibles aux conflits et de consolidation de la paix et d'un soutien institutionnel à l'environnement des affaires et au climat d'investissement ; offre publique et privée de</t>
    </r>
    <r>
      <rPr>
        <b/>
        <sz val="11"/>
        <color theme="1"/>
        <rFont val="Century Gothic"/>
        <family val="2"/>
      </rPr>
      <t xml:space="preserve"> </t>
    </r>
    <r>
      <rPr>
        <sz val="11"/>
        <color theme="1"/>
        <rFont val="Century Gothic"/>
        <family val="2"/>
      </rPr>
      <t>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t>
    </r>
  </si>
  <si>
    <t>250/ 320</t>
  </si>
  <si>
    <t>Partenariat public-privé</t>
  </si>
  <si>
    <t>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t>
  </si>
  <si>
    <t>Financements innovants/mixtes</t>
  </si>
  <si>
    <t>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t>
  </si>
  <si>
    <t>250/320</t>
  </si>
  <si>
    <t>6.2.3</t>
  </si>
  <si>
    <t>Gestion des ressources naturelles (y compris les terres et les industries extractives) et changement climatique</t>
  </si>
  <si>
    <t>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t>
  </si>
  <si>
    <t>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t>
  </si>
  <si>
    <t>Soutenir les activités liées à l'adaptation et à l'atténuation des impacts du changement climatique en vue de gérer les conflits et de pérenniser la paix.</t>
  </si>
  <si>
    <t>310/ 32210/ 32220</t>
  </si>
  <si>
    <t>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t>
  </si>
  <si>
    <t>310/ 31110/ 31195</t>
  </si>
  <si>
    <t>Terre</t>
  </si>
  <si>
    <t>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t>
  </si>
  <si>
    <t>310/</t>
  </si>
  <si>
    <t>32210/</t>
  </si>
  <si>
    <t>Eau</t>
  </si>
  <si>
    <t>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t>
  </si>
  <si>
    <t>Énergie renouvelable</t>
  </si>
  <si>
    <t>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t>
  </si>
  <si>
    <t>32220/ 23210</t>
  </si>
  <si>
    <t>Adaptation au changement climatique</t>
  </si>
  <si>
    <t>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t>
  </si>
  <si>
    <t>Réhabilitation et développement des infrastructures de base</t>
  </si>
  <si>
    <r>
      <t xml:space="preserve">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t>
    </r>
    <r>
      <rPr>
        <sz val="11"/>
        <color rgb="FF000000"/>
        <rFont val="Century Gothic"/>
        <family val="2"/>
      </rPr>
      <t xml:space="preserve">la reconstruction à plus long terme (« mieux reconstruire ») ou la construction de nouvelles infrastructures ( </t>
    </r>
    <r>
      <rPr>
        <i/>
        <sz val="11"/>
        <color rgb="FF000000"/>
        <rFont val="Century Gothic"/>
        <family val="2"/>
      </rPr>
      <t xml:space="preserve">voir également les catégories 5.1 « Eau et assainissement », 5.2 « Santé », 5.3 « Éducation » et d'autres catégories pour les secteurs concernés </t>
    </r>
    <r>
      <rPr>
        <sz val="11"/>
        <color rgb="FF000000"/>
        <rFont val="Century Gothic"/>
        <family val="2"/>
      </rPr>
      <t>).</t>
    </r>
  </si>
  <si>
    <t>73010 (et autres secteurs concernés)</t>
  </si>
  <si>
    <t>[1]Les codes SNPC OCDE/DAC surlignés en vert correspondent complètement aux codes PBSO, tandis que ceux surlignés en jaune correspondent partiellement. Pour les champs rouges, il n'y a pas de code SNPC OCDE/DAC correspondant pour la priorité de consolidation de la paix.</t>
  </si>
  <si>
    <t>Description</t>
  </si>
  <si>
    <t>Budget total alloué aux Priorités de consolidation de la Paix (PCP) /SG Dashboard Code</t>
  </si>
  <si>
    <t>PCP %</t>
  </si>
  <si>
    <t>PCP  %</t>
  </si>
  <si>
    <t>Total alloué aux PCP</t>
  </si>
  <si>
    <t>Domaine</t>
  </si>
  <si>
    <t xml:space="preserve"> PNUD (budget en USD)</t>
  </si>
  <si>
    <t>La coordination, le suivi &amp; évaluation et le rapportage des résultats du portefeuille du PBF sont assurés par le Secrétariat PBF</t>
  </si>
  <si>
    <t>Produit  1.1 : Le Secrétariat PBF est mis en place et fonctionnel</t>
  </si>
  <si>
    <t>Coordonnateur, Suivi Evaluation, Communication, Adimn Finances et chauffeur</t>
  </si>
  <si>
    <t xml:space="preserve">Renforcement des capacités du personnel du secretariat </t>
  </si>
  <si>
    <t>Fonctionnement du secretariat</t>
  </si>
  <si>
    <t>Soutien et participation aux évenements liés à la consolidation de la Paix</t>
  </si>
  <si>
    <t>Le cadre stratégique et technique pour l’identification de projets de consolidation de la paix ayant un effet catalytique est mis en place, en complémentarité avec d’autres plan stratégiques (UNDAFs, PRSP, Stratégies régionales, etc..)</t>
  </si>
  <si>
    <t>Documentation, analyse, publication et dissémination des leçons apprises dans le cadre de la mise en œuvre du portefeuille des projets PBF (ateliers, mini-retraite, plateformes adéquates, etc…)</t>
  </si>
  <si>
    <t>Elaboration d’une cartographie des acteurs (UN, Gouvernement, SCOs, PTF) dans le domaine de la consolidation de la paix qui est mise à jour régulièrement et identification des gaps et points d’entrées programmatiques pour les projets du PBF</t>
  </si>
  <si>
    <t>Elaboration, facilitation de la coordination et la mise à jour périodique de l'analyse des conflits en étroite collaboration avec le SNU, le Gouvernement, la Société Civile et les PTF</t>
  </si>
  <si>
    <t>Renforcement des capacités des agences récipiendaires et des partenaires (OSC, ONG, Gouvernement) en matière d’approches sensibles aux conflits, consolidation de la paix et programmation sensible au genre, à l'autonomisation des femmes et des jeunes</t>
  </si>
  <si>
    <t>Etudes spécifiques sur l'analyse des conflits en fonction d'événements conjonturels observés</t>
  </si>
  <si>
    <t xml:space="preserve">Des mécanismes de coordination entre les projets et les partenaires clés sont mise en place pour assurer la réalisation des résultats stratégiques du portefeuille PBF et la cohérence/synergies entre les projets et les activités. </t>
  </si>
  <si>
    <t>Appui au rôle de coordination du RC dans le cadre de la programmation en consolidation de la paix , en étroite collaboration avec le Conseiller en Paix et Développement (PDA) et ou le Strategic Planner dans le bureau du RC</t>
  </si>
  <si>
    <t>Appui au mécanisme de coordination stratégique( COCS ), synergie du portefeuille PBF entre les agences onusiennes, les ONGs récipiendaires et le Gouvernement (Primature)-réunions mensuelles-</t>
  </si>
  <si>
    <t>Appui à la tenue des réunions de coordination technique/ synergie (Comités Techniques de Suivi de la mise en oeuvre) des projets entre les Agences du SNU, les OSC, ONG et les Ministères.</t>
  </si>
  <si>
    <t>Organisation ou participation, le cas échéant des réunions régionales dans le cadre des projets transfrontaliers et s’assurer de la coordination avec les autres pays impliquées</t>
  </si>
  <si>
    <t>Le suivi et évaluation du portefeuille du PBF est assuré</t>
  </si>
  <si>
    <t>Enquêtes initiales de perception projets PRF</t>
  </si>
  <si>
    <t>Enquêtes finales de perception projets PRF</t>
  </si>
  <si>
    <t xml:space="preserve">Appui à la mise en place d'un mécanisme de suivi communautaire et de communication systématique sur les projets PBF à travers des échanges entre les communautés bénéficiaires, les Comités de Pilotage et le Secrétariat PBF. </t>
  </si>
  <si>
    <t>Ebaucher le rapport annuel stratégique de consolidation de la paix à travers un processus consultatif, et le soumettre au Gouvernement (Primature) et, subséquemment au Bureau pour la Consolidation de la Paix à New York, pour le 1er décembre de chaque année au plus tard</t>
  </si>
  <si>
    <t>Mettre en place un mécanisme de suivi du portefeuille (installation d’un logiciel, collecte et analyse des données)</t>
  </si>
  <si>
    <t>Organisation des missions de supervision inter-agences élargies au siège et appuyer les missions de suivi du PBSO (le cas échéant).</t>
  </si>
  <si>
    <t>Le Secrétariat et les Comités de Pilotage des projets et le Bureau du Coordonnateur Résident du Système des Nations Unies sont appuyés afin d’assurer leur rôle d’orientation stratégique, de l’endossement des projets PBF et de suivi et évaluation du portefeuille,</t>
  </si>
  <si>
    <t>Les capacités des Comités de Pilotage (y compris au niveau technique) et des autres partenaires pertinents sont renforcées pour assurer la supervision et le suivi &amp; évaluation des projets du PBF.</t>
  </si>
  <si>
    <t xml:space="preserve">Organisation de réunions régulières des Comités de Pilotage (y compris au niveau technique) des projets pour examiner et évaluer les propositions progrès de la mise en œuvre des projets; leur suivi et évaluation, le progrès de la mise en œuvre de l’ensemble du portefeuille PBF </t>
  </si>
  <si>
    <t>Faciliter l’organisation de missions de monitoring par les entités nationales (Primature et ministères clés) pour la revue de la mise en œuvre du portefeuille du PBF, tel que requis</t>
  </si>
  <si>
    <t>Le plaidoyer, la communication et le partenariat/création de réseaux sont assurées pour promouvoir une meilleure compréhension et connaissance du portefeuille PBF et de ses résultats  par les autorités nationales, la société civile, les bailleurs de fonds et le grand public</t>
  </si>
  <si>
    <t xml:space="preserve">Elaboration et mise en œuvre d'un plan de communication intégré afin de promouvoir la visibilité des activités du PBF dans le pays </t>
  </si>
  <si>
    <t>Développement et mise en œuvre d’une stratégie de mobilisation de ressources pour la pérennisation des programmes projets du PBF (Assurer les effets catalytiques des projets PBF)</t>
  </si>
  <si>
    <t>Activite' 2.2.1</t>
  </si>
  <si>
    <t>Activite 2.2.2</t>
  </si>
  <si>
    <t>Première - Septième tranche</t>
  </si>
  <si>
    <t>Huitème tranche</t>
  </si>
  <si>
    <r>
      <t>Evaluation finale indépendante du Projet Secrétariat/</t>
    </r>
    <r>
      <rPr>
        <u/>
        <sz val="12"/>
        <color rgb="FF00B0F0"/>
        <rFont val="Calibri"/>
        <family val="2"/>
        <scheme val="minor"/>
      </rPr>
      <t xml:space="preserve"> </t>
    </r>
    <r>
      <rPr>
        <sz val="12"/>
        <color theme="1"/>
        <rFont val="Calibri"/>
        <family val="2"/>
        <scheme val="minor"/>
      </rPr>
      <t xml:space="preserve">Appui à l’évaluation du portefeuille PBF </t>
    </r>
  </si>
  <si>
    <t>Effectuer des missions régulières sur le terrain pour le suivi des projets PBF et produire des rapports de mission  à partager avec le RCO et PBSO.</t>
  </si>
  <si>
    <t>Dans le cadre de sa mission fera la promotion du genre</t>
  </si>
  <si>
    <t>Pour la prise en charge des femmes participantes à cette activité en mettant l'accent sur la promotion du genre</t>
  </si>
  <si>
    <t>Des thematiques liées à la promotion du genre seront inclues</t>
  </si>
  <si>
    <t xml:space="preserve">pour la prise en compte du genre dans les achats </t>
  </si>
  <si>
    <t>pour la prise en compte du genre dans l'organisation de ces évenements</t>
  </si>
  <si>
    <t>Pour la prise en charge des femmes participantes à cette activité et dans l'echantillon des bénéficiaires et faire la promotion du genre</t>
  </si>
  <si>
    <t>Pour la prise en charge des activités du RC et ou de la PDA lié à la promotion du genre</t>
  </si>
  <si>
    <t>Ce comité devra prendre en compte des sujets lié à la promotion du genre tel que la répresentativité des femmes dans les mécanismes de gouvernance des projets.</t>
  </si>
  <si>
    <t>Ces comités devront prendre en compte des sujets et les analyses lié à la promotion du genre assortit de récommandation pour renforcer ou pour promouvoir la prsie en compte du genre.</t>
  </si>
  <si>
    <t>cette documentation et analyse prendront en compte les dynamiques et promotion du genre et a la desaggregation par sexe</t>
  </si>
  <si>
    <t xml:space="preserve">Prise en compte de la dynamiques du genre, de la desaggregation par sexe et de la participation des femmes lors de la mis en place du mécanisme </t>
  </si>
  <si>
    <t>Analyse de la dynamiques du genre, a la desaggregation par sexe et à la promotion du genre lors des entretiens et de la selection de l'echantillon de bénéficiaires</t>
  </si>
  <si>
    <t xml:space="preserve">Les outils de communications à concevoir mettront l'accent sur la promotion du genre et la visibilité des actions du PBF en matiere d'égalité des sexes </t>
  </si>
  <si>
    <t>Cette strategie prendra en compte la mobilisation des ressources pour soutenir les initiatives de promotion du genre</t>
  </si>
  <si>
    <t>ACCOUNT</t>
  </si>
  <si>
    <t>RAPPORT FINANCIER PAR RUBRIQUES BUDGETAIRE</t>
  </si>
  <si>
    <t>ACT 1</t>
  </si>
  <si>
    <t>ACT 2</t>
  </si>
  <si>
    <t>ACT 3</t>
  </si>
  <si>
    <t>ACT 4</t>
  </si>
  <si>
    <t>ACT 5</t>
  </si>
  <si>
    <t>ACT 6</t>
  </si>
  <si>
    <t>63406-47</t>
  </si>
  <si>
    <t>Learning Costs - Daily Subsistence Allowance (staff)</t>
  </si>
  <si>
    <t>Retraite Kindia</t>
  </si>
  <si>
    <t>Labour Cost - National Personnel Services Agreement</t>
  </si>
  <si>
    <t>NPSA</t>
  </si>
  <si>
    <t>Labour cost - UN Volunteers</t>
  </si>
  <si>
    <t>UNV</t>
  </si>
  <si>
    <t>Local Consultants Expenses - Short-Term Technical Contractors</t>
  </si>
  <si>
    <t>Miha</t>
  </si>
  <si>
    <t>Labour Cost – NO Staff</t>
  </si>
  <si>
    <t>NO</t>
  </si>
  <si>
    <t>Travel Tickets - Local</t>
  </si>
  <si>
    <t>Billet Nairobi</t>
  </si>
  <si>
    <t>Daily Subsistence Allowance - International</t>
  </si>
  <si>
    <t>Daily Subsistence Allowance - Local</t>
  </si>
  <si>
    <t>Travel Cost - Other</t>
  </si>
  <si>
    <t>Service Cost - Communications Services</t>
  </si>
  <si>
    <t>Information and Communications Technology (ICT) Equipment</t>
  </si>
  <si>
    <t>Mobile Telephone Charges</t>
  </si>
  <si>
    <t>Maintenance Cost - Transportation Equipment</t>
  </si>
  <si>
    <t>General Insurance</t>
  </si>
  <si>
    <t>Facilities and Administration - Implementation</t>
  </si>
  <si>
    <t>Learning Costs - Participation of Counterparts</t>
  </si>
  <si>
    <t>Realized Loss</t>
  </si>
  <si>
    <t>Realized Foreign Exchange Gain - AP</t>
  </si>
  <si>
    <t>DEPRECIATION</t>
  </si>
  <si>
    <t>Project Petty Cash</t>
  </si>
  <si>
    <t>SITUTATION DES DEPENSES Du 01 janvier 25 au 30 juin 2025 PBF</t>
  </si>
  <si>
    <t>Annexe D -Dépenses- Projet Appui à la Coordination des Projets PBF 2024-2025 au 31 Decembre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</si>
</sst>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00_);_(&quot;$&quot;* \(#,##0.00\);_(&quot;$&quot;* &quot;-&quot;??_);_(@_)"/>
    <numFmt numFmtId="165" formatCode="_-* #,##0.00\ _F_G_-;\-* #,##0.00\ _F_G_-;_-* &quot;-&quot;??\ _F_G_-;_-@_-"/>
    <numFmt numFmtId="166" formatCode="_-* #,##0.00_-;\-* #,##0.00_-;_-* &quot;-&quot;_-;_-@_-"/>
  </numFmts>
  <fonts count="4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sz val="11"/>
      <color rgb="FF000000"/>
      <name val="Calibri"/>
      <family val="2"/>
      <scheme val="minor"/>
    </font>
    <font>
      <b/>
      <sz val="11"/>
      <color rgb="FFFF0000"/>
      <name val="Calibri"/>
      <family val="2"/>
      <scheme val="minor"/>
    </font>
    <font>
      <b/>
      <sz val="11"/>
      <color theme="1"/>
      <name val="Calibri"/>
      <family val="2"/>
    </font>
    <font>
      <b/>
      <sz val="11"/>
      <color rgb="FF000000"/>
      <name val="Calibri"/>
      <family val="2"/>
    </font>
    <font>
      <b/>
      <sz val="11"/>
      <color rgb="FFFF0000"/>
      <name val="Calibri"/>
      <family val="2"/>
    </font>
    <font>
      <u/>
      <sz val="11"/>
      <color theme="10"/>
      <name val="Calibri"/>
      <family val="2"/>
      <scheme val="minor"/>
    </font>
    <font>
      <sz val="10"/>
      <color rgb="FF000000"/>
      <name val="Arial"/>
      <family val="2"/>
    </font>
    <font>
      <b/>
      <sz val="12"/>
      <color rgb="FF000000"/>
      <name val="Century Gothic"/>
      <family val="2"/>
    </font>
    <font>
      <b/>
      <sz val="12"/>
      <color theme="1"/>
      <name val="Century Gothic"/>
      <family val="2"/>
    </font>
    <font>
      <sz val="11"/>
      <color theme="1"/>
      <name val="Century Gothic"/>
      <family val="2"/>
    </font>
    <font>
      <b/>
      <sz val="11"/>
      <color theme="1"/>
      <name val="Century Gothic"/>
      <family val="2"/>
    </font>
    <font>
      <sz val="11"/>
      <color rgb="FF000000"/>
      <name val="Century Gothic"/>
      <family val="2"/>
    </font>
    <font>
      <i/>
      <sz val="11"/>
      <color theme="1"/>
      <name val="Century Gothic"/>
      <family val="2"/>
    </font>
    <font>
      <i/>
      <sz val="9"/>
      <color theme="1"/>
      <name val="Century Gothic"/>
      <family val="2"/>
    </font>
    <font>
      <i/>
      <sz val="9"/>
      <color rgb="FF000000"/>
      <name val="Century Gothic"/>
      <family val="2"/>
    </font>
    <font>
      <i/>
      <sz val="10"/>
      <color theme="1"/>
      <name val="Century Gothic"/>
      <family val="2"/>
    </font>
    <font>
      <sz val="12"/>
      <color theme="1"/>
      <name val="Century Gothic"/>
      <family val="2"/>
    </font>
    <font>
      <i/>
      <sz val="11"/>
      <color rgb="FF000000"/>
      <name val="Century Gothic"/>
      <family val="2"/>
    </font>
    <font>
      <b/>
      <sz val="11"/>
      <color rgb="FF000000"/>
      <name val="Century Gothic"/>
      <family val="2"/>
    </font>
    <font>
      <u/>
      <sz val="12"/>
      <color rgb="FF00B0F0"/>
      <name val="Calibri"/>
      <family val="2"/>
      <scheme val="minor"/>
    </font>
    <font>
      <sz val="8"/>
      <name val="Calibri"/>
      <family val="2"/>
      <scheme val="minor"/>
    </font>
    <font>
      <sz val="12"/>
      <name val="Calibri"/>
      <family val="2"/>
      <scheme val="minor"/>
    </font>
    <font>
      <sz val="10"/>
      <name val="Calibri"/>
      <family val="2"/>
      <scheme val="minor"/>
    </font>
    <font>
      <b/>
      <sz val="11"/>
      <name val="Aptos Narrow"/>
      <family val="2"/>
    </font>
    <font>
      <b/>
      <sz val="9"/>
      <color indexed="81"/>
      <name val="Tahoma"/>
      <charset val="1"/>
    </font>
    <font>
      <sz val="9"/>
      <color indexed="81"/>
      <name val="Tahoma"/>
      <charset val="1"/>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s>
  <cellStyleXfs count="7">
    <xf numFmtId="0" fontId="0" fillId="0" borderId="0"/>
    <xf numFmtId="164" fontId="4" fillId="0" borderId="0" applyFont="0" applyFill="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cellStyleXfs>
  <cellXfs count="332">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16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164" fontId="10" fillId="0" borderId="0" xfId="1" applyFont="1" applyFill="1" applyBorder="1" applyAlignment="1" applyProtection="1">
      <alignment vertical="center" wrapText="1"/>
    </xf>
    <xf numFmtId="164" fontId="5" fillId="0" borderId="3" xfId="1" applyFont="1" applyBorder="1" applyAlignment="1" applyProtection="1">
      <alignment horizontal="center" vertical="center" wrapText="1"/>
      <protection locked="0"/>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xf>
    <xf numFmtId="164" fontId="5"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2" fillId="0" borderId="0" xfId="0" applyFont="1" applyAlignment="1">
      <alignment wrapText="1"/>
    </xf>
    <xf numFmtId="0" fontId="13"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5" fillId="0" borderId="0" xfId="1" applyFont="1" applyFill="1" applyBorder="1" applyAlignment="1" applyProtection="1">
      <alignment horizontal="center"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5" fillId="3" borderId="0" xfId="0" applyNumberFormat="1" applyFont="1" applyFill="1" applyAlignment="1">
      <alignment vertical="center"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7" xfId="0" applyFont="1" applyFill="1" applyBorder="1" applyAlignment="1">
      <alignment horizontal="center" wrapText="1"/>
    </xf>
    <xf numFmtId="164" fontId="2" fillId="2" borderId="3" xfId="0" applyNumberFormat="1" applyFont="1" applyFill="1" applyBorder="1" applyAlignment="1">
      <alignment wrapText="1"/>
    </xf>
    <xf numFmtId="0" fontId="6" fillId="2" borderId="37" xfId="0" applyFont="1" applyFill="1" applyBorder="1" applyAlignment="1">
      <alignment vertical="center" wrapText="1"/>
    </xf>
    <xf numFmtId="164" fontId="2" fillId="2" borderId="37"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6"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5" fillId="2" borderId="37" xfId="0" applyNumberFormat="1" applyFont="1" applyFill="1" applyBorder="1" applyAlignment="1">
      <alignment wrapText="1"/>
    </xf>
    <xf numFmtId="0" fontId="5"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164" fontId="5" fillId="0" borderId="37" xfId="0" applyNumberFormat="1" applyFont="1" applyBorder="1" applyAlignment="1" applyProtection="1">
      <alignment wrapText="1"/>
      <protection locked="0"/>
    </xf>
    <xf numFmtId="164" fontId="5" fillId="3" borderId="37"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164" fontId="5" fillId="2" borderId="3" xfId="0" applyNumberFormat="1"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16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164" fontId="5" fillId="2" borderId="9" xfId="0" applyNumberFormat="1" applyFont="1" applyFill="1" applyBorder="1" applyAlignment="1">
      <alignment vertical="center" wrapText="1"/>
    </xf>
    <xf numFmtId="164" fontId="2" fillId="2" borderId="14" xfId="1" applyFont="1" applyFill="1" applyBorder="1" applyAlignment="1" applyProtection="1">
      <alignment vertical="center" wrapText="1"/>
    </xf>
    <xf numFmtId="49" fontId="5" fillId="0" borderId="3" xfId="0" applyNumberFormat="1" applyFont="1" applyBorder="1" applyAlignment="1" applyProtection="1">
      <alignment horizontal="left" wrapText="1"/>
      <protection locked="0"/>
    </xf>
    <xf numFmtId="0" fontId="2" fillId="2" borderId="37"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3" xfId="0" applyFont="1" applyFill="1" applyBorder="1" applyAlignment="1">
      <alignment vertical="center" wrapText="1"/>
    </xf>
    <xf numFmtId="164" fontId="2" fillId="2" borderId="38" xfId="1" applyFont="1" applyFill="1" applyBorder="1" applyAlignment="1" applyProtection="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164" fontId="5"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5" fillId="2" borderId="3"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49" xfId="0" applyFont="1" applyFill="1" applyBorder="1" applyAlignment="1">
      <alignment vertical="center" wrapText="1"/>
    </xf>
    <xf numFmtId="0" fontId="7" fillId="2" borderId="49"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164" fontId="5"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3" xfId="0" applyFont="1" applyFill="1" applyBorder="1" applyAlignment="1">
      <alignment vertical="center" wrapText="1"/>
    </xf>
    <xf numFmtId="164" fontId="5"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5" fillId="2" borderId="27" xfId="1" applyFont="1" applyFill="1" applyBorder="1" applyAlignment="1" applyProtection="1">
      <alignment wrapText="1"/>
    </xf>
    <xf numFmtId="164" fontId="5" fillId="2" borderId="29" xfId="1" applyFont="1" applyFill="1" applyBorder="1" applyAlignment="1">
      <alignment wrapText="1"/>
    </xf>
    <xf numFmtId="16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4" xfId="0" applyFont="1" applyFill="1" applyBorder="1" applyAlignment="1">
      <alignment horizontal="center" vertical="center" wrapText="1"/>
    </xf>
    <xf numFmtId="9" fontId="2" fillId="2" borderId="34" xfId="2" applyFont="1" applyFill="1" applyBorder="1" applyAlignment="1">
      <alignment vertical="center" wrapText="1"/>
    </xf>
    <xf numFmtId="164" fontId="3" fillId="2" borderId="13" xfId="0" applyNumberFormat="1" applyFont="1" applyFill="1" applyBorder="1"/>
    <xf numFmtId="0" fontId="5" fillId="2" borderId="33"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0" xfId="0" applyFont="1" applyFill="1" applyBorder="1" applyAlignment="1">
      <alignment vertical="center" wrapText="1"/>
    </xf>
    <xf numFmtId="164" fontId="5"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protection locked="0"/>
    </xf>
    <xf numFmtId="164" fontId="5" fillId="0" borderId="3" xfId="1" applyFont="1" applyFill="1" applyBorder="1" applyAlignment="1" applyProtection="1">
      <alignment vertical="center" wrapText="1"/>
      <protection locked="0"/>
    </xf>
    <xf numFmtId="164" fontId="2" fillId="0" borderId="0" xfId="1" applyFont="1" applyFill="1" applyBorder="1" applyAlignment="1" applyProtection="1">
      <alignment vertical="center" wrapText="1"/>
      <protection locked="0"/>
    </xf>
    <xf numFmtId="0" fontId="2" fillId="9" borderId="3" xfId="0" applyFont="1" applyFill="1" applyBorder="1" applyAlignment="1">
      <alignment horizontal="center" vertical="center" wrapText="1"/>
    </xf>
    <xf numFmtId="9" fontId="0" fillId="0" borderId="0" xfId="0" applyNumberFormat="1"/>
    <xf numFmtId="0" fontId="4" fillId="0" borderId="0" xfId="4"/>
    <xf numFmtId="0" fontId="27" fillId="6" borderId="0" xfId="0" applyFont="1" applyFill="1"/>
    <xf numFmtId="0" fontId="27" fillId="0" borderId="0" xfId="0" applyFont="1"/>
    <xf numFmtId="0" fontId="28" fillId="11" borderId="6" xfId="0" applyFont="1" applyFill="1" applyBorder="1" applyAlignment="1">
      <alignment horizontal="center" vertical="center" wrapText="1"/>
    </xf>
    <xf numFmtId="0" fontId="28" fillId="11" borderId="21" xfId="0" applyFont="1" applyFill="1" applyBorder="1" applyAlignment="1">
      <alignment horizontal="center" vertical="center"/>
    </xf>
    <xf numFmtId="0" fontId="26" fillId="11" borderId="21" xfId="3" applyFill="1" applyBorder="1" applyAlignment="1">
      <alignment horizontal="center" vertical="center" wrapText="1"/>
    </xf>
    <xf numFmtId="0" fontId="30" fillId="0" borderId="23" xfId="0" applyFont="1" applyBorder="1" applyAlignment="1">
      <alignment vertical="center" wrapText="1"/>
    </xf>
    <xf numFmtId="0" fontId="31" fillId="0" borderId="20" xfId="0" applyFont="1" applyBorder="1" applyAlignment="1">
      <alignment vertical="center" wrapText="1"/>
    </xf>
    <xf numFmtId="0" fontId="31" fillId="0" borderId="20" xfId="0" applyFont="1" applyBorder="1" applyAlignment="1">
      <alignment vertical="center"/>
    </xf>
    <xf numFmtId="0" fontId="30" fillId="0" borderId="20" xfId="0" applyFont="1" applyBorder="1" applyAlignment="1">
      <alignment vertical="center" wrapText="1"/>
    </xf>
    <xf numFmtId="0" fontId="31" fillId="0" borderId="23" xfId="0" applyFont="1" applyBorder="1" applyAlignment="1">
      <alignment vertical="center" wrapText="1"/>
    </xf>
    <xf numFmtId="0" fontId="29" fillId="0" borderId="23" xfId="0" applyFont="1" applyBorder="1" applyAlignment="1">
      <alignment vertical="center" wrapText="1"/>
    </xf>
    <xf numFmtId="0" fontId="32" fillId="12" borderId="20" xfId="0" applyFont="1" applyFill="1" applyBorder="1" applyAlignment="1">
      <alignment vertical="center" wrapText="1"/>
    </xf>
    <xf numFmtId="0" fontId="32" fillId="13" borderId="20" xfId="0" applyFont="1" applyFill="1" applyBorder="1" applyAlignment="1">
      <alignment vertical="center" wrapText="1"/>
    </xf>
    <xf numFmtId="0" fontId="34" fillId="0" borderId="23" xfId="0" applyFont="1" applyBorder="1" applyAlignment="1">
      <alignment vertical="center" wrapText="1"/>
    </xf>
    <xf numFmtId="0" fontId="34" fillId="0" borderId="20" xfId="0" applyFont="1" applyBorder="1" applyAlignment="1">
      <alignment vertical="center" wrapText="1"/>
    </xf>
    <xf numFmtId="0" fontId="35" fillId="13" borderId="20" xfId="0" applyFont="1" applyFill="1" applyBorder="1" applyAlignment="1">
      <alignment vertical="center" wrapText="1"/>
    </xf>
    <xf numFmtId="0" fontId="30" fillId="12" borderId="20" xfId="0" applyFont="1" applyFill="1" applyBorder="1" applyAlignment="1">
      <alignment vertical="center" wrapText="1"/>
    </xf>
    <xf numFmtId="0" fontId="36" fillId="0" borderId="23" xfId="0" applyFont="1" applyBorder="1" applyAlignment="1">
      <alignment vertical="center" wrapText="1"/>
    </xf>
    <xf numFmtId="0" fontId="36" fillId="0" borderId="20" xfId="0" applyFont="1" applyBorder="1" applyAlignment="1">
      <alignment vertical="center" wrapText="1"/>
    </xf>
    <xf numFmtId="0" fontId="30" fillId="13" borderId="20" xfId="0" applyFont="1" applyFill="1" applyBorder="1" applyAlignment="1">
      <alignment vertical="center" wrapText="1"/>
    </xf>
    <xf numFmtId="0" fontId="32" fillId="14" borderId="20" xfId="0" applyFont="1" applyFill="1" applyBorder="1" applyAlignment="1">
      <alignment vertical="center" wrapText="1"/>
    </xf>
    <xf numFmtId="0" fontId="30" fillId="0" borderId="51" xfId="0" applyFont="1" applyBorder="1" applyAlignment="1">
      <alignment vertical="center" wrapText="1"/>
    </xf>
    <xf numFmtId="0" fontId="32" fillId="12" borderId="51" xfId="0" applyFont="1" applyFill="1" applyBorder="1" applyAlignment="1">
      <alignment vertical="center" wrapText="1"/>
    </xf>
    <xf numFmtId="0" fontId="32" fillId="15" borderId="20" xfId="0" applyFont="1" applyFill="1" applyBorder="1" applyAlignment="1">
      <alignment vertical="center" wrapText="1"/>
    </xf>
    <xf numFmtId="0" fontId="34" fillId="14" borderId="20" xfId="0" applyFont="1" applyFill="1" applyBorder="1" applyAlignment="1">
      <alignment vertical="center" wrapText="1"/>
    </xf>
    <xf numFmtId="0" fontId="34" fillId="13" borderId="20" xfId="0" applyFont="1" applyFill="1" applyBorder="1" applyAlignment="1">
      <alignment vertical="center" wrapText="1"/>
    </xf>
    <xf numFmtId="0" fontId="35" fillId="12" borderId="20" xfId="0" applyFont="1" applyFill="1" applyBorder="1" applyAlignment="1">
      <alignment vertical="center" wrapText="1"/>
    </xf>
    <xf numFmtId="0" fontId="34" fillId="12" borderId="20" xfId="0" applyFont="1" applyFill="1" applyBorder="1" applyAlignment="1">
      <alignment vertical="center" wrapText="1"/>
    </xf>
    <xf numFmtId="0" fontId="37" fillId="0" borderId="23" xfId="0" applyFont="1" applyBorder="1" applyAlignment="1">
      <alignment vertical="center" wrapText="1"/>
    </xf>
    <xf numFmtId="0" fontId="37" fillId="0" borderId="20" xfId="0" applyFont="1" applyBorder="1" applyAlignment="1">
      <alignment vertical="center" wrapText="1"/>
    </xf>
    <xf numFmtId="0" fontId="35" fillId="13" borderId="51" xfId="0" applyFont="1" applyFill="1" applyBorder="1" applyAlignment="1">
      <alignment vertical="center" wrapText="1"/>
    </xf>
    <xf numFmtId="0" fontId="26" fillId="0" borderId="0" xfId="3" applyAlignment="1">
      <alignment vertical="center"/>
    </xf>
    <xf numFmtId="0" fontId="33" fillId="0" borderId="20" xfId="0" applyFont="1" applyBorder="1" applyAlignment="1">
      <alignment vertical="center" wrapText="1"/>
    </xf>
    <xf numFmtId="0" fontId="39" fillId="11" borderId="21" xfId="0" applyFont="1" applyFill="1" applyBorder="1" applyAlignment="1">
      <alignment horizontal="center" vertical="center"/>
    </xf>
    <xf numFmtId="0" fontId="26" fillId="0" borderId="20" xfId="3" applyBorder="1" applyAlignment="1">
      <alignment vertical="center" wrapText="1"/>
    </xf>
    <xf numFmtId="164" fontId="0" fillId="2" borderId="9" xfId="0" applyNumberFormat="1" applyFill="1" applyBorder="1" applyAlignment="1">
      <alignment vertical="center" wrapText="1"/>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9" fontId="0" fillId="10" borderId="3" xfId="2" applyFont="1" applyFill="1" applyBorder="1" applyAlignment="1" applyProtection="1">
      <alignment vertical="center" wrapText="1"/>
      <protection locked="0"/>
    </xf>
    <xf numFmtId="9" fontId="0" fillId="10" borderId="13" xfId="2" applyFont="1" applyFill="1" applyBorder="1" applyAlignment="1" applyProtection="1">
      <alignment vertical="center" wrapText="1"/>
      <protection locked="0"/>
    </xf>
    <xf numFmtId="0" fontId="0" fillId="8" borderId="8"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3" fillId="16" borderId="8" xfId="0" applyFont="1" applyFill="1" applyBorder="1" applyAlignment="1">
      <alignment vertical="center" wrapText="1"/>
    </xf>
    <xf numFmtId="0" fontId="23" fillId="17" borderId="8" xfId="0" applyFont="1" applyFill="1" applyBorder="1" applyAlignment="1">
      <alignment vertical="center" wrapText="1"/>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xf numFmtId="0" fontId="1" fillId="3" borderId="3" xfId="0" applyFont="1" applyFill="1" applyBorder="1" applyAlignment="1">
      <alignment vertical="center" wrapText="1"/>
    </xf>
    <xf numFmtId="0" fontId="1" fillId="3" borderId="3" xfId="0" applyFont="1" applyFill="1" applyBorder="1" applyAlignment="1">
      <alignment horizontal="left" vertical="center" wrapText="1"/>
    </xf>
    <xf numFmtId="0" fontId="1" fillId="6" borderId="3" xfId="0" applyFont="1" applyFill="1" applyBorder="1" applyAlignment="1">
      <alignment vertical="center" wrapText="1"/>
    </xf>
    <xf numFmtId="0" fontId="1" fillId="3" borderId="2" xfId="0" applyFont="1" applyFill="1" applyBorder="1" applyAlignment="1" applyProtection="1">
      <alignment vertical="center" wrapText="1"/>
      <protection locked="0"/>
    </xf>
    <xf numFmtId="0" fontId="1" fillId="0" borderId="3" xfId="0" applyFont="1" applyBorder="1" applyAlignment="1">
      <alignment vertical="center" wrapText="1"/>
    </xf>
    <xf numFmtId="164" fontId="1" fillId="3" borderId="3" xfId="1" applyFont="1" applyFill="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9" fontId="2" fillId="0" borderId="0" xfId="2" applyFont="1" applyFill="1" applyBorder="1" applyAlignment="1" applyProtection="1">
      <alignment vertical="center" wrapText="1"/>
    </xf>
    <xf numFmtId="164" fontId="42" fillId="3" borderId="3" xfId="1" applyFont="1" applyFill="1" applyBorder="1" applyAlignment="1" applyProtection="1">
      <alignment horizontal="center" vertical="center" wrapText="1"/>
      <protection locked="0"/>
    </xf>
    <xf numFmtId="164" fontId="42" fillId="0" borderId="3" xfId="1" applyFont="1" applyFill="1" applyBorder="1" applyAlignment="1" applyProtection="1">
      <alignment horizontal="center" vertical="center" wrapText="1"/>
      <protection locked="0"/>
    </xf>
    <xf numFmtId="164" fontId="43" fillId="0" borderId="3" xfId="1" applyFont="1" applyFill="1" applyBorder="1" applyAlignment="1" applyProtection="1">
      <alignment horizontal="center" vertical="center" wrapText="1"/>
      <protection locked="0"/>
    </xf>
    <xf numFmtId="9" fontId="5" fillId="3" borderId="0" xfId="2" applyFont="1" applyFill="1" applyBorder="1" applyAlignment="1" applyProtection="1">
      <alignment vertical="center" wrapText="1"/>
      <protection locked="0"/>
    </xf>
    <xf numFmtId="165" fontId="0" fillId="0" borderId="0" xfId="0" applyNumberFormat="1" applyAlignment="1">
      <alignment wrapText="1"/>
    </xf>
    <xf numFmtId="0" fontId="44" fillId="0" borderId="3" xfId="0" applyFont="1" applyBorder="1"/>
    <xf numFmtId="41" fontId="0" fillId="0" borderId="3" xfId="6" applyFont="1" applyBorder="1"/>
    <xf numFmtId="0" fontId="0" fillId="0" borderId="3" xfId="0" applyBorder="1"/>
    <xf numFmtId="43" fontId="0" fillId="0" borderId="4" xfId="5" applyFont="1" applyBorder="1"/>
    <xf numFmtId="166" fontId="0" fillId="0" borderId="3" xfId="6" applyNumberFormat="1" applyFont="1" applyBorder="1"/>
    <xf numFmtId="0" fontId="0" fillId="15" borderId="3" xfId="0" applyFill="1" applyBorder="1"/>
    <xf numFmtId="43" fontId="0" fillId="15" borderId="4" xfId="5" applyFont="1" applyFill="1" applyBorder="1"/>
    <xf numFmtId="43" fontId="0" fillId="15" borderId="53" xfId="5" applyFont="1" applyFill="1" applyBorder="1"/>
    <xf numFmtId="166" fontId="0" fillId="10" borderId="3" xfId="6" applyNumberFormat="1" applyFont="1" applyFill="1" applyBorder="1"/>
    <xf numFmtId="166" fontId="0" fillId="15" borderId="3" xfId="6" applyNumberFormat="1" applyFont="1" applyFill="1" applyBorder="1"/>
    <xf numFmtId="164" fontId="5" fillId="10" borderId="3" xfId="1" applyFont="1" applyFill="1" applyBorder="1" applyAlignment="1" applyProtection="1">
      <alignment vertical="center" wrapText="1"/>
      <protection locked="0"/>
    </xf>
    <xf numFmtId="0" fontId="0" fillId="0" borderId="47" xfId="0" applyBorder="1" applyAlignment="1">
      <alignment horizontal="center"/>
    </xf>
    <xf numFmtId="0" fontId="3" fillId="0" borderId="0" xfId="0" applyFont="1" applyAlignment="1">
      <alignment horizontal="center"/>
    </xf>
    <xf numFmtId="0" fontId="16" fillId="0" borderId="0" xfId="0" applyFont="1" applyAlignment="1">
      <alignment horizontal="left" vertical="top" wrapText="1"/>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6" fillId="0" borderId="0" xfId="0" applyFont="1" applyAlignment="1">
      <alignment horizontal="center" vertical="top" wrapText="1"/>
    </xf>
    <xf numFmtId="0" fontId="1"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164" fontId="5"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9" fontId="1" fillId="3" borderId="3" xfId="0" applyNumberFormat="1" applyFont="1" applyFill="1" applyBorder="1" applyAlignment="1" applyProtection="1">
      <alignment horizontal="left" vertical="top" wrapText="1"/>
      <protection locked="0"/>
    </xf>
    <xf numFmtId="49" fontId="5" fillId="3" borderId="3" xfId="0" applyNumberFormat="1"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0" fillId="0" borderId="47" xfId="0" applyFont="1" applyBorder="1" applyAlignment="1">
      <alignment horizontal="left" wrapText="1"/>
    </xf>
    <xf numFmtId="0" fontId="2" fillId="2" borderId="42" xfId="0" applyFont="1" applyFill="1" applyBorder="1" applyAlignment="1">
      <alignment horizontal="left" wrapText="1"/>
    </xf>
    <xf numFmtId="0" fontId="2" fillId="2" borderId="47" xfId="0" applyFont="1" applyFill="1" applyBorder="1" applyAlignment="1">
      <alignment horizontal="left" wrapText="1"/>
    </xf>
    <xf numFmtId="0" fontId="2" fillId="2" borderId="48" xfId="0" applyFont="1" applyFill="1" applyBorder="1" applyAlignment="1">
      <alignment horizontal="left" wrapText="1"/>
    </xf>
    <xf numFmtId="164" fontId="3" fillId="2" borderId="42" xfId="0" applyNumberFormat="1" applyFont="1" applyFill="1" applyBorder="1" applyAlignment="1">
      <alignment horizontal="center" vertical="center" wrapText="1"/>
    </xf>
    <xf numFmtId="164" fontId="3" fillId="2" borderId="4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34" xfId="0" applyNumberFormat="1" applyFont="1" applyFill="1" applyBorder="1" applyAlignment="1">
      <alignment horizontal="center"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49" fontId="0" fillId="2" borderId="44" xfId="0" applyNumberFormat="1" applyFill="1" applyBorder="1" applyAlignment="1">
      <alignment horizontal="center"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4" fillId="0" borderId="52" xfId="0" applyFont="1" applyBorder="1" applyAlignment="1">
      <alignment vertical="center" wrapText="1"/>
    </xf>
    <xf numFmtId="0" fontId="34" fillId="0" borderId="22" xfId="0" applyFont="1" applyBorder="1" applyAlignment="1">
      <alignment vertical="center" wrapText="1"/>
    </xf>
    <xf numFmtId="0" fontId="34" fillId="0" borderId="23" xfId="0" applyFont="1" applyBorder="1" applyAlignment="1">
      <alignment vertical="center" wrapText="1"/>
    </xf>
    <xf numFmtId="0" fontId="33" fillId="0" borderId="52" xfId="0" applyFont="1" applyBorder="1" applyAlignment="1">
      <alignment vertical="center" wrapText="1"/>
    </xf>
    <xf numFmtId="0" fontId="33" fillId="0" borderId="22" xfId="0" applyFont="1" applyBorder="1" applyAlignment="1">
      <alignment vertical="center" wrapText="1"/>
    </xf>
    <xf numFmtId="0" fontId="33" fillId="0" borderId="23" xfId="0" applyFont="1" applyBorder="1" applyAlignment="1">
      <alignment vertical="center" wrapText="1"/>
    </xf>
    <xf numFmtId="0" fontId="29" fillId="0" borderId="25" xfId="0" applyFont="1" applyBorder="1" applyAlignment="1">
      <alignment vertical="center" wrapText="1"/>
    </xf>
    <xf numFmtId="0" fontId="29" fillId="0" borderId="21" xfId="0" applyFont="1" applyBorder="1" applyAlignment="1">
      <alignment vertical="center" wrapText="1"/>
    </xf>
    <xf numFmtId="0" fontId="30" fillId="0" borderId="52" xfId="0" applyFont="1" applyBorder="1" applyAlignment="1">
      <alignment vertical="center"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32" fillId="13" borderId="52" xfId="0" applyFont="1" applyFill="1" applyBorder="1" applyAlignment="1">
      <alignment vertical="center" wrapText="1"/>
    </xf>
    <xf numFmtId="0" fontId="32" fillId="13" borderId="22" xfId="0" applyFont="1" applyFill="1" applyBorder="1" applyAlignment="1">
      <alignment vertical="center" wrapText="1"/>
    </xf>
    <xf numFmtId="0" fontId="32" fillId="13" borderId="23" xfId="0" applyFont="1" applyFill="1" applyBorder="1" applyAlignment="1">
      <alignment vertical="center" wrapText="1"/>
    </xf>
    <xf numFmtId="0" fontId="32" fillId="12" borderId="52" xfId="0" applyFont="1" applyFill="1" applyBorder="1" applyAlignment="1">
      <alignment vertical="center" wrapText="1"/>
    </xf>
    <xf numFmtId="0" fontId="32" fillId="12" borderId="23" xfId="0" applyFont="1" applyFill="1" applyBorder="1" applyAlignment="1">
      <alignment vertical="center" wrapText="1"/>
    </xf>
    <xf numFmtId="0" fontId="32" fillId="15" borderId="52" xfId="0" applyFont="1" applyFill="1" applyBorder="1" applyAlignment="1">
      <alignment vertical="center" wrapText="1"/>
    </xf>
    <xf numFmtId="0" fontId="32" fillId="15" borderId="23" xfId="0" applyFont="1" applyFill="1" applyBorder="1" applyAlignment="1">
      <alignment vertical="center" wrapText="1"/>
    </xf>
    <xf numFmtId="0" fontId="30" fillId="0" borderId="25" xfId="0" applyFont="1" applyBorder="1" applyAlignment="1">
      <alignment vertical="center" wrapText="1"/>
    </xf>
    <xf numFmtId="0" fontId="30" fillId="0" borderId="21" xfId="0" applyFont="1" applyBorder="1" applyAlignment="1">
      <alignment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164" fontId="5" fillId="10" borderId="3" xfId="1" applyFont="1" applyFill="1" applyBorder="1" applyAlignment="1" applyProtection="1">
      <alignment horizontal="center" vertical="center" wrapText="1"/>
      <protection locked="0"/>
    </xf>
  </cellXfs>
  <cellStyles count="7">
    <cellStyle name="Lien hypertexte" xfId="3" builtinId="8"/>
    <cellStyle name="Milliers" xfId="5" builtinId="3"/>
    <cellStyle name="Milliers [0]" xfId="6" builtinId="6"/>
    <cellStyle name="Monétaire" xfId="1" builtinId="4"/>
    <cellStyle name="Normal" xfId="0" builtinId="0"/>
    <cellStyle name="Normal 2" xfId="4" xr:uid="{38713CDE-2B41-4D1E-BE35-591CF7FE7E0C}"/>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ternational-alert.org/publications/preventing-violent-extremism-toolk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BF25-BC37-4FCC-AB2B-38A0A33B3638}">
  <dimension ref="A2:K24"/>
  <sheetViews>
    <sheetView workbookViewId="0">
      <selection activeCell="E8" sqref="E8"/>
    </sheetView>
  </sheetViews>
  <sheetFormatPr baseColWidth="10" defaultRowHeight="14.5" x14ac:dyDescent="0.35"/>
  <cols>
    <col min="3" max="3" width="21.453125" customWidth="1"/>
    <col min="4" max="4" width="12.54296875" customWidth="1"/>
  </cols>
  <sheetData>
    <row r="2" spans="1:11" x14ac:dyDescent="0.35">
      <c r="A2" s="252" t="s">
        <v>822</v>
      </c>
      <c r="B2" s="252"/>
      <c r="C2" s="252"/>
      <c r="D2" s="252"/>
      <c r="E2" s="252"/>
      <c r="F2" s="252"/>
      <c r="G2" s="252"/>
      <c r="H2" s="252"/>
      <c r="I2" s="252"/>
      <c r="J2" s="252"/>
    </row>
    <row r="3" spans="1:11" x14ac:dyDescent="0.35">
      <c r="A3" t="s">
        <v>787</v>
      </c>
      <c r="B3" s="251" t="s">
        <v>788</v>
      </c>
      <c r="C3" s="251"/>
      <c r="D3" s="251"/>
      <c r="E3" s="240" t="s">
        <v>789</v>
      </c>
      <c r="F3" s="240" t="s">
        <v>790</v>
      </c>
      <c r="G3" s="240" t="s">
        <v>791</v>
      </c>
      <c r="H3" s="240" t="s">
        <v>792</v>
      </c>
      <c r="I3" s="240" t="s">
        <v>793</v>
      </c>
      <c r="J3" s="240" t="s">
        <v>794</v>
      </c>
    </row>
    <row r="4" spans="1:11" x14ac:dyDescent="0.35">
      <c r="A4" s="241" t="s">
        <v>795</v>
      </c>
      <c r="B4" s="242">
        <v>1</v>
      </c>
      <c r="C4" s="242" t="s">
        <v>796</v>
      </c>
      <c r="D4" s="243">
        <v>6395.09</v>
      </c>
      <c r="E4" s="244"/>
      <c r="F4" s="249">
        <v>517.13</v>
      </c>
      <c r="G4" s="249">
        <v>2590.36</v>
      </c>
      <c r="H4" s="249">
        <v>3287.6</v>
      </c>
      <c r="I4" s="244"/>
      <c r="J4" s="244"/>
      <c r="K4" t="s">
        <v>797</v>
      </c>
    </row>
    <row r="5" spans="1:11" x14ac:dyDescent="0.35">
      <c r="A5" s="241">
        <v>71475</v>
      </c>
      <c r="B5" s="242">
        <v>2</v>
      </c>
      <c r="C5" s="242" t="s">
        <v>798</v>
      </c>
      <c r="D5" s="243">
        <v>15143.61</v>
      </c>
      <c r="E5" s="249">
        <v>15143.61</v>
      </c>
      <c r="F5" s="244"/>
      <c r="G5" s="244"/>
      <c r="H5" s="244"/>
      <c r="I5" s="244"/>
      <c r="J5" s="244"/>
      <c r="K5" t="s">
        <v>799</v>
      </c>
    </row>
    <row r="6" spans="1:11" x14ac:dyDescent="0.35">
      <c r="A6" s="241">
        <v>71501</v>
      </c>
      <c r="B6" s="242">
        <v>3</v>
      </c>
      <c r="C6" s="242" t="s">
        <v>800</v>
      </c>
      <c r="D6" s="243">
        <v>21645.75</v>
      </c>
      <c r="E6" s="249">
        <v>21645.75</v>
      </c>
      <c r="F6" s="244"/>
      <c r="G6" s="244"/>
      <c r="H6" s="244"/>
      <c r="I6" s="244"/>
      <c r="J6" s="244"/>
      <c r="K6" t="s">
        <v>801</v>
      </c>
    </row>
    <row r="7" spans="1:11" x14ac:dyDescent="0.35">
      <c r="A7" s="241">
        <v>71305</v>
      </c>
      <c r="B7" s="242">
        <v>4</v>
      </c>
      <c r="C7" s="242" t="s">
        <v>802</v>
      </c>
      <c r="D7" s="243">
        <v>12000</v>
      </c>
      <c r="E7" s="248">
        <v>12000</v>
      </c>
      <c r="F7" s="244"/>
      <c r="G7" s="244"/>
      <c r="H7" s="244"/>
      <c r="I7" s="244"/>
      <c r="J7" s="244"/>
      <c r="K7" t="s">
        <v>803</v>
      </c>
    </row>
    <row r="8" spans="1:11" x14ac:dyDescent="0.35">
      <c r="A8" s="241">
        <v>67205</v>
      </c>
      <c r="B8" s="242">
        <v>5</v>
      </c>
      <c r="C8" s="242" t="s">
        <v>804</v>
      </c>
      <c r="D8" s="243">
        <v>70338.320000000007</v>
      </c>
      <c r="E8" s="249">
        <v>70338.320000000007</v>
      </c>
      <c r="F8" s="244"/>
      <c r="G8" s="244"/>
      <c r="H8" s="244"/>
      <c r="I8" s="244"/>
      <c r="J8" s="244"/>
      <c r="K8" t="s">
        <v>805</v>
      </c>
    </row>
    <row r="9" spans="1:11" x14ac:dyDescent="0.35">
      <c r="A9" s="241">
        <v>71610</v>
      </c>
      <c r="B9" s="242">
        <v>6</v>
      </c>
      <c r="C9" s="242" t="s">
        <v>806</v>
      </c>
      <c r="D9" s="243">
        <v>1572.71</v>
      </c>
      <c r="E9" s="249">
        <v>1572.71</v>
      </c>
      <c r="F9" s="244"/>
      <c r="G9" s="244"/>
      <c r="H9" s="244"/>
      <c r="I9" s="244"/>
      <c r="J9" s="244"/>
      <c r="K9" t="s">
        <v>807</v>
      </c>
    </row>
    <row r="10" spans="1:11" x14ac:dyDescent="0.35">
      <c r="A10" s="241">
        <v>71615</v>
      </c>
      <c r="B10" s="242">
        <v>7</v>
      </c>
      <c r="C10" s="242" t="s">
        <v>808</v>
      </c>
      <c r="D10" s="243">
        <v>3693.4</v>
      </c>
      <c r="E10" s="249">
        <v>1602</v>
      </c>
      <c r="F10" s="244"/>
      <c r="G10" s="249">
        <v>1003.8</v>
      </c>
      <c r="H10" s="249">
        <v>1087.5999999999999</v>
      </c>
      <c r="I10" s="244"/>
      <c r="J10" s="244"/>
    </row>
    <row r="11" spans="1:11" x14ac:dyDescent="0.35">
      <c r="A11" s="241">
        <v>71620</v>
      </c>
      <c r="B11" s="242">
        <v>9</v>
      </c>
      <c r="C11" s="242" t="s">
        <v>809</v>
      </c>
      <c r="D11" s="243">
        <v>26642.22</v>
      </c>
      <c r="E11" s="244"/>
      <c r="F11" s="244">
        <v>682.8</v>
      </c>
      <c r="G11" s="244">
        <v>691.98</v>
      </c>
      <c r="H11" s="249">
        <v>25267.439999999999</v>
      </c>
      <c r="I11" s="244"/>
      <c r="J11" s="244"/>
    </row>
    <row r="12" spans="1:11" x14ac:dyDescent="0.35">
      <c r="A12" s="241">
        <v>71635</v>
      </c>
      <c r="B12" s="242">
        <v>10</v>
      </c>
      <c r="C12" s="242" t="s">
        <v>810</v>
      </c>
      <c r="D12" s="243">
        <v>8817.1299999999992</v>
      </c>
      <c r="E12" s="244">
        <v>252</v>
      </c>
      <c r="F12" s="244"/>
      <c r="G12" s="244">
        <v>181.24</v>
      </c>
      <c r="H12" s="249">
        <v>8383.89</v>
      </c>
      <c r="I12" s="244"/>
      <c r="J12" s="244"/>
    </row>
    <row r="13" spans="1:11" x14ac:dyDescent="0.35">
      <c r="A13" s="241">
        <v>72135</v>
      </c>
      <c r="B13" s="242">
        <v>11</v>
      </c>
      <c r="C13" s="242" t="s">
        <v>811</v>
      </c>
      <c r="D13" s="243">
        <v>697.5</v>
      </c>
      <c r="E13" s="244"/>
      <c r="F13" s="244">
        <v>697.5</v>
      </c>
      <c r="G13" s="244"/>
      <c r="H13" s="244"/>
      <c r="I13" s="244"/>
      <c r="J13" s="244"/>
    </row>
    <row r="14" spans="1:11" x14ac:dyDescent="0.35">
      <c r="A14" s="241">
        <v>72410</v>
      </c>
      <c r="B14" s="242">
        <v>12</v>
      </c>
      <c r="C14" s="242" t="s">
        <v>812</v>
      </c>
      <c r="D14" s="243">
        <v>3450</v>
      </c>
      <c r="E14" s="244">
        <v>3450</v>
      </c>
      <c r="F14" s="244"/>
      <c r="G14" s="244"/>
      <c r="H14" s="244"/>
      <c r="I14" s="244"/>
      <c r="J14" s="244"/>
    </row>
    <row r="15" spans="1:11" x14ac:dyDescent="0.35">
      <c r="A15" s="241">
        <v>72425</v>
      </c>
      <c r="B15" s="242">
        <v>13</v>
      </c>
      <c r="C15" s="242" t="s">
        <v>813</v>
      </c>
      <c r="D15" s="243">
        <v>0</v>
      </c>
      <c r="E15" s="244"/>
      <c r="F15" s="244"/>
      <c r="G15" s="244"/>
      <c r="H15" s="244"/>
      <c r="I15" s="244"/>
      <c r="J15" s="244"/>
    </row>
    <row r="16" spans="1:11" x14ac:dyDescent="0.35">
      <c r="A16" s="241">
        <v>73410</v>
      </c>
      <c r="B16" s="242">
        <v>14</v>
      </c>
      <c r="C16" s="242" t="s">
        <v>814</v>
      </c>
      <c r="D16" s="243">
        <v>1129.83</v>
      </c>
      <c r="E16" s="244">
        <v>1129.83</v>
      </c>
      <c r="F16" s="244"/>
      <c r="G16" s="244"/>
      <c r="H16" s="244"/>
      <c r="I16" s="244"/>
      <c r="J16" s="244"/>
    </row>
    <row r="17" spans="1:11" x14ac:dyDescent="0.35">
      <c r="A17" s="241">
        <v>74505</v>
      </c>
      <c r="B17" s="242">
        <v>15</v>
      </c>
      <c r="C17" s="242" t="s">
        <v>815</v>
      </c>
      <c r="D17" s="243">
        <v>172.19</v>
      </c>
      <c r="E17" s="244">
        <v>172.19</v>
      </c>
      <c r="F17" s="244"/>
      <c r="G17" s="244"/>
      <c r="H17" s="244"/>
      <c r="I17" s="244"/>
      <c r="J17" s="244"/>
    </row>
    <row r="18" spans="1:11" x14ac:dyDescent="0.35">
      <c r="A18" s="241">
        <v>75105</v>
      </c>
      <c r="B18" s="242">
        <v>16</v>
      </c>
      <c r="C18" s="242" t="s">
        <v>816</v>
      </c>
      <c r="D18" s="243">
        <v>11456.21</v>
      </c>
      <c r="E18" s="244">
        <v>8072.43</v>
      </c>
      <c r="F18" s="244">
        <v>804.89</v>
      </c>
      <c r="G18" s="244">
        <v>667.88</v>
      </c>
      <c r="H18" s="249">
        <v>1914.72</v>
      </c>
      <c r="I18" s="244"/>
      <c r="J18" s="244"/>
    </row>
    <row r="19" spans="1:11" x14ac:dyDescent="0.35">
      <c r="A19" s="241">
        <v>75710</v>
      </c>
      <c r="B19" s="242">
        <v>17</v>
      </c>
      <c r="C19" s="242" t="s">
        <v>817</v>
      </c>
      <c r="D19" s="243">
        <v>1607.06</v>
      </c>
      <c r="E19" s="244"/>
      <c r="F19" s="244"/>
      <c r="G19" s="244"/>
      <c r="H19" s="249">
        <v>1607.06</v>
      </c>
      <c r="I19" s="244"/>
      <c r="J19" s="244"/>
    </row>
    <row r="20" spans="1:11" x14ac:dyDescent="0.35">
      <c r="A20" s="241">
        <v>76125</v>
      </c>
      <c r="B20" s="242">
        <v>18</v>
      </c>
      <c r="C20" s="242" t="s">
        <v>818</v>
      </c>
      <c r="D20" s="243">
        <v>0.68</v>
      </c>
      <c r="E20" s="244">
        <v>0.41</v>
      </c>
      <c r="F20" s="244">
        <v>0.27</v>
      </c>
      <c r="G20" s="244"/>
      <c r="H20" s="244"/>
      <c r="I20" s="244"/>
      <c r="J20" s="244"/>
    </row>
    <row r="21" spans="1:11" x14ac:dyDescent="0.35">
      <c r="A21" s="241">
        <v>76135</v>
      </c>
      <c r="B21" s="242">
        <v>19</v>
      </c>
      <c r="C21" s="242" t="s">
        <v>819</v>
      </c>
      <c r="D21" s="243">
        <v>-92.92</v>
      </c>
      <c r="E21" s="244"/>
      <c r="F21" s="244"/>
      <c r="G21" s="244"/>
      <c r="H21" s="244"/>
      <c r="I21" s="244"/>
      <c r="J21" s="244"/>
    </row>
    <row r="22" spans="1:11" x14ac:dyDescent="0.35">
      <c r="A22" s="241">
        <v>77660</v>
      </c>
      <c r="B22" s="242">
        <v>20</v>
      </c>
      <c r="C22" s="242" t="s">
        <v>820</v>
      </c>
      <c r="D22" s="243">
        <v>2830.98</v>
      </c>
      <c r="E22" s="244"/>
      <c r="F22" s="244"/>
      <c r="G22" s="244"/>
      <c r="H22" s="244"/>
      <c r="I22" s="244"/>
      <c r="J22" s="244">
        <v>2830.98</v>
      </c>
    </row>
    <row r="23" spans="1:11" x14ac:dyDescent="0.35">
      <c r="A23" s="241"/>
      <c r="B23" s="242">
        <v>21</v>
      </c>
      <c r="C23" s="242" t="s">
        <v>821</v>
      </c>
      <c r="D23" s="243">
        <v>2323.4</v>
      </c>
      <c r="E23" s="248">
        <v>2323.4</v>
      </c>
      <c r="F23" s="244"/>
      <c r="G23" s="244"/>
      <c r="H23" s="244"/>
      <c r="I23" s="244"/>
      <c r="J23" s="244"/>
    </row>
    <row r="24" spans="1:11" x14ac:dyDescent="0.35">
      <c r="B24" s="245" t="s">
        <v>184</v>
      </c>
      <c r="C24" s="245"/>
      <c r="D24" s="246">
        <f>SUBTOTAL(9,D4:D23)</f>
        <v>189823.15999999997</v>
      </c>
      <c r="E24" s="246">
        <f t="shared" ref="E24:J24" si="0">SUBTOTAL(9,E4:E23)</f>
        <v>137702.65000000002</v>
      </c>
      <c r="F24" s="246">
        <f t="shared" si="0"/>
        <v>2702.5899999999997</v>
      </c>
      <c r="G24" s="246">
        <f t="shared" si="0"/>
        <v>5135.2599999999993</v>
      </c>
      <c r="H24" s="246">
        <f t="shared" si="0"/>
        <v>41548.31</v>
      </c>
      <c r="I24" s="246">
        <f t="shared" si="0"/>
        <v>0</v>
      </c>
      <c r="J24" s="246">
        <f t="shared" si="0"/>
        <v>2830.98</v>
      </c>
      <c r="K24" s="247">
        <f>E24+F24+G24+H24+I24+J24</f>
        <v>189919.79000000004</v>
      </c>
    </row>
  </sheetData>
  <mergeCells count="2">
    <mergeCell ref="B3:D3"/>
    <mergeCell ref="A2:J2"/>
  </mergeCells>
  <pageMargins left="0.7" right="0.7" top="0.75" bottom="0.75" header="0.3" footer="0.3"/>
  <pageSetup paperSize="9" orientation="landscape"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activeCell="A11" sqref="A1:A11"/>
    </sheetView>
  </sheetViews>
  <sheetFormatPr baseColWidth="10" defaultColWidth="8.81640625" defaultRowHeight="14.5" x14ac:dyDescent="0.35"/>
  <sheetData>
    <row r="1" spans="1:1" x14ac:dyDescent="0.35">
      <c r="A1" s="116">
        <v>0</v>
      </c>
    </row>
    <row r="2" spans="1:1" x14ac:dyDescent="0.35">
      <c r="A2" s="176">
        <v>0.1</v>
      </c>
    </row>
    <row r="3" spans="1:1" x14ac:dyDescent="0.35">
      <c r="A3" s="116">
        <v>0.2</v>
      </c>
    </row>
    <row r="4" spans="1:1" x14ac:dyDescent="0.35">
      <c r="A4" s="176">
        <v>0.3</v>
      </c>
    </row>
    <row r="5" spans="1:1" x14ac:dyDescent="0.35">
      <c r="A5" s="116">
        <v>0.4</v>
      </c>
    </row>
    <row r="6" spans="1:1" x14ac:dyDescent="0.35">
      <c r="A6" s="176">
        <v>0.5</v>
      </c>
    </row>
    <row r="7" spans="1:1" x14ac:dyDescent="0.35">
      <c r="A7" s="116">
        <v>0.6</v>
      </c>
    </row>
    <row r="8" spans="1:1" x14ac:dyDescent="0.35">
      <c r="A8" s="176">
        <v>0.7</v>
      </c>
    </row>
    <row r="9" spans="1:1" x14ac:dyDescent="0.35">
      <c r="A9" s="116">
        <v>0.8</v>
      </c>
    </row>
    <row r="10" spans="1:1" x14ac:dyDescent="0.35">
      <c r="A10" s="176">
        <v>0.9</v>
      </c>
    </row>
    <row r="11" spans="1:1" x14ac:dyDescent="0.35">
      <c r="A11" s="116">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D171"/>
  <sheetViews>
    <sheetView zoomScale="107" workbookViewId="0"/>
  </sheetViews>
  <sheetFormatPr baseColWidth="10" defaultColWidth="8.81640625" defaultRowHeight="14.5" x14ac:dyDescent="0.35"/>
  <cols>
    <col min="1" max="1" width="18.54296875" customWidth="1"/>
    <col min="3" max="3" width="19.26953125" customWidth="1"/>
    <col min="4" max="4" width="19.453125" customWidth="1"/>
  </cols>
  <sheetData>
    <row r="1" spans="1:4" x14ac:dyDescent="0.35">
      <c r="A1">
        <v>0</v>
      </c>
      <c r="B1">
        <v>0</v>
      </c>
      <c r="C1">
        <v>0</v>
      </c>
      <c r="D1">
        <v>0</v>
      </c>
    </row>
    <row r="2" spans="1:4" x14ac:dyDescent="0.35">
      <c r="A2" s="73" t="s">
        <v>387</v>
      </c>
      <c r="B2" s="74" t="s">
        <v>311</v>
      </c>
      <c r="C2" s="177" t="s">
        <v>312</v>
      </c>
      <c r="D2" s="74" t="s">
        <v>311</v>
      </c>
    </row>
    <row r="3" spans="1:4" x14ac:dyDescent="0.35">
      <c r="A3" s="75" t="s">
        <v>388</v>
      </c>
      <c r="B3" s="76" t="s">
        <v>15</v>
      </c>
      <c r="C3" s="178" t="s">
        <v>313</v>
      </c>
      <c r="D3" s="179" t="s">
        <v>305</v>
      </c>
    </row>
    <row r="4" spans="1:4" x14ac:dyDescent="0.35">
      <c r="A4" s="75" t="s">
        <v>389</v>
      </c>
      <c r="B4" s="76" t="s">
        <v>16</v>
      </c>
      <c r="C4" s="178" t="s">
        <v>314</v>
      </c>
      <c r="D4" s="179" t="s">
        <v>305</v>
      </c>
    </row>
    <row r="5" spans="1:4" x14ac:dyDescent="0.35">
      <c r="A5" s="75" t="s">
        <v>390</v>
      </c>
      <c r="B5" s="76" t="s">
        <v>17</v>
      </c>
      <c r="C5" s="178" t="s">
        <v>315</v>
      </c>
      <c r="D5" s="179" t="s">
        <v>305</v>
      </c>
    </row>
    <row r="6" spans="1:4" x14ac:dyDescent="0.35">
      <c r="A6" s="75" t="s">
        <v>391</v>
      </c>
      <c r="B6" s="76" t="s">
        <v>18</v>
      </c>
      <c r="C6" s="178" t="s">
        <v>316</v>
      </c>
      <c r="D6" s="179" t="s">
        <v>305</v>
      </c>
    </row>
    <row r="7" spans="1:4" x14ac:dyDescent="0.35">
      <c r="A7" s="75" t="s">
        <v>392</v>
      </c>
      <c r="B7" s="76" t="s">
        <v>19</v>
      </c>
      <c r="C7" t="s">
        <v>317</v>
      </c>
      <c r="D7" s="179" t="s">
        <v>305</v>
      </c>
    </row>
    <row r="8" spans="1:4" x14ac:dyDescent="0.35">
      <c r="A8" s="75" t="s">
        <v>393</v>
      </c>
      <c r="B8" s="76" t="s">
        <v>20</v>
      </c>
      <c r="C8" t="s">
        <v>318</v>
      </c>
      <c r="D8" s="179" t="s">
        <v>305</v>
      </c>
    </row>
    <row r="9" spans="1:4" x14ac:dyDescent="0.35">
      <c r="A9" s="75" t="s">
        <v>394</v>
      </c>
      <c r="B9" s="76" t="s">
        <v>21</v>
      </c>
      <c r="C9" t="s">
        <v>319</v>
      </c>
      <c r="D9" s="179" t="s">
        <v>305</v>
      </c>
    </row>
    <row r="10" spans="1:4" x14ac:dyDescent="0.35">
      <c r="A10" s="75" t="s">
        <v>395</v>
      </c>
      <c r="B10" s="76" t="s">
        <v>22</v>
      </c>
      <c r="C10" t="s">
        <v>320</v>
      </c>
      <c r="D10" s="179" t="s">
        <v>305</v>
      </c>
    </row>
    <row r="11" spans="1:4" x14ac:dyDescent="0.35">
      <c r="A11" s="75" t="s">
        <v>396</v>
      </c>
      <c r="B11" s="76" t="s">
        <v>23</v>
      </c>
      <c r="C11" t="s">
        <v>321</v>
      </c>
      <c r="D11" s="179" t="s">
        <v>305</v>
      </c>
    </row>
    <row r="12" spans="1:4" x14ac:dyDescent="0.35">
      <c r="A12" s="75" t="s">
        <v>397</v>
      </c>
      <c r="B12" s="76" t="s">
        <v>24</v>
      </c>
      <c r="C12" t="s">
        <v>298</v>
      </c>
      <c r="D12" s="179" t="s">
        <v>305</v>
      </c>
    </row>
    <row r="13" spans="1:4" x14ac:dyDescent="0.35">
      <c r="A13" s="75" t="s">
        <v>398</v>
      </c>
      <c r="B13" s="76" t="s">
        <v>25</v>
      </c>
      <c r="C13" s="178" t="s">
        <v>322</v>
      </c>
      <c r="D13" s="179" t="s">
        <v>305</v>
      </c>
    </row>
    <row r="14" spans="1:4" x14ac:dyDescent="0.35">
      <c r="A14" s="75" t="s">
        <v>399</v>
      </c>
      <c r="B14" s="76" t="s">
        <v>26</v>
      </c>
      <c r="C14" s="178" t="s">
        <v>323</v>
      </c>
      <c r="D14" s="179" t="s">
        <v>305</v>
      </c>
    </row>
    <row r="15" spans="1:4" x14ac:dyDescent="0.35">
      <c r="A15" s="75" t="s">
        <v>400</v>
      </c>
      <c r="B15" s="76" t="s">
        <v>27</v>
      </c>
      <c r="C15" s="178" t="s">
        <v>324</v>
      </c>
      <c r="D15" s="179" t="s">
        <v>305</v>
      </c>
    </row>
    <row r="16" spans="1:4" x14ac:dyDescent="0.35">
      <c r="A16" s="75" t="s">
        <v>401</v>
      </c>
      <c r="B16" s="76" t="s">
        <v>28</v>
      </c>
      <c r="C16" t="s">
        <v>325</v>
      </c>
      <c r="D16" s="179" t="s">
        <v>305</v>
      </c>
    </row>
    <row r="17" spans="1:4" x14ac:dyDescent="0.35">
      <c r="A17" s="75" t="s">
        <v>402</v>
      </c>
      <c r="B17" s="76" t="s">
        <v>29</v>
      </c>
      <c r="C17" t="s">
        <v>326</v>
      </c>
      <c r="D17" s="179" t="s">
        <v>305</v>
      </c>
    </row>
    <row r="18" spans="1:4" x14ac:dyDescent="0.35">
      <c r="A18" s="75" t="s">
        <v>403</v>
      </c>
      <c r="B18" s="76" t="s">
        <v>30</v>
      </c>
      <c r="C18" t="s">
        <v>327</v>
      </c>
      <c r="D18" s="179" t="s">
        <v>305</v>
      </c>
    </row>
    <row r="19" spans="1:4" x14ac:dyDescent="0.35">
      <c r="A19" s="75" t="s">
        <v>404</v>
      </c>
      <c r="B19" s="76" t="s">
        <v>31</v>
      </c>
      <c r="C19" s="178" t="s">
        <v>328</v>
      </c>
      <c r="D19" s="179" t="s">
        <v>305</v>
      </c>
    </row>
    <row r="20" spans="1:4" x14ac:dyDescent="0.35">
      <c r="A20" s="75" t="s">
        <v>405</v>
      </c>
      <c r="B20" s="76" t="s">
        <v>32</v>
      </c>
      <c r="C20" s="178" t="s">
        <v>329</v>
      </c>
      <c r="D20" s="179" t="s">
        <v>305</v>
      </c>
    </row>
    <row r="21" spans="1:4" x14ac:dyDescent="0.35">
      <c r="A21" s="75" t="s">
        <v>406</v>
      </c>
      <c r="B21" s="76" t="s">
        <v>33</v>
      </c>
      <c r="C21" s="178" t="s">
        <v>330</v>
      </c>
      <c r="D21" s="179" t="s">
        <v>305</v>
      </c>
    </row>
    <row r="22" spans="1:4" x14ac:dyDescent="0.35">
      <c r="A22" s="75" t="s">
        <v>407</v>
      </c>
      <c r="B22" s="76" t="s">
        <v>34</v>
      </c>
      <c r="C22" s="178" t="s">
        <v>331</v>
      </c>
      <c r="D22" s="179" t="s">
        <v>305</v>
      </c>
    </row>
    <row r="23" spans="1:4" x14ac:dyDescent="0.35">
      <c r="A23" s="75" t="s">
        <v>408</v>
      </c>
      <c r="B23" s="76" t="s">
        <v>35</v>
      </c>
      <c r="C23" s="178" t="s">
        <v>332</v>
      </c>
      <c r="D23" s="179" t="s">
        <v>306</v>
      </c>
    </row>
    <row r="24" spans="1:4" x14ac:dyDescent="0.35">
      <c r="A24" s="75" t="s">
        <v>409</v>
      </c>
      <c r="B24" s="76" t="s">
        <v>36</v>
      </c>
      <c r="C24" s="178" t="s">
        <v>333</v>
      </c>
      <c r="D24" s="179" t="s">
        <v>306</v>
      </c>
    </row>
    <row r="25" spans="1:4" x14ac:dyDescent="0.35">
      <c r="A25" s="75" t="s">
        <v>410</v>
      </c>
      <c r="B25" s="76" t="s">
        <v>37</v>
      </c>
      <c r="C25" s="178" t="s">
        <v>334</v>
      </c>
      <c r="D25" s="179" t="s">
        <v>306</v>
      </c>
    </row>
    <row r="26" spans="1:4" x14ac:dyDescent="0.35">
      <c r="A26" s="75" t="s">
        <v>411</v>
      </c>
      <c r="B26" s="76" t="s">
        <v>38</v>
      </c>
      <c r="C26" s="178" t="s">
        <v>335</v>
      </c>
      <c r="D26" s="179" t="s">
        <v>306</v>
      </c>
    </row>
    <row r="27" spans="1:4" x14ac:dyDescent="0.35">
      <c r="A27" s="75" t="s">
        <v>412</v>
      </c>
      <c r="B27" s="76" t="s">
        <v>39</v>
      </c>
      <c r="C27" s="178" t="s">
        <v>336</v>
      </c>
      <c r="D27" s="179" t="s">
        <v>306</v>
      </c>
    </row>
    <row r="28" spans="1:4" x14ac:dyDescent="0.35">
      <c r="A28" s="75" t="s">
        <v>413</v>
      </c>
      <c r="B28" s="76" t="s">
        <v>40</v>
      </c>
      <c r="C28" s="178" t="s">
        <v>299</v>
      </c>
      <c r="D28" s="179" t="s">
        <v>306</v>
      </c>
    </row>
    <row r="29" spans="1:4" x14ac:dyDescent="0.35">
      <c r="A29" s="75" t="s">
        <v>414</v>
      </c>
      <c r="B29" s="76" t="s">
        <v>41</v>
      </c>
      <c r="C29" s="178" t="s">
        <v>337</v>
      </c>
      <c r="D29" s="179" t="s">
        <v>306</v>
      </c>
    </row>
    <row r="30" spans="1:4" x14ac:dyDescent="0.35">
      <c r="A30" s="75" t="s">
        <v>415</v>
      </c>
      <c r="B30" s="76" t="s">
        <v>42</v>
      </c>
      <c r="C30" t="s">
        <v>300</v>
      </c>
      <c r="D30" s="179" t="s">
        <v>306</v>
      </c>
    </row>
    <row r="31" spans="1:4" x14ac:dyDescent="0.35">
      <c r="A31" s="75" t="s">
        <v>416</v>
      </c>
      <c r="B31" s="76" t="s">
        <v>43</v>
      </c>
      <c r="C31" t="s">
        <v>338</v>
      </c>
      <c r="D31" s="179" t="s">
        <v>306</v>
      </c>
    </row>
    <row r="32" spans="1:4" x14ac:dyDescent="0.35">
      <c r="A32" s="75" t="s">
        <v>417</v>
      </c>
      <c r="B32" s="76" t="s">
        <v>44</v>
      </c>
      <c r="C32" s="178" t="s">
        <v>339</v>
      </c>
      <c r="D32" s="179" t="s">
        <v>306</v>
      </c>
    </row>
    <row r="33" spans="1:4" x14ac:dyDescent="0.35">
      <c r="A33" s="75" t="s">
        <v>418</v>
      </c>
      <c r="B33" s="76" t="s">
        <v>45</v>
      </c>
      <c r="C33" s="179" t="s">
        <v>557</v>
      </c>
      <c r="D33" s="179" t="s">
        <v>307</v>
      </c>
    </row>
    <row r="34" spans="1:4" x14ac:dyDescent="0.35">
      <c r="A34" s="75" t="s">
        <v>419</v>
      </c>
      <c r="B34" s="76" t="s">
        <v>46</v>
      </c>
      <c r="C34" t="s">
        <v>340</v>
      </c>
      <c r="D34" s="179" t="s">
        <v>307</v>
      </c>
    </row>
    <row r="35" spans="1:4" x14ac:dyDescent="0.35">
      <c r="A35" s="75" t="s">
        <v>420</v>
      </c>
      <c r="B35" s="76" t="s">
        <v>47</v>
      </c>
      <c r="C35" t="s">
        <v>341</v>
      </c>
      <c r="D35" s="179" t="s">
        <v>307</v>
      </c>
    </row>
    <row r="36" spans="1:4" x14ac:dyDescent="0.35">
      <c r="A36" s="75" t="s">
        <v>421</v>
      </c>
      <c r="B36" s="76" t="s">
        <v>48</v>
      </c>
      <c r="C36" s="178" t="s">
        <v>342</v>
      </c>
      <c r="D36" s="179" t="s">
        <v>307</v>
      </c>
    </row>
    <row r="37" spans="1:4" x14ac:dyDescent="0.35">
      <c r="A37" s="75" t="s">
        <v>422</v>
      </c>
      <c r="B37" s="76" t="s">
        <v>49</v>
      </c>
      <c r="C37" s="178" t="s">
        <v>343</v>
      </c>
      <c r="D37" s="179" t="s">
        <v>307</v>
      </c>
    </row>
    <row r="38" spans="1:4" x14ac:dyDescent="0.35">
      <c r="A38" s="75" t="s">
        <v>423</v>
      </c>
      <c r="B38" s="76" t="s">
        <v>50</v>
      </c>
      <c r="C38" s="178" t="s">
        <v>344</v>
      </c>
      <c r="D38" s="179" t="s">
        <v>307</v>
      </c>
    </row>
    <row r="39" spans="1:4" x14ac:dyDescent="0.35">
      <c r="A39" s="75" t="s">
        <v>424</v>
      </c>
      <c r="B39" s="76" t="s">
        <v>51</v>
      </c>
      <c r="C39" t="s">
        <v>345</v>
      </c>
      <c r="D39" s="179" t="s">
        <v>307</v>
      </c>
    </row>
    <row r="40" spans="1:4" x14ac:dyDescent="0.35">
      <c r="A40" s="75" t="s">
        <v>425</v>
      </c>
      <c r="B40" s="76" t="s">
        <v>52</v>
      </c>
      <c r="C40" t="s">
        <v>346</v>
      </c>
      <c r="D40" s="179" t="s">
        <v>307</v>
      </c>
    </row>
    <row r="41" spans="1:4" x14ac:dyDescent="0.35">
      <c r="A41" s="75" t="s">
        <v>426</v>
      </c>
      <c r="B41" s="76" t="s">
        <v>53</v>
      </c>
      <c r="C41" s="178" t="s">
        <v>347</v>
      </c>
      <c r="D41" s="179" t="s">
        <v>307</v>
      </c>
    </row>
    <row r="42" spans="1:4" x14ac:dyDescent="0.35">
      <c r="A42" s="75" t="s">
        <v>427</v>
      </c>
      <c r="B42" s="76" t="s">
        <v>54</v>
      </c>
      <c r="C42" s="178" t="s">
        <v>348</v>
      </c>
      <c r="D42" s="179" t="s">
        <v>307</v>
      </c>
    </row>
    <row r="43" spans="1:4" x14ac:dyDescent="0.35">
      <c r="A43" s="75" t="s">
        <v>428</v>
      </c>
      <c r="B43" s="76" t="s">
        <v>55</v>
      </c>
      <c r="C43" s="178" t="s">
        <v>349</v>
      </c>
      <c r="D43" s="179" t="s">
        <v>307</v>
      </c>
    </row>
    <row r="44" spans="1:4" x14ac:dyDescent="0.35">
      <c r="A44" s="75" t="s">
        <v>429</v>
      </c>
      <c r="B44" s="76" t="s">
        <v>56</v>
      </c>
      <c r="C44" t="s">
        <v>350</v>
      </c>
      <c r="D44" s="179" t="s">
        <v>307</v>
      </c>
    </row>
    <row r="45" spans="1:4" x14ac:dyDescent="0.35">
      <c r="A45" s="75" t="s">
        <v>430</v>
      </c>
      <c r="B45" s="76" t="s">
        <v>57</v>
      </c>
      <c r="C45" t="s">
        <v>352</v>
      </c>
      <c r="D45" s="179" t="s">
        <v>307</v>
      </c>
    </row>
    <row r="46" spans="1:4" x14ac:dyDescent="0.35">
      <c r="A46" s="75" t="s">
        <v>431</v>
      </c>
      <c r="B46" s="76" t="s">
        <v>58</v>
      </c>
      <c r="C46" t="s">
        <v>351</v>
      </c>
      <c r="D46" s="179" t="s">
        <v>307</v>
      </c>
    </row>
    <row r="47" spans="1:4" x14ac:dyDescent="0.35">
      <c r="A47" s="75" t="s">
        <v>432</v>
      </c>
      <c r="B47" s="76" t="s">
        <v>59</v>
      </c>
      <c r="C47" s="178" t="s">
        <v>353</v>
      </c>
      <c r="D47" s="179" t="s">
        <v>307</v>
      </c>
    </row>
    <row r="48" spans="1:4" x14ac:dyDescent="0.35">
      <c r="A48" s="75" t="s">
        <v>433</v>
      </c>
      <c r="B48" s="76" t="s">
        <v>60</v>
      </c>
      <c r="C48" s="178" t="s">
        <v>354</v>
      </c>
      <c r="D48" s="179" t="s">
        <v>308</v>
      </c>
    </row>
    <row r="49" spans="1:4" x14ac:dyDescent="0.35">
      <c r="A49" s="75" t="s">
        <v>434</v>
      </c>
      <c r="B49" s="76" t="s">
        <v>61</v>
      </c>
      <c r="C49" s="178" t="s">
        <v>355</v>
      </c>
      <c r="D49" s="179" t="s">
        <v>308</v>
      </c>
    </row>
    <row r="50" spans="1:4" x14ac:dyDescent="0.35">
      <c r="A50" s="75" t="s">
        <v>435</v>
      </c>
      <c r="B50" s="76" t="s">
        <v>62</v>
      </c>
      <c r="C50" s="178" t="s">
        <v>356</v>
      </c>
      <c r="D50" s="179" t="s">
        <v>308</v>
      </c>
    </row>
    <row r="51" spans="1:4" x14ac:dyDescent="0.35">
      <c r="A51" s="75" t="s">
        <v>436</v>
      </c>
      <c r="B51" s="76" t="s">
        <v>63</v>
      </c>
      <c r="C51" s="178" t="s">
        <v>357</v>
      </c>
      <c r="D51" s="179" t="s">
        <v>308</v>
      </c>
    </row>
    <row r="52" spans="1:4" x14ac:dyDescent="0.35">
      <c r="A52" s="75" t="s">
        <v>437</v>
      </c>
      <c r="B52" s="76" t="s">
        <v>64</v>
      </c>
      <c r="C52" t="s">
        <v>358</v>
      </c>
      <c r="D52" s="179" t="s">
        <v>308</v>
      </c>
    </row>
    <row r="53" spans="1:4" x14ac:dyDescent="0.35">
      <c r="A53" s="75" t="s">
        <v>438</v>
      </c>
      <c r="B53" s="76" t="s">
        <v>65</v>
      </c>
      <c r="C53" t="s">
        <v>359</v>
      </c>
      <c r="D53" s="179" t="s">
        <v>308</v>
      </c>
    </row>
    <row r="54" spans="1:4" x14ac:dyDescent="0.35">
      <c r="A54" s="75" t="s">
        <v>439</v>
      </c>
      <c r="B54" s="76" t="s">
        <v>66</v>
      </c>
      <c r="C54" s="178" t="s">
        <v>360</v>
      </c>
      <c r="D54" s="179" t="s">
        <v>308</v>
      </c>
    </row>
    <row r="55" spans="1:4" x14ac:dyDescent="0.35">
      <c r="A55" s="75" t="s">
        <v>440</v>
      </c>
      <c r="B55" s="76" t="s">
        <v>67</v>
      </c>
      <c r="C55" s="178" t="s">
        <v>361</v>
      </c>
      <c r="D55" s="179" t="s">
        <v>308</v>
      </c>
    </row>
    <row r="56" spans="1:4" x14ac:dyDescent="0.35">
      <c r="A56" s="75" t="s">
        <v>441</v>
      </c>
      <c r="B56" s="76" t="s">
        <v>68</v>
      </c>
      <c r="C56" s="178" t="s">
        <v>362</v>
      </c>
      <c r="D56" s="179" t="s">
        <v>308</v>
      </c>
    </row>
    <row r="57" spans="1:4" x14ac:dyDescent="0.35">
      <c r="A57" s="75" t="s">
        <v>442</v>
      </c>
      <c r="B57" s="76" t="s">
        <v>69</v>
      </c>
      <c r="C57" s="178" t="s">
        <v>363</v>
      </c>
      <c r="D57" s="179" t="s">
        <v>308</v>
      </c>
    </row>
    <row r="58" spans="1:4" x14ac:dyDescent="0.35">
      <c r="A58" s="75" t="s">
        <v>443</v>
      </c>
      <c r="B58" s="76" t="s">
        <v>70</v>
      </c>
      <c r="C58" s="178" t="s">
        <v>364</v>
      </c>
      <c r="D58" s="179" t="s">
        <v>309</v>
      </c>
    </row>
    <row r="59" spans="1:4" x14ac:dyDescent="0.35">
      <c r="A59" s="75" t="s">
        <v>444</v>
      </c>
      <c r="B59" s="76" t="s">
        <v>71</v>
      </c>
      <c r="C59" s="178" t="s">
        <v>365</v>
      </c>
      <c r="D59" s="179" t="s">
        <v>309</v>
      </c>
    </row>
    <row r="60" spans="1:4" x14ac:dyDescent="0.35">
      <c r="A60" s="75" t="s">
        <v>445</v>
      </c>
      <c r="B60" s="76" t="s">
        <v>72</v>
      </c>
      <c r="C60" t="s">
        <v>366</v>
      </c>
      <c r="D60" s="179" t="s">
        <v>309</v>
      </c>
    </row>
    <row r="61" spans="1:4" x14ac:dyDescent="0.35">
      <c r="A61" s="75" t="s">
        <v>446</v>
      </c>
      <c r="B61" s="76" t="s">
        <v>73</v>
      </c>
      <c r="C61" t="s">
        <v>367</v>
      </c>
      <c r="D61" s="179" t="s">
        <v>309</v>
      </c>
    </row>
    <row r="62" spans="1:4" x14ac:dyDescent="0.35">
      <c r="A62" s="75" t="s">
        <v>447</v>
      </c>
      <c r="B62" s="76" t="s">
        <v>74</v>
      </c>
      <c r="C62" s="178" t="s">
        <v>368</v>
      </c>
      <c r="D62" s="179" t="s">
        <v>309</v>
      </c>
    </row>
    <row r="63" spans="1:4" x14ac:dyDescent="0.35">
      <c r="A63" s="75" t="s">
        <v>448</v>
      </c>
      <c r="B63" s="76" t="s">
        <v>75</v>
      </c>
      <c r="C63" s="178" t="s">
        <v>369</v>
      </c>
      <c r="D63" s="179" t="s">
        <v>309</v>
      </c>
    </row>
    <row r="64" spans="1:4" x14ac:dyDescent="0.35">
      <c r="A64" s="75" t="s">
        <v>449</v>
      </c>
      <c r="B64" s="76" t="s">
        <v>76</v>
      </c>
      <c r="C64" s="178" t="s">
        <v>370</v>
      </c>
      <c r="D64" s="179" t="s">
        <v>309</v>
      </c>
    </row>
    <row r="65" spans="1:4" x14ac:dyDescent="0.35">
      <c r="A65" s="75" t="s">
        <v>450</v>
      </c>
      <c r="B65" s="76" t="s">
        <v>77</v>
      </c>
      <c r="C65" s="178" t="s">
        <v>372</v>
      </c>
      <c r="D65" s="179" t="s">
        <v>309</v>
      </c>
    </row>
    <row r="66" spans="1:4" x14ac:dyDescent="0.35">
      <c r="A66" s="75" t="s">
        <v>451</v>
      </c>
      <c r="B66" s="76" t="s">
        <v>78</v>
      </c>
      <c r="C66" s="178" t="s">
        <v>371</v>
      </c>
      <c r="D66" s="179" t="s">
        <v>310</v>
      </c>
    </row>
    <row r="67" spans="1:4" x14ac:dyDescent="0.35">
      <c r="A67" s="75" t="s">
        <v>452</v>
      </c>
      <c r="B67" s="76" t="s">
        <v>79</v>
      </c>
      <c r="C67" t="s">
        <v>373</v>
      </c>
      <c r="D67" s="179" t="s">
        <v>310</v>
      </c>
    </row>
    <row r="68" spans="1:4" x14ac:dyDescent="0.35">
      <c r="A68" s="75" t="s">
        <v>453</v>
      </c>
      <c r="B68" s="76" t="s">
        <v>80</v>
      </c>
      <c r="C68" t="s">
        <v>374</v>
      </c>
      <c r="D68" s="179" t="s">
        <v>310</v>
      </c>
    </row>
    <row r="69" spans="1:4" x14ac:dyDescent="0.35">
      <c r="A69" s="75" t="s">
        <v>454</v>
      </c>
      <c r="B69" s="76" t="s">
        <v>81</v>
      </c>
      <c r="C69" s="178" t="s">
        <v>375</v>
      </c>
      <c r="D69" s="179" t="s">
        <v>310</v>
      </c>
    </row>
    <row r="70" spans="1:4" x14ac:dyDescent="0.35">
      <c r="A70" s="75" t="s">
        <v>455</v>
      </c>
      <c r="B70" s="76" t="s">
        <v>82</v>
      </c>
      <c r="C70" t="s">
        <v>376</v>
      </c>
      <c r="D70" s="179" t="s">
        <v>310</v>
      </c>
    </row>
    <row r="71" spans="1:4" x14ac:dyDescent="0.35">
      <c r="A71" s="75" t="s">
        <v>456</v>
      </c>
      <c r="B71" s="76" t="s">
        <v>83</v>
      </c>
      <c r="C71" t="s">
        <v>377</v>
      </c>
      <c r="D71" s="179" t="s">
        <v>310</v>
      </c>
    </row>
    <row r="72" spans="1:4" x14ac:dyDescent="0.35">
      <c r="A72" s="75" t="s">
        <v>457</v>
      </c>
      <c r="B72" s="76" t="s">
        <v>84</v>
      </c>
      <c r="C72" t="s">
        <v>378</v>
      </c>
      <c r="D72" s="179" t="s">
        <v>310</v>
      </c>
    </row>
    <row r="73" spans="1:4" x14ac:dyDescent="0.35">
      <c r="A73" s="75" t="s">
        <v>458</v>
      </c>
      <c r="B73" s="76" t="s">
        <v>85</v>
      </c>
      <c r="C73" s="178" t="s">
        <v>379</v>
      </c>
      <c r="D73" s="179" t="s">
        <v>310</v>
      </c>
    </row>
    <row r="74" spans="1:4" x14ac:dyDescent="0.35">
      <c r="A74" s="75" t="s">
        <v>459</v>
      </c>
      <c r="B74" s="76" t="s">
        <v>86</v>
      </c>
      <c r="C74" t="s">
        <v>301</v>
      </c>
      <c r="D74" s="179" t="s">
        <v>310</v>
      </c>
    </row>
    <row r="75" spans="1:4" x14ac:dyDescent="0.35">
      <c r="A75" s="75" t="s">
        <v>460</v>
      </c>
      <c r="B75" s="76" t="s">
        <v>87</v>
      </c>
      <c r="C75" t="s">
        <v>381</v>
      </c>
      <c r="D75" s="179" t="s">
        <v>310</v>
      </c>
    </row>
    <row r="76" spans="1:4" x14ac:dyDescent="0.35">
      <c r="A76" s="75" t="s">
        <v>461</v>
      </c>
      <c r="B76" s="77" t="s">
        <v>88</v>
      </c>
      <c r="C76" t="s">
        <v>382</v>
      </c>
      <c r="D76" s="179" t="s">
        <v>310</v>
      </c>
    </row>
    <row r="77" spans="1:4" x14ac:dyDescent="0.35">
      <c r="A77" s="75" t="s">
        <v>462</v>
      </c>
      <c r="B77" s="77" t="s">
        <v>89</v>
      </c>
      <c r="C77" t="s">
        <v>380</v>
      </c>
      <c r="D77" s="179" t="s">
        <v>310</v>
      </c>
    </row>
    <row r="78" spans="1:4" x14ac:dyDescent="0.35">
      <c r="A78" s="75" t="s">
        <v>463</v>
      </c>
      <c r="B78" s="77" t="s">
        <v>90</v>
      </c>
      <c r="C78" t="s">
        <v>383</v>
      </c>
      <c r="D78" s="179" t="s">
        <v>310</v>
      </c>
    </row>
    <row r="79" spans="1:4" x14ac:dyDescent="0.35">
      <c r="A79" s="75" t="s">
        <v>464</v>
      </c>
      <c r="B79" s="77" t="s">
        <v>91</v>
      </c>
      <c r="C79" t="s">
        <v>384</v>
      </c>
      <c r="D79" s="179" t="s">
        <v>310</v>
      </c>
    </row>
    <row r="80" spans="1:4" x14ac:dyDescent="0.35">
      <c r="A80" s="75" t="s">
        <v>465</v>
      </c>
      <c r="B80" s="77" t="s">
        <v>92</v>
      </c>
      <c r="C80" s="178" t="s">
        <v>385</v>
      </c>
      <c r="D80" s="179" t="s">
        <v>310</v>
      </c>
    </row>
    <row r="81" spans="1:4" x14ac:dyDescent="0.35">
      <c r="A81" s="75" t="s">
        <v>466</v>
      </c>
      <c r="B81" s="77" t="s">
        <v>93</v>
      </c>
      <c r="C81" s="178" t="s">
        <v>386</v>
      </c>
      <c r="D81" s="179" t="s">
        <v>310</v>
      </c>
    </row>
    <row r="82" spans="1:4" x14ac:dyDescent="0.35">
      <c r="A82" s="75" t="s">
        <v>467</v>
      </c>
      <c r="B82" s="77" t="s">
        <v>94</v>
      </c>
    </row>
    <row r="83" spans="1:4" x14ac:dyDescent="0.35">
      <c r="A83" s="75" t="s">
        <v>468</v>
      </c>
      <c r="B83" s="77" t="s">
        <v>95</v>
      </c>
    </row>
    <row r="84" spans="1:4" x14ac:dyDescent="0.35">
      <c r="A84" s="75" t="s">
        <v>469</v>
      </c>
      <c r="B84" s="77" t="s">
        <v>96</v>
      </c>
    </row>
    <row r="85" spans="1:4" x14ac:dyDescent="0.35">
      <c r="A85" s="75" t="s">
        <v>470</v>
      </c>
      <c r="B85" s="77" t="s">
        <v>97</v>
      </c>
    </row>
    <row r="86" spans="1:4" x14ac:dyDescent="0.35">
      <c r="A86" s="75" t="s">
        <v>471</v>
      </c>
      <c r="B86" s="77" t="s">
        <v>98</v>
      </c>
    </row>
    <row r="87" spans="1:4" x14ac:dyDescent="0.35">
      <c r="A87" s="75" t="s">
        <v>472</v>
      </c>
      <c r="B87" s="77" t="s">
        <v>99</v>
      </c>
    </row>
    <row r="88" spans="1:4" x14ac:dyDescent="0.35">
      <c r="A88" s="75" t="s">
        <v>473</v>
      </c>
      <c r="B88" s="77" t="s">
        <v>100</v>
      </c>
    </row>
    <row r="89" spans="1:4" x14ac:dyDescent="0.35">
      <c r="A89" s="75" t="s">
        <v>474</v>
      </c>
      <c r="B89" s="77" t="s">
        <v>101</v>
      </c>
    </row>
    <row r="90" spans="1:4" x14ac:dyDescent="0.35">
      <c r="A90" s="75" t="s">
        <v>475</v>
      </c>
      <c r="B90" s="77" t="s">
        <v>102</v>
      </c>
    </row>
    <row r="91" spans="1:4" x14ac:dyDescent="0.35">
      <c r="A91" s="75" t="s">
        <v>476</v>
      </c>
      <c r="B91" s="77" t="s">
        <v>103</v>
      </c>
    </row>
    <row r="92" spans="1:4" x14ac:dyDescent="0.35">
      <c r="A92" s="75" t="s">
        <v>477</v>
      </c>
      <c r="B92" s="77" t="s">
        <v>104</v>
      </c>
    </row>
    <row r="93" spans="1:4" x14ac:dyDescent="0.35">
      <c r="A93" s="75" t="s">
        <v>478</v>
      </c>
      <c r="B93" s="77" t="s">
        <v>105</v>
      </c>
    </row>
    <row r="94" spans="1:4" x14ac:dyDescent="0.35">
      <c r="A94" s="75" t="s">
        <v>479</v>
      </c>
      <c r="B94" s="77" t="s">
        <v>106</v>
      </c>
    </row>
    <row r="95" spans="1:4" x14ac:dyDescent="0.35">
      <c r="A95" s="75" t="s">
        <v>480</v>
      </c>
      <c r="B95" s="77" t="s">
        <v>107</v>
      </c>
    </row>
    <row r="96" spans="1:4" x14ac:dyDescent="0.35">
      <c r="A96" s="75" t="s">
        <v>481</v>
      </c>
      <c r="B96" s="77" t="s">
        <v>108</v>
      </c>
    </row>
    <row r="97" spans="1:2" x14ac:dyDescent="0.35">
      <c r="A97" s="75" t="s">
        <v>482</v>
      </c>
      <c r="B97" s="77" t="s">
        <v>109</v>
      </c>
    </row>
    <row r="98" spans="1:2" x14ac:dyDescent="0.35">
      <c r="A98" s="75" t="s">
        <v>483</v>
      </c>
      <c r="B98" s="77" t="s">
        <v>110</v>
      </c>
    </row>
    <row r="99" spans="1:2" x14ac:dyDescent="0.35">
      <c r="A99" s="75" t="s">
        <v>484</v>
      </c>
      <c r="B99" s="77" t="s">
        <v>111</v>
      </c>
    </row>
    <row r="100" spans="1:2" x14ac:dyDescent="0.35">
      <c r="A100" s="75" t="s">
        <v>485</v>
      </c>
      <c r="B100" s="77" t="s">
        <v>112</v>
      </c>
    </row>
    <row r="101" spans="1:2" x14ac:dyDescent="0.35">
      <c r="A101" s="75" t="s">
        <v>486</v>
      </c>
      <c r="B101" s="77" t="s">
        <v>113</v>
      </c>
    </row>
    <row r="102" spans="1:2" x14ac:dyDescent="0.35">
      <c r="A102" s="75" t="s">
        <v>487</v>
      </c>
      <c r="B102" s="77" t="s">
        <v>114</v>
      </c>
    </row>
    <row r="103" spans="1:2" x14ac:dyDescent="0.35">
      <c r="A103" s="75" t="s">
        <v>488</v>
      </c>
      <c r="B103" s="77" t="s">
        <v>115</v>
      </c>
    </row>
    <row r="104" spans="1:2" x14ac:dyDescent="0.35">
      <c r="A104" s="75" t="s">
        <v>489</v>
      </c>
      <c r="B104" s="77" t="s">
        <v>116</v>
      </c>
    </row>
    <row r="105" spans="1:2" x14ac:dyDescent="0.35">
      <c r="A105" s="75" t="s">
        <v>490</v>
      </c>
      <c r="B105" s="77" t="s">
        <v>117</v>
      </c>
    </row>
    <row r="106" spans="1:2" x14ac:dyDescent="0.35">
      <c r="A106" s="75" t="s">
        <v>491</v>
      </c>
      <c r="B106" s="77" t="s">
        <v>118</v>
      </c>
    </row>
    <row r="107" spans="1:2" x14ac:dyDescent="0.35">
      <c r="A107" s="75" t="s">
        <v>492</v>
      </c>
      <c r="B107" s="77" t="s">
        <v>119</v>
      </c>
    </row>
    <row r="108" spans="1:2" x14ac:dyDescent="0.35">
      <c r="A108" s="75" t="s">
        <v>493</v>
      </c>
      <c r="B108" s="77" t="s">
        <v>120</v>
      </c>
    </row>
    <row r="109" spans="1:2" x14ac:dyDescent="0.35">
      <c r="A109" s="75" t="s">
        <v>494</v>
      </c>
      <c r="B109" s="77" t="s">
        <v>121</v>
      </c>
    </row>
    <row r="110" spans="1:2" x14ac:dyDescent="0.35">
      <c r="A110" s="75" t="s">
        <v>495</v>
      </c>
      <c r="B110" s="77" t="s">
        <v>122</v>
      </c>
    </row>
    <row r="111" spans="1:2" x14ac:dyDescent="0.35">
      <c r="A111" s="75" t="s">
        <v>496</v>
      </c>
      <c r="B111" s="77" t="s">
        <v>123</v>
      </c>
    </row>
    <row r="112" spans="1:2" x14ac:dyDescent="0.35">
      <c r="A112" s="75" t="s">
        <v>497</v>
      </c>
      <c r="B112" s="77" t="s">
        <v>124</v>
      </c>
    </row>
    <row r="113" spans="1:2" x14ac:dyDescent="0.35">
      <c r="A113" s="75" t="s">
        <v>498</v>
      </c>
      <c r="B113" s="77" t="s">
        <v>125</v>
      </c>
    </row>
    <row r="114" spans="1:2" x14ac:dyDescent="0.35">
      <c r="A114" s="75" t="s">
        <v>499</v>
      </c>
      <c r="B114" s="77" t="s">
        <v>126</v>
      </c>
    </row>
    <row r="115" spans="1:2" x14ac:dyDescent="0.35">
      <c r="A115" s="75" t="s">
        <v>500</v>
      </c>
      <c r="B115" s="77" t="s">
        <v>127</v>
      </c>
    </row>
    <row r="116" spans="1:2" x14ac:dyDescent="0.35">
      <c r="A116" s="75" t="s">
        <v>501</v>
      </c>
      <c r="B116" s="77" t="s">
        <v>128</v>
      </c>
    </row>
    <row r="117" spans="1:2" x14ac:dyDescent="0.35">
      <c r="A117" s="75" t="s">
        <v>502</v>
      </c>
      <c r="B117" s="77" t="s">
        <v>129</v>
      </c>
    </row>
    <row r="118" spans="1:2" x14ac:dyDescent="0.35">
      <c r="A118" s="75" t="s">
        <v>503</v>
      </c>
      <c r="B118" s="77" t="s">
        <v>130</v>
      </c>
    </row>
    <row r="119" spans="1:2" x14ac:dyDescent="0.35">
      <c r="A119" s="75" t="s">
        <v>504</v>
      </c>
      <c r="B119" s="77" t="s">
        <v>131</v>
      </c>
    </row>
    <row r="120" spans="1:2" x14ac:dyDescent="0.35">
      <c r="A120" s="75" t="s">
        <v>505</v>
      </c>
      <c r="B120" s="77" t="s">
        <v>132</v>
      </c>
    </row>
    <row r="121" spans="1:2" x14ac:dyDescent="0.35">
      <c r="A121" s="75" t="s">
        <v>506</v>
      </c>
      <c r="B121" s="77" t="s">
        <v>133</v>
      </c>
    </row>
    <row r="122" spans="1:2" x14ac:dyDescent="0.35">
      <c r="A122" s="75" t="s">
        <v>507</v>
      </c>
      <c r="B122" s="77" t="s">
        <v>134</v>
      </c>
    </row>
    <row r="123" spans="1:2" x14ac:dyDescent="0.35">
      <c r="A123" s="75" t="s">
        <v>508</v>
      </c>
      <c r="B123" s="77" t="s">
        <v>135</v>
      </c>
    </row>
    <row r="124" spans="1:2" x14ac:dyDescent="0.35">
      <c r="A124" s="75" t="s">
        <v>509</v>
      </c>
      <c r="B124" s="77" t="s">
        <v>136</v>
      </c>
    </row>
    <row r="125" spans="1:2" x14ac:dyDescent="0.35">
      <c r="A125" s="75" t="s">
        <v>510</v>
      </c>
      <c r="B125" s="77" t="s">
        <v>137</v>
      </c>
    </row>
    <row r="126" spans="1:2" x14ac:dyDescent="0.35">
      <c r="A126" s="75" t="s">
        <v>511</v>
      </c>
      <c r="B126" s="77" t="s">
        <v>138</v>
      </c>
    </row>
    <row r="127" spans="1:2" x14ac:dyDescent="0.35">
      <c r="A127" s="75" t="s">
        <v>512</v>
      </c>
      <c r="B127" s="77" t="s">
        <v>139</v>
      </c>
    </row>
    <row r="128" spans="1:2" x14ac:dyDescent="0.35">
      <c r="A128" s="75" t="s">
        <v>513</v>
      </c>
      <c r="B128" s="77" t="s">
        <v>140</v>
      </c>
    </row>
    <row r="129" spans="1:2" x14ac:dyDescent="0.35">
      <c r="A129" s="75" t="s">
        <v>514</v>
      </c>
      <c r="B129" s="77" t="s">
        <v>141</v>
      </c>
    </row>
    <row r="130" spans="1:2" x14ac:dyDescent="0.35">
      <c r="A130" s="75" t="s">
        <v>515</v>
      </c>
      <c r="B130" s="77" t="s">
        <v>142</v>
      </c>
    </row>
    <row r="131" spans="1:2" x14ac:dyDescent="0.35">
      <c r="A131" s="75" t="s">
        <v>516</v>
      </c>
      <c r="B131" s="77" t="s">
        <v>143</v>
      </c>
    </row>
    <row r="132" spans="1:2" x14ac:dyDescent="0.35">
      <c r="A132" s="75" t="s">
        <v>517</v>
      </c>
      <c r="B132" s="77" t="s">
        <v>144</v>
      </c>
    </row>
    <row r="133" spans="1:2" x14ac:dyDescent="0.35">
      <c r="A133" s="75" t="s">
        <v>518</v>
      </c>
      <c r="B133" s="77" t="s">
        <v>145</v>
      </c>
    </row>
    <row r="134" spans="1:2" x14ac:dyDescent="0.35">
      <c r="A134" s="75" t="s">
        <v>519</v>
      </c>
      <c r="B134" s="77" t="s">
        <v>146</v>
      </c>
    </row>
    <row r="135" spans="1:2" x14ac:dyDescent="0.35">
      <c r="A135" s="75" t="s">
        <v>520</v>
      </c>
      <c r="B135" s="77" t="s">
        <v>147</v>
      </c>
    </row>
    <row r="136" spans="1:2" x14ac:dyDescent="0.35">
      <c r="A136" s="75" t="s">
        <v>521</v>
      </c>
      <c r="B136" s="77" t="s">
        <v>148</v>
      </c>
    </row>
    <row r="137" spans="1:2" x14ac:dyDescent="0.35">
      <c r="A137" s="75" t="s">
        <v>522</v>
      </c>
      <c r="B137" s="77" t="s">
        <v>149</v>
      </c>
    </row>
    <row r="138" spans="1:2" x14ac:dyDescent="0.35">
      <c r="A138" s="75" t="s">
        <v>523</v>
      </c>
      <c r="B138" s="77" t="s">
        <v>150</v>
      </c>
    </row>
    <row r="139" spans="1:2" x14ac:dyDescent="0.35">
      <c r="A139" s="75" t="s">
        <v>524</v>
      </c>
      <c r="B139" s="77" t="s">
        <v>151</v>
      </c>
    </row>
    <row r="140" spans="1:2" x14ac:dyDescent="0.35">
      <c r="A140" s="75" t="s">
        <v>525</v>
      </c>
      <c r="B140" s="77" t="s">
        <v>152</v>
      </c>
    </row>
    <row r="141" spans="1:2" x14ac:dyDescent="0.35">
      <c r="A141" s="75" t="s">
        <v>526</v>
      </c>
      <c r="B141" s="77" t="s">
        <v>153</v>
      </c>
    </row>
    <row r="142" spans="1:2" x14ac:dyDescent="0.35">
      <c r="A142" s="75" t="s">
        <v>527</v>
      </c>
      <c r="B142" s="77" t="s">
        <v>154</v>
      </c>
    </row>
    <row r="143" spans="1:2" x14ac:dyDescent="0.35">
      <c r="A143" s="75" t="s">
        <v>528</v>
      </c>
      <c r="B143" s="77" t="s">
        <v>155</v>
      </c>
    </row>
    <row r="144" spans="1:2" x14ac:dyDescent="0.35">
      <c r="A144" s="75" t="s">
        <v>529</v>
      </c>
      <c r="B144" s="77" t="s">
        <v>156</v>
      </c>
    </row>
    <row r="145" spans="1:2" x14ac:dyDescent="0.35">
      <c r="A145" s="75" t="s">
        <v>530</v>
      </c>
      <c r="B145" s="77" t="s">
        <v>157</v>
      </c>
    </row>
    <row r="146" spans="1:2" x14ac:dyDescent="0.35">
      <c r="A146" s="75" t="s">
        <v>531</v>
      </c>
      <c r="B146" s="77" t="s">
        <v>158</v>
      </c>
    </row>
    <row r="147" spans="1:2" x14ac:dyDescent="0.35">
      <c r="A147" s="75" t="s">
        <v>532</v>
      </c>
      <c r="B147" s="77" t="s">
        <v>159</v>
      </c>
    </row>
    <row r="148" spans="1:2" x14ac:dyDescent="0.35">
      <c r="A148" s="75" t="s">
        <v>533</v>
      </c>
      <c r="B148" s="77" t="s">
        <v>160</v>
      </c>
    </row>
    <row r="149" spans="1:2" x14ac:dyDescent="0.35">
      <c r="A149" s="75" t="s">
        <v>534</v>
      </c>
      <c r="B149" s="77" t="s">
        <v>161</v>
      </c>
    </row>
    <row r="150" spans="1:2" x14ac:dyDescent="0.35">
      <c r="A150" s="75" t="s">
        <v>535</v>
      </c>
      <c r="B150" s="77" t="s">
        <v>162</v>
      </c>
    </row>
    <row r="151" spans="1:2" x14ac:dyDescent="0.35">
      <c r="A151" s="75" t="s">
        <v>536</v>
      </c>
      <c r="B151" s="77" t="s">
        <v>163</v>
      </c>
    </row>
    <row r="152" spans="1:2" x14ac:dyDescent="0.35">
      <c r="A152" s="75" t="s">
        <v>537</v>
      </c>
      <c r="B152" s="77" t="s">
        <v>164</v>
      </c>
    </row>
    <row r="153" spans="1:2" x14ac:dyDescent="0.35">
      <c r="A153" s="75" t="s">
        <v>538</v>
      </c>
      <c r="B153" s="77" t="s">
        <v>165</v>
      </c>
    </row>
    <row r="154" spans="1:2" x14ac:dyDescent="0.35">
      <c r="A154" s="75" t="s">
        <v>539</v>
      </c>
      <c r="B154" s="77" t="s">
        <v>166</v>
      </c>
    </row>
    <row r="155" spans="1:2" x14ac:dyDescent="0.35">
      <c r="A155" s="75" t="s">
        <v>540</v>
      </c>
      <c r="B155" s="77" t="s">
        <v>167</v>
      </c>
    </row>
    <row r="156" spans="1:2" x14ac:dyDescent="0.35">
      <c r="A156" s="75" t="s">
        <v>541</v>
      </c>
      <c r="B156" s="77" t="s">
        <v>168</v>
      </c>
    </row>
    <row r="157" spans="1:2" x14ac:dyDescent="0.35">
      <c r="A157" s="75" t="s">
        <v>542</v>
      </c>
      <c r="B157" s="77" t="s">
        <v>169</v>
      </c>
    </row>
    <row r="158" spans="1:2" x14ac:dyDescent="0.35">
      <c r="A158" s="75" t="s">
        <v>543</v>
      </c>
      <c r="B158" s="77" t="s">
        <v>170</v>
      </c>
    </row>
    <row r="159" spans="1:2" x14ac:dyDescent="0.35">
      <c r="A159" s="75" t="s">
        <v>544</v>
      </c>
      <c r="B159" s="77" t="s">
        <v>171</v>
      </c>
    </row>
    <row r="160" spans="1:2" x14ac:dyDescent="0.35">
      <c r="A160" s="75" t="s">
        <v>545</v>
      </c>
      <c r="B160" s="77" t="s">
        <v>172</v>
      </c>
    </row>
    <row r="161" spans="1:2" x14ac:dyDescent="0.35">
      <c r="A161" s="75" t="s">
        <v>546</v>
      </c>
      <c r="B161" s="77" t="s">
        <v>173</v>
      </c>
    </row>
    <row r="162" spans="1:2" x14ac:dyDescent="0.35">
      <c r="A162" s="75" t="s">
        <v>547</v>
      </c>
      <c r="B162" s="77" t="s">
        <v>174</v>
      </c>
    </row>
    <row r="163" spans="1:2" x14ac:dyDescent="0.35">
      <c r="A163" s="75" t="s">
        <v>548</v>
      </c>
      <c r="B163" s="77" t="s">
        <v>175</v>
      </c>
    </row>
    <row r="164" spans="1:2" x14ac:dyDescent="0.35">
      <c r="A164" s="75" t="s">
        <v>549</v>
      </c>
      <c r="B164" s="77" t="s">
        <v>176</v>
      </c>
    </row>
    <row r="165" spans="1:2" x14ac:dyDescent="0.35">
      <c r="A165" s="75" t="s">
        <v>550</v>
      </c>
      <c r="B165" s="77" t="s">
        <v>177</v>
      </c>
    </row>
    <row r="166" spans="1:2" x14ac:dyDescent="0.35">
      <c r="A166" s="75" t="s">
        <v>551</v>
      </c>
      <c r="B166" s="77" t="s">
        <v>178</v>
      </c>
    </row>
    <row r="167" spans="1:2" x14ac:dyDescent="0.35">
      <c r="A167" s="75" t="s">
        <v>552</v>
      </c>
      <c r="B167" s="77" t="s">
        <v>179</v>
      </c>
    </row>
    <row r="168" spans="1:2" x14ac:dyDescent="0.35">
      <c r="A168" s="75" t="s">
        <v>553</v>
      </c>
      <c r="B168" s="77" t="s">
        <v>180</v>
      </c>
    </row>
    <row r="169" spans="1:2" x14ac:dyDescent="0.35">
      <c r="A169" s="75" t="s">
        <v>554</v>
      </c>
      <c r="B169" s="77" t="s">
        <v>181</v>
      </c>
    </row>
    <row r="170" spans="1:2" x14ac:dyDescent="0.35">
      <c r="A170" s="75" t="s">
        <v>555</v>
      </c>
      <c r="B170" s="77" t="s">
        <v>182</v>
      </c>
    </row>
    <row r="171" spans="1:2" x14ac:dyDescent="0.35">
      <c r="A171" s="75" t="s">
        <v>556</v>
      </c>
      <c r="B171" s="77" t="s">
        <v>183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3" sqref="B3"/>
    </sheetView>
  </sheetViews>
  <sheetFormatPr baseColWidth="10" defaultColWidth="8.7265625" defaultRowHeight="14.5" x14ac:dyDescent="0.35"/>
  <cols>
    <col min="2" max="2" width="133.453125" customWidth="1"/>
  </cols>
  <sheetData>
    <row r="2" spans="2:5" ht="36.75" customHeight="1" thickBot="1" x14ac:dyDescent="0.4">
      <c r="B2" s="253" t="s">
        <v>270</v>
      </c>
      <c r="C2" s="253"/>
      <c r="D2" s="253"/>
      <c r="E2" s="253"/>
    </row>
    <row r="3" spans="2:5" ht="361.5" customHeight="1" thickBot="1" x14ac:dyDescent="0.4">
      <c r="B3" s="164" t="s">
        <v>271</v>
      </c>
    </row>
  </sheetData>
  <sheetProtection sheet="1" objects="1" scenarios="1"/>
  <mergeCells count="1">
    <mergeCell ref="B2:E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139"/>
  <sheetViews>
    <sheetView showGridLines="0" showZeros="0" tabSelected="1" topLeftCell="B1" zoomScale="64" zoomScaleNormal="80" workbookViewId="0">
      <pane ySplit="4" topLeftCell="A68" activePane="bottomLeft" state="frozen"/>
      <selection pane="bottomLeft" activeCell="I74" sqref="I74"/>
    </sheetView>
  </sheetViews>
  <sheetFormatPr baseColWidth="10" defaultColWidth="9.1796875" defaultRowHeight="14.5" x14ac:dyDescent="0.35"/>
  <cols>
    <col min="1" max="1" width="4.26953125" style="36" customWidth="1"/>
    <col min="2" max="2" width="17.54296875" style="36" customWidth="1"/>
    <col min="3" max="3" width="48.36328125" style="36" customWidth="1"/>
    <col min="4" max="4" width="16.453125" style="36" customWidth="1"/>
    <col min="5" max="6" width="23.1796875" style="36" hidden="1" customWidth="1"/>
    <col min="7" max="7" width="17.453125" style="36" customWidth="1"/>
    <col min="8" max="8" width="22.453125" style="36" customWidth="1"/>
    <col min="9" max="9" width="22.453125" style="144" customWidth="1"/>
    <col min="10" max="10" width="29.54296875" style="149" customWidth="1"/>
    <col min="11" max="11" width="30.26953125" style="36" customWidth="1"/>
    <col min="12" max="12" width="18.81640625" style="36" customWidth="1"/>
    <col min="13" max="13" width="9.1796875" style="36"/>
    <col min="14" max="14" width="17.7265625" style="36" customWidth="1"/>
    <col min="15" max="15" width="26.453125" style="36" customWidth="1"/>
    <col min="16" max="16" width="22.453125" style="36" customWidth="1"/>
    <col min="17" max="17" width="29.7265625" style="36" customWidth="1"/>
    <col min="18" max="18" width="23.453125" style="36" customWidth="1"/>
    <col min="19" max="19" width="18.453125" style="36" customWidth="1"/>
    <col min="20" max="20" width="17.453125" style="36" customWidth="1"/>
    <col min="21" max="21" width="25.1796875" style="36" customWidth="1"/>
    <col min="22" max="16384" width="9.1796875" style="36"/>
  </cols>
  <sheetData>
    <row r="1" spans="1:12" ht="29.25" customHeight="1" x14ac:dyDescent="0.35">
      <c r="B1" s="266" t="s">
        <v>823</v>
      </c>
      <c r="C1" s="266"/>
      <c r="D1" s="266"/>
      <c r="E1" s="266"/>
      <c r="F1" s="266"/>
      <c r="G1" s="266"/>
      <c r="H1" s="266"/>
      <c r="I1" s="266"/>
      <c r="J1" s="266"/>
      <c r="K1" s="266"/>
    </row>
    <row r="2" spans="1:12" ht="24" customHeight="1" x14ac:dyDescent="0.35">
      <c r="B2" s="266"/>
      <c r="C2" s="266"/>
      <c r="D2" s="266"/>
      <c r="E2" s="266"/>
      <c r="F2" s="266"/>
      <c r="G2" s="266"/>
      <c r="H2" s="266"/>
      <c r="I2" s="266"/>
      <c r="J2" s="266"/>
      <c r="K2" s="266"/>
    </row>
    <row r="3" spans="1:12" x14ac:dyDescent="0.35">
      <c r="D3" s="38"/>
      <c r="E3" s="38"/>
      <c r="F3" s="38"/>
      <c r="G3" s="38"/>
      <c r="I3" s="149"/>
      <c r="K3" s="37"/>
      <c r="L3" s="37"/>
    </row>
    <row r="4" spans="1:12" ht="148.5" customHeight="1" x14ac:dyDescent="0.35">
      <c r="B4" s="26" t="s">
        <v>185</v>
      </c>
      <c r="C4" s="26" t="s">
        <v>219</v>
      </c>
      <c r="D4" s="165" t="s">
        <v>735</v>
      </c>
      <c r="E4" s="165" t="s">
        <v>220</v>
      </c>
      <c r="F4" s="165" t="s">
        <v>221</v>
      </c>
      <c r="G4" s="26" t="s">
        <v>11</v>
      </c>
      <c r="H4" s="26" t="s">
        <v>222</v>
      </c>
      <c r="I4" s="26" t="s">
        <v>265</v>
      </c>
      <c r="J4" s="175" t="s">
        <v>272</v>
      </c>
      <c r="K4" s="26" t="s">
        <v>273</v>
      </c>
      <c r="L4" s="43"/>
    </row>
    <row r="5" spans="1:12" ht="24" customHeight="1" x14ac:dyDescent="0.35">
      <c r="B5" s="81" t="s">
        <v>186</v>
      </c>
      <c r="C5" s="270" t="s">
        <v>736</v>
      </c>
      <c r="D5" s="270"/>
      <c r="E5" s="270"/>
      <c r="F5" s="270"/>
      <c r="G5" s="270"/>
      <c r="H5" s="270"/>
      <c r="I5" s="271"/>
      <c r="J5" s="271"/>
      <c r="K5" s="270"/>
      <c r="L5" s="16"/>
    </row>
    <row r="6" spans="1:12" ht="25.5" customHeight="1" x14ac:dyDescent="0.35">
      <c r="B6" s="81" t="s">
        <v>187</v>
      </c>
      <c r="C6" s="273" t="s">
        <v>737</v>
      </c>
      <c r="D6" s="274"/>
      <c r="E6" s="274"/>
      <c r="F6" s="274"/>
      <c r="G6" s="274"/>
      <c r="H6" s="274"/>
      <c r="I6" s="269"/>
      <c r="J6" s="269"/>
      <c r="K6" s="274"/>
      <c r="L6" s="45"/>
    </row>
    <row r="7" spans="1:12" ht="46.5" x14ac:dyDescent="0.35">
      <c r="B7" s="82" t="s">
        <v>188</v>
      </c>
      <c r="C7" s="225" t="s">
        <v>739</v>
      </c>
      <c r="D7" s="17">
        <v>83000</v>
      </c>
      <c r="E7" s="17"/>
      <c r="F7" s="17"/>
      <c r="G7" s="107">
        <f>SUM(D7:F7)</f>
        <v>83000</v>
      </c>
      <c r="H7" s="104">
        <v>0.3</v>
      </c>
      <c r="I7" s="18">
        <f>58500+3450</f>
        <v>61950</v>
      </c>
      <c r="J7" s="236" t="s">
        <v>775</v>
      </c>
      <c r="K7" s="233"/>
      <c r="L7" s="46"/>
    </row>
    <row r="8" spans="1:12" ht="31" x14ac:dyDescent="0.35">
      <c r="B8" s="82" t="s">
        <v>189</v>
      </c>
      <c r="C8" s="225" t="s">
        <v>740</v>
      </c>
      <c r="D8" s="17">
        <v>221500</v>
      </c>
      <c r="E8" s="17"/>
      <c r="F8" s="17"/>
      <c r="G8" s="107">
        <f t="shared" ref="G8:G9" si="0">SUM(D8:F8)</f>
        <v>221500</v>
      </c>
      <c r="H8" s="104">
        <v>0.3</v>
      </c>
      <c r="I8" s="331">
        <f>165000+4851.8+5850.8+3942.43+16103.75</f>
        <v>195748.77999999997</v>
      </c>
      <c r="J8" s="233" t="s">
        <v>776</v>
      </c>
      <c r="K8" s="233"/>
      <c r="L8" s="46"/>
    </row>
    <row r="9" spans="1:12" ht="46.5" x14ac:dyDescent="0.35">
      <c r="B9" s="82" t="s">
        <v>190</v>
      </c>
      <c r="C9" s="225" t="s">
        <v>741</v>
      </c>
      <c r="D9" s="17">
        <v>42500</v>
      </c>
      <c r="E9" s="17"/>
      <c r="F9" s="17"/>
      <c r="G9" s="107">
        <f t="shared" si="0"/>
        <v>42500</v>
      </c>
      <c r="H9" s="104">
        <v>0.3</v>
      </c>
      <c r="I9" s="17">
        <v>35000</v>
      </c>
      <c r="J9" s="233" t="s">
        <v>777</v>
      </c>
      <c r="K9" s="233"/>
      <c r="L9" s="46"/>
    </row>
    <row r="10" spans="1:12" ht="15.5" x14ac:dyDescent="0.35">
      <c r="A10" s="37"/>
      <c r="C10" s="83" t="s">
        <v>223</v>
      </c>
      <c r="D10" s="19">
        <f>SUM(D7:D9)</f>
        <v>347000</v>
      </c>
      <c r="E10" s="19">
        <f>SUM(E7:E9)</f>
        <v>0</v>
      </c>
      <c r="F10" s="19">
        <f>SUM(F7:F9)</f>
        <v>0</v>
      </c>
      <c r="G10" s="19">
        <f>SUM(G7:G9)</f>
        <v>347000</v>
      </c>
      <c r="H10" s="19">
        <f>(H7*G7)+(H8*G8)+(H9*G9)</f>
        <v>104100</v>
      </c>
      <c r="I10" s="19">
        <f>SUM(I7:I9)</f>
        <v>292698.77999999997</v>
      </c>
      <c r="J10" s="171"/>
      <c r="K10" s="94"/>
      <c r="L10" s="47"/>
    </row>
    <row r="11" spans="1:12" ht="38" customHeight="1" x14ac:dyDescent="0.35">
      <c r="A11" s="37"/>
      <c r="B11" s="81" t="s">
        <v>191</v>
      </c>
      <c r="C11" s="267" t="s">
        <v>742</v>
      </c>
      <c r="D11" s="268"/>
      <c r="E11" s="268"/>
      <c r="F11" s="268"/>
      <c r="G11" s="268"/>
      <c r="H11" s="268"/>
      <c r="I11" s="269"/>
      <c r="J11" s="269"/>
      <c r="K11" s="268"/>
      <c r="L11" s="45"/>
    </row>
    <row r="12" spans="1:12" ht="72.5" customHeight="1" x14ac:dyDescent="0.35">
      <c r="A12" s="37"/>
      <c r="B12" s="82" t="s">
        <v>192</v>
      </c>
      <c r="C12" s="226" t="s">
        <v>744</v>
      </c>
      <c r="D12" s="17">
        <v>25000</v>
      </c>
      <c r="E12" s="17"/>
      <c r="F12" s="17"/>
      <c r="G12" s="107">
        <f>SUM(D12:F12)</f>
        <v>25000</v>
      </c>
      <c r="H12" s="104">
        <v>0.3</v>
      </c>
      <c r="I12" s="232">
        <f>15256+722.66</f>
        <v>15978.66</v>
      </c>
      <c r="J12" s="233" t="s">
        <v>778</v>
      </c>
      <c r="K12" s="233"/>
      <c r="L12" s="46"/>
    </row>
    <row r="13" spans="1:12" ht="77.5" x14ac:dyDescent="0.35">
      <c r="A13" s="37"/>
      <c r="B13" s="82" t="s">
        <v>193</v>
      </c>
      <c r="C13" s="226" t="s">
        <v>745</v>
      </c>
      <c r="D13" s="17">
        <v>57000</v>
      </c>
      <c r="E13" s="17"/>
      <c r="F13" s="17"/>
      <c r="G13" s="107">
        <f t="shared" ref="G13:G15" si="1">SUM(D13:F13)</f>
        <v>57000</v>
      </c>
      <c r="H13" s="104">
        <v>0.4</v>
      </c>
      <c r="I13" s="232">
        <f>31700</f>
        <v>31700</v>
      </c>
      <c r="J13" s="233" t="s">
        <v>778</v>
      </c>
      <c r="K13" s="233"/>
      <c r="L13" s="46"/>
    </row>
    <row r="14" spans="1:12" ht="93" x14ac:dyDescent="0.35">
      <c r="A14" s="37"/>
      <c r="B14" s="82" t="s">
        <v>194</v>
      </c>
      <c r="C14" s="226" t="s">
        <v>746</v>
      </c>
      <c r="D14" s="17">
        <v>70000</v>
      </c>
      <c r="E14" s="17"/>
      <c r="F14" s="17"/>
      <c r="G14" s="107">
        <f t="shared" si="1"/>
        <v>70000</v>
      </c>
      <c r="H14" s="104">
        <v>0.3</v>
      </c>
      <c r="I14" s="232">
        <f>38799.84+3174.71</f>
        <v>41974.549999999996</v>
      </c>
      <c r="J14" s="233" t="s">
        <v>778</v>
      </c>
      <c r="K14" s="233"/>
      <c r="L14" s="46"/>
    </row>
    <row r="15" spans="1:12" ht="53" customHeight="1" x14ac:dyDescent="0.35">
      <c r="A15" s="37"/>
      <c r="B15" s="82" t="s">
        <v>195</v>
      </c>
      <c r="C15" s="226" t="s">
        <v>747</v>
      </c>
      <c r="D15" s="17">
        <v>10000</v>
      </c>
      <c r="E15" s="17"/>
      <c r="F15" s="17"/>
      <c r="G15" s="107">
        <f t="shared" si="1"/>
        <v>10000</v>
      </c>
      <c r="H15" s="104">
        <v>0.3</v>
      </c>
      <c r="I15" s="232">
        <f>4300</f>
        <v>4300</v>
      </c>
      <c r="J15" s="233" t="s">
        <v>778</v>
      </c>
      <c r="K15" s="233"/>
      <c r="L15" s="46"/>
    </row>
    <row r="16" spans="1:12" ht="15.5" x14ac:dyDescent="0.35">
      <c r="A16" s="37"/>
      <c r="C16" s="83" t="s">
        <v>223</v>
      </c>
      <c r="D16" s="22">
        <f>SUM(D12:D15)</f>
        <v>162000</v>
      </c>
      <c r="E16" s="22">
        <f>SUM(E12:E15)</f>
        <v>0</v>
      </c>
      <c r="F16" s="22">
        <f>SUM(F12:F15)</f>
        <v>0</v>
      </c>
      <c r="G16" s="22">
        <f>SUM(G12:G15)</f>
        <v>162000</v>
      </c>
      <c r="H16" s="19">
        <f>(H12*G12)+(H13*G13)+(H14*G14)+(H15*G15)</f>
        <v>54300</v>
      </c>
      <c r="I16" s="19">
        <f>SUM(I12:I15)</f>
        <v>93953.209999999992</v>
      </c>
      <c r="J16" s="171"/>
      <c r="K16" s="94"/>
      <c r="L16" s="47"/>
    </row>
    <row r="17" spans="1:12" ht="32.5" customHeight="1" x14ac:dyDescent="0.35">
      <c r="A17" s="37"/>
      <c r="B17" s="81" t="s">
        <v>196</v>
      </c>
      <c r="C17" s="267" t="s">
        <v>748</v>
      </c>
      <c r="D17" s="268"/>
      <c r="E17" s="268"/>
      <c r="F17" s="268"/>
      <c r="G17" s="268"/>
      <c r="H17" s="268"/>
      <c r="I17" s="269"/>
      <c r="J17" s="269"/>
      <c r="K17" s="268"/>
      <c r="L17" s="45"/>
    </row>
    <row r="18" spans="1:12" ht="77.5" x14ac:dyDescent="0.35">
      <c r="A18" s="37"/>
      <c r="B18" s="82" t="s">
        <v>197</v>
      </c>
      <c r="C18" s="226" t="s">
        <v>749</v>
      </c>
      <c r="D18" s="17">
        <v>36000</v>
      </c>
      <c r="E18" s="17"/>
      <c r="F18" s="17"/>
      <c r="G18" s="107">
        <f>SUM(D18:F18)</f>
        <v>36000</v>
      </c>
      <c r="H18" s="104">
        <v>0.3</v>
      </c>
      <c r="I18" s="232">
        <f>15800+7762.09+2590.36</f>
        <v>26152.45</v>
      </c>
      <c r="J18" s="236" t="s">
        <v>779</v>
      </c>
      <c r="K18" s="236"/>
      <c r="L18" s="46"/>
    </row>
    <row r="19" spans="1:12" ht="65" x14ac:dyDescent="0.35">
      <c r="A19" s="37"/>
      <c r="B19" s="82" t="s">
        <v>198</v>
      </c>
      <c r="C19" s="226" t="s">
        <v>750</v>
      </c>
      <c r="D19" s="17">
        <v>30000</v>
      </c>
      <c r="E19" s="17"/>
      <c r="F19" s="17"/>
      <c r="G19" s="107">
        <f t="shared" ref="G19:G21" si="2">SUM(D19:F19)</f>
        <v>30000</v>
      </c>
      <c r="H19" s="104">
        <v>0.3</v>
      </c>
      <c r="I19" s="232">
        <f>18500+2677.59</f>
        <v>21177.59</v>
      </c>
      <c r="J19" s="237" t="s">
        <v>780</v>
      </c>
      <c r="K19" s="237"/>
      <c r="L19" s="46"/>
    </row>
    <row r="20" spans="1:12" ht="78" x14ac:dyDescent="0.35">
      <c r="A20" s="37"/>
      <c r="B20" s="82" t="s">
        <v>199</v>
      </c>
      <c r="C20" s="226" t="s">
        <v>751</v>
      </c>
      <c r="D20" s="17">
        <v>20800</v>
      </c>
      <c r="E20" s="17"/>
      <c r="F20" s="17"/>
      <c r="G20" s="107">
        <f t="shared" si="2"/>
        <v>20800</v>
      </c>
      <c r="H20" s="104">
        <v>0.3</v>
      </c>
      <c r="I20" s="232">
        <f>16700+1033.09</f>
        <v>17733.09</v>
      </c>
      <c r="J20" s="237" t="s">
        <v>781</v>
      </c>
      <c r="K20" s="237"/>
      <c r="L20" s="46"/>
    </row>
    <row r="21" spans="1:12" ht="78" x14ac:dyDescent="0.35">
      <c r="A21" s="37"/>
      <c r="B21" s="82" t="s">
        <v>200</v>
      </c>
      <c r="C21" s="226" t="s">
        <v>752</v>
      </c>
      <c r="D21" s="17">
        <v>60200</v>
      </c>
      <c r="E21" s="17"/>
      <c r="F21" s="17"/>
      <c r="G21" s="107">
        <f t="shared" si="2"/>
        <v>60200</v>
      </c>
      <c r="H21" s="104">
        <v>0.3</v>
      </c>
      <c r="I21" s="232">
        <f>42350+252</f>
        <v>42602</v>
      </c>
      <c r="J21" s="237" t="s">
        <v>781</v>
      </c>
      <c r="K21" s="237"/>
      <c r="L21" s="46"/>
    </row>
    <row r="22" spans="1:12" ht="15.5" x14ac:dyDescent="0.35">
      <c r="C22" s="83" t="s">
        <v>223</v>
      </c>
      <c r="D22" s="22">
        <f>SUM(D18:D21)</f>
        <v>147000</v>
      </c>
      <c r="E22" s="22">
        <f>SUM(E18:E21)</f>
        <v>0</v>
      </c>
      <c r="F22" s="22">
        <f>SUM(F18:F21)</f>
        <v>0</v>
      </c>
      <c r="G22" s="22">
        <f>SUM(G18:G21)</f>
        <v>147000</v>
      </c>
      <c r="H22" s="19">
        <f>(H18*G18)+(H19*G19)+(H20*G20)+(H21*G21)</f>
        <v>44100</v>
      </c>
      <c r="I22" s="19">
        <f>SUM(I18:I21)</f>
        <v>107665.13</v>
      </c>
      <c r="J22" s="171"/>
      <c r="K22" s="94"/>
      <c r="L22" s="47"/>
    </row>
    <row r="23" spans="1:12" ht="19.5" customHeight="1" x14ac:dyDescent="0.35">
      <c r="B23" s="81" t="s">
        <v>201</v>
      </c>
      <c r="C23" s="267" t="s">
        <v>753</v>
      </c>
      <c r="D23" s="268"/>
      <c r="E23" s="268"/>
      <c r="F23" s="268"/>
      <c r="G23" s="268"/>
      <c r="H23" s="268"/>
      <c r="I23" s="269"/>
      <c r="J23" s="269"/>
      <c r="K23" s="268"/>
      <c r="L23" s="45"/>
    </row>
    <row r="24" spans="1:12" ht="77.5" x14ac:dyDescent="0.35">
      <c r="B24" s="82" t="s">
        <v>202</v>
      </c>
      <c r="C24" s="227" t="s">
        <v>743</v>
      </c>
      <c r="D24" s="17">
        <v>20000</v>
      </c>
      <c r="E24" s="17"/>
      <c r="F24" s="17"/>
      <c r="G24" s="107">
        <f>SUM(D24:F24)</f>
        <v>20000</v>
      </c>
      <c r="H24" s="104">
        <v>0.3</v>
      </c>
      <c r="I24" s="233">
        <v>11700</v>
      </c>
      <c r="J24" s="236" t="s">
        <v>782</v>
      </c>
      <c r="K24" s="93"/>
      <c r="L24" s="46"/>
    </row>
    <row r="25" spans="1:12" ht="15.5" x14ac:dyDescent="0.35">
      <c r="B25" s="82" t="s">
        <v>203</v>
      </c>
      <c r="C25" s="227" t="s">
        <v>754</v>
      </c>
      <c r="D25" s="17">
        <v>50000</v>
      </c>
      <c r="E25" s="17"/>
      <c r="F25" s="17"/>
      <c r="G25" s="107">
        <f t="shared" ref="G25:G30" si="3">SUM(D25:F25)</f>
        <v>50000</v>
      </c>
      <c r="H25" s="104">
        <v>0.3</v>
      </c>
      <c r="I25" s="232">
        <v>50000</v>
      </c>
      <c r="J25" s="170"/>
      <c r="K25" s="93"/>
      <c r="L25" s="46"/>
    </row>
    <row r="26" spans="1:12" ht="15.5" x14ac:dyDescent="0.35">
      <c r="B26" s="82" t="s">
        <v>204</v>
      </c>
      <c r="C26" s="227" t="s">
        <v>755</v>
      </c>
      <c r="D26" s="17">
        <v>50000</v>
      </c>
      <c r="E26" s="17"/>
      <c r="F26" s="17"/>
      <c r="G26" s="107">
        <f t="shared" si="3"/>
        <v>50000</v>
      </c>
      <c r="H26" s="104">
        <v>0.3</v>
      </c>
      <c r="I26" s="232">
        <v>10056.43</v>
      </c>
      <c r="J26" s="170"/>
      <c r="K26" s="93"/>
      <c r="L26" s="46"/>
    </row>
    <row r="27" spans="1:12" ht="93" x14ac:dyDescent="0.35">
      <c r="B27" s="82" t="s">
        <v>205</v>
      </c>
      <c r="C27" s="227" t="s">
        <v>756</v>
      </c>
      <c r="D27" s="17">
        <v>55000</v>
      </c>
      <c r="E27" s="17"/>
      <c r="F27" s="17"/>
      <c r="G27" s="107">
        <f>SUM(D27:F27)</f>
        <v>55000</v>
      </c>
      <c r="H27" s="104">
        <v>0.3</v>
      </c>
      <c r="I27" s="232">
        <f>51414.07+1033.09</f>
        <v>52447.159999999996</v>
      </c>
      <c r="J27" s="236" t="s">
        <v>783</v>
      </c>
      <c r="K27" s="93"/>
      <c r="L27" s="46"/>
    </row>
    <row r="28" spans="1:12" ht="93" x14ac:dyDescent="0.35">
      <c r="B28" s="82" t="s">
        <v>206</v>
      </c>
      <c r="C28" s="228" t="s">
        <v>757</v>
      </c>
      <c r="D28" s="17">
        <v>24000</v>
      </c>
      <c r="E28" s="17"/>
      <c r="F28" s="17"/>
      <c r="G28" s="107">
        <f t="shared" si="3"/>
        <v>24000</v>
      </c>
      <c r="H28" s="104">
        <v>0.3</v>
      </c>
      <c r="I28" s="232">
        <f>13965+3335.19</f>
        <v>17300.189999999999</v>
      </c>
      <c r="J28" s="236" t="s">
        <v>774</v>
      </c>
      <c r="K28" s="93"/>
      <c r="L28" s="46"/>
    </row>
    <row r="29" spans="1:12" ht="46.5" x14ac:dyDescent="0.35">
      <c r="A29" s="37"/>
      <c r="B29" s="82" t="s">
        <v>207</v>
      </c>
      <c r="C29" s="228" t="s">
        <v>758</v>
      </c>
      <c r="D29" s="17">
        <v>100000</v>
      </c>
      <c r="E29" s="17"/>
      <c r="F29" s="17"/>
      <c r="G29" s="107">
        <f t="shared" si="3"/>
        <v>100000</v>
      </c>
      <c r="H29" s="104">
        <v>0.3</v>
      </c>
      <c r="I29" s="17">
        <v>42800</v>
      </c>
      <c r="J29" s="170"/>
      <c r="K29" s="93"/>
      <c r="L29" s="46"/>
    </row>
    <row r="30" spans="1:12" ht="46.5" x14ac:dyDescent="0.35">
      <c r="B30" s="82" t="s">
        <v>208</v>
      </c>
      <c r="C30" s="231" t="s">
        <v>759</v>
      </c>
      <c r="D30" s="18">
        <v>30500</v>
      </c>
      <c r="E30" s="18"/>
      <c r="F30" s="18"/>
      <c r="G30" s="107">
        <f t="shared" si="3"/>
        <v>30500</v>
      </c>
      <c r="H30" s="105">
        <v>0.3</v>
      </c>
      <c r="I30" s="18">
        <f>20497+3287.6</f>
        <v>23784.6</v>
      </c>
      <c r="J30" s="170"/>
      <c r="K30" s="94"/>
      <c r="L30" s="46"/>
    </row>
    <row r="31" spans="1:12" ht="15.5" x14ac:dyDescent="0.35">
      <c r="C31" s="83" t="s">
        <v>223</v>
      </c>
      <c r="D31" s="19">
        <f>SUM(D24:D30)</f>
        <v>329500</v>
      </c>
      <c r="E31" s="19">
        <f>SUM(E24:E30)</f>
        <v>0</v>
      </c>
      <c r="F31" s="19">
        <f>SUM(F24:F30)</f>
        <v>0</v>
      </c>
      <c r="G31" s="19">
        <f>SUM(G24:G30)</f>
        <v>329500</v>
      </c>
      <c r="H31" s="19">
        <f>(H24*G24)+(H25*G25)+(H26*G26)+(H28*G28)+(H29*G29)+(H30*G30)</f>
        <v>82350</v>
      </c>
      <c r="I31" s="19">
        <f>SUM(I24:I30)</f>
        <v>208088.38</v>
      </c>
      <c r="J31" s="171"/>
      <c r="K31" s="94"/>
      <c r="L31" s="47"/>
    </row>
    <row r="32" spans="1:12" ht="15.5" x14ac:dyDescent="0.35">
      <c r="B32" s="10"/>
      <c r="C32" s="11"/>
      <c r="D32" s="9"/>
      <c r="E32" s="9"/>
      <c r="F32" s="9"/>
      <c r="G32" s="9"/>
      <c r="H32" s="9"/>
      <c r="I32" s="9"/>
      <c r="J32" s="172"/>
      <c r="K32" s="9"/>
      <c r="L32" s="46"/>
    </row>
    <row r="33" spans="1:12" ht="46" customHeight="1" x14ac:dyDescent="0.35">
      <c r="B33" s="83" t="s">
        <v>209</v>
      </c>
      <c r="C33" s="272" t="s">
        <v>760</v>
      </c>
      <c r="D33" s="272"/>
      <c r="E33" s="272"/>
      <c r="F33" s="272"/>
      <c r="G33" s="272"/>
      <c r="H33" s="272"/>
      <c r="I33" s="271"/>
      <c r="J33" s="271"/>
      <c r="K33" s="272"/>
      <c r="L33" s="16"/>
    </row>
    <row r="34" spans="1:12" ht="28" customHeight="1" x14ac:dyDescent="0.35">
      <c r="B34" s="81" t="s">
        <v>210</v>
      </c>
      <c r="C34" s="267" t="s">
        <v>761</v>
      </c>
      <c r="D34" s="268"/>
      <c r="E34" s="268"/>
      <c r="F34" s="268"/>
      <c r="G34" s="268"/>
      <c r="H34" s="268"/>
      <c r="I34" s="269"/>
      <c r="J34" s="269"/>
      <c r="K34" s="268"/>
      <c r="L34" s="45"/>
    </row>
    <row r="35" spans="1:12" ht="93" x14ac:dyDescent="0.35">
      <c r="B35" s="82" t="s">
        <v>211</v>
      </c>
      <c r="C35" s="227" t="s">
        <v>762</v>
      </c>
      <c r="D35" s="17">
        <v>10000</v>
      </c>
      <c r="E35" s="17"/>
      <c r="F35" s="17"/>
      <c r="G35" s="107">
        <f>SUM(D35:F35)</f>
        <v>10000</v>
      </c>
      <c r="H35" s="104">
        <v>0.3</v>
      </c>
      <c r="I35" s="17">
        <v>8500.5</v>
      </c>
      <c r="J35" s="237" t="s">
        <v>781</v>
      </c>
      <c r="K35" s="93"/>
      <c r="L35" s="46"/>
    </row>
    <row r="36" spans="1:12" ht="62" x14ac:dyDescent="0.35">
      <c r="B36" s="229" t="s">
        <v>212</v>
      </c>
      <c r="C36" s="227" t="s">
        <v>763</v>
      </c>
      <c r="D36" s="17">
        <v>34260</v>
      </c>
      <c r="E36" s="17"/>
      <c r="F36" s="17"/>
      <c r="G36" s="107">
        <f t="shared" ref="G36" si="4">SUM(D36:F36)</f>
        <v>34260</v>
      </c>
      <c r="H36" s="104">
        <v>0.3</v>
      </c>
      <c r="I36" s="17">
        <v>16500</v>
      </c>
      <c r="J36" s="170"/>
      <c r="K36" s="93"/>
      <c r="L36" s="46"/>
    </row>
    <row r="37" spans="1:12" s="37" customFormat="1" ht="15.5" x14ac:dyDescent="0.35">
      <c r="A37" s="36"/>
      <c r="B37" s="36"/>
      <c r="C37" s="83" t="s">
        <v>223</v>
      </c>
      <c r="D37" s="19">
        <f>SUM(D35:D36)</f>
        <v>44260</v>
      </c>
      <c r="E37" s="19">
        <f>SUM(E35:E36)</f>
        <v>0</v>
      </c>
      <c r="F37" s="19">
        <f>SUM(F35:F36)</f>
        <v>0</v>
      </c>
      <c r="G37" s="22">
        <f>SUM(G35:G36)</f>
        <v>44260</v>
      </c>
      <c r="H37" s="19">
        <f>(H35*G35)+(H36*G36)</f>
        <v>13278</v>
      </c>
      <c r="I37" s="19">
        <f>SUM(I35:I36)</f>
        <v>25000.5</v>
      </c>
      <c r="J37" s="171"/>
      <c r="K37" s="94"/>
      <c r="L37" s="47"/>
    </row>
    <row r="38" spans="1:12" ht="41.5" customHeight="1" x14ac:dyDescent="0.35">
      <c r="B38" s="81" t="s">
        <v>213</v>
      </c>
      <c r="C38" s="267" t="s">
        <v>764</v>
      </c>
      <c r="D38" s="268"/>
      <c r="E38" s="268"/>
      <c r="F38" s="268"/>
      <c r="G38" s="268"/>
      <c r="H38" s="268"/>
      <c r="I38" s="269"/>
      <c r="J38" s="269"/>
      <c r="K38" s="268"/>
      <c r="L38" s="45"/>
    </row>
    <row r="39" spans="1:12" ht="65" x14ac:dyDescent="0.35">
      <c r="B39" s="229" t="s">
        <v>767</v>
      </c>
      <c r="C39" s="227" t="s">
        <v>765</v>
      </c>
      <c r="D39" s="17">
        <v>86500</v>
      </c>
      <c r="E39" s="17"/>
      <c r="F39" s="17"/>
      <c r="G39" s="107">
        <f t="shared" ref="G39:G40" si="5">SUM(D39:F39)</f>
        <v>86500</v>
      </c>
      <c r="H39" s="104">
        <v>0.3</v>
      </c>
      <c r="I39" s="18">
        <f>37775.61+31750+4457.64</f>
        <v>73983.25</v>
      </c>
      <c r="J39" s="237" t="s">
        <v>785</v>
      </c>
      <c r="K39" s="237"/>
      <c r="L39" s="46"/>
    </row>
    <row r="40" spans="1:12" ht="62" x14ac:dyDescent="0.35">
      <c r="B40" s="229" t="s">
        <v>768</v>
      </c>
      <c r="C40" s="227" t="s">
        <v>766</v>
      </c>
      <c r="D40" s="17">
        <v>17000</v>
      </c>
      <c r="E40" s="17"/>
      <c r="F40" s="17"/>
      <c r="G40" s="107">
        <f t="shared" si="5"/>
        <v>17000</v>
      </c>
      <c r="H40" s="104">
        <v>0.3</v>
      </c>
      <c r="I40" s="17">
        <v>13500</v>
      </c>
      <c r="J40" s="237" t="s">
        <v>786</v>
      </c>
      <c r="K40" s="237"/>
      <c r="L40" s="46"/>
    </row>
    <row r="41" spans="1:12" ht="15.5" x14ac:dyDescent="0.35">
      <c r="C41" s="83" t="s">
        <v>223</v>
      </c>
      <c r="D41" s="22">
        <f>SUM(D39:D40)</f>
        <v>103500</v>
      </c>
      <c r="E41" s="22">
        <f>SUM(E39:E40)</f>
        <v>0</v>
      </c>
      <c r="F41" s="22">
        <f>SUM(F39:F40)</f>
        <v>0</v>
      </c>
      <c r="G41" s="22">
        <f>SUM(G39:G40)</f>
        <v>103500</v>
      </c>
      <c r="H41" s="19">
        <f>(H39*G39)+(H40*G40)</f>
        <v>31050</v>
      </c>
      <c r="I41" s="19">
        <f>SUM(I39:I40)</f>
        <v>87483.25</v>
      </c>
      <c r="J41" s="171"/>
      <c r="K41" s="94"/>
      <c r="L41" s="47"/>
    </row>
    <row r="42" spans="1:12" ht="15.75" customHeight="1" x14ac:dyDescent="0.35">
      <c r="B42" s="6"/>
      <c r="C42" s="10"/>
      <c r="D42" s="24"/>
      <c r="E42" s="24"/>
      <c r="F42" s="24"/>
      <c r="G42" s="24"/>
      <c r="H42" s="24"/>
      <c r="I42" s="24"/>
      <c r="J42" s="143"/>
      <c r="K42" s="10"/>
      <c r="L42" s="3"/>
    </row>
    <row r="43" spans="1:12" ht="15.75" customHeight="1" x14ac:dyDescent="0.35">
      <c r="B43" s="6"/>
      <c r="C43" s="10"/>
      <c r="D43" s="24"/>
      <c r="E43" s="24"/>
      <c r="F43" s="24"/>
      <c r="G43" s="24"/>
      <c r="H43" s="24"/>
      <c r="I43" s="24"/>
      <c r="J43" s="143"/>
      <c r="K43" s="10"/>
      <c r="L43" s="3"/>
    </row>
    <row r="44" spans="1:12" ht="67" customHeight="1" x14ac:dyDescent="0.35">
      <c r="B44" s="83" t="s">
        <v>214</v>
      </c>
      <c r="C44" s="226" t="s">
        <v>738</v>
      </c>
      <c r="D44" s="30">
        <v>1107628.24</v>
      </c>
      <c r="E44" s="30"/>
      <c r="F44" s="30"/>
      <c r="G44" s="95">
        <f>SUM(D44:F44)</f>
        <v>1107628.24</v>
      </c>
      <c r="H44" s="104">
        <v>0.3</v>
      </c>
      <c r="I44" s="250">
        <f>1013884.41+198222.04</f>
        <v>1212106.45</v>
      </c>
      <c r="J44" s="235" t="s">
        <v>773</v>
      </c>
      <c r="K44" s="99"/>
      <c r="L44" s="47"/>
    </row>
    <row r="45" spans="1:12" ht="62.5" customHeight="1" x14ac:dyDescent="0.35">
      <c r="B45" s="83" t="s">
        <v>215</v>
      </c>
      <c r="C45" s="15"/>
      <c r="D45" s="30"/>
      <c r="E45" s="30"/>
      <c r="F45" s="30"/>
      <c r="G45" s="95">
        <f>SUM(D45:F45)</f>
        <v>0</v>
      </c>
      <c r="H45" s="106"/>
      <c r="I45" s="30"/>
      <c r="J45" s="173"/>
      <c r="K45" s="99"/>
      <c r="L45" s="47"/>
    </row>
    <row r="46" spans="1:12" ht="75.5" customHeight="1" x14ac:dyDescent="0.35">
      <c r="B46" s="83" t="s">
        <v>216</v>
      </c>
      <c r="C46" s="230" t="s">
        <v>772</v>
      </c>
      <c r="D46" s="30">
        <v>155000</v>
      </c>
      <c r="E46" s="30"/>
      <c r="F46" s="30"/>
      <c r="G46" s="95">
        <f>SUM(D46:F46)</f>
        <v>155000</v>
      </c>
      <c r="H46" s="104">
        <v>0.4</v>
      </c>
      <c r="I46" s="250">
        <f>97800+49619.92</f>
        <v>147419.91999999998</v>
      </c>
      <c r="J46" s="236" t="s">
        <v>784</v>
      </c>
      <c r="K46" s="99"/>
      <c r="L46" s="47"/>
    </row>
    <row r="47" spans="1:12" ht="50" customHeight="1" x14ac:dyDescent="0.35">
      <c r="B47" s="100" t="s">
        <v>217</v>
      </c>
      <c r="C47" s="227" t="s">
        <v>771</v>
      </c>
      <c r="D47" s="30">
        <v>55000</v>
      </c>
      <c r="E47" s="30"/>
      <c r="F47" s="30"/>
      <c r="G47" s="95">
        <f>SUM(D47:F47)</f>
        <v>55000</v>
      </c>
      <c r="H47" s="104">
        <v>0.3</v>
      </c>
      <c r="I47" s="30">
        <v>29704</v>
      </c>
      <c r="J47" s="173"/>
      <c r="K47" s="99"/>
      <c r="L47" s="47"/>
    </row>
    <row r="48" spans="1:12" ht="38.25" customHeight="1" x14ac:dyDescent="0.35">
      <c r="B48" s="6"/>
      <c r="C48" s="101" t="s">
        <v>224</v>
      </c>
      <c r="D48" s="108">
        <f>SUM(D44:D47)</f>
        <v>1317628.24</v>
      </c>
      <c r="E48" s="108">
        <f>SUM(E44:E47)</f>
        <v>0</v>
      </c>
      <c r="F48" s="108">
        <f>SUM(F44:F47)</f>
        <v>0</v>
      </c>
      <c r="G48" s="108">
        <f>SUM(G44:G47)</f>
        <v>1317628.24</v>
      </c>
      <c r="H48" s="19">
        <f>(H44*G44)+(H45*G45)+(H46*G46)+(H47*G47)</f>
        <v>410788.47200000001</v>
      </c>
      <c r="I48" s="19">
        <f>SUM(I44:I47)</f>
        <v>1389230.3699999999</v>
      </c>
      <c r="J48" s="171"/>
      <c r="K48" s="15"/>
      <c r="L48" s="13"/>
    </row>
    <row r="49" spans="2:12" ht="15.75" customHeight="1" x14ac:dyDescent="0.35">
      <c r="B49" s="6"/>
      <c r="C49" s="10"/>
      <c r="D49" s="24"/>
      <c r="E49" s="24"/>
      <c r="F49" s="24"/>
      <c r="G49" s="24"/>
      <c r="H49" s="24"/>
      <c r="I49" s="24"/>
      <c r="J49" s="143"/>
      <c r="K49" s="10"/>
      <c r="L49" s="13"/>
    </row>
    <row r="50" spans="2:12" ht="15.75" customHeight="1" x14ac:dyDescent="0.35">
      <c r="B50" s="6"/>
      <c r="C50" s="10"/>
      <c r="D50" s="24"/>
      <c r="E50" s="24"/>
      <c r="F50" s="24"/>
      <c r="G50" s="24"/>
      <c r="H50" s="24"/>
      <c r="I50" s="142"/>
      <c r="J50" s="143"/>
      <c r="K50" s="10"/>
      <c r="L50" s="13"/>
    </row>
    <row r="51" spans="2:12" ht="15.75" customHeight="1" x14ac:dyDescent="0.35">
      <c r="B51" s="6"/>
      <c r="C51" s="10"/>
      <c r="D51" s="24"/>
      <c r="E51" s="24"/>
      <c r="F51" s="24"/>
      <c r="G51" s="24"/>
      <c r="H51" s="24"/>
      <c r="I51" s="24"/>
      <c r="J51" s="143"/>
      <c r="K51" s="10"/>
      <c r="L51" s="13"/>
    </row>
    <row r="52" spans="2:12" ht="15.75" customHeight="1" x14ac:dyDescent="0.35">
      <c r="B52" s="6"/>
      <c r="C52" s="10"/>
      <c r="D52" s="24"/>
      <c r="E52" s="24"/>
      <c r="F52" s="24"/>
      <c r="G52" s="24"/>
      <c r="H52" s="24"/>
      <c r="I52" s="24"/>
      <c r="J52" s="143"/>
      <c r="K52" s="10"/>
      <c r="L52" s="13"/>
    </row>
    <row r="53" spans="2:12" ht="15.75" customHeight="1" x14ac:dyDescent="0.35">
      <c r="B53" s="6"/>
      <c r="C53" s="10"/>
      <c r="D53" s="24"/>
      <c r="E53" s="24"/>
      <c r="F53" s="24"/>
      <c r="G53" s="24"/>
      <c r="H53" s="24"/>
      <c r="I53" s="24"/>
      <c r="J53" s="143"/>
      <c r="K53" s="10"/>
      <c r="L53" s="13"/>
    </row>
    <row r="54" spans="2:12" ht="15.75" customHeight="1" x14ac:dyDescent="0.35">
      <c r="B54" s="6"/>
      <c r="C54" s="10"/>
      <c r="D54" s="24"/>
      <c r="E54" s="24"/>
      <c r="F54" s="24"/>
      <c r="G54" s="24"/>
      <c r="H54" s="24"/>
      <c r="I54" s="24"/>
      <c r="J54" s="143"/>
      <c r="K54" s="10"/>
      <c r="L54" s="13"/>
    </row>
    <row r="55" spans="2:12" ht="15.75" customHeight="1" thickBot="1" x14ac:dyDescent="0.4">
      <c r="B55" s="6"/>
      <c r="C55" s="10"/>
      <c r="D55" s="24"/>
      <c r="E55" s="24"/>
      <c r="F55" s="24"/>
      <c r="G55" s="24"/>
      <c r="H55" s="24"/>
      <c r="I55" s="24"/>
      <c r="J55" s="143"/>
      <c r="K55" s="10"/>
      <c r="L55" s="13"/>
    </row>
    <row r="56" spans="2:12" ht="15.5" x14ac:dyDescent="0.35">
      <c r="B56" s="6"/>
      <c r="C56" s="263" t="s">
        <v>230</v>
      </c>
      <c r="D56" s="264"/>
      <c r="E56" s="264"/>
      <c r="F56" s="264"/>
      <c r="G56" s="265"/>
      <c r="H56" s="13"/>
      <c r="I56" s="142"/>
      <c r="J56" s="174"/>
      <c r="K56" s="13"/>
    </row>
    <row r="57" spans="2:12" ht="54.75" customHeight="1" x14ac:dyDescent="0.35">
      <c r="B57" s="6"/>
      <c r="C57" s="159"/>
      <c r="D57" s="168" t="str">
        <f>D4</f>
        <v xml:space="preserve"> PNUD (budget en USD)</v>
      </c>
      <c r="E57" s="168" t="str">
        <f t="shared" ref="E57:F57" si="6">E4</f>
        <v>Organisation recipiendiaire 2 (budget en USD)</v>
      </c>
      <c r="F57" s="168" t="str">
        <f t="shared" si="6"/>
        <v>Organisation recipiendiaire 3 (budget en USD)</v>
      </c>
      <c r="G57" s="160" t="s">
        <v>11</v>
      </c>
      <c r="H57" s="10"/>
      <c r="I57" s="238"/>
      <c r="J57" s="143"/>
      <c r="K57" s="13"/>
    </row>
    <row r="58" spans="2:12" ht="41.25" customHeight="1" x14ac:dyDescent="0.35">
      <c r="B58" s="14"/>
      <c r="C58" s="96" t="s">
        <v>225</v>
      </c>
      <c r="D58" s="84">
        <f>SUM(D10,D16,D22,D31,D37,D41,D44,D45,D46,D47)</f>
        <v>2450888.2400000002</v>
      </c>
      <c r="E58" s="84" t="e">
        <f>SUM(E10,E16,E22,E31,E37,E41,#REF!,#REF!,#REF!,#REF!,#REF!,#REF!,#REF!,#REF!,#REF!,#REF!,E44,E45,E46,E47)</f>
        <v>#REF!</v>
      </c>
      <c r="F58" s="84" t="e">
        <f>SUM(F10,F16,F22,F31,F37,F41,#REF!,#REF!,#REF!,#REF!,#REF!,#REF!,#REF!,#REF!,#REF!,#REF!,F44,F45,F46,F47)</f>
        <v>#REF!</v>
      </c>
      <c r="G58" s="97">
        <f>D58</f>
        <v>2450888.2400000002</v>
      </c>
      <c r="H58" s="10"/>
      <c r="I58" s="24"/>
      <c r="J58" s="143"/>
      <c r="K58" s="14"/>
    </row>
    <row r="59" spans="2:12" ht="51.75" customHeight="1" x14ac:dyDescent="0.35">
      <c r="B59" s="4"/>
      <c r="C59" s="150" t="s">
        <v>226</v>
      </c>
      <c r="D59" s="84">
        <f>D58*0.07</f>
        <v>171562.17680000004</v>
      </c>
      <c r="E59" s="84" t="e">
        <f>E58*0.07</f>
        <v>#REF!</v>
      </c>
      <c r="F59" s="84" t="e">
        <f>F58*0.07</f>
        <v>#REF!</v>
      </c>
      <c r="G59" s="97">
        <f>G58*0.07</f>
        <v>171562.17680000004</v>
      </c>
      <c r="H59" s="4"/>
      <c r="I59" s="143"/>
      <c r="J59" s="143"/>
      <c r="K59" s="1"/>
    </row>
    <row r="60" spans="2:12" ht="51.75" customHeight="1" thickBot="1" x14ac:dyDescent="0.4">
      <c r="B60" s="4"/>
      <c r="C60" s="8" t="s">
        <v>11</v>
      </c>
      <c r="D60" s="87">
        <f>SUM(D58:D59)</f>
        <v>2622450.4168000002</v>
      </c>
      <c r="E60" s="87" t="e">
        <f>SUM(E58:E59)</f>
        <v>#REF!</v>
      </c>
      <c r="F60" s="87" t="e">
        <f>SUM(F58:F59)</f>
        <v>#REF!</v>
      </c>
      <c r="G60" s="98">
        <f>SUM(G58:G59)</f>
        <v>2622450.4168000002</v>
      </c>
      <c r="H60" s="4"/>
      <c r="I60" s="143"/>
      <c r="J60" s="143"/>
      <c r="K60" s="1"/>
    </row>
    <row r="61" spans="2:12" ht="42" customHeight="1" x14ac:dyDescent="0.35">
      <c r="B61" s="4"/>
      <c r="K61" s="3"/>
      <c r="L61" s="1"/>
    </row>
    <row r="62" spans="2:12" s="37" customFormat="1" ht="29.25" customHeight="1" thickBot="1" x14ac:dyDescent="0.4">
      <c r="B62" s="10"/>
      <c r="C62" s="6"/>
      <c r="D62" s="32"/>
      <c r="E62" s="32"/>
      <c r="F62" s="32"/>
      <c r="G62" s="32"/>
      <c r="H62" s="32"/>
      <c r="I62" s="145"/>
      <c r="J62" s="148"/>
      <c r="K62" s="13"/>
      <c r="L62" s="14"/>
    </row>
    <row r="63" spans="2:12" ht="23.25" customHeight="1" x14ac:dyDescent="0.35">
      <c r="B63" s="1"/>
      <c r="C63" s="255" t="s">
        <v>227</v>
      </c>
      <c r="D63" s="256"/>
      <c r="E63" s="257"/>
      <c r="F63" s="257"/>
      <c r="G63" s="257"/>
      <c r="H63" s="258"/>
      <c r="I63" s="146"/>
      <c r="J63" s="47"/>
      <c r="K63" s="1"/>
    </row>
    <row r="64" spans="2:12" ht="51.75" customHeight="1" x14ac:dyDescent="0.35">
      <c r="B64" s="1"/>
      <c r="C64" s="28"/>
      <c r="D64" s="168" t="str">
        <f>D4</f>
        <v xml:space="preserve"> PNUD (budget en USD)</v>
      </c>
      <c r="E64" s="168" t="str">
        <f t="shared" ref="E64:F64" si="7">E4</f>
        <v>Organisation recipiendiaire 2 (budget en USD)</v>
      </c>
      <c r="F64" s="168" t="str">
        <f t="shared" si="7"/>
        <v>Organisation recipiendiaire 3 (budget en USD)</v>
      </c>
      <c r="G64" s="161" t="s">
        <v>11</v>
      </c>
      <c r="H64" s="162" t="s">
        <v>9</v>
      </c>
      <c r="I64" s="146"/>
      <c r="J64" s="47"/>
      <c r="K64" s="1"/>
    </row>
    <row r="65" spans="2:12" ht="55.5" customHeight="1" x14ac:dyDescent="0.35">
      <c r="B65" s="1"/>
      <c r="C65" s="27" t="s">
        <v>769</v>
      </c>
      <c r="D65" s="85">
        <f>$D$60*H65</f>
        <v>2374366.6073707202</v>
      </c>
      <c r="E65" s="86" t="e">
        <f>$E$60*H65</f>
        <v>#REF!</v>
      </c>
      <c r="F65" s="86" t="e">
        <f>$F$60*H65</f>
        <v>#REF!</v>
      </c>
      <c r="G65" s="86">
        <f>D65</f>
        <v>2374366.6073707202</v>
      </c>
      <c r="H65" s="114">
        <v>0.90539999999999998</v>
      </c>
      <c r="I65" s="142"/>
      <c r="J65" s="174"/>
      <c r="K65" s="1"/>
    </row>
    <row r="66" spans="2:12" ht="57.75" customHeight="1" x14ac:dyDescent="0.35">
      <c r="B66" s="254"/>
      <c r="C66" s="102" t="s">
        <v>770</v>
      </c>
      <c r="D66" s="85">
        <f>$D$60*H66</f>
        <v>248083.80942928002</v>
      </c>
      <c r="E66" s="86" t="e">
        <f>$E$60*H66</f>
        <v>#REF!</v>
      </c>
      <c r="F66" s="86" t="e">
        <f>$F$60*H66</f>
        <v>#REF!</v>
      </c>
      <c r="G66" s="103">
        <f>D66</f>
        <v>248083.80942928002</v>
      </c>
      <c r="H66" s="115">
        <v>9.4600000000000004E-2</v>
      </c>
      <c r="I66" s="142"/>
      <c r="J66" s="174"/>
    </row>
    <row r="67" spans="2:12" ht="38.25" customHeight="1" thickBot="1" x14ac:dyDescent="0.4">
      <c r="B67" s="254"/>
      <c r="C67" s="8" t="s">
        <v>11</v>
      </c>
      <c r="D67" s="87">
        <f>SUM(D65:D66)</f>
        <v>2622450.4168000002</v>
      </c>
      <c r="E67" s="87" t="e">
        <f>SUM(E65:E66)</f>
        <v>#REF!</v>
      </c>
      <c r="F67" s="87" t="e">
        <f>SUM(F65:F66)</f>
        <v>#REF!</v>
      </c>
      <c r="G67" s="87">
        <f>SUM(G65:G66)</f>
        <v>2622450.4168000002</v>
      </c>
      <c r="H67" s="88">
        <f>SUM(H65:H66)</f>
        <v>1</v>
      </c>
      <c r="I67" s="147"/>
      <c r="J67" s="234"/>
      <c r="K67" s="239"/>
    </row>
    <row r="68" spans="2:12" ht="21.75" customHeight="1" thickBot="1" x14ac:dyDescent="0.4">
      <c r="B68" s="254"/>
      <c r="C68" s="2"/>
      <c r="D68" s="7"/>
      <c r="E68" s="7"/>
      <c r="F68" s="7"/>
      <c r="G68" s="7"/>
      <c r="H68" s="7"/>
      <c r="I68" s="148"/>
      <c r="J68" s="148"/>
      <c r="K68" s="239"/>
    </row>
    <row r="69" spans="2:12" ht="49.5" customHeight="1" x14ac:dyDescent="0.35">
      <c r="B69" s="254"/>
      <c r="C69" s="89" t="s">
        <v>266</v>
      </c>
      <c r="D69" s="90">
        <f>SUM(H10,H16,H22,H31,H37,H41,H48)*1.07</f>
        <v>791764.12504000007</v>
      </c>
      <c r="E69" s="32"/>
      <c r="F69" s="32"/>
      <c r="G69" s="32"/>
      <c r="H69" s="151" t="s">
        <v>268</v>
      </c>
      <c r="I69" s="152">
        <f>SUM(I48,I41,I37,I31,I22,I16,I10)</f>
        <v>2204119.6199999996</v>
      </c>
      <c r="J69" s="166">
        <f>I53</f>
        <v>0</v>
      </c>
    </row>
    <row r="70" spans="2:12" ht="28.5" customHeight="1" thickBot="1" x14ac:dyDescent="0.4">
      <c r="B70" s="254"/>
      <c r="C70" s="91" t="s">
        <v>228</v>
      </c>
      <c r="D70" s="141">
        <f>D69/G60</f>
        <v>0.30191767210078907</v>
      </c>
      <c r="E70" s="40"/>
      <c r="F70" s="40"/>
      <c r="G70" s="40"/>
      <c r="H70" s="153" t="s">
        <v>269</v>
      </c>
      <c r="I70" s="154">
        <f>I69/G58</f>
        <v>0.89931461746293229</v>
      </c>
      <c r="J70" s="167">
        <f>J69/G58</f>
        <v>0</v>
      </c>
      <c r="K70" s="239"/>
    </row>
    <row r="71" spans="2:12" ht="28.5" customHeight="1" x14ac:dyDescent="0.35">
      <c r="B71" s="254"/>
      <c r="C71" s="261"/>
      <c r="D71" s="262"/>
      <c r="E71" s="41"/>
      <c r="F71" s="41"/>
      <c r="G71" s="41"/>
    </row>
    <row r="72" spans="2:12" ht="28.5" customHeight="1" x14ac:dyDescent="0.35">
      <c r="B72" s="254"/>
      <c r="C72" s="91" t="s">
        <v>267</v>
      </c>
      <c r="D72" s="92">
        <f>SUM(D46:F47)*1.07</f>
        <v>224700</v>
      </c>
      <c r="E72" s="42"/>
      <c r="F72" s="42"/>
      <c r="G72" s="42"/>
    </row>
    <row r="73" spans="2:12" ht="23.25" customHeight="1" x14ac:dyDescent="0.35">
      <c r="B73" s="254"/>
      <c r="C73" s="91" t="s">
        <v>229</v>
      </c>
      <c r="D73" s="141">
        <f>D72/G60</f>
        <v>8.5683221524617534E-2</v>
      </c>
      <c r="E73" s="42"/>
      <c r="F73" s="42"/>
      <c r="G73" s="42"/>
    </row>
    <row r="74" spans="2:12" ht="66.75" customHeight="1" thickBot="1" x14ac:dyDescent="0.4">
      <c r="B74" s="254"/>
      <c r="C74" s="259" t="s">
        <v>257</v>
      </c>
      <c r="D74" s="260"/>
      <c r="E74" s="33"/>
      <c r="F74" s="33"/>
      <c r="G74" s="33"/>
      <c r="I74" s="149"/>
    </row>
    <row r="75" spans="2:12" ht="55.5" customHeight="1" x14ac:dyDescent="0.35">
      <c r="B75" s="254"/>
      <c r="L75" s="37"/>
    </row>
    <row r="76" spans="2:12" ht="42.75" customHeight="1" x14ac:dyDescent="0.35">
      <c r="B76" s="254"/>
    </row>
    <row r="77" spans="2:12" ht="21.75" customHeight="1" x14ac:dyDescent="0.35">
      <c r="B77" s="254"/>
    </row>
    <row r="78" spans="2:12" ht="21.75" customHeight="1" x14ac:dyDescent="0.35">
      <c r="B78" s="254"/>
    </row>
    <row r="79" spans="2:12" ht="23.25" customHeight="1" x14ac:dyDescent="0.35">
      <c r="B79" s="254"/>
    </row>
    <row r="80" spans="2:12" ht="23.25" customHeight="1" x14ac:dyDescent="0.35"/>
    <row r="81" ht="21.75" customHeight="1" x14ac:dyDescent="0.35"/>
    <row r="82" ht="16.5" customHeight="1" x14ac:dyDescent="0.35"/>
    <row r="83" ht="29.25" customHeight="1" x14ac:dyDescent="0.35"/>
    <row r="84" ht="24.75" customHeight="1" x14ac:dyDescent="0.35"/>
    <row r="85" ht="33" customHeight="1" x14ac:dyDescent="0.35"/>
    <row r="87" ht="15" customHeight="1" x14ac:dyDescent="0.35"/>
    <row r="88" ht="25.5" customHeight="1" x14ac:dyDescent="0.35"/>
    <row r="139" spans="1:1" x14ac:dyDescent="0.35">
      <c r="A139" s="36" t="s">
        <v>264</v>
      </c>
    </row>
  </sheetData>
  <sheetProtection formatCells="0" formatColumns="0" formatRows="0"/>
  <mergeCells count="14">
    <mergeCell ref="B1:K2"/>
    <mergeCell ref="C38:K38"/>
    <mergeCell ref="C23:K23"/>
    <mergeCell ref="C5:K5"/>
    <mergeCell ref="C33:K33"/>
    <mergeCell ref="C34:K34"/>
    <mergeCell ref="C11:K11"/>
    <mergeCell ref="C6:K6"/>
    <mergeCell ref="C17:K17"/>
    <mergeCell ref="B66:B79"/>
    <mergeCell ref="C63:H63"/>
    <mergeCell ref="C74:D74"/>
    <mergeCell ref="C71:D71"/>
    <mergeCell ref="C56:G56"/>
  </mergeCells>
  <phoneticPr fontId="41" type="noConversion"/>
  <conditionalFormatting sqref="D70">
    <cfRule type="cellIs" dxfId="17" priority="46" operator="lessThan">
      <formula>0.15</formula>
    </cfRule>
  </conditionalFormatting>
  <conditionalFormatting sqref="D73">
    <cfRule type="cellIs" dxfId="16" priority="44" operator="lessThan">
      <formula>0.05</formula>
    </cfRule>
  </conditionalFormatting>
  <conditionalFormatting sqref="H67:J67">
    <cfRule type="cellIs" dxfId="15" priority="1" operator="greaterThan">
      <formula>1</formula>
    </cfRule>
  </conditionalFormatting>
  <dataValidations disablePrompts="1" xWindow="431" yWindow="475" count="6">
    <dataValidation allowBlank="1" showInputMessage="1" showErrorMessage="1" prompt="% Towards Gender Equality and Women's Empowerment Must be Higher than 15%_x000a_" sqref="F70:G70" xr:uid="{E72508C7-C8DD-46A5-878C-E4FA07CAB6AF}"/>
    <dataValidation allowBlank="1" showInputMessage="1" showErrorMessage="1" prompt="M&amp;E Budget Cannot be Less than 5%_x000a_" sqref="E73:G73" xr:uid="{53928C0A-D548-4B6B-97FC-07D38B0E5FA7}"/>
    <dataValidation allowBlank="1" showInputMessage="1" showErrorMessage="1" prompt="Insert *text* description of Outcome here" sqref="C5:K5 C33:K33" xr:uid="{89ACADD6-F982-42D9-AC8D-CCF9750605B2}"/>
    <dataValidation allowBlank="1" showInputMessage="1" showErrorMessage="1" prompt="Insert *text* description of Output here" sqref="C6 C11 C17 C23 C34 C38" xr:uid="{31AC9CA6-D499-4711-A99F-BECD0A64F3A8}"/>
    <dataValidation allowBlank="1" showInputMessage="1" showErrorMessage="1" prompt="Insert *text* description of Activity here" sqref="C7 C12 C18 C35" xr:uid="{E7A390F5-03DD-4A67-B842-17326B4F2DA4}"/>
    <dataValidation allowBlank="1" showErrorMessage="1" prompt="% Towards Gender Equality and Women's Empowerment Must be Higher than 15%_x000a_" sqref="D72:G72 D70" xr:uid="{8C6643DA-1D03-44FB-AC1F-C4CB706ED3AA}"/>
  </dataValidation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133"/>
  <sheetViews>
    <sheetView showGridLines="0" showZeros="0" zoomScale="82" zoomScaleNormal="82" workbookViewId="0">
      <pane ySplit="4" topLeftCell="A92" activePane="bottomLeft" state="frozen"/>
      <selection pane="bottomLeft" activeCell="H17" sqref="H17"/>
    </sheetView>
  </sheetViews>
  <sheetFormatPr baseColWidth="10" defaultColWidth="9.1796875" defaultRowHeight="15.5" x14ac:dyDescent="0.35"/>
  <cols>
    <col min="1" max="1" width="4.453125" style="50" customWidth="1"/>
    <col min="2" max="2" width="3.26953125" style="50" customWidth="1"/>
    <col min="3" max="3" width="51.453125" style="50" customWidth="1"/>
    <col min="4" max="4" width="34.26953125" style="51" customWidth="1"/>
    <col min="5" max="5" width="35" style="51" customWidth="1"/>
    <col min="6" max="6" width="34" style="51" customWidth="1"/>
    <col min="7" max="7" width="25.7265625" style="50" customWidth="1"/>
    <col min="8" max="8" width="21.453125" style="50" customWidth="1"/>
    <col min="9" max="9" width="16.81640625" style="50" customWidth="1"/>
    <col min="10" max="10" width="19.453125" style="50" customWidth="1"/>
    <col min="11" max="11" width="19" style="50" customWidth="1"/>
    <col min="12" max="12" width="26" style="50" customWidth="1"/>
    <col min="13" max="13" width="21.1796875" style="50" customWidth="1"/>
    <col min="14" max="14" width="7" style="50" customWidth="1"/>
    <col min="15" max="15" width="24.26953125" style="50" customWidth="1"/>
    <col min="16" max="16" width="26.453125" style="50" customWidth="1"/>
    <col min="17" max="17" width="30.1796875" style="50" customWidth="1"/>
    <col min="18" max="18" width="33" style="50" customWidth="1"/>
    <col min="19" max="20" width="22.7265625" style="50" customWidth="1"/>
    <col min="21" max="21" width="23.453125" style="50" customWidth="1"/>
    <col min="22" max="22" width="32.1796875" style="50" customWidth="1"/>
    <col min="23" max="23" width="9.1796875" style="50"/>
    <col min="24" max="24" width="17.7265625" style="50" customWidth="1"/>
    <col min="25" max="25" width="26.453125" style="50" customWidth="1"/>
    <col min="26" max="26" width="22.453125" style="50" customWidth="1"/>
    <col min="27" max="27" width="29.7265625" style="50" customWidth="1"/>
    <col min="28" max="28" width="23.453125" style="50" customWidth="1"/>
    <col min="29" max="29" width="18.453125" style="50" customWidth="1"/>
    <col min="30" max="30" width="17.453125" style="50" customWidth="1"/>
    <col min="31" max="31" width="25.1796875" style="50" customWidth="1"/>
    <col min="32" max="16384" width="9.1796875" style="50"/>
  </cols>
  <sheetData>
    <row r="1" spans="2:13" ht="33.75" customHeight="1" x14ac:dyDescent="1">
      <c r="C1" s="253" t="s">
        <v>218</v>
      </c>
      <c r="D1" s="253"/>
      <c r="E1" s="253"/>
      <c r="F1" s="253"/>
      <c r="G1" s="34"/>
      <c r="H1" s="35"/>
      <c r="I1" s="35"/>
      <c r="L1" s="21"/>
      <c r="M1" s="5"/>
    </row>
    <row r="2" spans="2:13" ht="25.5" customHeight="1" x14ac:dyDescent="0.45">
      <c r="C2" s="281" t="s">
        <v>258</v>
      </c>
      <c r="D2" s="281"/>
      <c r="E2" s="281"/>
      <c r="F2" s="281"/>
      <c r="L2" s="21"/>
      <c r="M2" s="5"/>
    </row>
    <row r="3" spans="2:13" ht="9.75" customHeight="1" x14ac:dyDescent="0.35">
      <c r="C3" s="44"/>
      <c r="D3" s="44"/>
      <c r="E3" s="44"/>
      <c r="F3" s="44"/>
      <c r="L3" s="21"/>
      <c r="M3" s="5"/>
    </row>
    <row r="4" spans="2:13" ht="33.75" customHeight="1" x14ac:dyDescent="0.35">
      <c r="C4" s="44"/>
      <c r="D4" s="168" t="str">
        <f>'1) Tableau budgétaire 1'!D4</f>
        <v xml:space="preserve"> PNUD (budget en USD)</v>
      </c>
      <c r="E4" s="168" t="str">
        <f>'1) Tableau budgétaire 1'!E4</f>
        <v>Organisation recipiendiaire 2 (budget en USD)</v>
      </c>
      <c r="F4" s="168" t="str">
        <f>'1) Tableau budgétaire 1'!F4</f>
        <v>Organisation recipiendiaire 3 (budget en USD)</v>
      </c>
      <c r="G4" s="161" t="s">
        <v>11</v>
      </c>
      <c r="L4" s="21"/>
      <c r="M4" s="5"/>
    </row>
    <row r="5" spans="2:13" ht="24" customHeight="1" x14ac:dyDescent="0.35">
      <c r="B5" s="278" t="s">
        <v>231</v>
      </c>
      <c r="C5" s="279"/>
      <c r="D5" s="279"/>
      <c r="E5" s="279"/>
      <c r="F5" s="279"/>
      <c r="G5" s="280"/>
      <c r="L5" s="21"/>
      <c r="M5" s="5"/>
    </row>
    <row r="6" spans="2:13" ht="22.5" customHeight="1" x14ac:dyDescent="0.35">
      <c r="C6" s="278" t="s">
        <v>232</v>
      </c>
      <c r="D6" s="279"/>
      <c r="E6" s="279"/>
      <c r="F6" s="279"/>
      <c r="G6" s="280"/>
      <c r="L6" s="21"/>
      <c r="M6" s="5"/>
    </row>
    <row r="7" spans="2:13" ht="24.75" customHeight="1" thickBot="1" x14ac:dyDescent="0.4">
      <c r="C7" s="60" t="s">
        <v>233</v>
      </c>
      <c r="D7" s="61">
        <f>'1) Tableau budgétaire 1'!D10</f>
        <v>347000</v>
      </c>
      <c r="E7" s="61">
        <f>'1) Tableau budgétaire 1'!E10</f>
        <v>0</v>
      </c>
      <c r="F7" s="61">
        <f>'1) Tableau budgétaire 1'!F10</f>
        <v>0</v>
      </c>
      <c r="G7" s="62">
        <f>SUM(D7:F7)</f>
        <v>347000</v>
      </c>
      <c r="L7" s="21"/>
      <c r="M7" s="5"/>
    </row>
    <row r="8" spans="2:13" ht="21.75" customHeight="1" x14ac:dyDescent="0.35">
      <c r="C8" s="58" t="s">
        <v>234</v>
      </c>
      <c r="D8" s="78">
        <f>'1) Tableau budgétaire 1'!G7</f>
        <v>83000</v>
      </c>
      <c r="E8" s="79"/>
      <c r="F8" s="79"/>
      <c r="G8" s="59">
        <f t="shared" ref="G8:G15" si="0">SUM(D8:F8)</f>
        <v>83000</v>
      </c>
    </row>
    <row r="9" spans="2:13" x14ac:dyDescent="0.35">
      <c r="C9" s="48" t="s">
        <v>235</v>
      </c>
      <c r="D9" s="80"/>
      <c r="E9" s="18"/>
      <c r="F9" s="18"/>
      <c r="G9" s="57">
        <f t="shared" si="0"/>
        <v>0</v>
      </c>
    </row>
    <row r="10" spans="2:13" ht="15.75" customHeight="1" x14ac:dyDescent="0.35">
      <c r="C10" s="48" t="s">
        <v>236</v>
      </c>
      <c r="D10" s="80"/>
      <c r="E10" s="80"/>
      <c r="F10" s="80"/>
      <c r="G10" s="57">
        <f t="shared" si="0"/>
        <v>0</v>
      </c>
    </row>
    <row r="11" spans="2:13" x14ac:dyDescent="0.35">
      <c r="C11" s="49" t="s">
        <v>237</v>
      </c>
      <c r="D11" s="80"/>
      <c r="E11" s="80"/>
      <c r="F11" s="80"/>
      <c r="G11" s="57">
        <f t="shared" si="0"/>
        <v>0</v>
      </c>
    </row>
    <row r="12" spans="2:13" x14ac:dyDescent="0.35">
      <c r="C12" s="48" t="s">
        <v>238</v>
      </c>
      <c r="D12" s="80">
        <v>42500</v>
      </c>
      <c r="E12" s="80"/>
      <c r="F12" s="80"/>
      <c r="G12" s="57">
        <f t="shared" si="0"/>
        <v>42500</v>
      </c>
    </row>
    <row r="13" spans="2:13" ht="21.75" customHeight="1" x14ac:dyDescent="0.35">
      <c r="C13" s="48" t="s">
        <v>239</v>
      </c>
      <c r="D13" s="80"/>
      <c r="E13" s="80"/>
      <c r="F13" s="80"/>
      <c r="G13" s="57">
        <f t="shared" si="0"/>
        <v>0</v>
      </c>
    </row>
    <row r="14" spans="2:13" ht="36.75" customHeight="1" x14ac:dyDescent="0.35">
      <c r="C14" s="48" t="s">
        <v>240</v>
      </c>
      <c r="D14" s="80">
        <f>'1) Tableau budgétaire 1'!G8</f>
        <v>221500</v>
      </c>
      <c r="E14" s="80"/>
      <c r="F14" s="80"/>
      <c r="G14" s="57">
        <f t="shared" si="0"/>
        <v>221500</v>
      </c>
    </row>
    <row r="15" spans="2:13" ht="15.75" customHeight="1" x14ac:dyDescent="0.35">
      <c r="C15" s="52" t="s">
        <v>14</v>
      </c>
      <c r="D15" s="63">
        <f>SUM(D8:D14)</f>
        <v>347000</v>
      </c>
      <c r="E15" s="63">
        <f>SUM(E8:E14)</f>
        <v>0</v>
      </c>
      <c r="F15" s="63">
        <f>SUM(F8:F14)</f>
        <v>0</v>
      </c>
      <c r="G15" s="109">
        <f t="shared" si="0"/>
        <v>347000</v>
      </c>
    </row>
    <row r="16" spans="2:13" s="51" customFormat="1" x14ac:dyDescent="0.35">
      <c r="C16" s="64"/>
      <c r="D16" s="65"/>
      <c r="E16" s="65"/>
      <c r="F16" s="65"/>
      <c r="G16" s="110"/>
    </row>
    <row r="17" spans="3:7" x14ac:dyDescent="0.35">
      <c r="C17" s="278" t="s">
        <v>241</v>
      </c>
      <c r="D17" s="279"/>
      <c r="E17" s="279"/>
      <c r="F17" s="279"/>
      <c r="G17" s="280"/>
    </row>
    <row r="18" spans="3:7" ht="27" customHeight="1" thickBot="1" x14ac:dyDescent="0.4">
      <c r="C18" s="60" t="s">
        <v>242</v>
      </c>
      <c r="D18" s="61">
        <f>'1) Tableau budgétaire 1'!D16</f>
        <v>162000</v>
      </c>
      <c r="E18" s="61">
        <f>'1) Tableau budgétaire 1'!E16</f>
        <v>0</v>
      </c>
      <c r="F18" s="61">
        <f>'1) Tableau budgétaire 1'!F16</f>
        <v>0</v>
      </c>
      <c r="G18" s="62">
        <f t="shared" ref="G18:G26" si="1">SUM(D18:F18)</f>
        <v>162000</v>
      </c>
    </row>
    <row r="19" spans="3:7" x14ac:dyDescent="0.35">
      <c r="C19" s="58" t="s">
        <v>234</v>
      </c>
      <c r="D19" s="78"/>
      <c r="E19" s="79"/>
      <c r="F19" s="79"/>
      <c r="G19" s="59">
        <f t="shared" si="1"/>
        <v>0</v>
      </c>
    </row>
    <row r="20" spans="3:7" x14ac:dyDescent="0.35">
      <c r="C20" s="48" t="s">
        <v>235</v>
      </c>
      <c r="D20" s="80"/>
      <c r="E20" s="18"/>
      <c r="F20" s="18"/>
      <c r="G20" s="57">
        <f t="shared" si="1"/>
        <v>0</v>
      </c>
    </row>
    <row r="21" spans="3:7" ht="31" x14ac:dyDescent="0.35">
      <c r="C21" s="48" t="s">
        <v>236</v>
      </c>
      <c r="D21" s="80"/>
      <c r="E21" s="80"/>
      <c r="F21" s="80"/>
      <c r="G21" s="57">
        <f t="shared" si="1"/>
        <v>0</v>
      </c>
    </row>
    <row r="22" spans="3:7" x14ac:dyDescent="0.35">
      <c r="C22" s="49" t="s">
        <v>237</v>
      </c>
      <c r="D22" s="80">
        <f>'1) Tableau budgétaire 1'!G15+30000</f>
        <v>40000</v>
      </c>
      <c r="E22" s="80"/>
      <c r="F22" s="80"/>
      <c r="G22" s="57">
        <f t="shared" si="1"/>
        <v>40000</v>
      </c>
    </row>
    <row r="23" spans="3:7" x14ac:dyDescent="0.35">
      <c r="C23" s="48" t="s">
        <v>238</v>
      </c>
      <c r="D23" s="80">
        <f>40000+'1) Tableau budgétaire 1'!G13+'1) Tableau budgétaire 1'!G12</f>
        <v>122000</v>
      </c>
      <c r="E23" s="80"/>
      <c r="F23" s="80"/>
      <c r="G23" s="57">
        <f t="shared" si="1"/>
        <v>122000</v>
      </c>
    </row>
    <row r="24" spans="3:7" x14ac:dyDescent="0.35">
      <c r="C24" s="48" t="s">
        <v>239</v>
      </c>
      <c r="D24" s="80"/>
      <c r="E24" s="80"/>
      <c r="F24" s="80"/>
      <c r="G24" s="57">
        <f t="shared" si="1"/>
        <v>0</v>
      </c>
    </row>
    <row r="25" spans="3:7" ht="31" x14ac:dyDescent="0.35">
      <c r="C25" s="48" t="s">
        <v>240</v>
      </c>
      <c r="D25" s="80"/>
      <c r="E25" s="80"/>
      <c r="F25" s="80"/>
      <c r="G25" s="57">
        <f t="shared" si="1"/>
        <v>0</v>
      </c>
    </row>
    <row r="26" spans="3:7" x14ac:dyDescent="0.35">
      <c r="C26" s="52" t="s">
        <v>14</v>
      </c>
      <c r="D26" s="63">
        <f>SUM(D19:D25)</f>
        <v>162000</v>
      </c>
      <c r="E26" s="63">
        <f>SUM(E19:E25)</f>
        <v>0</v>
      </c>
      <c r="F26" s="63">
        <f>SUM(F19:F25)</f>
        <v>0</v>
      </c>
      <c r="G26" s="57">
        <f t="shared" si="1"/>
        <v>162000</v>
      </c>
    </row>
    <row r="27" spans="3:7" s="51" customFormat="1" x14ac:dyDescent="0.35">
      <c r="C27" s="64"/>
      <c r="D27" s="65"/>
      <c r="E27" s="65"/>
      <c r="F27" s="65"/>
      <c r="G27" s="66"/>
    </row>
    <row r="28" spans="3:7" x14ac:dyDescent="0.35">
      <c r="C28" s="278" t="s">
        <v>243</v>
      </c>
      <c r="D28" s="279"/>
      <c r="E28" s="279"/>
      <c r="F28" s="279"/>
      <c r="G28" s="280"/>
    </row>
    <row r="29" spans="3:7" ht="21.75" customHeight="1" thickBot="1" x14ac:dyDescent="0.4">
      <c r="C29" s="60" t="s">
        <v>244</v>
      </c>
      <c r="D29" s="61">
        <f>'1) Tableau budgétaire 1'!D22</f>
        <v>147000</v>
      </c>
      <c r="E29" s="61">
        <f>'1) Tableau budgétaire 1'!E22</f>
        <v>0</v>
      </c>
      <c r="F29" s="61">
        <f>'1) Tableau budgétaire 1'!F22</f>
        <v>0</v>
      </c>
      <c r="G29" s="62">
        <f t="shared" ref="G29:G37" si="2">SUM(D29:F29)</f>
        <v>147000</v>
      </c>
    </row>
    <row r="30" spans="3:7" x14ac:dyDescent="0.35">
      <c r="C30" s="58" t="s">
        <v>234</v>
      </c>
      <c r="D30" s="78"/>
      <c r="E30" s="79"/>
      <c r="F30" s="79"/>
      <c r="G30" s="59">
        <f t="shared" si="2"/>
        <v>0</v>
      </c>
    </row>
    <row r="31" spans="3:7" s="51" customFormat="1" ht="15.75" customHeight="1" x14ac:dyDescent="0.35">
      <c r="C31" s="48" t="s">
        <v>235</v>
      </c>
      <c r="D31" s="80">
        <f>'1) Tableau budgétaire 1'!G20</f>
        <v>20800</v>
      </c>
      <c r="E31" s="18"/>
      <c r="F31" s="18"/>
      <c r="G31" s="57">
        <f t="shared" si="2"/>
        <v>20800</v>
      </c>
    </row>
    <row r="32" spans="3:7" s="51" customFormat="1" ht="31" x14ac:dyDescent="0.35">
      <c r="C32" s="48" t="s">
        <v>236</v>
      </c>
      <c r="D32" s="80"/>
      <c r="E32" s="80"/>
      <c r="F32" s="80"/>
      <c r="G32" s="57">
        <f t="shared" si="2"/>
        <v>0</v>
      </c>
    </row>
    <row r="33" spans="3:7" s="51" customFormat="1" x14ac:dyDescent="0.35">
      <c r="C33" s="49" t="s">
        <v>237</v>
      </c>
      <c r="D33" s="80">
        <f>'1) Tableau budgétaire 1'!G19</f>
        <v>30000</v>
      </c>
      <c r="E33" s="80"/>
      <c r="F33" s="80"/>
      <c r="G33" s="57">
        <f t="shared" si="2"/>
        <v>30000</v>
      </c>
    </row>
    <row r="34" spans="3:7" x14ac:dyDescent="0.35">
      <c r="C34" s="48" t="s">
        <v>238</v>
      </c>
      <c r="D34" s="80">
        <f>'1) Tableau budgétaire 1'!G21+'1) Tableau budgétaire 1'!G18</f>
        <v>96200</v>
      </c>
      <c r="E34" s="80"/>
      <c r="F34" s="80"/>
      <c r="G34" s="57">
        <f t="shared" si="2"/>
        <v>96200</v>
      </c>
    </row>
    <row r="35" spans="3:7" x14ac:dyDescent="0.35">
      <c r="C35" s="48" t="s">
        <v>239</v>
      </c>
      <c r="D35" s="80"/>
      <c r="E35" s="80"/>
      <c r="F35" s="80"/>
      <c r="G35" s="57">
        <f t="shared" si="2"/>
        <v>0</v>
      </c>
    </row>
    <row r="36" spans="3:7" ht="31" x14ac:dyDescent="0.35">
      <c r="C36" s="48" t="s">
        <v>240</v>
      </c>
      <c r="D36" s="80"/>
      <c r="E36" s="80"/>
      <c r="F36" s="80"/>
      <c r="G36" s="57">
        <f t="shared" si="2"/>
        <v>0</v>
      </c>
    </row>
    <row r="37" spans="3:7" x14ac:dyDescent="0.35">
      <c r="C37" s="117" t="s">
        <v>14</v>
      </c>
      <c r="D37" s="118">
        <f>SUM(D30:D36)</f>
        <v>147000</v>
      </c>
      <c r="E37" s="118">
        <f>SUM(E30:E36)</f>
        <v>0</v>
      </c>
      <c r="F37" s="118">
        <f>SUM(F30:F36)</f>
        <v>0</v>
      </c>
      <c r="G37" s="119">
        <f t="shared" si="2"/>
        <v>147000</v>
      </c>
    </row>
    <row r="38" spans="3:7" x14ac:dyDescent="0.35">
      <c r="C38" s="120"/>
      <c r="D38" s="121"/>
      <c r="E38" s="121"/>
      <c r="F38" s="121"/>
      <c r="G38" s="122"/>
    </row>
    <row r="39" spans="3:7" s="51" customFormat="1" x14ac:dyDescent="0.35">
      <c r="C39" s="282" t="s">
        <v>245</v>
      </c>
      <c r="D39" s="283"/>
      <c r="E39" s="283"/>
      <c r="F39" s="283"/>
      <c r="G39" s="284"/>
    </row>
    <row r="40" spans="3:7" ht="20.25" customHeight="1" thickBot="1" x14ac:dyDescent="0.4">
      <c r="C40" s="60" t="s">
        <v>246</v>
      </c>
      <c r="D40" s="61">
        <f>'1) Tableau budgétaire 1'!D31</f>
        <v>329500</v>
      </c>
      <c r="E40" s="61">
        <f>'1) Tableau budgétaire 1'!E31</f>
        <v>0</v>
      </c>
      <c r="F40" s="61">
        <f>'1) Tableau budgétaire 1'!F31</f>
        <v>0</v>
      </c>
      <c r="G40" s="62">
        <f t="shared" ref="G40:G48" si="3">SUM(D40:F40)</f>
        <v>329500</v>
      </c>
    </row>
    <row r="41" spans="3:7" x14ac:dyDescent="0.35">
      <c r="C41" s="58" t="s">
        <v>234</v>
      </c>
      <c r="D41" s="78"/>
      <c r="E41" s="79"/>
      <c r="F41" s="79"/>
      <c r="G41" s="59">
        <f t="shared" si="3"/>
        <v>0</v>
      </c>
    </row>
    <row r="42" spans="3:7" ht="15.75" customHeight="1" x14ac:dyDescent="0.35">
      <c r="C42" s="48" t="s">
        <v>235</v>
      </c>
      <c r="D42" s="80"/>
      <c r="E42" s="18"/>
      <c r="F42" s="18"/>
      <c r="G42" s="57">
        <f t="shared" si="3"/>
        <v>0</v>
      </c>
    </row>
    <row r="43" spans="3:7" ht="32.25" customHeight="1" x14ac:dyDescent="0.35">
      <c r="C43" s="48" t="s">
        <v>236</v>
      </c>
      <c r="D43" s="80">
        <v>40000</v>
      </c>
      <c r="E43" s="80"/>
      <c r="F43" s="80"/>
      <c r="G43" s="57">
        <f t="shared" si="3"/>
        <v>40000</v>
      </c>
    </row>
    <row r="44" spans="3:7" s="51" customFormat="1" x14ac:dyDescent="0.35">
      <c r="C44" s="49" t="s">
        <v>237</v>
      </c>
      <c r="D44" s="80">
        <f>'1) Tableau budgétaire 1'!G25+'1) Tableau budgétaire 1'!G26+20000+'1) Tableau budgétaire 1'!G28+60000</f>
        <v>204000</v>
      </c>
      <c r="E44" s="80"/>
      <c r="F44" s="80"/>
      <c r="G44" s="57">
        <f t="shared" si="3"/>
        <v>204000</v>
      </c>
    </row>
    <row r="45" spans="3:7" x14ac:dyDescent="0.35">
      <c r="C45" s="48" t="s">
        <v>238</v>
      </c>
      <c r="D45" s="80">
        <f>'1) Tableau budgétaire 1'!G24+35000+'1) Tableau budgétaire 1'!G30</f>
        <v>85500</v>
      </c>
      <c r="E45" s="80"/>
      <c r="F45" s="80"/>
      <c r="G45" s="57">
        <f t="shared" si="3"/>
        <v>85500</v>
      </c>
    </row>
    <row r="46" spans="3:7" x14ac:dyDescent="0.35">
      <c r="C46" s="48" t="s">
        <v>239</v>
      </c>
      <c r="D46" s="80"/>
      <c r="E46" s="80"/>
      <c r="F46" s="80"/>
      <c r="G46" s="57">
        <f t="shared" si="3"/>
        <v>0</v>
      </c>
    </row>
    <row r="47" spans="3:7" ht="31" x14ac:dyDescent="0.35">
      <c r="C47" s="48" t="s">
        <v>240</v>
      </c>
      <c r="D47" s="80"/>
      <c r="E47" s="80"/>
      <c r="F47" s="80"/>
      <c r="G47" s="57">
        <f t="shared" si="3"/>
        <v>0</v>
      </c>
    </row>
    <row r="48" spans="3:7" ht="21" customHeight="1" x14ac:dyDescent="0.35">
      <c r="C48" s="52" t="s">
        <v>14</v>
      </c>
      <c r="D48" s="63">
        <f>SUM(D41:D47)</f>
        <v>329500</v>
      </c>
      <c r="E48" s="63">
        <f>SUM(E41:E47)</f>
        <v>0</v>
      </c>
      <c r="F48" s="63">
        <f>SUM(F41:F47)</f>
        <v>0</v>
      </c>
      <c r="G48" s="57">
        <f t="shared" si="3"/>
        <v>329500</v>
      </c>
    </row>
    <row r="49" spans="2:7" s="51" customFormat="1" ht="22.5" customHeight="1" x14ac:dyDescent="0.35">
      <c r="C49" s="67"/>
      <c r="D49" s="65"/>
      <c r="E49" s="65"/>
      <c r="F49" s="65"/>
      <c r="G49" s="66"/>
    </row>
    <row r="50" spans="2:7" x14ac:dyDescent="0.35">
      <c r="B50" s="278" t="s">
        <v>247</v>
      </c>
      <c r="C50" s="279"/>
      <c r="D50" s="279"/>
      <c r="E50" s="279"/>
      <c r="F50" s="279"/>
      <c r="G50" s="280"/>
    </row>
    <row r="51" spans="2:7" x14ac:dyDescent="0.35">
      <c r="C51" s="278" t="s">
        <v>210</v>
      </c>
      <c r="D51" s="279"/>
      <c r="E51" s="279"/>
      <c r="F51" s="279"/>
      <c r="G51" s="280"/>
    </row>
    <row r="52" spans="2:7" ht="24" customHeight="1" thickBot="1" x14ac:dyDescent="0.4">
      <c r="C52" s="60" t="s">
        <v>248</v>
      </c>
      <c r="D52" s="61">
        <f>'1) Tableau budgétaire 1'!D37</f>
        <v>44260</v>
      </c>
      <c r="E52" s="61">
        <f>'1) Tableau budgétaire 1'!E37</f>
        <v>0</v>
      </c>
      <c r="F52" s="61">
        <f>'1) Tableau budgétaire 1'!F37</f>
        <v>0</v>
      </c>
      <c r="G52" s="62">
        <f>SUM(D52:F52)</f>
        <v>44260</v>
      </c>
    </row>
    <row r="53" spans="2:7" ht="15.75" customHeight="1" x14ac:dyDescent="0.35">
      <c r="C53" s="58" t="s">
        <v>234</v>
      </c>
      <c r="D53" s="78"/>
      <c r="E53" s="79"/>
      <c r="F53" s="79"/>
      <c r="G53" s="59">
        <f t="shared" ref="G53:G60" si="4">SUM(D53:F53)</f>
        <v>0</v>
      </c>
    </row>
    <row r="54" spans="2:7" ht="15.75" customHeight="1" x14ac:dyDescent="0.35">
      <c r="C54" s="48" t="s">
        <v>235</v>
      </c>
      <c r="D54" s="80"/>
      <c r="E54" s="18"/>
      <c r="F54" s="18"/>
      <c r="G54" s="57">
        <f t="shared" si="4"/>
        <v>0</v>
      </c>
    </row>
    <row r="55" spans="2:7" ht="15.75" customHeight="1" x14ac:dyDescent="0.35">
      <c r="C55" s="48" t="s">
        <v>236</v>
      </c>
      <c r="D55" s="80"/>
      <c r="E55" s="80"/>
      <c r="F55" s="80"/>
      <c r="G55" s="57">
        <f t="shared" si="4"/>
        <v>0</v>
      </c>
    </row>
    <row r="56" spans="2:7" ht="18.75" customHeight="1" x14ac:dyDescent="0.35">
      <c r="C56" s="49" t="s">
        <v>237</v>
      </c>
      <c r="D56" s="80">
        <f>'1) Tableau budgétaire 1'!G35</f>
        <v>10000</v>
      </c>
      <c r="E56" s="80"/>
      <c r="F56" s="80"/>
      <c r="G56" s="57">
        <f t="shared" si="4"/>
        <v>10000</v>
      </c>
    </row>
    <row r="57" spans="2:7" x14ac:dyDescent="0.35">
      <c r="C57" s="48" t="s">
        <v>238</v>
      </c>
      <c r="D57" s="80">
        <f>'1) Tableau budgétaire 1'!G36</f>
        <v>34260</v>
      </c>
      <c r="E57" s="80"/>
      <c r="F57" s="80"/>
      <c r="G57" s="57">
        <f t="shared" si="4"/>
        <v>34260</v>
      </c>
    </row>
    <row r="58" spans="2:7" s="51" customFormat="1" ht="21.75" customHeight="1" x14ac:dyDescent="0.35">
      <c r="B58" s="50"/>
      <c r="C58" s="48" t="s">
        <v>239</v>
      </c>
      <c r="D58" s="80"/>
      <c r="E58" s="80"/>
      <c r="F58" s="80"/>
      <c r="G58" s="57">
        <f t="shared" si="4"/>
        <v>0</v>
      </c>
    </row>
    <row r="59" spans="2:7" s="51" customFormat="1" ht="31" x14ac:dyDescent="0.35">
      <c r="B59" s="50"/>
      <c r="C59" s="48" t="s">
        <v>240</v>
      </c>
      <c r="D59" s="80"/>
      <c r="E59" s="80"/>
      <c r="F59" s="80"/>
      <c r="G59" s="57">
        <f t="shared" si="4"/>
        <v>0</v>
      </c>
    </row>
    <row r="60" spans="2:7" x14ac:dyDescent="0.35">
      <c r="C60" s="52" t="s">
        <v>14</v>
      </c>
      <c r="D60" s="63">
        <f>SUM(D53:D59)</f>
        <v>44260</v>
      </c>
      <c r="E60" s="63">
        <f>SUM(E53:E59)</f>
        <v>0</v>
      </c>
      <c r="F60" s="63">
        <f>SUM(F53:F59)</f>
        <v>0</v>
      </c>
      <c r="G60" s="57">
        <f t="shared" si="4"/>
        <v>44260</v>
      </c>
    </row>
    <row r="61" spans="2:7" s="51" customFormat="1" x14ac:dyDescent="0.35">
      <c r="C61" s="64"/>
      <c r="D61" s="65"/>
      <c r="E61" s="65"/>
      <c r="F61" s="65"/>
      <c r="G61" s="66"/>
    </row>
    <row r="62" spans="2:7" x14ac:dyDescent="0.35">
      <c r="B62" s="51"/>
      <c r="C62" s="278" t="s">
        <v>213</v>
      </c>
      <c r="D62" s="279"/>
      <c r="E62" s="279"/>
      <c r="F62" s="279"/>
      <c r="G62" s="280"/>
    </row>
    <row r="63" spans="2:7" ht="21.75" customHeight="1" thickBot="1" x14ac:dyDescent="0.4">
      <c r="C63" s="60" t="s">
        <v>249</v>
      </c>
      <c r="D63" s="61">
        <f>'1) Tableau budgétaire 1'!D41</f>
        <v>103500</v>
      </c>
      <c r="E63" s="61">
        <f>'1) Tableau budgétaire 1'!E41</f>
        <v>0</v>
      </c>
      <c r="F63" s="61">
        <f>'1) Tableau budgétaire 1'!F41</f>
        <v>0</v>
      </c>
      <c r="G63" s="62">
        <f t="shared" ref="G63:G71" si="5">SUM(D63:F63)</f>
        <v>103500</v>
      </c>
    </row>
    <row r="64" spans="2:7" ht="15.75" customHeight="1" x14ac:dyDescent="0.35">
      <c r="C64" s="58" t="s">
        <v>234</v>
      </c>
      <c r="D64" s="78"/>
      <c r="E64" s="79"/>
      <c r="F64" s="79"/>
      <c r="G64" s="59">
        <f t="shared" si="5"/>
        <v>0</v>
      </c>
    </row>
    <row r="65" spans="3:7" ht="15.75" customHeight="1" x14ac:dyDescent="0.35">
      <c r="C65" s="48" t="s">
        <v>235</v>
      </c>
      <c r="D65" s="80"/>
      <c r="E65" s="18"/>
      <c r="F65" s="18"/>
      <c r="G65" s="57">
        <f t="shared" si="5"/>
        <v>0</v>
      </c>
    </row>
    <row r="66" spans="3:7" ht="15.75" customHeight="1" x14ac:dyDescent="0.35">
      <c r="C66" s="48" t="s">
        <v>236</v>
      </c>
      <c r="D66" s="80"/>
      <c r="E66" s="80"/>
      <c r="F66" s="80"/>
      <c r="G66" s="57">
        <f t="shared" si="5"/>
        <v>0</v>
      </c>
    </row>
    <row r="67" spans="3:7" x14ac:dyDescent="0.35">
      <c r="C67" s="49" t="s">
        <v>237</v>
      </c>
      <c r="D67" s="80">
        <f>'1) Tableau budgétaire 1'!G39+'1) Tableau budgétaire 1'!G40</f>
        <v>103500</v>
      </c>
      <c r="E67" s="80"/>
      <c r="F67" s="80"/>
      <c r="G67" s="57">
        <f t="shared" si="5"/>
        <v>103500</v>
      </c>
    </row>
    <row r="68" spans="3:7" x14ac:dyDescent="0.35">
      <c r="C68" s="48" t="s">
        <v>238</v>
      </c>
      <c r="D68" s="80"/>
      <c r="E68" s="80"/>
      <c r="F68" s="80"/>
      <c r="G68" s="57">
        <f t="shared" si="5"/>
        <v>0</v>
      </c>
    </row>
    <row r="69" spans="3:7" x14ac:dyDescent="0.35">
      <c r="C69" s="48" t="s">
        <v>239</v>
      </c>
      <c r="D69" s="80"/>
      <c r="E69" s="80"/>
      <c r="F69" s="80"/>
      <c r="G69" s="57">
        <f t="shared" si="5"/>
        <v>0</v>
      </c>
    </row>
    <row r="70" spans="3:7" ht="31" x14ac:dyDescent="0.35">
      <c r="C70" s="48" t="s">
        <v>240</v>
      </c>
      <c r="D70" s="80"/>
      <c r="E70" s="80"/>
      <c r="F70" s="80"/>
      <c r="G70" s="57">
        <f t="shared" si="5"/>
        <v>0</v>
      </c>
    </row>
    <row r="71" spans="3:7" x14ac:dyDescent="0.35">
      <c r="C71" s="52" t="s">
        <v>14</v>
      </c>
      <c r="D71" s="63">
        <f>SUM(D64:D70)</f>
        <v>103500</v>
      </c>
      <c r="E71" s="63">
        <f>SUM(E64:E70)</f>
        <v>0</v>
      </c>
      <c r="F71" s="63">
        <f>SUM(F64:F70)</f>
        <v>0</v>
      </c>
      <c r="G71" s="57">
        <f t="shared" si="5"/>
        <v>103500</v>
      </c>
    </row>
    <row r="72" spans="3:7" s="51" customFormat="1" x14ac:dyDescent="0.35">
      <c r="C72" s="64"/>
      <c r="D72" s="65"/>
      <c r="E72" s="65"/>
      <c r="F72" s="65"/>
      <c r="G72" s="66"/>
    </row>
    <row r="73" spans="3:7" ht="15.75" customHeight="1" x14ac:dyDescent="0.35"/>
    <row r="74" spans="3:7" ht="15.75" customHeight="1" x14ac:dyDescent="0.35">
      <c r="C74" s="278" t="s">
        <v>250</v>
      </c>
      <c r="D74" s="279"/>
      <c r="E74" s="279"/>
      <c r="F74" s="279"/>
      <c r="G74" s="280"/>
    </row>
    <row r="75" spans="3:7" ht="36" customHeight="1" thickBot="1" x14ac:dyDescent="0.4">
      <c r="C75" s="60" t="s">
        <v>251</v>
      </c>
      <c r="D75" s="61">
        <f>'1) Tableau budgétaire 1'!D48</f>
        <v>1317628.24</v>
      </c>
      <c r="E75" s="61">
        <f>'1) Tableau budgétaire 1'!E48</f>
        <v>0</v>
      </c>
      <c r="F75" s="61">
        <f>'1) Tableau budgétaire 1'!F48</f>
        <v>0</v>
      </c>
      <c r="G75" s="62">
        <f t="shared" ref="G75:G83" si="6">SUM(D75:F75)</f>
        <v>1317628.24</v>
      </c>
    </row>
    <row r="76" spans="3:7" ht="15.75" customHeight="1" x14ac:dyDescent="0.35">
      <c r="C76" s="58" t="s">
        <v>234</v>
      </c>
      <c r="D76" s="78">
        <f>'1) Tableau budgétaire 1'!G44</f>
        <v>1107628.24</v>
      </c>
      <c r="E76" s="79"/>
      <c r="F76" s="79"/>
      <c r="G76" s="59">
        <f t="shared" si="6"/>
        <v>1107628.24</v>
      </c>
    </row>
    <row r="77" spans="3:7" ht="15.75" customHeight="1" x14ac:dyDescent="0.35">
      <c r="C77" s="48" t="s">
        <v>235</v>
      </c>
      <c r="D77" s="80"/>
      <c r="E77" s="18"/>
      <c r="F77" s="18"/>
      <c r="G77" s="57">
        <f t="shared" si="6"/>
        <v>0</v>
      </c>
    </row>
    <row r="78" spans="3:7" ht="15.75" customHeight="1" x14ac:dyDescent="0.35">
      <c r="C78" s="48" t="s">
        <v>236</v>
      </c>
      <c r="D78" s="80"/>
      <c r="E78" s="80"/>
      <c r="F78" s="80"/>
      <c r="G78" s="57">
        <f t="shared" si="6"/>
        <v>0</v>
      </c>
    </row>
    <row r="79" spans="3:7" ht="15.75" customHeight="1" x14ac:dyDescent="0.35">
      <c r="C79" s="49" t="s">
        <v>237</v>
      </c>
      <c r="D79" s="80">
        <f>'1) Tableau budgétaire 1'!G47</f>
        <v>55000</v>
      </c>
      <c r="E79" s="80"/>
      <c r="F79" s="80"/>
      <c r="G79" s="57">
        <f t="shared" si="6"/>
        <v>55000</v>
      </c>
    </row>
    <row r="80" spans="3:7" ht="15.75" customHeight="1" x14ac:dyDescent="0.35">
      <c r="C80" s="48" t="s">
        <v>238</v>
      </c>
      <c r="D80" s="80">
        <f>'1) Tableau budgétaire 1'!G46</f>
        <v>155000</v>
      </c>
      <c r="E80" s="80"/>
      <c r="F80" s="80"/>
      <c r="G80" s="57">
        <f t="shared" si="6"/>
        <v>155000</v>
      </c>
    </row>
    <row r="81" spans="3:13" ht="15.75" customHeight="1" x14ac:dyDescent="0.35">
      <c r="C81" s="48" t="s">
        <v>239</v>
      </c>
      <c r="D81" s="80"/>
      <c r="E81" s="80"/>
      <c r="F81" s="80"/>
      <c r="G81" s="57">
        <f t="shared" si="6"/>
        <v>0</v>
      </c>
    </row>
    <row r="82" spans="3:13" ht="15.75" customHeight="1" x14ac:dyDescent="0.35">
      <c r="C82" s="48" t="s">
        <v>240</v>
      </c>
      <c r="D82" s="80"/>
      <c r="E82" s="80"/>
      <c r="F82" s="80"/>
      <c r="G82" s="57">
        <f t="shared" si="6"/>
        <v>0</v>
      </c>
    </row>
    <row r="83" spans="3:13" ht="15.75" customHeight="1" x14ac:dyDescent="0.35">
      <c r="C83" s="52" t="s">
        <v>14</v>
      </c>
      <c r="D83" s="63">
        <f>SUM(D76:D82)</f>
        <v>1317628.24</v>
      </c>
      <c r="E83" s="63">
        <f>SUM(E76:E82)</f>
        <v>0</v>
      </c>
      <c r="F83" s="63">
        <f>SUM(F76:F82)</f>
        <v>0</v>
      </c>
      <c r="G83" s="57">
        <f t="shared" si="6"/>
        <v>1317628.24</v>
      </c>
    </row>
    <row r="84" spans="3:13" ht="15.75" customHeight="1" thickBot="1" x14ac:dyDescent="0.4"/>
    <row r="85" spans="3:13" ht="19.5" customHeight="1" thickBot="1" x14ac:dyDescent="0.4">
      <c r="C85" s="275" t="s">
        <v>230</v>
      </c>
      <c r="D85" s="276"/>
      <c r="E85" s="276"/>
      <c r="F85" s="276"/>
      <c r="G85" s="277"/>
    </row>
    <row r="86" spans="3:13" ht="51.75" customHeight="1" x14ac:dyDescent="0.35">
      <c r="C86" s="70"/>
      <c r="D86" s="168" t="str">
        <f>'1) Tableau budgétaire 1'!D4</f>
        <v xml:space="preserve"> PNUD (budget en USD)</v>
      </c>
      <c r="E86" s="168" t="str">
        <f>'1) Tableau budgétaire 1'!E4</f>
        <v>Organisation recipiendiaire 2 (budget en USD)</v>
      </c>
      <c r="F86" s="168" t="str">
        <f>'1) Tableau budgétaire 1'!F4</f>
        <v>Organisation recipiendiaire 3 (budget en USD)</v>
      </c>
      <c r="G86" s="163" t="s">
        <v>230</v>
      </c>
    </row>
    <row r="87" spans="3:13" ht="19.5" customHeight="1" x14ac:dyDescent="0.35">
      <c r="C87" s="169" t="s">
        <v>234</v>
      </c>
      <c r="D87" s="111">
        <f>SUM(D64,D53,D41,D30,D19,D8,D76)</f>
        <v>1190628.24</v>
      </c>
      <c r="E87" s="111">
        <f t="shared" ref="E87:F87" si="7">SUM(E64,E53,E41,E30,E19,E8,E76)</f>
        <v>0</v>
      </c>
      <c r="F87" s="111">
        <f t="shared" si="7"/>
        <v>0</v>
      </c>
      <c r="G87" s="68">
        <f t="shared" ref="G87:G90" si="8">SUM(D87:F87)</f>
        <v>1190628.24</v>
      </c>
    </row>
    <row r="88" spans="3:13" ht="34.5" customHeight="1" x14ac:dyDescent="0.35">
      <c r="C88" s="123" t="s">
        <v>235</v>
      </c>
      <c r="D88" s="111">
        <f t="shared" ref="D88:D94" si="9">SUM(D65,D54,D42,D31,D20,D9,D77)</f>
        <v>20800</v>
      </c>
      <c r="E88" s="111">
        <f t="shared" ref="E88:G88" si="10">SUM(E65,E54,E42,E31,E20,E9,E77)</f>
        <v>0</v>
      </c>
      <c r="F88" s="111">
        <f t="shared" si="10"/>
        <v>0</v>
      </c>
      <c r="G88" s="111">
        <f t="shared" si="10"/>
        <v>20800</v>
      </c>
    </row>
    <row r="89" spans="3:13" ht="48" customHeight="1" x14ac:dyDescent="0.35">
      <c r="C89" s="123" t="s">
        <v>236</v>
      </c>
      <c r="D89" s="111">
        <f t="shared" si="9"/>
        <v>40000</v>
      </c>
      <c r="E89" s="111">
        <f t="shared" ref="E89:G89" si="11">SUM(E66,E55,E43,E32,E21,E10,E78)</f>
        <v>0</v>
      </c>
      <c r="F89" s="111">
        <f t="shared" si="11"/>
        <v>0</v>
      </c>
      <c r="G89" s="111">
        <f t="shared" si="11"/>
        <v>40000</v>
      </c>
    </row>
    <row r="90" spans="3:13" ht="33" customHeight="1" x14ac:dyDescent="0.35">
      <c r="C90" s="124" t="s">
        <v>237</v>
      </c>
      <c r="D90" s="111">
        <f t="shared" si="9"/>
        <v>442500</v>
      </c>
      <c r="E90" s="111">
        <f t="shared" ref="E90:F90" si="12">SUM(E67,E56,E44,E33,E22,E11,E79)</f>
        <v>0</v>
      </c>
      <c r="F90" s="111">
        <f t="shared" si="12"/>
        <v>0</v>
      </c>
      <c r="G90" s="68">
        <f t="shared" si="8"/>
        <v>442500</v>
      </c>
    </row>
    <row r="91" spans="3:13" ht="21" customHeight="1" x14ac:dyDescent="0.35">
      <c r="C91" s="123" t="s">
        <v>238</v>
      </c>
      <c r="D91" s="111">
        <f t="shared" si="9"/>
        <v>535460</v>
      </c>
      <c r="E91" s="111">
        <f t="shared" ref="E91:G91" si="13">SUM(E68,E57,E45,E34,E23,E12,E80)</f>
        <v>0</v>
      </c>
      <c r="F91" s="111">
        <f t="shared" si="13"/>
        <v>0</v>
      </c>
      <c r="G91" s="111">
        <f t="shared" si="13"/>
        <v>535460</v>
      </c>
      <c r="H91" s="24"/>
      <c r="I91" s="24"/>
      <c r="J91" s="24"/>
      <c r="K91" s="24"/>
      <c r="L91" s="24"/>
      <c r="M91" s="23"/>
    </row>
    <row r="92" spans="3:13" ht="39.75" customHeight="1" x14ac:dyDescent="0.35">
      <c r="C92" s="123" t="s">
        <v>239</v>
      </c>
      <c r="D92" s="111">
        <f t="shared" si="9"/>
        <v>0</v>
      </c>
      <c r="E92" s="111">
        <f t="shared" ref="E92:G92" si="14">SUM(E69,E58,E46,E35,E24,E13,E81)</f>
        <v>0</v>
      </c>
      <c r="F92" s="111">
        <f t="shared" si="14"/>
        <v>0</v>
      </c>
      <c r="G92" s="111">
        <f t="shared" si="14"/>
        <v>0</v>
      </c>
      <c r="H92" s="24"/>
      <c r="I92" s="24"/>
      <c r="J92" s="24"/>
      <c r="K92" s="24"/>
      <c r="L92" s="24"/>
      <c r="M92" s="23"/>
    </row>
    <row r="93" spans="3:13" ht="39.75" customHeight="1" x14ac:dyDescent="0.35">
      <c r="C93" s="123" t="s">
        <v>240</v>
      </c>
      <c r="D93" s="111">
        <f t="shared" si="9"/>
        <v>221500</v>
      </c>
      <c r="E93" s="111">
        <f t="shared" ref="E93:G93" si="15">SUM(E70,E59,E47,E36,E25,E14,E82)</f>
        <v>0</v>
      </c>
      <c r="F93" s="111">
        <f t="shared" si="15"/>
        <v>0</v>
      </c>
      <c r="G93" s="111">
        <f t="shared" si="15"/>
        <v>221500</v>
      </c>
      <c r="H93" s="24"/>
      <c r="I93" s="24"/>
      <c r="J93" s="24"/>
      <c r="K93" s="24"/>
      <c r="L93" s="24"/>
      <c r="M93" s="23"/>
    </row>
    <row r="94" spans="3:13" ht="22.5" customHeight="1" x14ac:dyDescent="0.35">
      <c r="C94" s="96" t="s">
        <v>225</v>
      </c>
      <c r="D94" s="111">
        <f t="shared" si="9"/>
        <v>2450888.2400000002</v>
      </c>
      <c r="E94" s="111">
        <f t="shared" ref="E94:G94" si="16">SUM(E71,E60,E48,E37,E26,E15,E83)</f>
        <v>0</v>
      </c>
      <c r="F94" s="111">
        <f t="shared" si="16"/>
        <v>0</v>
      </c>
      <c r="G94" s="111">
        <f t="shared" si="16"/>
        <v>2450888.2400000002</v>
      </c>
      <c r="H94" s="24"/>
      <c r="I94" s="24"/>
      <c r="J94" s="24"/>
      <c r="K94" s="24"/>
      <c r="L94" s="24"/>
      <c r="M94" s="23"/>
    </row>
    <row r="95" spans="3:13" ht="26.25" customHeight="1" x14ac:dyDescent="0.35">
      <c r="C95" s="96" t="s">
        <v>226</v>
      </c>
      <c r="D95" s="111">
        <f>D94*0.07</f>
        <v>171562.17680000004</v>
      </c>
      <c r="E95" s="111">
        <f t="shared" ref="E95:G95" si="17">E94*0.07</f>
        <v>0</v>
      </c>
      <c r="F95" s="111">
        <f t="shared" si="17"/>
        <v>0</v>
      </c>
      <c r="G95" s="111">
        <f t="shared" si="17"/>
        <v>171562.17680000004</v>
      </c>
      <c r="H95" s="32"/>
      <c r="I95" s="32"/>
      <c r="J95" s="32"/>
      <c r="K95" s="32"/>
      <c r="L95" s="53"/>
      <c r="M95" s="51"/>
    </row>
    <row r="96" spans="3:13" ht="23.25" customHeight="1" thickBot="1" x14ac:dyDescent="0.4">
      <c r="C96" s="112" t="s">
        <v>184</v>
      </c>
      <c r="D96" s="113">
        <f>SUM(D94:D95)</f>
        <v>2622450.4168000002</v>
      </c>
      <c r="E96" s="113">
        <f t="shared" ref="E96:F96" si="18">SUM(E94:E95)</f>
        <v>0</v>
      </c>
      <c r="F96" s="113">
        <f t="shared" si="18"/>
        <v>0</v>
      </c>
      <c r="G96" s="113">
        <f>SUM(G94:G95)</f>
        <v>2622450.4168000002</v>
      </c>
      <c r="H96" s="32"/>
      <c r="I96" s="32"/>
      <c r="J96" s="32"/>
      <c r="K96" s="32"/>
      <c r="L96" s="53"/>
      <c r="M96" s="51"/>
    </row>
    <row r="97" spans="3:13" ht="15.75" customHeight="1" x14ac:dyDescent="0.35">
      <c r="L97" s="54"/>
    </row>
    <row r="98" spans="3:13" ht="15.75" customHeight="1" x14ac:dyDescent="0.35">
      <c r="H98" s="39"/>
      <c r="I98" s="39"/>
      <c r="L98" s="54"/>
    </row>
    <row r="99" spans="3:13" ht="15.75" customHeight="1" x14ac:dyDescent="0.35">
      <c r="H99" s="39"/>
      <c r="I99" s="39"/>
    </row>
    <row r="100" spans="3:13" ht="40.5" customHeight="1" x14ac:dyDescent="0.35">
      <c r="H100" s="39"/>
      <c r="I100" s="39"/>
      <c r="L100" s="55"/>
    </row>
    <row r="101" spans="3:13" ht="24.75" customHeight="1" x14ac:dyDescent="0.35">
      <c r="H101" s="39"/>
      <c r="I101" s="39"/>
      <c r="L101" s="55"/>
    </row>
    <row r="102" spans="3:13" ht="41.25" customHeight="1" x14ac:dyDescent="0.35">
      <c r="H102" s="12"/>
      <c r="I102" s="39"/>
      <c r="L102" s="55"/>
    </row>
    <row r="103" spans="3:13" ht="51.75" customHeight="1" x14ac:dyDescent="0.35">
      <c r="H103" s="12"/>
      <c r="I103" s="39"/>
      <c r="L103" s="55"/>
    </row>
    <row r="104" spans="3:13" ht="42" customHeight="1" x14ac:dyDescent="0.35">
      <c r="H104" s="39"/>
      <c r="I104" s="39"/>
      <c r="L104" s="55"/>
    </row>
    <row r="105" spans="3:13" s="51" customFormat="1" ht="42" customHeight="1" x14ac:dyDescent="0.35">
      <c r="C105" s="50"/>
      <c r="G105" s="50"/>
      <c r="H105" s="50"/>
      <c r="I105" s="39"/>
      <c r="J105" s="50"/>
      <c r="K105" s="50"/>
      <c r="L105" s="55"/>
      <c r="M105" s="50"/>
    </row>
    <row r="106" spans="3:13" s="51" customFormat="1" ht="42" customHeight="1" x14ac:dyDescent="0.35">
      <c r="C106" s="50"/>
      <c r="G106" s="50"/>
      <c r="H106" s="50"/>
      <c r="I106" s="39"/>
      <c r="J106" s="50"/>
      <c r="K106" s="50"/>
      <c r="L106" s="50"/>
      <c r="M106" s="50"/>
    </row>
    <row r="107" spans="3:13" s="51" customFormat="1" ht="63.75" customHeight="1" x14ac:dyDescent="0.35">
      <c r="C107" s="50"/>
      <c r="G107" s="50"/>
      <c r="H107" s="50"/>
      <c r="I107" s="54"/>
      <c r="J107" s="50"/>
      <c r="K107" s="50"/>
      <c r="L107" s="50"/>
      <c r="M107" s="50"/>
    </row>
    <row r="108" spans="3:13" s="51" customFormat="1" ht="42" customHeight="1" x14ac:dyDescent="0.35">
      <c r="C108" s="50"/>
      <c r="G108" s="50"/>
      <c r="H108" s="50"/>
      <c r="I108" s="50"/>
      <c r="J108" s="50"/>
      <c r="K108" s="50"/>
      <c r="L108" s="50"/>
      <c r="M108" s="54"/>
    </row>
    <row r="109" spans="3:13" ht="23.25" customHeight="1" x14ac:dyDescent="0.35"/>
    <row r="110" spans="3:13" ht="27.75" customHeight="1" x14ac:dyDescent="0.35"/>
    <row r="111" spans="3:13" ht="55.5" customHeight="1" x14ac:dyDescent="0.35"/>
    <row r="112" spans="3:13" ht="57.75" customHeight="1" x14ac:dyDescent="0.35"/>
    <row r="113" spans="14:14" ht="21.75" customHeight="1" x14ac:dyDescent="0.35"/>
    <row r="114" spans="14:14" ht="49.5" customHeight="1" x14ac:dyDescent="0.35"/>
    <row r="115" spans="14:14" ht="28.5" customHeight="1" x14ac:dyDescent="0.35"/>
    <row r="116" spans="14:14" ht="28.5" customHeight="1" x14ac:dyDescent="0.35"/>
    <row r="117" spans="14:14" ht="28.5" customHeight="1" x14ac:dyDescent="0.35"/>
    <row r="118" spans="14:14" ht="23.25" customHeight="1" x14ac:dyDescent="0.35">
      <c r="N118" s="54"/>
    </row>
    <row r="119" spans="14:14" ht="43.5" customHeight="1" x14ac:dyDescent="0.35">
      <c r="N119" s="54"/>
    </row>
    <row r="120" spans="14:14" ht="55.5" customHeight="1" x14ac:dyDescent="0.35"/>
    <row r="121" spans="14:14" ht="42.75" customHeight="1" x14ac:dyDescent="0.35">
      <c r="N121" s="54"/>
    </row>
    <row r="122" spans="14:14" ht="21.75" customHeight="1" x14ac:dyDescent="0.35">
      <c r="N122" s="54"/>
    </row>
    <row r="123" spans="14:14" ht="21.75" customHeight="1" x14ac:dyDescent="0.35">
      <c r="N123" s="54"/>
    </row>
    <row r="124" spans="14:14" ht="23.25" customHeight="1" x14ac:dyDescent="0.35"/>
    <row r="125" spans="14:14" ht="23.25" customHeight="1" x14ac:dyDescent="0.35"/>
    <row r="126" spans="14:14" ht="21.75" customHeight="1" x14ac:dyDescent="0.35"/>
    <row r="127" spans="14:14" ht="16.5" customHeight="1" x14ac:dyDescent="0.35"/>
    <row r="128" spans="14:14" ht="29.25" customHeight="1" x14ac:dyDescent="0.35"/>
    <row r="129" ht="24.75" customHeight="1" x14ac:dyDescent="0.35"/>
    <row r="130" ht="33" customHeight="1" x14ac:dyDescent="0.35"/>
    <row r="132" ht="15" customHeight="1" x14ac:dyDescent="0.35"/>
    <row r="133" ht="25.5" customHeight="1" x14ac:dyDescent="0.35"/>
  </sheetData>
  <sheetProtection sheet="1" insertColumns="0" insertRows="0" deleteRows="0"/>
  <mergeCells count="12">
    <mergeCell ref="C85:G85"/>
    <mergeCell ref="C62:G62"/>
    <mergeCell ref="C74:G74"/>
    <mergeCell ref="C51:G51"/>
    <mergeCell ref="C1:F1"/>
    <mergeCell ref="C2:F2"/>
    <mergeCell ref="B5:G5"/>
    <mergeCell ref="C6:G6"/>
    <mergeCell ref="B50:G50"/>
    <mergeCell ref="C17:G17"/>
    <mergeCell ref="C28:G28"/>
    <mergeCell ref="C39:G39"/>
  </mergeCells>
  <conditionalFormatting sqref="G15">
    <cfRule type="cellIs" dxfId="14" priority="18" operator="notEqual">
      <formula>$G$7</formula>
    </cfRule>
  </conditionalFormatting>
  <conditionalFormatting sqref="G26">
    <cfRule type="cellIs" dxfId="13" priority="17" operator="notEqual">
      <formula>$G$18</formula>
    </cfRule>
  </conditionalFormatting>
  <conditionalFormatting sqref="G37">
    <cfRule type="cellIs" dxfId="12" priority="16" operator="notEqual">
      <formula>$G$29</formula>
    </cfRule>
  </conditionalFormatting>
  <conditionalFormatting sqref="G48">
    <cfRule type="cellIs" dxfId="11" priority="15" operator="notEqual">
      <formula>$G$40</formula>
    </cfRule>
  </conditionalFormatting>
  <conditionalFormatting sqref="G60">
    <cfRule type="cellIs" dxfId="10" priority="14" operator="notEqual">
      <formula>$G$52</formula>
    </cfRule>
  </conditionalFormatting>
  <conditionalFormatting sqref="G71">
    <cfRule type="cellIs" dxfId="9" priority="13" operator="notEqual">
      <formula>$G$63</formula>
    </cfRule>
  </conditionalFormatting>
  <conditionalFormatting sqref="G83">
    <cfRule type="cellIs" dxfId="8" priority="2" operator="notEqual">
      <formula>$G$75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2 C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1 C92" xr:uid="{9DD30DAD-252C-43C8-B2D2-D70E24558917}"/>
    <dataValidation allowBlank="1" showInputMessage="1" showErrorMessage="1" prompt="Services contracted by an organization which follow the normal procurement processes." sqref="C11 C22 C33 C44 C56 C67 C79 C90" xr:uid="{D2D4883A-DF6E-4599-89E1-C25704DD6B71}"/>
    <dataValidation allowBlank="1" showInputMessage="1" showErrorMessage="1" prompt="Includes staff and non-staff travel paid for by the organization directly related to a project." sqref="C12 C23 C34 C45 C57 C68 C80 C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8 C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7 C88" xr:uid="{F098AF50-6738-49DD-B927-47F3EEE74261}"/>
    <dataValidation allowBlank="1" showInputMessage="1" showErrorMessage="1" prompt="Includes all related staff and temporary staff costs including base salary, post adjustment and all staff entitlements." sqref="C8 C19 C30 C41 C53 C64 C76 C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81640625" defaultRowHeight="14.5" x14ac:dyDescent="0.35"/>
  <cols>
    <col min="2" max="2" width="73.26953125" customWidth="1"/>
  </cols>
  <sheetData>
    <row r="1" spans="2:2" ht="15" thickBot="1" x14ac:dyDescent="0.4"/>
    <row r="2" spans="2:2" ht="15" thickBot="1" x14ac:dyDescent="0.4">
      <c r="B2" s="128" t="s">
        <v>252</v>
      </c>
    </row>
    <row r="3" spans="2:2" ht="70.5" customHeight="1" x14ac:dyDescent="0.35">
      <c r="B3" s="129" t="s">
        <v>259</v>
      </c>
    </row>
    <row r="4" spans="2:2" ht="58" x14ac:dyDescent="0.35">
      <c r="B4" s="126" t="s">
        <v>253</v>
      </c>
    </row>
    <row r="5" spans="2:2" x14ac:dyDescent="0.35">
      <c r="B5" s="126"/>
    </row>
    <row r="6" spans="2:2" ht="58" x14ac:dyDescent="0.35">
      <c r="B6" s="125" t="s">
        <v>254</v>
      </c>
    </row>
    <row r="7" spans="2:2" x14ac:dyDescent="0.35">
      <c r="B7" s="126"/>
    </row>
    <row r="8" spans="2:2" ht="72.5" x14ac:dyDescent="0.35">
      <c r="B8" s="125" t="s">
        <v>260</v>
      </c>
    </row>
    <row r="9" spans="2:2" x14ac:dyDescent="0.35">
      <c r="B9" s="126"/>
    </row>
    <row r="10" spans="2:2" ht="29" x14ac:dyDescent="0.35">
      <c r="B10" s="126" t="s">
        <v>255</v>
      </c>
    </row>
    <row r="11" spans="2:2" x14ac:dyDescent="0.35">
      <c r="B11" s="126"/>
    </row>
    <row r="12" spans="2:2" ht="72.5" x14ac:dyDescent="0.35">
      <c r="B12" s="125" t="s">
        <v>261</v>
      </c>
    </row>
    <row r="13" spans="2:2" x14ac:dyDescent="0.35">
      <c r="B13" s="126"/>
    </row>
    <row r="14" spans="2:2" ht="58.5" thickBot="1" x14ac:dyDescent="0.4">
      <c r="B14" s="127" t="s">
        <v>256</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H36" sqref="H36:H39"/>
    </sheetView>
  </sheetViews>
  <sheetFormatPr baseColWidth="10" defaultColWidth="8.81640625" defaultRowHeight="14.5" x14ac:dyDescent="0.35"/>
  <cols>
    <col min="2" max="2" width="61.81640625" customWidth="1"/>
    <col min="4" max="4" width="22.81640625" customWidth="1"/>
    <col min="6" max="6" width="61.81640625" customWidth="1"/>
    <col min="8" max="8" width="22.81640625" customWidth="1"/>
  </cols>
  <sheetData>
    <row r="1" spans="2:8" ht="15" thickBot="1" x14ac:dyDescent="0.4"/>
    <row r="2" spans="2:8" x14ac:dyDescent="0.35">
      <c r="B2" s="298" t="s">
        <v>562</v>
      </c>
      <c r="C2" s="299"/>
      <c r="D2" s="300"/>
    </row>
    <row r="3" spans="2:8" ht="15" thickBot="1" x14ac:dyDescent="0.4">
      <c r="B3" s="301"/>
      <c r="C3" s="302"/>
      <c r="D3" s="303"/>
    </row>
    <row r="4" spans="2:8" ht="15" thickBot="1" x14ac:dyDescent="0.4"/>
    <row r="5" spans="2:8" x14ac:dyDescent="0.35">
      <c r="B5" s="289" t="s">
        <v>558</v>
      </c>
      <c r="C5" s="290"/>
      <c r="D5" s="291"/>
      <c r="E5" s="215"/>
      <c r="F5" s="289" t="s">
        <v>563</v>
      </c>
      <c r="G5" s="290"/>
      <c r="H5" s="291"/>
    </row>
    <row r="6" spans="2:8" ht="15" thickBot="1" x14ac:dyDescent="0.4">
      <c r="B6" s="292"/>
      <c r="C6" s="293"/>
      <c r="D6" s="294"/>
      <c r="E6" s="215"/>
      <c r="F6" s="292"/>
      <c r="G6" s="293"/>
      <c r="H6" s="294"/>
    </row>
    <row r="7" spans="2:8" x14ac:dyDescent="0.35">
      <c r="B7" s="216" t="s">
        <v>561</v>
      </c>
      <c r="C7" s="285">
        <f>SUM('1) Tableau budgétaire 1'!D10:F10,'1) Tableau budgétaire 1'!D16:F16,'1) Tableau budgétaire 1'!D22:F22,'1) Tableau budgétaire 1'!D31:F31)</f>
        <v>985500</v>
      </c>
      <c r="D7" s="286"/>
      <c r="E7" s="215"/>
      <c r="F7" s="216" t="s">
        <v>561</v>
      </c>
      <c r="G7" s="285">
        <f>SUM('1) Tableau budgétaire 1'!D10:F10,'1) Tableau budgétaire 1'!D16:F16,'1) Tableau budgétaire 1'!D22:F22,'1) Tableau budgétaire 1'!D31:F31)</f>
        <v>985500</v>
      </c>
      <c r="H7" s="286"/>
    </row>
    <row r="8" spans="2:8" ht="29" x14ac:dyDescent="0.35">
      <c r="B8" s="216" t="s">
        <v>303</v>
      </c>
      <c r="C8" s="287">
        <f>SUM(D10:D12)</f>
        <v>0</v>
      </c>
      <c r="D8" s="288"/>
      <c r="E8" s="215"/>
      <c r="F8" s="216" t="s">
        <v>730</v>
      </c>
      <c r="G8" s="287">
        <f>SUM(H10:H12)</f>
        <v>0</v>
      </c>
      <c r="H8" s="288"/>
    </row>
    <row r="9" spans="2:8" ht="29" x14ac:dyDescent="0.35">
      <c r="B9" s="223" t="s">
        <v>302</v>
      </c>
      <c r="C9" s="217" t="s">
        <v>567</v>
      </c>
      <c r="D9" s="218" t="s">
        <v>304</v>
      </c>
      <c r="E9" s="215"/>
      <c r="F9" s="224" t="s">
        <v>566</v>
      </c>
      <c r="G9" s="217" t="s">
        <v>731</v>
      </c>
      <c r="H9" s="218" t="s">
        <v>733</v>
      </c>
    </row>
    <row r="10" spans="2:8" ht="35.15" customHeight="1" x14ac:dyDescent="0.35">
      <c r="B10" s="221">
        <v>0</v>
      </c>
      <c r="C10" s="219">
        <v>0</v>
      </c>
      <c r="D10" s="213">
        <f>C7*C10</f>
        <v>0</v>
      </c>
      <c r="E10" s="215"/>
      <c r="F10" s="221"/>
      <c r="G10" s="219">
        <v>0</v>
      </c>
      <c r="H10" s="213">
        <f>$G$7*G10</f>
        <v>0</v>
      </c>
    </row>
    <row r="11" spans="2:8" ht="35.15" customHeight="1" x14ac:dyDescent="0.35">
      <c r="B11" s="221">
        <v>0</v>
      </c>
      <c r="C11" s="219">
        <v>0</v>
      </c>
      <c r="D11" s="213">
        <f>C7*C11</f>
        <v>0</v>
      </c>
      <c r="E11" s="215"/>
      <c r="F11" s="221"/>
      <c r="G11" s="219">
        <v>0</v>
      </c>
      <c r="H11" s="213">
        <f>G7*G11</f>
        <v>0</v>
      </c>
    </row>
    <row r="12" spans="2:8" ht="35.15" customHeight="1" thickBot="1" x14ac:dyDescent="0.4">
      <c r="B12" s="222">
        <v>0</v>
      </c>
      <c r="C12" s="220">
        <v>0</v>
      </c>
      <c r="D12" s="214">
        <f>C7*C12</f>
        <v>0</v>
      </c>
      <c r="E12" s="215"/>
      <c r="F12" s="222"/>
      <c r="G12" s="220">
        <v>0</v>
      </c>
      <c r="H12" s="214">
        <f>G7*G12</f>
        <v>0</v>
      </c>
    </row>
    <row r="13" spans="2:8" ht="15" thickBot="1" x14ac:dyDescent="0.4">
      <c r="B13" s="215"/>
      <c r="C13" s="215"/>
      <c r="D13" s="215"/>
      <c r="E13" s="215"/>
      <c r="F13" s="215"/>
      <c r="G13" s="215"/>
      <c r="H13" s="215"/>
    </row>
    <row r="14" spans="2:8" x14ac:dyDescent="0.35">
      <c r="B14" s="289" t="s">
        <v>559</v>
      </c>
      <c r="C14" s="290"/>
      <c r="D14" s="291"/>
      <c r="E14" s="215"/>
      <c r="F14" s="289" t="s">
        <v>564</v>
      </c>
      <c r="G14" s="290"/>
      <c r="H14" s="291"/>
    </row>
    <row r="15" spans="2:8" ht="15" thickBot="1" x14ac:dyDescent="0.4">
      <c r="B15" s="295"/>
      <c r="C15" s="296"/>
      <c r="D15" s="297"/>
      <c r="E15" s="215"/>
      <c r="F15" s="295"/>
      <c r="G15" s="296"/>
      <c r="H15" s="297"/>
    </row>
    <row r="16" spans="2:8" x14ac:dyDescent="0.35">
      <c r="B16" s="216" t="s">
        <v>561</v>
      </c>
      <c r="C16" s="285" t="e">
        <f>SUM('1) Tableau budgétaire 1'!D37:F37,'1) Tableau budgétaire 1'!D41:F41,'1) Tableau budgétaire 1'!#REF!,'1) Tableau budgétaire 1'!#REF!)</f>
        <v>#REF!</v>
      </c>
      <c r="D16" s="286"/>
      <c r="E16" s="215"/>
      <c r="F16" s="216" t="s">
        <v>561</v>
      </c>
      <c r="G16" s="285" t="e">
        <f>SUM('1) Tableau budgétaire 1'!D37:F37,'1) Tableau budgétaire 1'!D41:F41,'1) Tableau budgétaire 1'!#REF!,'1) Tableau budgétaire 1'!#REF!)</f>
        <v>#REF!</v>
      </c>
      <c r="H16" s="286"/>
    </row>
    <row r="17" spans="2:8" ht="29" x14ac:dyDescent="0.35">
      <c r="B17" s="216" t="s">
        <v>303</v>
      </c>
      <c r="C17" s="287" t="e">
        <f>SUM(D19:D21)</f>
        <v>#REF!</v>
      </c>
      <c r="D17" s="288"/>
      <c r="E17" s="215"/>
      <c r="F17" s="216" t="s">
        <v>730</v>
      </c>
      <c r="G17" s="287" t="e">
        <f>SUM(H19:H21)</f>
        <v>#REF!</v>
      </c>
      <c r="H17" s="288"/>
    </row>
    <row r="18" spans="2:8" ht="29" x14ac:dyDescent="0.35">
      <c r="B18" s="223" t="s">
        <v>302</v>
      </c>
      <c r="C18" s="217" t="s">
        <v>567</v>
      </c>
      <c r="D18" s="218" t="s">
        <v>304</v>
      </c>
      <c r="E18" s="215"/>
      <c r="F18" s="224" t="s">
        <v>566</v>
      </c>
      <c r="G18" s="217" t="s">
        <v>731</v>
      </c>
      <c r="H18" s="218" t="s">
        <v>733</v>
      </c>
    </row>
    <row r="19" spans="2:8" ht="35.15" customHeight="1" x14ac:dyDescent="0.35">
      <c r="B19" s="221">
        <v>0</v>
      </c>
      <c r="C19" s="219">
        <v>0</v>
      </c>
      <c r="D19" s="213" t="e">
        <f>$C$16*C19</f>
        <v>#REF!</v>
      </c>
      <c r="E19" s="215"/>
      <c r="F19" s="221"/>
      <c r="G19" s="219">
        <v>0</v>
      </c>
      <c r="H19" s="213" t="e">
        <f>$G$16*G19</f>
        <v>#REF!</v>
      </c>
    </row>
    <row r="20" spans="2:8" ht="35.15" customHeight="1" x14ac:dyDescent="0.35">
      <c r="B20" s="221">
        <v>0</v>
      </c>
      <c r="C20" s="219">
        <v>0</v>
      </c>
      <c r="D20" s="213" t="e">
        <f>$C$16*C20</f>
        <v>#REF!</v>
      </c>
      <c r="E20" s="215"/>
      <c r="F20" s="221"/>
      <c r="G20" s="219">
        <v>0</v>
      </c>
      <c r="H20" s="213" t="e">
        <f>$G$16*G20</f>
        <v>#REF!</v>
      </c>
    </row>
    <row r="21" spans="2:8" ht="35.15" customHeight="1" thickBot="1" x14ac:dyDescent="0.4">
      <c r="B21" s="222">
        <v>0</v>
      </c>
      <c r="C21" s="220">
        <v>0</v>
      </c>
      <c r="D21" s="214" t="e">
        <f>$C$16*C21</f>
        <v>#REF!</v>
      </c>
      <c r="E21" s="215"/>
      <c r="F21" s="222"/>
      <c r="G21" s="220">
        <v>0</v>
      </c>
      <c r="H21" s="214" t="e">
        <f>$G$16*G21</f>
        <v>#REF!</v>
      </c>
    </row>
    <row r="22" spans="2:8" ht="15" thickBot="1" x14ac:dyDescent="0.4">
      <c r="B22" s="215"/>
      <c r="C22" s="215"/>
      <c r="D22" s="215"/>
      <c r="E22" s="215"/>
      <c r="F22" s="215"/>
      <c r="G22" s="215"/>
      <c r="H22" s="215"/>
    </row>
    <row r="23" spans="2:8" x14ac:dyDescent="0.35">
      <c r="B23" s="289" t="s">
        <v>560</v>
      </c>
      <c r="C23" s="290"/>
      <c r="D23" s="291"/>
      <c r="E23" s="215"/>
      <c r="F23" s="289" t="s">
        <v>565</v>
      </c>
      <c r="G23" s="290"/>
      <c r="H23" s="291"/>
    </row>
    <row r="24" spans="2:8" ht="15" thickBot="1" x14ac:dyDescent="0.4">
      <c r="B24" s="292"/>
      <c r="C24" s="293"/>
      <c r="D24" s="294"/>
      <c r="E24" s="215"/>
      <c r="F24" s="292"/>
      <c r="G24" s="293"/>
      <c r="H24" s="294"/>
    </row>
    <row r="25" spans="2:8" x14ac:dyDescent="0.35">
      <c r="B25" s="216" t="s">
        <v>561</v>
      </c>
      <c r="C25" s="285" t="e">
        <f>SUM('1) Tableau budgétaire 1'!#REF!,'1) Tableau budgétaire 1'!#REF!,'1) Tableau budgétaire 1'!#REF!,'1) Tableau budgétaire 1'!#REF!)</f>
        <v>#REF!</v>
      </c>
      <c r="D25" s="286"/>
      <c r="E25" s="215"/>
      <c r="F25" s="216" t="s">
        <v>561</v>
      </c>
      <c r="G25" s="285" t="e">
        <f>SUM('1) Tableau budgétaire 1'!#REF!,'1) Tableau budgétaire 1'!#REF!,'1) Tableau budgétaire 1'!#REF!,'1) Tableau budgétaire 1'!#REF!)</f>
        <v>#REF!</v>
      </c>
      <c r="H25" s="286"/>
    </row>
    <row r="26" spans="2:8" ht="29" x14ac:dyDescent="0.35">
      <c r="B26" s="216" t="s">
        <v>303</v>
      </c>
      <c r="C26" s="287" t="e">
        <f>SUM(D28:D30)</f>
        <v>#REF!</v>
      </c>
      <c r="D26" s="288"/>
      <c r="E26" s="215"/>
      <c r="F26" s="216" t="s">
        <v>730</v>
      </c>
      <c r="G26" s="287" t="e">
        <f>SUM(H28:H30)</f>
        <v>#REF!</v>
      </c>
      <c r="H26" s="288"/>
    </row>
    <row r="27" spans="2:8" ht="29" x14ac:dyDescent="0.35">
      <c r="B27" s="223" t="s">
        <v>302</v>
      </c>
      <c r="C27" s="217" t="s">
        <v>567</v>
      </c>
      <c r="D27" s="218" t="s">
        <v>304</v>
      </c>
      <c r="E27" s="215"/>
      <c r="F27" s="224" t="s">
        <v>566</v>
      </c>
      <c r="G27" s="217" t="s">
        <v>732</v>
      </c>
      <c r="H27" s="218" t="s">
        <v>733</v>
      </c>
    </row>
    <row r="28" spans="2:8" ht="35.15" customHeight="1" x14ac:dyDescent="0.35">
      <c r="B28" s="221">
        <v>0</v>
      </c>
      <c r="C28" s="219">
        <v>0</v>
      </c>
      <c r="D28" s="213" t="e">
        <f>$C$25*C28</f>
        <v>#REF!</v>
      </c>
      <c r="E28" s="215"/>
      <c r="F28" s="221"/>
      <c r="G28" s="219">
        <v>0</v>
      </c>
      <c r="H28" s="213" t="e">
        <f>$G$25*G28</f>
        <v>#REF!</v>
      </c>
    </row>
    <row r="29" spans="2:8" ht="35.15" customHeight="1" x14ac:dyDescent="0.35">
      <c r="B29" s="221">
        <v>0</v>
      </c>
      <c r="C29" s="219">
        <v>0</v>
      </c>
      <c r="D29" s="213" t="e">
        <f>$C$25*C29</f>
        <v>#REF!</v>
      </c>
      <c r="E29" s="215"/>
      <c r="F29" s="221"/>
      <c r="G29" s="219">
        <v>0</v>
      </c>
      <c r="H29" s="213" t="e">
        <f>$G$25*G29</f>
        <v>#REF!</v>
      </c>
    </row>
    <row r="30" spans="2:8" ht="35.15" customHeight="1" thickBot="1" x14ac:dyDescent="0.4">
      <c r="B30" s="222">
        <v>0</v>
      </c>
      <c r="C30" s="220">
        <v>0</v>
      </c>
      <c r="D30" s="214" t="e">
        <f>$C$25*C30</f>
        <v>#REF!</v>
      </c>
      <c r="E30" s="215"/>
      <c r="F30" s="222"/>
      <c r="G30" s="220">
        <v>0</v>
      </c>
      <c r="H30" s="214" t="e">
        <f>$G$25*G30</f>
        <v>#REF!</v>
      </c>
    </row>
    <row r="31" spans="2:8" ht="15" thickBot="1" x14ac:dyDescent="0.4">
      <c r="B31" s="215"/>
      <c r="C31" s="215"/>
      <c r="D31" s="215"/>
      <c r="E31" s="215"/>
      <c r="F31" s="215"/>
      <c r="G31" s="215"/>
      <c r="H31" s="215"/>
    </row>
    <row r="32" spans="2:8" x14ac:dyDescent="0.35">
      <c r="B32" s="289" t="s">
        <v>568</v>
      </c>
      <c r="C32" s="290"/>
      <c r="D32" s="291"/>
      <c r="E32" s="215"/>
      <c r="F32" s="289" t="s">
        <v>568</v>
      </c>
      <c r="G32" s="290"/>
      <c r="H32" s="291"/>
    </row>
    <row r="33" spans="2:8" ht="15" thickBot="1" x14ac:dyDescent="0.4">
      <c r="B33" s="292"/>
      <c r="C33" s="293"/>
      <c r="D33" s="294"/>
      <c r="E33" s="215"/>
      <c r="F33" s="292"/>
      <c r="G33" s="293"/>
      <c r="H33" s="294"/>
    </row>
    <row r="34" spans="2:8" x14ac:dyDescent="0.35">
      <c r="B34" s="216" t="s">
        <v>561</v>
      </c>
      <c r="C34" s="285" t="e">
        <f>SUM('1) Tableau budgétaire 1'!#REF!,'1) Tableau budgétaire 1'!#REF!,'1) Tableau budgétaire 1'!#REF!,'1) Tableau budgétaire 1'!#REF!)</f>
        <v>#REF!</v>
      </c>
      <c r="D34" s="286"/>
      <c r="E34" s="215"/>
      <c r="F34" s="216" t="s">
        <v>561</v>
      </c>
      <c r="G34" s="285" t="e">
        <f>SUM('1) Tableau budgétaire 1'!#REF!,'1) Tableau budgétaire 1'!#REF!,'1) Tableau budgétaire 1'!#REF!,'1) Tableau budgétaire 1'!#REF!)</f>
        <v>#REF!</v>
      </c>
      <c r="H34" s="286"/>
    </row>
    <row r="35" spans="2:8" ht="29" x14ac:dyDescent="0.35">
      <c r="B35" s="216" t="s">
        <v>303</v>
      </c>
      <c r="C35" s="287" t="e">
        <f>SUM(D37:D39)</f>
        <v>#REF!</v>
      </c>
      <c r="D35" s="288"/>
      <c r="E35" s="215"/>
      <c r="F35" s="216" t="s">
        <v>730</v>
      </c>
      <c r="G35" s="287" t="e">
        <f>SUM(H37:H39)</f>
        <v>#REF!</v>
      </c>
      <c r="H35" s="288"/>
    </row>
    <row r="36" spans="2:8" ht="29" x14ac:dyDescent="0.35">
      <c r="B36" s="223" t="s">
        <v>302</v>
      </c>
      <c r="C36" s="217" t="s">
        <v>567</v>
      </c>
      <c r="D36" s="218" t="s">
        <v>304</v>
      </c>
      <c r="E36" s="215"/>
      <c r="F36" s="224" t="s">
        <v>566</v>
      </c>
      <c r="G36" s="217" t="s">
        <v>731</v>
      </c>
      <c r="H36" s="218" t="s">
        <v>733</v>
      </c>
    </row>
    <row r="37" spans="2:8" ht="35.15" customHeight="1" x14ac:dyDescent="0.35">
      <c r="B37" s="221">
        <v>0</v>
      </c>
      <c r="C37" s="219">
        <v>0</v>
      </c>
      <c r="D37" s="213" t="e">
        <f>$C$34*C37</f>
        <v>#REF!</v>
      </c>
      <c r="E37" s="215"/>
      <c r="F37" s="221"/>
      <c r="G37" s="219">
        <v>0</v>
      </c>
      <c r="H37" s="213" t="e">
        <f>$G$34*G37</f>
        <v>#REF!</v>
      </c>
    </row>
    <row r="38" spans="2:8" ht="35.15" customHeight="1" x14ac:dyDescent="0.35">
      <c r="B38" s="221">
        <v>0</v>
      </c>
      <c r="C38" s="219">
        <v>0</v>
      </c>
      <c r="D38" s="213" t="e">
        <f>$C$34*C38</f>
        <v>#REF!</v>
      </c>
      <c r="E38" s="215"/>
      <c r="F38" s="221"/>
      <c r="G38" s="219">
        <v>0</v>
      </c>
      <c r="H38" s="213" t="e">
        <f>$G$34*G38</f>
        <v>#REF!</v>
      </c>
    </row>
    <row r="39" spans="2:8" ht="35.15" customHeight="1" thickBot="1" x14ac:dyDescent="0.4">
      <c r="B39" s="222">
        <v>0</v>
      </c>
      <c r="C39" s="220">
        <v>0</v>
      </c>
      <c r="D39" s="214" t="e">
        <f>$C$34*C39</f>
        <v>#REF!</v>
      </c>
      <c r="E39" s="215"/>
      <c r="F39" s="222"/>
      <c r="G39" s="220">
        <v>0</v>
      </c>
      <c r="H39" s="214" t="e">
        <f>$G$25*G39</f>
        <v>#REF!</v>
      </c>
    </row>
  </sheetData>
  <sheetProtection sheet="1" objects="1" scenarios="1"/>
  <mergeCells count="33">
    <mergeCell ref="B2:D3"/>
    <mergeCell ref="C7:D7"/>
    <mergeCell ref="B6:D6"/>
    <mergeCell ref="B5:D5"/>
    <mergeCell ref="C8:D8"/>
    <mergeCell ref="F5:H5"/>
    <mergeCell ref="F6:H6"/>
    <mergeCell ref="G7:H7"/>
    <mergeCell ref="G8:H8"/>
    <mergeCell ref="B14:D14"/>
    <mergeCell ref="F14:H14"/>
    <mergeCell ref="B15:D15"/>
    <mergeCell ref="F15:H15"/>
    <mergeCell ref="C16:D16"/>
    <mergeCell ref="G16:H16"/>
    <mergeCell ref="C17:D17"/>
    <mergeCell ref="G17:H17"/>
    <mergeCell ref="F23:H23"/>
    <mergeCell ref="B24:D24"/>
    <mergeCell ref="F24:H24"/>
    <mergeCell ref="C25:D25"/>
    <mergeCell ref="G25:H25"/>
    <mergeCell ref="B23:D23"/>
    <mergeCell ref="G34:H34"/>
    <mergeCell ref="C35:D35"/>
    <mergeCell ref="G35:H35"/>
    <mergeCell ref="G26:H26"/>
    <mergeCell ref="B32:D32"/>
    <mergeCell ref="F32:H32"/>
    <mergeCell ref="B33:D33"/>
    <mergeCell ref="F33:H33"/>
    <mergeCell ref="C26:D26"/>
    <mergeCell ref="C34:D34"/>
  </mergeCells>
  <conditionalFormatting sqref="C8:D8">
    <cfRule type="cellIs" dxfId="7" priority="8" operator="greaterThan">
      <formula>$C$7</formula>
    </cfRule>
  </conditionalFormatting>
  <conditionalFormatting sqref="C17:D17">
    <cfRule type="cellIs" dxfId="6" priority="7" operator="greaterThan">
      <formula>$C$16</formula>
    </cfRule>
  </conditionalFormatting>
  <conditionalFormatting sqref="C26:D26">
    <cfRule type="cellIs" dxfId="5" priority="6" operator="greaterThan">
      <formula>$C$25</formula>
    </cfRule>
  </conditionalFormatting>
  <conditionalFormatting sqref="C35:D35">
    <cfRule type="cellIs" dxfId="4" priority="5" operator="greaterThan">
      <formula>$C$34</formula>
    </cfRule>
  </conditionalFormatting>
  <conditionalFormatting sqref="G8:H8">
    <cfRule type="cellIs" dxfId="3" priority="4" operator="greaterThan">
      <formula>$C$7</formula>
    </cfRule>
  </conditionalFormatting>
  <conditionalFormatting sqref="G17:H17">
    <cfRule type="cellIs" dxfId="2" priority="3" operator="greaterThan">
      <formula>$C$16</formula>
    </cfRule>
  </conditionalFormatting>
  <conditionalFormatting sqref="G26:H26">
    <cfRule type="cellIs" dxfId="1" priority="2" operator="greaterThan">
      <formula>$C$25</formula>
    </cfRule>
  </conditionalFormatting>
  <conditionalFormatting sqref="G35:H35">
    <cfRule type="cellIs" dxfId="0"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6FDDD72-2033-4ECE-AAFD-D4A7D23AE0B9}">
          <x14:formula1>
            <xm:f>Dropdowns!$A$1:$A$11</xm:f>
          </x14:formula1>
          <xm:sqref>C10:C12 C19:C21 C28:C30 C37:C39 G10:G12 G19:G21 G28:G30 G37:G39</xm:sqref>
        </x14:dataValidation>
        <x14:dataValidation type="list" allowBlank="1" showInputMessage="1" showErrorMessage="1" xr:uid="{29BB23E6-B029-470D-8C51-34B0E46765C3}">
          <x14:formula1>
            <xm:f>Sheet2!$A$1:$A$171</xm:f>
          </x14:formula1>
          <xm:sqref>B10:B12 B28:B30 B19:B21 B37:B39</xm:sqref>
        </x14:dataValidation>
        <x14:dataValidation type="list" allowBlank="1" showInputMessage="1" showErrorMessage="1" xr:uid="{926D952C-D61F-4D36-9445-6FC9AE59BF66}">
          <x14:formula1>
            <xm:f>Sheet2!$C$1:$C$81</xm:f>
          </x14:formula1>
          <xm:sqref>F10:F12 F19:F21 F28:F30 F37:F39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198-F825-45FB-8012-DD34B7E9FF53}">
  <sheetPr>
    <tabColor theme="2" tint="-0.499984740745262"/>
  </sheetPr>
  <dimension ref="A1:D100"/>
  <sheetViews>
    <sheetView zoomScale="64" zoomScaleNormal="85" workbookViewId="0">
      <selection activeCell="B1" sqref="B1"/>
    </sheetView>
  </sheetViews>
  <sheetFormatPr baseColWidth="10" defaultColWidth="8.7265625" defaultRowHeight="14.5" x14ac:dyDescent="0.35"/>
  <cols>
    <col min="1" max="1" width="15.1796875" customWidth="1"/>
    <col min="2" max="2" width="36.7265625" customWidth="1"/>
    <col min="3" max="3" width="90.81640625" customWidth="1"/>
    <col min="4" max="4" width="35" customWidth="1"/>
  </cols>
  <sheetData>
    <row r="1" spans="1:4" ht="15.5" thickBot="1" x14ac:dyDescent="0.4">
      <c r="A1" s="180" t="s">
        <v>569</v>
      </c>
      <c r="B1" s="181" t="s">
        <v>734</v>
      </c>
      <c r="C1" s="211" t="s">
        <v>729</v>
      </c>
      <c r="D1" s="182" t="s">
        <v>570</v>
      </c>
    </row>
    <row r="2" spans="1:4" ht="28.5" thickBot="1" x14ac:dyDescent="0.4">
      <c r="A2" s="183"/>
      <c r="B2" s="184" t="s">
        <v>571</v>
      </c>
      <c r="C2" s="185" t="s">
        <v>572</v>
      </c>
      <c r="D2" s="186"/>
    </row>
    <row r="3" spans="1:4" ht="28.5" thickBot="1" x14ac:dyDescent="0.4">
      <c r="A3" s="187">
        <v>0</v>
      </c>
      <c r="B3" s="184" t="s">
        <v>573</v>
      </c>
      <c r="C3" s="186" t="s">
        <v>574</v>
      </c>
      <c r="D3" s="186"/>
    </row>
    <row r="4" spans="1:4" ht="30" customHeight="1" thickBot="1" x14ac:dyDescent="0.4">
      <c r="A4" s="188">
        <v>1</v>
      </c>
      <c r="B4" s="310" t="s">
        <v>575</v>
      </c>
      <c r="C4" s="311"/>
      <c r="D4" s="184"/>
    </row>
    <row r="5" spans="1:4" ht="27.5" thickBot="1" x14ac:dyDescent="0.4">
      <c r="A5" s="183">
        <v>1.1000000000000001</v>
      </c>
      <c r="B5" s="186" t="s">
        <v>576</v>
      </c>
      <c r="C5" s="186" t="s">
        <v>577</v>
      </c>
      <c r="D5" s="189">
        <v>15151</v>
      </c>
    </row>
    <row r="6" spans="1:4" ht="41" thickBot="1" x14ac:dyDescent="0.4">
      <c r="A6" s="183">
        <v>1.2</v>
      </c>
      <c r="B6" s="186" t="s">
        <v>578</v>
      </c>
      <c r="C6" s="186" t="s">
        <v>579</v>
      </c>
      <c r="D6" s="190">
        <v>15220</v>
      </c>
    </row>
    <row r="7" spans="1:4" ht="133.5" customHeight="1" thickBot="1" x14ac:dyDescent="0.4">
      <c r="A7" s="183">
        <v>1.3</v>
      </c>
      <c r="B7" s="186" t="s">
        <v>580</v>
      </c>
      <c r="C7" s="186" t="s">
        <v>581</v>
      </c>
      <c r="D7" s="190">
        <v>15220</v>
      </c>
    </row>
    <row r="8" spans="1:4" ht="163" customHeight="1" thickBot="1" x14ac:dyDescent="0.4">
      <c r="A8" s="183">
        <v>1.4</v>
      </c>
      <c r="B8" s="186" t="s">
        <v>582</v>
      </c>
      <c r="C8" s="186" t="s">
        <v>583</v>
      </c>
      <c r="D8" s="190">
        <v>15220</v>
      </c>
    </row>
    <row r="9" spans="1:4" ht="15" thickBot="1" x14ac:dyDescent="0.4">
      <c r="A9" s="191" t="s">
        <v>274</v>
      </c>
      <c r="B9" s="192" t="s">
        <v>584</v>
      </c>
      <c r="C9" s="210" t="s">
        <v>585</v>
      </c>
      <c r="D9" s="193">
        <v>15220</v>
      </c>
    </row>
    <row r="10" spans="1:4" ht="15" thickBot="1" x14ac:dyDescent="0.4">
      <c r="A10" s="191" t="s">
        <v>275</v>
      </c>
      <c r="B10" s="192" t="s">
        <v>586</v>
      </c>
      <c r="C10" s="210" t="s">
        <v>587</v>
      </c>
      <c r="D10" s="193">
        <v>15220</v>
      </c>
    </row>
    <row r="11" spans="1:4" ht="114" customHeight="1" thickBot="1" x14ac:dyDescent="0.4">
      <c r="A11" s="191" t="s">
        <v>276</v>
      </c>
      <c r="B11" s="192" t="s">
        <v>588</v>
      </c>
      <c r="C11" s="210" t="s">
        <v>589</v>
      </c>
      <c r="D11" s="193">
        <v>15220</v>
      </c>
    </row>
    <row r="12" spans="1:4" ht="54.5" thickBot="1" x14ac:dyDescent="0.4">
      <c r="A12" s="191" t="s">
        <v>277</v>
      </c>
      <c r="B12" s="192" t="s">
        <v>590</v>
      </c>
      <c r="C12" s="210" t="s">
        <v>591</v>
      </c>
      <c r="D12" s="193">
        <v>15220</v>
      </c>
    </row>
    <row r="13" spans="1:4" ht="95.5" customHeight="1" thickBot="1" x14ac:dyDescent="0.4">
      <c r="A13" s="191" t="s">
        <v>278</v>
      </c>
      <c r="B13" s="192" t="s">
        <v>592</v>
      </c>
      <c r="C13" s="210" t="s">
        <v>593</v>
      </c>
      <c r="D13" s="193">
        <v>15220</v>
      </c>
    </row>
    <row r="14" spans="1:4" ht="15" thickBot="1" x14ac:dyDescent="0.4">
      <c r="A14" s="183" t="s">
        <v>594</v>
      </c>
      <c r="B14" s="186" t="s">
        <v>311</v>
      </c>
      <c r="C14" s="186"/>
      <c r="D14" s="194"/>
    </row>
    <row r="15" spans="1:4" ht="131.5" customHeight="1" thickBot="1" x14ac:dyDescent="0.4">
      <c r="A15" s="183">
        <v>1.5</v>
      </c>
      <c r="B15" s="186" t="s">
        <v>595</v>
      </c>
      <c r="C15" s="186" t="s">
        <v>596</v>
      </c>
      <c r="D15" s="189">
        <v>15152</v>
      </c>
    </row>
    <row r="16" spans="1:4" ht="88" customHeight="1" thickBot="1" x14ac:dyDescent="0.4">
      <c r="A16" s="183">
        <v>1.6</v>
      </c>
      <c r="B16" s="186" t="s">
        <v>597</v>
      </c>
      <c r="C16" s="186" t="s">
        <v>598</v>
      </c>
      <c r="D16" s="190">
        <v>15150</v>
      </c>
    </row>
    <row r="17" spans="1:4" ht="147" customHeight="1" thickBot="1" x14ac:dyDescent="0.4">
      <c r="A17" s="183">
        <v>1.7</v>
      </c>
      <c r="B17" s="186" t="s">
        <v>599</v>
      </c>
      <c r="C17" s="186" t="s">
        <v>600</v>
      </c>
      <c r="D17" s="190">
        <v>15150</v>
      </c>
    </row>
    <row r="18" spans="1:4" ht="81" customHeight="1" thickBot="1" x14ac:dyDescent="0.4">
      <c r="A18" s="191" t="s">
        <v>279</v>
      </c>
      <c r="B18" s="192" t="s">
        <v>601</v>
      </c>
      <c r="C18" s="210" t="s">
        <v>602</v>
      </c>
      <c r="D18" s="193">
        <v>15150</v>
      </c>
    </row>
    <row r="19" spans="1:4" ht="68" thickBot="1" x14ac:dyDescent="0.4">
      <c r="A19" s="191" t="s">
        <v>280</v>
      </c>
      <c r="B19" s="192" t="s">
        <v>603</v>
      </c>
      <c r="C19" s="210" t="s">
        <v>604</v>
      </c>
      <c r="D19" s="193">
        <v>15150</v>
      </c>
    </row>
    <row r="20" spans="1:4" ht="15" thickBot="1" x14ac:dyDescent="0.4">
      <c r="A20" s="195" t="s">
        <v>605</v>
      </c>
      <c r="B20" s="196" t="s">
        <v>311</v>
      </c>
      <c r="C20" s="186"/>
      <c r="D20" s="197"/>
    </row>
    <row r="21" spans="1:4" ht="71.5" customHeight="1" thickBot="1" x14ac:dyDescent="0.4">
      <c r="A21" s="183">
        <v>1.8</v>
      </c>
      <c r="B21" s="186" t="s">
        <v>606</v>
      </c>
      <c r="C21" s="186" t="s">
        <v>607</v>
      </c>
      <c r="D21" s="190">
        <v>15170</v>
      </c>
    </row>
    <row r="22" spans="1:4" ht="75" customHeight="1" thickBot="1" x14ac:dyDescent="0.4">
      <c r="A22" s="183">
        <v>1.9</v>
      </c>
      <c r="B22" s="186" t="s">
        <v>608</v>
      </c>
      <c r="C22" s="186" t="s">
        <v>609</v>
      </c>
      <c r="D22" s="198"/>
    </row>
    <row r="23" spans="1:4" ht="83.5" customHeight="1" thickBot="1" x14ac:dyDescent="0.4">
      <c r="A23" s="183">
        <v>1.1000000000000001</v>
      </c>
      <c r="B23" s="186" t="s">
        <v>610</v>
      </c>
      <c r="C23" s="186" t="s">
        <v>611</v>
      </c>
      <c r="D23" s="189">
        <v>15153</v>
      </c>
    </row>
    <row r="24" spans="1:4" ht="15" thickBot="1" x14ac:dyDescent="0.4">
      <c r="A24" s="183">
        <v>1.1100000000000001</v>
      </c>
      <c r="B24" s="322" t="s">
        <v>311</v>
      </c>
      <c r="C24" s="323"/>
      <c r="D24" s="184"/>
    </row>
    <row r="25" spans="1:4" ht="31" customHeight="1" thickBot="1" x14ac:dyDescent="0.4">
      <c r="A25" s="188">
        <v>2</v>
      </c>
      <c r="B25" s="310" t="s">
        <v>612</v>
      </c>
      <c r="C25" s="311"/>
      <c r="D25" s="184"/>
    </row>
    <row r="26" spans="1:4" ht="116.15" customHeight="1" thickBot="1" x14ac:dyDescent="0.4">
      <c r="A26" s="183">
        <v>2.1</v>
      </c>
      <c r="B26" s="186" t="s">
        <v>613</v>
      </c>
      <c r="C26" s="186" t="s">
        <v>614</v>
      </c>
      <c r="D26" s="189">
        <v>15250</v>
      </c>
    </row>
    <row r="27" spans="1:4" ht="80.150000000000006" customHeight="1" thickBot="1" x14ac:dyDescent="0.4">
      <c r="A27" s="183">
        <v>2.2000000000000002</v>
      </c>
      <c r="B27" s="186" t="s">
        <v>615</v>
      </c>
      <c r="C27" s="186" t="s">
        <v>616</v>
      </c>
      <c r="D27" s="190">
        <v>15240</v>
      </c>
    </row>
    <row r="28" spans="1:4" ht="201" customHeight="1" x14ac:dyDescent="0.35">
      <c r="A28" s="312">
        <v>2.2999999999999998</v>
      </c>
      <c r="B28" s="312" t="s">
        <v>617</v>
      </c>
      <c r="C28" s="199" t="s">
        <v>618</v>
      </c>
      <c r="D28" s="318">
        <v>15180</v>
      </c>
    </row>
    <row r="29" spans="1:4" ht="159" customHeight="1" thickBot="1" x14ac:dyDescent="0.4">
      <c r="A29" s="314"/>
      <c r="B29" s="314"/>
      <c r="C29" s="186" t="s">
        <v>619</v>
      </c>
      <c r="D29" s="319"/>
    </row>
    <row r="30" spans="1:4" ht="76" customHeight="1" thickBot="1" x14ac:dyDescent="0.4">
      <c r="A30" s="183">
        <v>2.4</v>
      </c>
      <c r="B30" s="186" t="s">
        <v>620</v>
      </c>
      <c r="C30" s="186" t="s">
        <v>621</v>
      </c>
      <c r="D30" s="189">
        <v>15261</v>
      </c>
    </row>
    <row r="31" spans="1:4" ht="253" customHeight="1" thickBot="1" x14ac:dyDescent="0.4">
      <c r="A31" s="183">
        <v>2.5</v>
      </c>
      <c r="B31" s="186" t="s">
        <v>622</v>
      </c>
      <c r="C31" s="186" t="s">
        <v>623</v>
      </c>
      <c r="D31" s="190">
        <v>15240</v>
      </c>
    </row>
    <row r="32" spans="1:4" ht="79.5" customHeight="1" thickBot="1" x14ac:dyDescent="0.4">
      <c r="A32" s="183">
        <v>2.6</v>
      </c>
      <c r="B32" s="186" t="s">
        <v>281</v>
      </c>
      <c r="C32" s="186" t="s">
        <v>624</v>
      </c>
      <c r="D32" s="201">
        <v>15132</v>
      </c>
    </row>
    <row r="33" spans="1:4" ht="160" customHeight="1" x14ac:dyDescent="0.35">
      <c r="A33" s="312">
        <v>2.7</v>
      </c>
      <c r="B33" s="312" t="s">
        <v>625</v>
      </c>
      <c r="C33" s="199" t="s">
        <v>626</v>
      </c>
      <c r="D33" s="320">
        <v>15210</v>
      </c>
    </row>
    <row r="34" spans="1:4" ht="27.5" thickBot="1" x14ac:dyDescent="0.4">
      <c r="A34" s="314"/>
      <c r="B34" s="314"/>
      <c r="C34" s="186" t="s">
        <v>627</v>
      </c>
      <c r="D34" s="321"/>
    </row>
    <row r="35" spans="1:4" ht="44" thickBot="1" x14ac:dyDescent="0.4">
      <c r="A35" s="191" t="s">
        <v>282</v>
      </c>
      <c r="B35" s="192" t="s">
        <v>628</v>
      </c>
      <c r="C35" s="212" t="s">
        <v>629</v>
      </c>
      <c r="D35" s="202"/>
    </row>
    <row r="36" spans="1:4" ht="15" thickBot="1" x14ac:dyDescent="0.4">
      <c r="A36" s="191" t="s">
        <v>630</v>
      </c>
      <c r="B36" s="192" t="s">
        <v>311</v>
      </c>
      <c r="C36" s="210"/>
      <c r="D36" s="202"/>
    </row>
    <row r="37" spans="1:4" ht="15" thickBot="1" x14ac:dyDescent="0.4">
      <c r="A37" s="183">
        <v>2.8</v>
      </c>
      <c r="B37" s="186" t="s">
        <v>311</v>
      </c>
      <c r="C37" s="210"/>
      <c r="D37" s="202"/>
    </row>
    <row r="38" spans="1:4" ht="46" customHeight="1" thickBot="1" x14ac:dyDescent="0.4">
      <c r="A38" s="188">
        <v>3</v>
      </c>
      <c r="B38" s="310" t="s">
        <v>631</v>
      </c>
      <c r="C38" s="311"/>
      <c r="D38" s="184"/>
    </row>
    <row r="39" spans="1:4" ht="88.5" customHeight="1" thickBot="1" x14ac:dyDescent="0.4">
      <c r="A39" s="183">
        <v>3.1</v>
      </c>
      <c r="B39" s="186" t="s">
        <v>632</v>
      </c>
      <c r="C39" s="186" t="s">
        <v>633</v>
      </c>
      <c r="D39" s="190">
        <v>15130</v>
      </c>
    </row>
    <row r="40" spans="1:4" ht="41" thickBot="1" x14ac:dyDescent="0.4">
      <c r="A40" s="191" t="s">
        <v>283</v>
      </c>
      <c r="B40" s="192" t="s">
        <v>634</v>
      </c>
      <c r="C40" s="210" t="s">
        <v>635</v>
      </c>
      <c r="D40" s="193">
        <v>15130</v>
      </c>
    </row>
    <row r="41" spans="1:4" ht="15" thickBot="1" x14ac:dyDescent="0.4">
      <c r="A41" s="191" t="s">
        <v>636</v>
      </c>
      <c r="B41" s="192" t="s">
        <v>311</v>
      </c>
      <c r="C41" s="210"/>
      <c r="D41" s="203"/>
    </row>
    <row r="42" spans="1:4" ht="120" customHeight="1" thickBot="1" x14ac:dyDescent="0.4">
      <c r="A42" s="183">
        <v>3.2</v>
      </c>
      <c r="B42" s="186" t="s">
        <v>637</v>
      </c>
      <c r="C42" s="186" t="s">
        <v>638</v>
      </c>
      <c r="D42" s="190">
        <v>15130</v>
      </c>
    </row>
    <row r="43" spans="1:4" ht="94" customHeight="1" thickBot="1" x14ac:dyDescent="0.4">
      <c r="A43" s="183">
        <v>3.3</v>
      </c>
      <c r="B43" s="186" t="s">
        <v>639</v>
      </c>
      <c r="C43" s="186" t="s">
        <v>640</v>
      </c>
      <c r="D43" s="190">
        <v>15130</v>
      </c>
    </row>
    <row r="44" spans="1:4" ht="41" thickBot="1" x14ac:dyDescent="0.4">
      <c r="A44" s="183">
        <v>3.4</v>
      </c>
      <c r="B44" s="186" t="s">
        <v>641</v>
      </c>
      <c r="C44" s="186" t="s">
        <v>642</v>
      </c>
      <c r="D44" s="190">
        <v>15137</v>
      </c>
    </row>
    <row r="45" spans="1:4" ht="41" thickBot="1" x14ac:dyDescent="0.4">
      <c r="A45" s="191" t="s">
        <v>284</v>
      </c>
      <c r="B45" s="192" t="s">
        <v>643</v>
      </c>
      <c r="C45" s="210" t="s">
        <v>644</v>
      </c>
      <c r="D45" s="193">
        <v>15137</v>
      </c>
    </row>
    <row r="46" spans="1:4" ht="15" thickBot="1" x14ac:dyDescent="0.4">
      <c r="A46" s="191" t="s">
        <v>645</v>
      </c>
      <c r="B46" s="192" t="s">
        <v>646</v>
      </c>
      <c r="C46" s="210"/>
      <c r="D46" s="203"/>
    </row>
    <row r="47" spans="1:4" ht="68" thickBot="1" x14ac:dyDescent="0.4">
      <c r="A47" s="183">
        <v>3.5</v>
      </c>
      <c r="B47" s="186" t="s">
        <v>647</v>
      </c>
      <c r="C47" s="186" t="s">
        <v>648</v>
      </c>
      <c r="D47" s="190" t="s">
        <v>649</v>
      </c>
    </row>
    <row r="48" spans="1:4" ht="168.65" customHeight="1" thickBot="1" x14ac:dyDescent="0.4">
      <c r="A48" s="183">
        <v>3.6</v>
      </c>
      <c r="B48" s="186" t="s">
        <v>650</v>
      </c>
      <c r="C48" s="186" t="s">
        <v>651</v>
      </c>
      <c r="D48" s="198"/>
    </row>
    <row r="49" spans="1:4" ht="196.5" customHeight="1" thickBot="1" x14ac:dyDescent="0.4">
      <c r="A49" s="183">
        <v>3.7</v>
      </c>
      <c r="B49" s="186" t="s">
        <v>652</v>
      </c>
      <c r="C49" s="186" t="s">
        <v>653</v>
      </c>
      <c r="D49" s="189">
        <v>15160</v>
      </c>
    </row>
    <row r="50" spans="1:4" ht="163" customHeight="1" thickBot="1" x14ac:dyDescent="0.4">
      <c r="A50" s="191" t="s">
        <v>285</v>
      </c>
      <c r="B50" s="192" t="s">
        <v>654</v>
      </c>
      <c r="C50" s="210" t="s">
        <v>655</v>
      </c>
      <c r="D50" s="204">
        <v>15160</v>
      </c>
    </row>
    <row r="51" spans="1:4" ht="23.5" thickBot="1" x14ac:dyDescent="0.4">
      <c r="A51" s="191" t="s">
        <v>286</v>
      </c>
      <c r="B51" s="192" t="s">
        <v>656</v>
      </c>
      <c r="C51" s="210" t="s">
        <v>657</v>
      </c>
      <c r="D51" s="204">
        <v>15160</v>
      </c>
    </row>
    <row r="52" spans="1:4" ht="15" thickBot="1" x14ac:dyDescent="0.4">
      <c r="A52" s="191" t="s">
        <v>658</v>
      </c>
      <c r="B52" s="192" t="s">
        <v>311</v>
      </c>
      <c r="C52" s="210"/>
      <c r="D52" s="205"/>
    </row>
    <row r="53" spans="1:4" ht="16.5" thickBot="1" x14ac:dyDescent="0.4">
      <c r="A53" s="206">
        <v>3.8</v>
      </c>
      <c r="B53" s="207" t="s">
        <v>311</v>
      </c>
      <c r="C53" s="210"/>
      <c r="D53" s="205"/>
    </row>
    <row r="54" spans="1:4" ht="46" customHeight="1" thickBot="1" x14ac:dyDescent="0.4">
      <c r="A54" s="188">
        <v>4</v>
      </c>
      <c r="B54" s="310" t="s">
        <v>659</v>
      </c>
      <c r="C54" s="311"/>
      <c r="D54" s="184"/>
    </row>
    <row r="55" spans="1:4" ht="99.65" customHeight="1" thickBot="1" x14ac:dyDescent="0.4">
      <c r="A55" s="183">
        <v>4.0999999999999996</v>
      </c>
      <c r="B55" s="186" t="s">
        <v>660</v>
      </c>
      <c r="C55" s="186" t="s">
        <v>661</v>
      </c>
      <c r="D55" s="189">
        <v>15154</v>
      </c>
    </row>
    <row r="56" spans="1:4" ht="108" customHeight="1" thickBot="1" x14ac:dyDescent="0.4">
      <c r="A56" s="183">
        <v>4.2</v>
      </c>
      <c r="B56" s="186" t="s">
        <v>662</v>
      </c>
      <c r="C56" s="186" t="s">
        <v>663</v>
      </c>
      <c r="D56" s="190">
        <v>15110</v>
      </c>
    </row>
    <row r="57" spans="1:4" ht="162.65" customHeight="1" thickBot="1" x14ac:dyDescent="0.4">
      <c r="A57" s="183">
        <v>4.3</v>
      </c>
      <c r="B57" s="186" t="s">
        <v>664</v>
      </c>
      <c r="C57" s="186" t="s">
        <v>665</v>
      </c>
      <c r="D57" s="189">
        <v>74020</v>
      </c>
    </row>
    <row r="58" spans="1:4" ht="119.15" customHeight="1" thickBot="1" x14ac:dyDescent="0.4">
      <c r="A58" s="183">
        <v>4.4000000000000004</v>
      </c>
      <c r="B58" s="186" t="s">
        <v>666</v>
      </c>
      <c r="C58" s="186" t="s">
        <v>667</v>
      </c>
      <c r="D58" s="189">
        <v>15113</v>
      </c>
    </row>
    <row r="59" spans="1:4" ht="27.5" thickBot="1" x14ac:dyDescent="0.4">
      <c r="A59" s="191" t="s">
        <v>287</v>
      </c>
      <c r="B59" s="192" t="s">
        <v>668</v>
      </c>
      <c r="C59" s="210" t="s">
        <v>669</v>
      </c>
      <c r="D59" s="204">
        <v>15113</v>
      </c>
    </row>
    <row r="60" spans="1:4" ht="15" thickBot="1" x14ac:dyDescent="0.4">
      <c r="A60" s="191" t="s">
        <v>670</v>
      </c>
      <c r="B60" s="192" t="s">
        <v>311</v>
      </c>
      <c r="C60" s="210"/>
      <c r="D60" s="205"/>
    </row>
    <row r="61" spans="1:4" ht="119.5" customHeight="1" thickBot="1" x14ac:dyDescent="0.4">
      <c r="A61" s="183">
        <v>4.5</v>
      </c>
      <c r="B61" s="186" t="s">
        <v>671</v>
      </c>
      <c r="C61" s="186" t="s">
        <v>672</v>
      </c>
      <c r="D61" s="190">
        <v>15110</v>
      </c>
    </row>
    <row r="62" spans="1:4" ht="95.15" customHeight="1" thickBot="1" x14ac:dyDescent="0.4">
      <c r="A62" s="183">
        <v>4.5999999999999996</v>
      </c>
      <c r="B62" s="186" t="s">
        <v>673</v>
      </c>
      <c r="C62" s="186" t="s">
        <v>674</v>
      </c>
      <c r="D62" s="189">
        <v>15111</v>
      </c>
    </row>
    <row r="63" spans="1:4" ht="93" customHeight="1" thickBot="1" x14ac:dyDescent="0.4">
      <c r="A63" s="183">
        <v>4.7</v>
      </c>
      <c r="B63" s="186" t="s">
        <v>675</v>
      </c>
      <c r="C63" s="186" t="s">
        <v>676</v>
      </c>
      <c r="D63" s="189">
        <v>15112</v>
      </c>
    </row>
    <row r="64" spans="1:4" ht="15" thickBot="1" x14ac:dyDescent="0.4">
      <c r="A64" s="183">
        <v>4.8</v>
      </c>
      <c r="B64" s="186" t="s">
        <v>311</v>
      </c>
      <c r="C64" s="186"/>
      <c r="D64" s="194"/>
    </row>
    <row r="65" spans="1:4" ht="15.5" thickBot="1" x14ac:dyDescent="0.4">
      <c r="A65" s="188">
        <v>5</v>
      </c>
      <c r="B65" s="310" t="s">
        <v>677</v>
      </c>
      <c r="C65" s="311"/>
      <c r="D65" s="184"/>
    </row>
    <row r="66" spans="1:4" ht="104.15" customHeight="1" thickBot="1" x14ac:dyDescent="0.4">
      <c r="A66" s="183">
        <v>5.0999999999999996</v>
      </c>
      <c r="B66" s="186" t="s">
        <v>678</v>
      </c>
      <c r="C66" s="186" t="s">
        <v>679</v>
      </c>
      <c r="D66" s="189">
        <v>140</v>
      </c>
    </row>
    <row r="67" spans="1:4" ht="98.5" customHeight="1" x14ac:dyDescent="0.35">
      <c r="A67" s="312">
        <v>5.2</v>
      </c>
      <c r="B67" s="312" t="s">
        <v>680</v>
      </c>
      <c r="C67" s="312" t="s">
        <v>681</v>
      </c>
      <c r="D67" s="200" t="s">
        <v>682</v>
      </c>
    </row>
    <row r="68" spans="1:4" ht="15" thickBot="1" x14ac:dyDescent="0.4">
      <c r="A68" s="314"/>
      <c r="B68" s="314"/>
      <c r="C68" s="314"/>
      <c r="D68" s="189">
        <v>130</v>
      </c>
    </row>
    <row r="69" spans="1:4" ht="41" thickBot="1" x14ac:dyDescent="0.4">
      <c r="A69" s="191" t="s">
        <v>288</v>
      </c>
      <c r="B69" s="192" t="s">
        <v>683</v>
      </c>
      <c r="C69" s="210" t="s">
        <v>684</v>
      </c>
      <c r="D69" s="204">
        <v>12340</v>
      </c>
    </row>
    <row r="70" spans="1:4" ht="88" customHeight="1" thickBot="1" x14ac:dyDescent="0.4">
      <c r="A70" s="183">
        <v>5.3</v>
      </c>
      <c r="B70" s="186" t="s">
        <v>685</v>
      </c>
      <c r="C70" s="186" t="s">
        <v>686</v>
      </c>
      <c r="D70" s="189">
        <v>110</v>
      </c>
    </row>
    <row r="71" spans="1:4" ht="159.65" customHeight="1" thickBot="1" x14ac:dyDescent="0.4">
      <c r="A71" s="183">
        <v>5.4</v>
      </c>
      <c r="B71" s="186" t="s">
        <v>687</v>
      </c>
      <c r="C71" s="186" t="s">
        <v>688</v>
      </c>
      <c r="D71" s="189" t="s">
        <v>689</v>
      </c>
    </row>
    <row r="72" spans="1:4" ht="165" customHeight="1" thickBot="1" x14ac:dyDescent="0.4">
      <c r="A72" s="183">
        <v>5.5</v>
      </c>
      <c r="B72" s="186" t="s">
        <v>690</v>
      </c>
      <c r="C72" s="186" t="s">
        <v>691</v>
      </c>
      <c r="D72" s="190">
        <v>15190</v>
      </c>
    </row>
    <row r="73" spans="1:4" ht="15" thickBot="1" x14ac:dyDescent="0.4">
      <c r="A73" s="183">
        <v>5.6</v>
      </c>
      <c r="B73" s="186" t="s">
        <v>311</v>
      </c>
      <c r="C73" s="186"/>
      <c r="D73" s="197"/>
    </row>
    <row r="74" spans="1:4" ht="30" customHeight="1" thickBot="1" x14ac:dyDescent="0.4">
      <c r="A74" s="188">
        <v>6</v>
      </c>
      <c r="B74" s="310" t="s">
        <v>692</v>
      </c>
      <c r="C74" s="311"/>
      <c r="D74" s="184"/>
    </row>
    <row r="75" spans="1:4" ht="146.5" customHeight="1" thickBot="1" x14ac:dyDescent="0.4">
      <c r="A75" s="183">
        <v>6.1</v>
      </c>
      <c r="B75" s="186" t="s">
        <v>693</v>
      </c>
      <c r="C75" s="186" t="s">
        <v>694</v>
      </c>
      <c r="D75" s="189">
        <v>16020</v>
      </c>
    </row>
    <row r="76" spans="1:4" ht="122.5" customHeight="1" thickBot="1" x14ac:dyDescent="0.4">
      <c r="A76" s="191" t="s">
        <v>289</v>
      </c>
      <c r="B76" s="192" t="s">
        <v>695</v>
      </c>
      <c r="C76" s="210" t="s">
        <v>696</v>
      </c>
      <c r="D76" s="204">
        <v>16020</v>
      </c>
    </row>
    <row r="77" spans="1:4" ht="15" thickBot="1" x14ac:dyDescent="0.4">
      <c r="A77" s="191" t="s">
        <v>697</v>
      </c>
      <c r="B77" s="192" t="s">
        <v>646</v>
      </c>
      <c r="C77" s="210"/>
      <c r="D77" s="205"/>
    </row>
    <row r="78" spans="1:4" ht="160.5" customHeight="1" thickBot="1" x14ac:dyDescent="0.4">
      <c r="A78" s="183">
        <v>6.2</v>
      </c>
      <c r="B78" s="186" t="s">
        <v>698</v>
      </c>
      <c r="C78" s="186" t="s">
        <v>699</v>
      </c>
      <c r="D78" s="190" t="s">
        <v>700</v>
      </c>
    </row>
    <row r="79" spans="1:4" ht="54.5" thickBot="1" x14ac:dyDescent="0.4">
      <c r="A79" s="191" t="s">
        <v>290</v>
      </c>
      <c r="B79" s="192" t="s">
        <v>701</v>
      </c>
      <c r="C79" s="210" t="s">
        <v>702</v>
      </c>
      <c r="D79" s="193">
        <v>250</v>
      </c>
    </row>
    <row r="80" spans="1:4" ht="82" customHeight="1" thickBot="1" x14ac:dyDescent="0.4">
      <c r="A80" s="191" t="s">
        <v>291</v>
      </c>
      <c r="B80" s="192" t="s">
        <v>703</v>
      </c>
      <c r="C80" s="210" t="s">
        <v>704</v>
      </c>
      <c r="D80" s="193" t="s">
        <v>705</v>
      </c>
    </row>
    <row r="81" spans="1:4" ht="15" thickBot="1" x14ac:dyDescent="0.4">
      <c r="A81" s="191" t="s">
        <v>706</v>
      </c>
      <c r="B81" s="192" t="s">
        <v>646</v>
      </c>
      <c r="C81" s="210"/>
      <c r="D81" s="203"/>
    </row>
    <row r="82" spans="1:4" ht="131.15" customHeight="1" x14ac:dyDescent="0.35">
      <c r="A82" s="312">
        <v>6.3</v>
      </c>
      <c r="B82" s="312" t="s">
        <v>707</v>
      </c>
      <c r="C82" s="199" t="s">
        <v>708</v>
      </c>
      <c r="D82" s="315" t="s">
        <v>711</v>
      </c>
    </row>
    <row r="83" spans="1:4" ht="144" customHeight="1" x14ac:dyDescent="0.35">
      <c r="A83" s="313"/>
      <c r="B83" s="313"/>
      <c r="C83" s="199" t="s">
        <v>709</v>
      </c>
      <c r="D83" s="316"/>
    </row>
    <row r="84" spans="1:4" ht="27.5" thickBot="1" x14ac:dyDescent="0.4">
      <c r="A84" s="314"/>
      <c r="B84" s="314"/>
      <c r="C84" s="186" t="s">
        <v>710</v>
      </c>
      <c r="D84" s="317"/>
    </row>
    <row r="85" spans="1:4" ht="54.5" thickBot="1" x14ac:dyDescent="0.4">
      <c r="A85" s="191" t="s">
        <v>292</v>
      </c>
      <c r="B85" s="192" t="s">
        <v>293</v>
      </c>
      <c r="C85" s="210" t="s">
        <v>712</v>
      </c>
      <c r="D85" s="193" t="s">
        <v>713</v>
      </c>
    </row>
    <row r="86" spans="1:4" ht="219" customHeight="1" thickBot="1" x14ac:dyDescent="0.4">
      <c r="A86" s="304" t="s">
        <v>294</v>
      </c>
      <c r="B86" s="304" t="s">
        <v>714</v>
      </c>
      <c r="C86" s="307" t="s">
        <v>715</v>
      </c>
      <c r="D86" s="208" t="s">
        <v>716</v>
      </c>
    </row>
    <row r="87" spans="1:4" ht="15" hidden="1" thickBot="1" x14ac:dyDescent="0.4">
      <c r="A87" s="305"/>
      <c r="B87" s="305"/>
      <c r="C87" s="308"/>
      <c r="D87" s="208" t="s">
        <v>717</v>
      </c>
    </row>
    <row r="88" spans="1:4" ht="15" hidden="1" thickBot="1" x14ac:dyDescent="0.4">
      <c r="A88" s="306"/>
      <c r="B88" s="306"/>
      <c r="C88" s="309"/>
      <c r="D88" s="193">
        <v>32220</v>
      </c>
    </row>
    <row r="89" spans="1:4" ht="112.5" customHeight="1" thickBot="1" x14ac:dyDescent="0.4">
      <c r="A89" s="304" t="s">
        <v>295</v>
      </c>
      <c r="B89" s="304" t="s">
        <v>718</v>
      </c>
      <c r="C89" s="307" t="s">
        <v>719</v>
      </c>
      <c r="D89" s="208" t="s">
        <v>716</v>
      </c>
    </row>
    <row r="90" spans="1:4" ht="15" hidden="1" thickBot="1" x14ac:dyDescent="0.4">
      <c r="A90" s="306"/>
      <c r="B90" s="306"/>
      <c r="C90" s="309"/>
      <c r="D90" s="193">
        <v>14010</v>
      </c>
    </row>
    <row r="91" spans="1:4" ht="166" customHeight="1" thickBot="1" x14ac:dyDescent="0.4">
      <c r="A91" s="304" t="s">
        <v>296</v>
      </c>
      <c r="B91" s="304" t="s">
        <v>720</v>
      </c>
      <c r="C91" s="307" t="s">
        <v>721</v>
      </c>
      <c r="D91" s="208" t="s">
        <v>717</v>
      </c>
    </row>
    <row r="92" spans="1:4" ht="15" hidden="1" thickBot="1" x14ac:dyDescent="0.4">
      <c r="A92" s="306"/>
      <c r="B92" s="306"/>
      <c r="C92" s="309"/>
      <c r="D92" s="193" t="s">
        <v>722</v>
      </c>
    </row>
    <row r="93" spans="1:4" ht="101.5" customHeight="1" x14ac:dyDescent="0.35">
      <c r="A93" s="304" t="s">
        <v>297</v>
      </c>
      <c r="B93" s="304" t="s">
        <v>723</v>
      </c>
      <c r="C93" s="307" t="s">
        <v>724</v>
      </c>
      <c r="D93" s="208" t="s">
        <v>716</v>
      </c>
    </row>
    <row r="94" spans="1:4" x14ac:dyDescent="0.35">
      <c r="A94" s="305"/>
      <c r="B94" s="305"/>
      <c r="C94" s="308"/>
      <c r="D94" s="208" t="s">
        <v>717</v>
      </c>
    </row>
    <row r="95" spans="1:4" ht="15" thickBot="1" x14ac:dyDescent="0.4">
      <c r="A95" s="306"/>
      <c r="B95" s="306"/>
      <c r="C95" s="309"/>
      <c r="D95" s="193">
        <v>32220</v>
      </c>
    </row>
    <row r="96" spans="1:4" ht="108.5" thickBot="1" x14ac:dyDescent="0.4">
      <c r="A96" s="183">
        <v>6.4</v>
      </c>
      <c r="B96" s="186" t="s">
        <v>725</v>
      </c>
      <c r="C96" s="186" t="s">
        <v>726</v>
      </c>
      <c r="D96" s="190" t="s">
        <v>727</v>
      </c>
    </row>
    <row r="97" spans="1:4" ht="15" thickBot="1" x14ac:dyDescent="0.4">
      <c r="A97" s="183">
        <v>6.5</v>
      </c>
      <c r="B97" s="186" t="s">
        <v>311</v>
      </c>
      <c r="C97" s="186"/>
      <c r="D97" s="197"/>
    </row>
    <row r="100" spans="1:4" x14ac:dyDescent="0.35">
      <c r="A100" s="209" t="s">
        <v>728</v>
      </c>
    </row>
  </sheetData>
  <mergeCells count="31">
    <mergeCell ref="B4:C4"/>
    <mergeCell ref="B24:C24"/>
    <mergeCell ref="B25:C25"/>
    <mergeCell ref="A28:A29"/>
    <mergeCell ref="B28:B29"/>
    <mergeCell ref="D28:D29"/>
    <mergeCell ref="A33:A34"/>
    <mergeCell ref="B33:B34"/>
    <mergeCell ref="D33:D34"/>
    <mergeCell ref="B38:C38"/>
    <mergeCell ref="B54:C54"/>
    <mergeCell ref="B65:C65"/>
    <mergeCell ref="A67:A68"/>
    <mergeCell ref="B67:B68"/>
    <mergeCell ref="C67:C68"/>
    <mergeCell ref="B74:C74"/>
    <mergeCell ref="A82:A84"/>
    <mergeCell ref="B82:B84"/>
    <mergeCell ref="D82:D84"/>
    <mergeCell ref="A86:A88"/>
    <mergeCell ref="B86:B88"/>
    <mergeCell ref="C86:C88"/>
    <mergeCell ref="A93:A95"/>
    <mergeCell ref="B93:B95"/>
    <mergeCell ref="C93:C95"/>
    <mergeCell ref="A89:A90"/>
    <mergeCell ref="B89:B90"/>
    <mergeCell ref="C89:C90"/>
    <mergeCell ref="A91:A92"/>
    <mergeCell ref="B91:B92"/>
    <mergeCell ref="C91:C92"/>
  </mergeCells>
  <hyperlinks>
    <hyperlink ref="D1" location="_ftn1" display="_ftn1" xr:uid="{2F950DCE-736F-4705-9389-6177594E1E08}"/>
    <hyperlink ref="C35" r:id="rId1" display="http://www.international-alert.org/publications/preventing-violent-extremism-toolkit/" xr:uid="{D8F921D7-B001-4803-BA79-A57C7F265443}"/>
    <hyperlink ref="A100" location="_ftnref1" display="_ftnref1" xr:uid="{22C943CF-8748-4AD7-B795-B450E19B13BB}"/>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2"/>
  <sheetViews>
    <sheetView showGridLines="0" topLeftCell="A5" zoomScale="62" zoomScaleNormal="80" workbookViewId="0">
      <selection activeCell="J18" sqref="J18"/>
    </sheetView>
  </sheetViews>
  <sheetFormatPr baseColWidth="10"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72" customFormat="1" ht="15.5" x14ac:dyDescent="0.35">
      <c r="B2" s="325" t="s">
        <v>12</v>
      </c>
      <c r="C2" s="326"/>
      <c r="D2" s="326"/>
      <c r="E2" s="326"/>
      <c r="F2" s="327"/>
    </row>
    <row r="3" spans="2:6" s="72" customFormat="1" ht="16" thickBot="1" x14ac:dyDescent="0.4">
      <c r="B3" s="328"/>
      <c r="C3" s="329"/>
      <c r="D3" s="329"/>
      <c r="E3" s="329"/>
      <c r="F3" s="330"/>
    </row>
    <row r="4" spans="2:6" s="72" customFormat="1" ht="16" thickBot="1" x14ac:dyDescent="0.4"/>
    <row r="5" spans="2:6" s="72" customFormat="1" ht="16" thickBot="1" x14ac:dyDescent="0.4">
      <c r="B5" s="275" t="s">
        <v>6</v>
      </c>
      <c r="C5" s="276"/>
      <c r="D5" s="276"/>
      <c r="E5" s="276"/>
      <c r="F5" s="324"/>
    </row>
    <row r="6" spans="2:6" s="72" customFormat="1" ht="52.5" customHeight="1" x14ac:dyDescent="0.35">
      <c r="B6" s="70"/>
      <c r="C6" s="56" t="str">
        <f>'1) Tableau budgétaire 1'!D4</f>
        <v xml:space="preserve"> PNUD (budget en USD)</v>
      </c>
      <c r="D6" s="56" t="str">
        <f>'1) Tableau budgétaire 1'!E4</f>
        <v>Organisation recipiendiaire 2 (budget en USD)</v>
      </c>
      <c r="E6" s="56" t="str">
        <f>'1) Tableau budgétaire 1'!F4</f>
        <v>Organisation recipiendiaire 3 (budget en USD)</v>
      </c>
      <c r="F6" s="26" t="s">
        <v>6</v>
      </c>
    </row>
    <row r="7" spans="2:6" s="72" customFormat="1" ht="31" x14ac:dyDescent="0.35">
      <c r="B7" s="20" t="s">
        <v>0</v>
      </c>
      <c r="C7" s="71">
        <f>'2) Tableau budgétaire 2'!D87</f>
        <v>1190628.24</v>
      </c>
      <c r="D7" s="71">
        <f>'2) Tableau budgétaire 2'!E87</f>
        <v>0</v>
      </c>
      <c r="E7" s="71">
        <f>'2) Tableau budgétaire 2'!F87</f>
        <v>0</v>
      </c>
      <c r="F7" s="68">
        <f t="shared" ref="F7:F14" si="0">SUM(C7:E7)</f>
        <v>1190628.24</v>
      </c>
    </row>
    <row r="8" spans="2:6" s="72" customFormat="1" ht="46.5" x14ac:dyDescent="0.35">
      <c r="B8" s="20" t="s">
        <v>1</v>
      </c>
      <c r="C8" s="71">
        <f>'2) Tableau budgétaire 2'!D88</f>
        <v>20800</v>
      </c>
      <c r="D8" s="71">
        <f>'2) Tableau budgétaire 2'!E88</f>
        <v>0</v>
      </c>
      <c r="E8" s="71">
        <f>'2) Tableau budgétaire 2'!F88</f>
        <v>0</v>
      </c>
      <c r="F8" s="69">
        <f t="shared" si="0"/>
        <v>20800</v>
      </c>
    </row>
    <row r="9" spans="2:6" s="72" customFormat="1" ht="62" x14ac:dyDescent="0.35">
      <c r="B9" s="20" t="s">
        <v>2</v>
      </c>
      <c r="C9" s="71">
        <f>'2) Tableau budgétaire 2'!D89</f>
        <v>40000</v>
      </c>
      <c r="D9" s="71">
        <f>'2) Tableau budgétaire 2'!E89</f>
        <v>0</v>
      </c>
      <c r="E9" s="71">
        <f>'2) Tableau budgétaire 2'!F89</f>
        <v>0</v>
      </c>
      <c r="F9" s="69">
        <f t="shared" si="0"/>
        <v>40000</v>
      </c>
    </row>
    <row r="10" spans="2:6" s="72" customFormat="1" ht="31" x14ac:dyDescent="0.35">
      <c r="B10" s="31" t="s">
        <v>3</v>
      </c>
      <c r="C10" s="71">
        <f>'2) Tableau budgétaire 2'!D90</f>
        <v>442500</v>
      </c>
      <c r="D10" s="71">
        <f>'2) Tableau budgétaire 2'!E90</f>
        <v>0</v>
      </c>
      <c r="E10" s="71">
        <f>'2) Tableau budgétaire 2'!F90</f>
        <v>0</v>
      </c>
      <c r="F10" s="69">
        <f t="shared" si="0"/>
        <v>442500</v>
      </c>
    </row>
    <row r="11" spans="2:6" s="72" customFormat="1" ht="15.5" x14ac:dyDescent="0.35">
      <c r="B11" s="20" t="s">
        <v>5</v>
      </c>
      <c r="C11" s="71">
        <f>'2) Tableau budgétaire 2'!D91</f>
        <v>535460</v>
      </c>
      <c r="D11" s="71">
        <f>'2) Tableau budgétaire 2'!E91</f>
        <v>0</v>
      </c>
      <c r="E11" s="71">
        <f>'2) Tableau budgétaire 2'!F91</f>
        <v>0</v>
      </c>
      <c r="F11" s="69">
        <f t="shared" si="0"/>
        <v>535460</v>
      </c>
    </row>
    <row r="12" spans="2:6" s="72" customFormat="1" ht="46.5" x14ac:dyDescent="0.35">
      <c r="B12" s="20" t="s">
        <v>4</v>
      </c>
      <c r="C12" s="71">
        <f>'2) Tableau budgétaire 2'!D92</f>
        <v>0</v>
      </c>
      <c r="D12" s="71">
        <f>'2) Tableau budgétaire 2'!E92</f>
        <v>0</v>
      </c>
      <c r="E12" s="71">
        <f>'2) Tableau budgétaire 2'!F92</f>
        <v>0</v>
      </c>
      <c r="F12" s="69">
        <f t="shared" si="0"/>
        <v>0</v>
      </c>
    </row>
    <row r="13" spans="2:6" s="72" customFormat="1" ht="31.5" thickBot="1" x14ac:dyDescent="0.4">
      <c r="B13" s="134" t="s">
        <v>13</v>
      </c>
      <c r="C13" s="71">
        <f>'2) Tableau budgétaire 2'!D93</f>
        <v>221500</v>
      </c>
      <c r="D13" s="135">
        <f>'2) Tableau budgétaire 2'!E93</f>
        <v>0</v>
      </c>
      <c r="E13" s="135">
        <f>'2) Tableau budgétaire 2'!F93</f>
        <v>0</v>
      </c>
      <c r="F13" s="136">
        <f t="shared" si="0"/>
        <v>221500</v>
      </c>
    </row>
    <row r="14" spans="2:6" s="72" customFormat="1" ht="30" customHeight="1" x14ac:dyDescent="0.35">
      <c r="B14" s="138" t="s">
        <v>263</v>
      </c>
      <c r="C14" s="71">
        <f>'2) Tableau budgétaire 2'!D94</f>
        <v>2450888.2400000002</v>
      </c>
      <c r="D14" s="139">
        <f>SUM(D7:D13)</f>
        <v>0</v>
      </c>
      <c r="E14" s="139">
        <f>SUM(E7:E13)</f>
        <v>0</v>
      </c>
      <c r="F14" s="140">
        <f t="shared" si="0"/>
        <v>2450888.2400000002</v>
      </c>
    </row>
    <row r="15" spans="2:6" s="72" customFormat="1" ht="22.5" customHeight="1" x14ac:dyDescent="0.35">
      <c r="B15" s="130" t="s">
        <v>262</v>
      </c>
      <c r="C15" s="131">
        <f>C14*0.07</f>
        <v>171562.17680000004</v>
      </c>
      <c r="D15" s="131">
        <f t="shared" ref="D15:F15" si="1">D14*0.07</f>
        <v>0</v>
      </c>
      <c r="E15" s="131">
        <f t="shared" si="1"/>
        <v>0</v>
      </c>
      <c r="F15" s="137">
        <f t="shared" si="1"/>
        <v>171562.17680000004</v>
      </c>
    </row>
    <row r="16" spans="2:6" s="72" customFormat="1" ht="30" customHeight="1" thickBot="1" x14ac:dyDescent="0.4">
      <c r="B16" s="132" t="s">
        <v>11</v>
      </c>
      <c r="C16" s="133">
        <f>C14+C15</f>
        <v>2622450.4168000002</v>
      </c>
      <c r="D16" s="133">
        <f t="shared" ref="D16:F16" si="2">D14+D15</f>
        <v>0</v>
      </c>
      <c r="E16" s="133">
        <f t="shared" si="2"/>
        <v>0</v>
      </c>
      <c r="F16" s="133">
        <f t="shared" si="2"/>
        <v>2622450.4168000002</v>
      </c>
    </row>
    <row r="17" spans="2:7" s="72" customFormat="1" ht="16" thickBot="1" x14ac:dyDescent="0.4"/>
    <row r="18" spans="2:7" s="72" customFormat="1" ht="15.5" x14ac:dyDescent="0.35">
      <c r="B18" s="255" t="s">
        <v>7</v>
      </c>
      <c r="C18" s="256"/>
      <c r="D18" s="256"/>
      <c r="E18" s="256"/>
      <c r="F18" s="258"/>
    </row>
    <row r="19" spans="2:7" ht="48" customHeight="1" x14ac:dyDescent="0.35">
      <c r="B19" s="28"/>
      <c r="C19" s="26" t="str">
        <f>'1) Tableau budgétaire 1'!D4</f>
        <v xml:space="preserve"> PNUD (budget en USD)</v>
      </c>
      <c r="D19" s="26" t="str">
        <f>'1) Tableau budgétaire 1'!E4</f>
        <v>Organisation recipiendiaire 2 (budget en USD)</v>
      </c>
      <c r="E19" s="26" t="str">
        <f>'1) Tableau budgétaire 1'!F4</f>
        <v>Organisation recipiendiaire 3 (budget en USD)</v>
      </c>
      <c r="F19" s="29" t="s">
        <v>184</v>
      </c>
      <c r="G19" s="156" t="s">
        <v>9</v>
      </c>
    </row>
    <row r="20" spans="2:7" ht="23.25" customHeight="1" x14ac:dyDescent="0.35">
      <c r="B20" s="27" t="s">
        <v>8</v>
      </c>
      <c r="C20" s="25">
        <f>'1) Tableau budgétaire 1'!D65</f>
        <v>2374366.6073707202</v>
      </c>
      <c r="D20" s="25" t="e">
        <f>'1) Tableau budgétaire 1'!E65</f>
        <v>#REF!</v>
      </c>
      <c r="E20" s="25" t="e">
        <f>'1) Tableau budgétaire 1'!F65</f>
        <v>#REF!</v>
      </c>
      <c r="F20" s="155">
        <f>'1) Tableau budgétaire 1'!G65</f>
        <v>2374366.6073707202</v>
      </c>
      <c r="G20" s="157">
        <f>'1) Tableau budgétaire 1'!H65</f>
        <v>0.90539999999999998</v>
      </c>
    </row>
    <row r="21" spans="2:7" ht="24.75" customHeight="1" x14ac:dyDescent="0.35">
      <c r="B21" s="27" t="s">
        <v>10</v>
      </c>
      <c r="C21" s="25">
        <f>'1) Tableau budgétaire 1'!D66</f>
        <v>248083.80942928002</v>
      </c>
      <c r="D21" s="25" t="e">
        <f>'1) Tableau budgétaire 1'!E66</f>
        <v>#REF!</v>
      </c>
      <c r="E21" s="25" t="e">
        <f>'1) Tableau budgétaire 1'!F66</f>
        <v>#REF!</v>
      </c>
      <c r="F21" s="155">
        <f>'1) Tableau budgétaire 1'!G66</f>
        <v>248083.80942928002</v>
      </c>
      <c r="G21" s="157">
        <f>'1) Tableau budgétaire 1'!H66</f>
        <v>9.4600000000000004E-2</v>
      </c>
    </row>
    <row r="22" spans="2:7" ht="16" thickBot="1" x14ac:dyDescent="0.4">
      <c r="B22" s="8" t="s">
        <v>184</v>
      </c>
      <c r="C22" s="158">
        <f>'1) Tableau budgétaire 1'!D67</f>
        <v>2622450.4168000002</v>
      </c>
      <c r="D22" s="158" t="e">
        <f>'1) Tableau budgétaire 1'!E67</f>
        <v>#REF!</v>
      </c>
      <c r="E22" s="158" t="e">
        <f>'1) Tableau budgétaire 1'!F67</f>
        <v>#REF!</v>
      </c>
      <c r="F22" s="158">
        <f>'1) Tableau budgétaire 1'!G67</f>
        <v>2622450.4168000002</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5CDD-9F16-4EFF-8486-DC027A0E4952}">
  <dimension ref="A1"/>
  <sheetViews>
    <sheetView workbookViewId="0"/>
  </sheetViews>
  <sheetFormatPr baseColWidth="10"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MPTF_00006_00740</ProjectId>
    <FundCode xmlns="f9695bc1-6109-4dcd-a27a-f8a0370b00e2">MPTF_00006</FundCode>
    <Comments xmlns="f9695bc1-6109-4dcd-a27a-f8a0370b00e2">Rapport financier annuel 2025</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F9CC4658-83CA-4FB0-B2AA-645DFB1609FC}"/>
</file>

<file path=customXml/itemProps3.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DEPENSES 30.06.25</vt:lpstr>
      <vt:lpstr>Instructions</vt:lpstr>
      <vt:lpstr>1) Tableau budgétaire 1</vt:lpstr>
      <vt:lpstr>2) Tableau budgétaire 2</vt:lpstr>
      <vt:lpstr>3) Notes d'explication</vt:lpstr>
      <vt:lpstr>4) Codes PCP &amp; ODD</vt:lpstr>
      <vt:lpstr>PCP Descriptions</vt:lpstr>
      <vt:lpstr>5) Pour utilisation par MPTFO</vt:lpstr>
      <vt:lpstr>Feuil2</vt:lpstr>
      <vt:lpstr>Dropdowns</vt:lpstr>
      <vt:lpstr>Sheet2</vt:lpstr>
      <vt:lpstr>'PCP Descriptions'!_ftn1</vt:lpstr>
      <vt:lpstr>'PCP Descriptions'!_ftnref1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annuel financier Novembre 2025.xlsx</dc:title>
  <dc:creator>Jelena Zelenovic</dc:creator>
  <cp:lastModifiedBy>Mamadou Dioulde Bah</cp:lastModifiedBy>
  <cp:lastPrinted>2025-07-03T09:30:46Z</cp:lastPrinted>
  <dcterms:created xsi:type="dcterms:W3CDTF">2017-11-15T21:17:43Z</dcterms:created>
  <dcterms:modified xsi:type="dcterms:W3CDTF">2025-11-03T15:33:35Z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