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tednations.sharepoint.com/sites/UNODC-ROSEN-ProgrammeSahelTeam/Shared Documents/Projects/1. Ongoing/PBF Burkina Faso Asssechement/2. Reports/2025/Rapport financier/Nov 2025/"/>
    </mc:Choice>
  </mc:AlternateContent>
  <xr:revisionPtr revIDLastSave="0" documentId="8_{14083F7E-2E30-482C-94D5-371C721E295F}" xr6:coauthVersionLast="47" xr6:coauthVersionMax="47" xr10:uidLastSave="{00000000-0000-0000-0000-000000000000}"/>
  <bookViews>
    <workbookView xWindow="-110" yWindow="-110" windowWidth="19420" windowHeight="11500" activeTab="1" xr2:uid="{00000000-000D-0000-FFFF-FFFF00000000}"/>
  </bookViews>
  <sheets>
    <sheet name="Instructions" sheetId="9" r:id="rId1"/>
    <sheet name="1) Tableau budgétaire 1" sheetId="1" r:id="rId2"/>
    <sheet name="Sheet1" sheetId="10" r:id="rId3"/>
    <sheet name="2) Tableau budgétaire 2" sheetId="5" r:id="rId4"/>
    <sheet name="3) Notes d'explication" sheetId="3" r:id="rId5"/>
    <sheet name="4) Pour utilisation par PBSO" sheetId="6" r:id="rId6"/>
    <sheet name="5) Pour utilisation par MPTFO"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1" i="1" l="1"/>
  <c r="I197" i="1"/>
  <c r="I196" i="1"/>
  <c r="I11" i="1"/>
  <c r="I20" i="1"/>
  <c r="I51" i="1"/>
  <c r="I170" i="1"/>
  <c r="I171" i="1"/>
  <c r="I14" i="1" l="1"/>
  <c r="I9" i="1"/>
  <c r="H174" i="1"/>
  <c r="I73" i="1"/>
  <c r="I174" i="1"/>
  <c r="I67" i="1"/>
  <c r="G18" i="1"/>
  <c r="E73" i="1"/>
  <c r="E74" i="5" s="1"/>
  <c r="G74" i="5" s="1"/>
  <c r="E141" i="5"/>
  <c r="E148" i="5" s="1"/>
  <c r="E67" i="1"/>
  <c r="E63" i="5"/>
  <c r="G63" i="5" s="1"/>
  <c r="E68" i="5"/>
  <c r="G68" i="5" s="1"/>
  <c r="E51" i="1"/>
  <c r="E20" i="1"/>
  <c r="E11" i="1"/>
  <c r="E7" i="5" s="1"/>
  <c r="D67" i="1"/>
  <c r="D63" i="5"/>
  <c r="D70" i="5"/>
  <c r="D51" i="1"/>
  <c r="D52" i="5"/>
  <c r="D59" i="5"/>
  <c r="D20" i="1"/>
  <c r="D18" i="5"/>
  <c r="D25" i="5"/>
  <c r="D11" i="1"/>
  <c r="D7" i="5"/>
  <c r="D14" i="5"/>
  <c r="D73" i="1"/>
  <c r="D141" i="5"/>
  <c r="D148" i="5"/>
  <c r="D215" i="5"/>
  <c r="D68" i="5"/>
  <c r="D57" i="5"/>
  <c r="D23" i="5"/>
  <c r="D12" i="5"/>
  <c r="D146" i="5"/>
  <c r="D213" i="5"/>
  <c r="D209" i="5"/>
  <c r="D20" i="5"/>
  <c r="D9" i="5"/>
  <c r="D210" i="5"/>
  <c r="D55" i="5"/>
  <c r="D21" i="5"/>
  <c r="D211" i="5"/>
  <c r="D145" i="5"/>
  <c r="D67" i="5"/>
  <c r="D56" i="5"/>
  <c r="D22" i="5"/>
  <c r="D11" i="5"/>
  <c r="D212" i="5"/>
  <c r="D216" i="5"/>
  <c r="E209" i="5"/>
  <c r="D7" i="4" s="1"/>
  <c r="F7" i="4" s="1"/>
  <c r="E30" i="1"/>
  <c r="E40" i="1"/>
  <c r="E83" i="1"/>
  <c r="E95" i="1"/>
  <c r="E105" i="1"/>
  <c r="E115" i="1"/>
  <c r="E125" i="1"/>
  <c r="E137" i="1"/>
  <c r="E147" i="1"/>
  <c r="E157" i="1"/>
  <c r="E167" i="1"/>
  <c r="D30" i="1"/>
  <c r="D40" i="1"/>
  <c r="D83" i="1"/>
  <c r="D95" i="1"/>
  <c r="D105" i="1"/>
  <c r="D115" i="1"/>
  <c r="D125" i="1"/>
  <c r="D137" i="1"/>
  <c r="D147" i="1"/>
  <c r="D157" i="1"/>
  <c r="D167" i="1"/>
  <c r="D184" i="1"/>
  <c r="D185" i="1"/>
  <c r="D217" i="5"/>
  <c r="D218" i="5"/>
  <c r="G142" i="5"/>
  <c r="G143" i="5"/>
  <c r="G144" i="5"/>
  <c r="G147" i="5"/>
  <c r="D149" i="5"/>
  <c r="F141" i="5"/>
  <c r="G17" i="1"/>
  <c r="G22" i="1"/>
  <c r="G23" i="1"/>
  <c r="G24" i="1"/>
  <c r="G25" i="1"/>
  <c r="G26" i="1"/>
  <c r="G27" i="1"/>
  <c r="G28" i="1"/>
  <c r="G29" i="1"/>
  <c r="H30" i="1"/>
  <c r="G32" i="1"/>
  <c r="G33" i="1"/>
  <c r="G34" i="1"/>
  <c r="G35" i="1"/>
  <c r="G36" i="1"/>
  <c r="G37" i="1"/>
  <c r="G38" i="1"/>
  <c r="G39" i="1"/>
  <c r="H40" i="1"/>
  <c r="G75" i="1"/>
  <c r="G76" i="1"/>
  <c r="G77" i="1"/>
  <c r="G78" i="1"/>
  <c r="G79" i="1"/>
  <c r="G80" i="1"/>
  <c r="G81" i="1"/>
  <c r="G82" i="1"/>
  <c r="H83" i="1"/>
  <c r="G87" i="1"/>
  <c r="G88" i="1"/>
  <c r="G89" i="1"/>
  <c r="G90" i="1"/>
  <c r="G91" i="1"/>
  <c r="G92" i="1"/>
  <c r="G93" i="1"/>
  <c r="G94" i="1"/>
  <c r="H95" i="1"/>
  <c r="G97" i="1"/>
  <c r="G98" i="1"/>
  <c r="G99" i="1"/>
  <c r="G100" i="1"/>
  <c r="G101" i="1"/>
  <c r="G102" i="1"/>
  <c r="G103" i="1"/>
  <c r="G104" i="1"/>
  <c r="H105" i="1"/>
  <c r="G107" i="1"/>
  <c r="G108" i="1"/>
  <c r="G109" i="1"/>
  <c r="G110" i="1"/>
  <c r="G111" i="1"/>
  <c r="G112" i="1"/>
  <c r="G113" i="1"/>
  <c r="G114" i="1"/>
  <c r="H115" i="1"/>
  <c r="G117" i="1"/>
  <c r="G118" i="1"/>
  <c r="G119" i="1"/>
  <c r="G120" i="1"/>
  <c r="G121" i="1"/>
  <c r="G122" i="1"/>
  <c r="G123" i="1"/>
  <c r="G124" i="1"/>
  <c r="H125" i="1"/>
  <c r="G129" i="1"/>
  <c r="G130" i="1"/>
  <c r="G131" i="1"/>
  <c r="G132" i="1"/>
  <c r="G133" i="1"/>
  <c r="G134" i="1"/>
  <c r="G135" i="1"/>
  <c r="G136" i="1"/>
  <c r="H137" i="1"/>
  <c r="G139" i="1"/>
  <c r="G140" i="1"/>
  <c r="G141" i="1"/>
  <c r="G142" i="1"/>
  <c r="G143" i="1"/>
  <c r="G144" i="1"/>
  <c r="G145" i="1"/>
  <c r="G146" i="1"/>
  <c r="H147" i="1"/>
  <c r="G149" i="1"/>
  <c r="G150" i="1"/>
  <c r="G151" i="1"/>
  <c r="G152" i="1"/>
  <c r="G153" i="1"/>
  <c r="G154" i="1"/>
  <c r="G155" i="1"/>
  <c r="G156" i="1"/>
  <c r="H157" i="1"/>
  <c r="G159" i="1"/>
  <c r="G160" i="1"/>
  <c r="G161" i="1"/>
  <c r="G162" i="1"/>
  <c r="G163" i="1"/>
  <c r="G164" i="1"/>
  <c r="G165" i="1"/>
  <c r="G166" i="1"/>
  <c r="H167" i="1"/>
  <c r="G170" i="1"/>
  <c r="G171" i="1"/>
  <c r="G172" i="1"/>
  <c r="G173" i="1"/>
  <c r="G44" i="1"/>
  <c r="G45" i="1"/>
  <c r="G46" i="1"/>
  <c r="G47" i="1"/>
  <c r="G48" i="1"/>
  <c r="G49" i="1"/>
  <c r="G50" i="1"/>
  <c r="G69" i="1"/>
  <c r="G70" i="1"/>
  <c r="G71" i="1"/>
  <c r="G72" i="1"/>
  <c r="E174" i="1"/>
  <c r="F67" i="1"/>
  <c r="G59" i="1"/>
  <c r="G58" i="1"/>
  <c r="G53" i="1"/>
  <c r="G54" i="1"/>
  <c r="G55" i="1"/>
  <c r="G56" i="1"/>
  <c r="G57" i="1"/>
  <c r="G60" i="1"/>
  <c r="G61" i="1"/>
  <c r="G62" i="1"/>
  <c r="G63" i="1"/>
  <c r="G64" i="1"/>
  <c r="G65" i="1"/>
  <c r="G66" i="1"/>
  <c r="G16" i="1"/>
  <c r="G15" i="1"/>
  <c r="G14" i="1"/>
  <c r="O21" i="5"/>
  <c r="O20" i="5"/>
  <c r="O19" i="5"/>
  <c r="O18" i="5"/>
  <c r="L21" i="5"/>
  <c r="L20" i="5"/>
  <c r="L19" i="5"/>
  <c r="L18" i="5"/>
  <c r="F209" i="5"/>
  <c r="F210" i="5"/>
  <c r="F211" i="5"/>
  <c r="F212" i="5"/>
  <c r="F213" i="5"/>
  <c r="F214" i="5"/>
  <c r="F215" i="5"/>
  <c r="F216" i="5"/>
  <c r="F217" i="5"/>
  <c r="D60" i="5"/>
  <c r="D15" i="5"/>
  <c r="F15" i="5"/>
  <c r="D26" i="5"/>
  <c r="F26" i="5"/>
  <c r="F60" i="5"/>
  <c r="D71" i="5"/>
  <c r="F71" i="5"/>
  <c r="G8" i="1"/>
  <c r="G11" i="1" s="1"/>
  <c r="G9" i="1"/>
  <c r="G10" i="1"/>
  <c r="G13" i="1"/>
  <c r="D183" i="1"/>
  <c r="D19" i="4"/>
  <c r="E19" i="4"/>
  <c r="C19" i="4"/>
  <c r="D6" i="4"/>
  <c r="E6" i="4"/>
  <c r="C6" i="4"/>
  <c r="E208" i="5"/>
  <c r="F208" i="5"/>
  <c r="D208" i="5"/>
  <c r="E4" i="5"/>
  <c r="F4" i="5"/>
  <c r="D4" i="5"/>
  <c r="E183" i="1"/>
  <c r="F183" i="1"/>
  <c r="E190" i="1"/>
  <c r="F190" i="1"/>
  <c r="D190" i="1"/>
  <c r="G22" i="4"/>
  <c r="G21" i="4"/>
  <c r="G20" i="4"/>
  <c r="I167" i="1"/>
  <c r="I157" i="1"/>
  <c r="I147" i="1"/>
  <c r="I137" i="1"/>
  <c r="I125" i="1"/>
  <c r="I115" i="1"/>
  <c r="I105" i="1"/>
  <c r="I95" i="1"/>
  <c r="I83" i="1"/>
  <c r="I40" i="1"/>
  <c r="I30" i="1"/>
  <c r="E12" i="4"/>
  <c r="D199" i="1"/>
  <c r="H194" i="1"/>
  <c r="C7" i="4"/>
  <c r="E214" i="5"/>
  <c r="D12" i="4"/>
  <c r="E11" i="4"/>
  <c r="E9" i="4"/>
  <c r="C9" i="4"/>
  <c r="C10" i="4"/>
  <c r="D214" i="5"/>
  <c r="C8" i="4"/>
  <c r="E7" i="4"/>
  <c r="G19" i="1"/>
  <c r="F205" i="5"/>
  <c r="G204" i="5"/>
  <c r="G203" i="5"/>
  <c r="G202" i="5"/>
  <c r="G201" i="5"/>
  <c r="G200" i="5"/>
  <c r="G199" i="5"/>
  <c r="G198" i="5"/>
  <c r="F174" i="1"/>
  <c r="F197" i="5"/>
  <c r="D174" i="1"/>
  <c r="G125" i="1"/>
  <c r="G83" i="1"/>
  <c r="G115" i="1"/>
  <c r="G147" i="1"/>
  <c r="G40" i="1"/>
  <c r="G95" i="1"/>
  <c r="G105" i="1"/>
  <c r="G137" i="1"/>
  <c r="G157" i="1"/>
  <c r="G167" i="1"/>
  <c r="G30" i="1"/>
  <c r="E13" i="4"/>
  <c r="E8" i="4"/>
  <c r="C13" i="4"/>
  <c r="G165" i="5"/>
  <c r="G166" i="5"/>
  <c r="G167" i="5"/>
  <c r="G168" i="5"/>
  <c r="G169" i="5"/>
  <c r="G170" i="5"/>
  <c r="G171" i="5"/>
  <c r="D172" i="5"/>
  <c r="E172" i="5"/>
  <c r="F172" i="5"/>
  <c r="G176" i="5"/>
  <c r="G177" i="5"/>
  <c r="G178" i="5"/>
  <c r="G179" i="5"/>
  <c r="G180" i="5"/>
  <c r="G181" i="5"/>
  <c r="G182" i="5"/>
  <c r="D183" i="5"/>
  <c r="E183" i="5"/>
  <c r="F183" i="5"/>
  <c r="G187" i="5"/>
  <c r="G188" i="5"/>
  <c r="G189" i="5"/>
  <c r="G190" i="5"/>
  <c r="G191" i="5"/>
  <c r="G192" i="5"/>
  <c r="G193" i="5"/>
  <c r="D194" i="5"/>
  <c r="E194" i="5"/>
  <c r="F194" i="5"/>
  <c r="F161" i="5"/>
  <c r="E161" i="5"/>
  <c r="D161" i="5"/>
  <c r="G160" i="5"/>
  <c r="G159" i="5"/>
  <c r="G158" i="5"/>
  <c r="G157" i="5"/>
  <c r="G156" i="5"/>
  <c r="G155" i="5"/>
  <c r="G154"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9" i="5"/>
  <c r="G70" i="5"/>
  <c r="G75" i="5"/>
  <c r="G76" i="5"/>
  <c r="G77" i="5"/>
  <c r="G78" i="5"/>
  <c r="G79" i="5"/>
  <c r="G80" i="5"/>
  <c r="G81" i="5"/>
  <c r="D82" i="5"/>
  <c r="E82" i="5"/>
  <c r="F82" i="5"/>
  <c r="G86" i="5"/>
  <c r="G87" i="5"/>
  <c r="G88" i="5"/>
  <c r="G89" i="5"/>
  <c r="G90" i="5"/>
  <c r="G91" i="5"/>
  <c r="G92" i="5"/>
  <c r="D93" i="5"/>
  <c r="E93" i="5"/>
  <c r="F93" i="5"/>
  <c r="G93" i="5"/>
  <c r="G53" i="5"/>
  <c r="G54" i="5"/>
  <c r="G58" i="5"/>
  <c r="G59" i="5"/>
  <c r="G19" i="5"/>
  <c r="G20" i="5"/>
  <c r="G21" i="5"/>
  <c r="G24" i="5"/>
  <c r="G25" i="5"/>
  <c r="G30" i="5"/>
  <c r="G31" i="5"/>
  <c r="G32" i="5"/>
  <c r="G33" i="5"/>
  <c r="G34" i="5"/>
  <c r="G35" i="5"/>
  <c r="G36" i="5"/>
  <c r="D37" i="5"/>
  <c r="E37" i="5"/>
  <c r="F37" i="5"/>
  <c r="G41" i="5"/>
  <c r="G42" i="5"/>
  <c r="G43" i="5"/>
  <c r="G44" i="5"/>
  <c r="G45" i="5"/>
  <c r="G46" i="5"/>
  <c r="G47" i="5"/>
  <c r="D48" i="5"/>
  <c r="E48" i="5"/>
  <c r="F48" i="5"/>
  <c r="G8" i="5"/>
  <c r="G10" i="5"/>
  <c r="G13" i="5"/>
  <c r="G14" i="5"/>
  <c r="G161" i="5"/>
  <c r="E186" i="5"/>
  <c r="F167" i="1"/>
  <c r="F186" i="5"/>
  <c r="E175" i="5"/>
  <c r="F157" i="1"/>
  <c r="F175" i="5"/>
  <c r="E164" i="5"/>
  <c r="F147" i="1"/>
  <c r="F164" i="5"/>
  <c r="E153" i="5"/>
  <c r="F137" i="1"/>
  <c r="F153" i="5"/>
  <c r="E130" i="5"/>
  <c r="F125" i="1"/>
  <c r="F130" i="5"/>
  <c r="E119" i="5"/>
  <c r="F115" i="1"/>
  <c r="F119" i="5"/>
  <c r="E108" i="5"/>
  <c r="F105" i="1"/>
  <c r="F108" i="5"/>
  <c r="F95" i="1"/>
  <c r="F97" i="5"/>
  <c r="E85" i="5"/>
  <c r="F83" i="1"/>
  <c r="F73" i="1"/>
  <c r="F74" i="5"/>
  <c r="F63" i="5"/>
  <c r="F51" i="1"/>
  <c r="F52" i="5"/>
  <c r="E40" i="5"/>
  <c r="F40" i="1"/>
  <c r="F40" i="5"/>
  <c r="F30" i="1"/>
  <c r="F29" i="5"/>
  <c r="F20" i="1"/>
  <c r="F18" i="5"/>
  <c r="F11" i="1"/>
  <c r="F7" i="5"/>
  <c r="F184" i="1"/>
  <c r="E97" i="5"/>
  <c r="F85" i="5"/>
  <c r="E29" i="5"/>
  <c r="F185" i="1"/>
  <c r="D186" i="5"/>
  <c r="D175" i="5"/>
  <c r="G175" i="5"/>
  <c r="D164" i="5"/>
  <c r="G164" i="5"/>
  <c r="D130" i="5"/>
  <c r="G130" i="5"/>
  <c r="D119" i="5"/>
  <c r="G119" i="5"/>
  <c r="D108" i="5"/>
  <c r="G108" i="5"/>
  <c r="D85" i="5"/>
  <c r="D74" i="5"/>
  <c r="D40" i="5"/>
  <c r="G40" i="5"/>
  <c r="F186" i="1"/>
  <c r="D97" i="5"/>
  <c r="G97" i="5"/>
  <c r="C29" i="6"/>
  <c r="D153" i="5"/>
  <c r="G153" i="5"/>
  <c r="C40" i="6"/>
  <c r="D29" i="5"/>
  <c r="F193" i="1"/>
  <c r="E22" i="4"/>
  <c r="F192" i="1"/>
  <c r="F191" i="1"/>
  <c r="F194" i="1"/>
  <c r="E23" i="4"/>
  <c r="E21" i="4"/>
  <c r="D45" i="6"/>
  <c r="D47" i="6"/>
  <c r="D46" i="6"/>
  <c r="D43" i="6"/>
  <c r="D44" i="6"/>
  <c r="D34" i="6"/>
  <c r="D36" i="6"/>
  <c r="D32" i="6"/>
  <c r="D33" i="6"/>
  <c r="D35" i="6"/>
  <c r="E20" i="4"/>
  <c r="C30" i="6"/>
  <c r="C41" i="6"/>
  <c r="G138" i="5"/>
  <c r="G48" i="5"/>
  <c r="G194" i="5"/>
  <c r="G37" i="5"/>
  <c r="G82" i="5"/>
  <c r="G127" i="5"/>
  <c r="G183" i="5"/>
  <c r="G85" i="5"/>
  <c r="G29" i="5"/>
  <c r="G116" i="5"/>
  <c r="G172" i="5"/>
  <c r="G186" i="5"/>
  <c r="G105" i="5"/>
  <c r="G214" i="5"/>
  <c r="G205" i="5"/>
  <c r="F218" i="5"/>
  <c r="E10" i="4"/>
  <c r="E14" i="4"/>
  <c r="C12" i="4"/>
  <c r="F12" i="4"/>
  <c r="C11" i="4"/>
  <c r="G197" i="5"/>
  <c r="D186" i="1"/>
  <c r="D193" i="1"/>
  <c r="E15" i="4"/>
  <c r="E16" i="4"/>
  <c r="C14" i="4"/>
  <c r="C15" i="4"/>
  <c r="C16" i="4"/>
  <c r="D191" i="1"/>
  <c r="C20" i="4"/>
  <c r="D192" i="1"/>
  <c r="C22" i="4"/>
  <c r="D194" i="1"/>
  <c r="C23" i="4"/>
  <c r="C21" i="4"/>
  <c r="G209" i="5" l="1"/>
  <c r="G73" i="1"/>
  <c r="E67" i="5"/>
  <c r="G67" i="5" s="1"/>
  <c r="G20" i="1"/>
  <c r="G51" i="1"/>
  <c r="G174" i="1"/>
  <c r="E215" i="5"/>
  <c r="G148" i="5"/>
  <c r="E145" i="5"/>
  <c r="E146" i="5"/>
  <c r="G146" i="5" s="1"/>
  <c r="E184" i="1"/>
  <c r="G184" i="1" s="1"/>
  <c r="C18" i="6"/>
  <c r="D21" i="6" s="1"/>
  <c r="G141" i="5"/>
  <c r="G67" i="1"/>
  <c r="E71" i="5"/>
  <c r="G71" i="5" s="1"/>
  <c r="E18" i="5"/>
  <c r="E22" i="5" s="1"/>
  <c r="E52" i="5"/>
  <c r="G52" i="5" s="1"/>
  <c r="C7" i="6"/>
  <c r="D10" i="6" s="1"/>
  <c r="J170" i="1"/>
  <c r="E9" i="5"/>
  <c r="G7" i="5"/>
  <c r="E12" i="5"/>
  <c r="E11" i="5"/>
  <c r="D196" i="1"/>
  <c r="E55" i="5" l="1"/>
  <c r="G55" i="5" s="1"/>
  <c r="D24" i="6"/>
  <c r="D23" i="6"/>
  <c r="D25" i="6"/>
  <c r="D22" i="6"/>
  <c r="E185" i="1"/>
  <c r="E217" i="5" s="1"/>
  <c r="G217" i="5" s="1"/>
  <c r="D13" i="4"/>
  <c r="F13" i="4" s="1"/>
  <c r="G215" i="5"/>
  <c r="G145" i="5"/>
  <c r="E149" i="5"/>
  <c r="G149" i="5" s="1"/>
  <c r="D11" i="6"/>
  <c r="D14" i="6"/>
  <c r="D13" i="6"/>
  <c r="D12" i="6"/>
  <c r="G18" i="5"/>
  <c r="E23" i="5"/>
  <c r="G23" i="5" s="1"/>
  <c r="E56" i="5"/>
  <c r="G56" i="5" s="1"/>
  <c r="E57" i="5"/>
  <c r="G57" i="5" s="1"/>
  <c r="G22" i="5"/>
  <c r="G185" i="1"/>
  <c r="G186" i="1" s="1"/>
  <c r="D200" i="1" s="1"/>
  <c r="G11" i="5"/>
  <c r="G12" i="5"/>
  <c r="G9" i="5"/>
  <c r="E210" i="5"/>
  <c r="E15" i="5"/>
  <c r="G15" i="5" s="1"/>
  <c r="E212" i="5" l="1"/>
  <c r="G212" i="5" s="1"/>
  <c r="E211" i="5"/>
  <c r="D9" i="4" s="1"/>
  <c r="F9" i="4" s="1"/>
  <c r="E60" i="5"/>
  <c r="G60" i="5" s="1"/>
  <c r="C8" i="6"/>
  <c r="C19" i="6"/>
  <c r="E213" i="5"/>
  <c r="G213" i="5" s="1"/>
  <c r="E186" i="1"/>
  <c r="E193" i="1" s="1"/>
  <c r="E26" i="5"/>
  <c r="G26" i="5" s="1"/>
  <c r="D197" i="1"/>
  <c r="G210" i="5"/>
  <c r="D8" i="4"/>
  <c r="D10" i="4" l="1"/>
  <c r="F10" i="4" s="1"/>
  <c r="G211" i="5"/>
  <c r="G191" i="1"/>
  <c r="E216" i="5"/>
  <c r="E218" i="5" s="1"/>
  <c r="D11" i="4"/>
  <c r="F11" i="4" s="1"/>
  <c r="E192" i="1"/>
  <c r="G192" i="1" s="1"/>
  <c r="F21" i="4" s="1"/>
  <c r="D22" i="4"/>
  <c r="G193" i="1"/>
  <c r="F22" i="4" s="1"/>
  <c r="F8" i="4"/>
  <c r="D14" i="4" l="1"/>
  <c r="F14" i="4" s="1"/>
  <c r="D20" i="4"/>
  <c r="G216" i="5"/>
  <c r="G218" i="5" s="1"/>
  <c r="D21" i="4"/>
  <c r="E194" i="1"/>
  <c r="D23" i="4" s="1"/>
  <c r="F20" i="4"/>
  <c r="G194" i="1"/>
  <c r="D15" i="4" l="1"/>
  <c r="D16" i="4" s="1"/>
  <c r="F23" i="4"/>
  <c r="F15" i="4"/>
  <c r="F16" i="4" s="1"/>
</calcChain>
</file>

<file path=xl/sharedStrings.xml><?xml version="1.0" encoding="utf-8"?>
<sst xmlns="http://schemas.openxmlformats.org/spreadsheetml/2006/main" count="860" uniqueCount="638">
  <si>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</si>
  <si>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</si>
  <si>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</si>
  <si>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</si>
  <si>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</si>
  <si>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</si>
  <si>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ONUDC
(budget en USD)</t>
  </si>
  <si>
    <t>PNUD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</si>
  <si>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</si>
  <si>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</si>
  <si>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</si>
  <si>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</si>
  <si>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</si>
  <si>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</si>
  <si>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</si>
  <si>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Des stratégies de perturbation financières informées et sensibles au conflit sont développées et mises en œuvre</t>
  </si>
  <si>
    <t>Produit 1.1:</t>
  </si>
  <si>
    <t>Les évaluations sectorielles des risques de financement de terrorisme sont mises à jour en prenant en compte une approche basée sur les droits de l’homme et intégrant une dimension genre.</t>
  </si>
  <si>
    <t>Activite 1.1.1:</t>
  </si>
  <si>
    <t>Actualisation et developpement  des évaluations sectorielles sensibles au genre des risques de blanchiment de capitaux et financement du terrorisme (BC/FT) (or, bétail, immobilier, carburant, armes à feu, et autres secteurs pertinents ) selon les normes GAFI (LEAD ONUDC)</t>
  </si>
  <si>
    <t>Formation en approrche de genre pour les repsonsables de l'évaluation sectorielle, intégration du genre dans la méthodologie</t>
  </si>
  <si>
    <t>Activite 1.1.2:</t>
  </si>
  <si>
    <t>Appui à la production annuelle des statistiques sur la lutte contre le BC/FT et des flux financiers illicites (FFI)(LEAD ONUDC)</t>
  </si>
  <si>
    <t>Efforts spécifiques pour intégrer la dimension de genre dans la collecte de données</t>
  </si>
  <si>
    <t>Activite 1.1.3:</t>
  </si>
  <si>
    <t>Évaluation des risques de corruption au niveau sectoriel avec un focus sur la gestion des stock nationaux des armes à feu  (LEAD ONUDC)</t>
  </si>
  <si>
    <t>Efforts spéficiques pour assurer une réprésentation égale  (hommes et femmes)</t>
  </si>
  <si>
    <t>Produit total</t>
  </si>
  <si>
    <t>Produit 1.2:</t>
  </si>
  <si>
    <t>Les capacités de mise en œuvre des organes étatiques de contrôle et supervision, poursuite et enquête du financement de terrorisme sont renforcés et sensibles au genre.</t>
  </si>
  <si>
    <t>Activite 1.2.1</t>
  </si>
  <si>
    <t>Soutien à la mise en œuvre des plans d'action des évaluations sectorielles (LEAD ONUDC)</t>
  </si>
  <si>
    <t>efforts spécifiques poru des bénéficiaires femmes</t>
  </si>
  <si>
    <t>Activité 1.2.2</t>
  </si>
  <si>
    <t>Renforcement  des capapcités de la CENTIF, des organes de detection, de repression, d'enquetes et de poursuite pénales du BC/FT dans les domaines de la sécurité et de la justice (formation, mentorat et équipements) (LEAD ONUDC)</t>
  </si>
  <si>
    <t>Formation en investigations basés sur le genre</t>
  </si>
  <si>
    <t>Activite 1.2.3</t>
  </si>
  <si>
    <t>Conduite des opérations ou enquêtes conjointes par les autorités d'enquetes et de poursuites (financement  terrorisme, Initiative d'Accra, Plateforme de Coopération Judiciaire du Sahel) (LEAD ONUDC)</t>
  </si>
  <si>
    <t xml:space="preserve">Efforts spéficiques pour la participation d'élèments féminins dans les opérations </t>
  </si>
  <si>
    <t>Activite 1.2.4</t>
  </si>
  <si>
    <t>Appui au renforcement de la protection des lanceurs d'alerte, des témoins, des victimes, des enquêteurs en incluant le rôle des femmes et des jeunes (LEAD ONUDC)</t>
  </si>
  <si>
    <t xml:space="preserve">effors spécifiques pour assurer une représentation égale de femmes et hommes à l'activité, discusssion des besoins spéficiques de protection des femmes. </t>
  </si>
  <si>
    <t>Activite 1.2.5</t>
  </si>
  <si>
    <t xml:space="preserve">Effort d'une activite visant à renforcer la representation des femmes </t>
  </si>
  <si>
    <t>Activité 1.2.6</t>
  </si>
  <si>
    <t>Formation des Officiers de police judiciaire (OPJ) de la Police et de la gendarmerie, des procureurs et juges sur les risques de financement du Terrorisme à travers les secteurs de l'artisant minier, le commerce de betail, des organismes a but non lucratfi, les personnes morales et les constrcutions juridiques, les services de transfert de fond et de valeurs et le secteur financier</t>
  </si>
  <si>
    <t>Efforts spécifiques pour assurer la  restitution de la formation au niveau des agents d'application de la loi et du secteur de la justice</t>
  </si>
  <si>
    <t>Activite 1.2.7</t>
  </si>
  <si>
    <t>Formation des Officiers de police judiciaire (OPJ) de la Police et de la gendarmerie, des procureurs et juges sur les enquetes financières  parallèles sur le financement du terrorisme</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</si>
  <si>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</si>
  <si>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</si>
  <si>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</si>
  <si>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</si>
  <si>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</si>
  <si>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</si>
  <si>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</si>
  <si>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</si>
  <si>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</si>
  <si>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</si>
  <si>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</si>
  <si>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</si>
  <si>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</si>
  <si>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</si>
  <si>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</si>
  <si>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</si>
  <si>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</si>
  <si>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</si>
  <si>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</si>
  <si>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 secteur privé, les organisations de la société civile et les associations professionnelles et les communautés, avec un focus particulier sur les femmes et les jeunes, sont résilients aux risques de financement de terrorisme.</t>
  </si>
  <si>
    <t>Produit 2.1</t>
  </si>
  <si>
    <t>Le secteur privé met en place des mécanismes d'évaluation de risques et prévention du financement de terrorisme</t>
  </si>
  <si>
    <t>Activite 2.1.1</t>
  </si>
  <si>
    <t>Renforcement de l'éthique et de la responsabilité sociétale des entreprises dans la prévention  des risques  de financement du terrorisme (atelier des parties prenantes, mentorats,lignes directrices etc.)(LEAD PNUD)</t>
  </si>
  <si>
    <t>efforts spéficifiques poru attirer ONLB femmes</t>
  </si>
  <si>
    <t>Activite 2.1.2</t>
  </si>
  <si>
    <t>efforts spéficifiques pour attirer entreprises femmes</t>
  </si>
  <si>
    <t>Activite 2.1.3</t>
  </si>
  <si>
    <t>Developpement des mesures de contrôle des chaines de valeurs des secteurs à risque (en particulier celles des secteurs des organisations non gouvernementales, de l'exploitation de l'or, du carburant, des transport et autres secteurs)</t>
  </si>
  <si>
    <t>Efforts spéficifiques pour l'intégration du genre</t>
  </si>
  <si>
    <t>Renforcement du cadre de responsabilité des organismes à but non lucratif par  rapport à leur exposition aux risques de financement du terrorisme  (LEAD ONUDC)</t>
  </si>
  <si>
    <t>efforts spéficifiques pour attirer ONLB femmes</t>
  </si>
  <si>
    <t>Activite 2.1.4</t>
  </si>
  <si>
    <t>Identification et valorisation des femmes dans le secteur privé contribuant à la résilience de leur secteur aux risques de financement du terrorisme</t>
  </si>
  <si>
    <t>bénéficiiares principalement femmes</t>
  </si>
  <si>
    <t>Activite 2.1.7</t>
  </si>
  <si>
    <t>Activite 2.1.8</t>
  </si>
  <si>
    <t>Produit 2.2</t>
  </si>
  <si>
    <t>Les organisations de la société civile et les associations professionnelles renforcent ses capacités en matière de lutte contre le financement de terrorisme</t>
  </si>
  <si>
    <t>Activite 2.2.1</t>
  </si>
  <si>
    <t>Appui à la société civile  pour la production d’analyse basée sur le genre et de rapports sur le financement et l’approvisionnement des groupes armés djihadistes  (LEAD ONUDC)</t>
  </si>
  <si>
    <t>Activite 2.2.2</t>
  </si>
  <si>
    <t>Restitution et validation des résultats (activité 2.2.1) de la recherche assortie d’un plan d’action (LEAD ONUDC)</t>
  </si>
  <si>
    <t>Activite 2.2.3</t>
  </si>
  <si>
    <t>Activite 2.2.4</t>
  </si>
  <si>
    <t>Renforcement  des capacités des organisations de la société civile et associations professionnelles en matière d'identification et gestion des risques liés à la lutte contre le BC/FT (risque légal,risque physique y inclus de répresailles) ( do no harm)  (LEAD ONUDC)</t>
  </si>
  <si>
    <t>Activite 2.2.5</t>
  </si>
  <si>
    <t>Renforcement des mécanismes existants d'alerte précoce à travers la participation des organisations de la société civile et associations professionnelles pouvant jouer un rôle dans la lutte contre le financement du terrorisme</t>
  </si>
  <si>
    <t>effors spécifiques pour assurer une représentation égale de femmes et hommes</t>
  </si>
  <si>
    <t>Activite 2.2.6</t>
  </si>
  <si>
    <t>Appui au journalisme d’investigation sur les trafics illicites et le financement du terrorisme, y compris en matière de gestion des risques  (LEAD ONUDC)</t>
  </si>
  <si>
    <t>Activite 2.2.7</t>
  </si>
  <si>
    <t>Identification et valorisation des  femmes de la société civile contribuant  à la lutte  contre le financement du terrorisme dans le resepct du principe du "Do no harm" (LEAD ONUDC)</t>
  </si>
  <si>
    <t>bénéficiaires principalement femmes</t>
  </si>
  <si>
    <t>Activite 2.2.8</t>
  </si>
  <si>
    <t>Sensibilisation des acteurs du transport routier, des organisations de la société civile 
et agents chargés du contrôle routier sur la sécurité nationale, et renforcer l’implication de ces acteurs dans des mécanismes existants d’alerte précoce (LEAD PNUD)</t>
  </si>
  <si>
    <t>Activite 2.2.9</t>
  </si>
  <si>
    <t>Renforcement des capacités des organisations de la société civile en matière de gestion des risques (élaboration d’un plan de sécurité) (LEAD ONUDC)</t>
  </si>
  <si>
    <t>Plan de sécurité intègre considérations de genre</t>
  </si>
  <si>
    <t>Produit 2.3</t>
  </si>
  <si>
    <t>Les communautés, les jeunes et les femmes sont résilients aux risques du financement de terrorisme</t>
  </si>
  <si>
    <t>Activite 2.3.1</t>
  </si>
  <si>
    <t>Sensibilisation, dialogue et formation des femmes  leaders communautaires y compris frontalières et de jeunes leaders  sur les risques de financement du terrorisme et leurs rôles et responsabilités  (Lead ONUDC)</t>
  </si>
  <si>
    <t>Activite 2.3.2</t>
  </si>
  <si>
    <t>Tenue de sessions de veille citoyenne transfrontalière contre les trafics illicites et le terrorisme (en mettant en contribution les journalistes d’investigation, les cyberactivistes, les radios communautaires) (LEAD PNUD)</t>
  </si>
  <si>
    <t>Activite 2.3.3</t>
  </si>
  <si>
    <t>Communication sur les opportunités de carrière pour les jeunes filles particulièrement du monde rural dans le domaine d'investigation, poursuite et jugement des crimes liés au BC/FT (Lead ONUDC)</t>
  </si>
  <si>
    <t>Activite 2.3.4</t>
  </si>
  <si>
    <t xml:space="preserve">Sensibilisation, dialogue et formation des communautés frontalières sur les liens  entre trafics, flux illicites, corruption, groupes terroristes et insécurité et sur le rôle qu’ils peuvent jouer pour prévenir les sources de financement du terrorisme </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</si>
  <si>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</si>
  <si>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</si>
  <si>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</si>
  <si>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</si>
  <si>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</si>
  <si>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</si>
  <si>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</si>
  <si>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</si>
  <si>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</si>
  <si>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</si>
  <si>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</si>
  <si>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</si>
  <si>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</si>
  <si>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</si>
  <si>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</si>
  <si>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</si>
  <si>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</si>
  <si>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</si>
  <si>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</si>
  <si>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</si>
  <si>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</si>
  <si>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</si>
  <si>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</si>
  <si>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</si>
  <si>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</si>
  <si>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</si>
  <si>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</si>
  <si>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</si>
  <si>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</si>
  <si>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</si>
  <si>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</si>
  <si>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</si>
  <si>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</si>
  <si>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</si>
  <si>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</si>
  <si>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</si>
  <si>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</si>
  <si>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</si>
  <si>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</si>
  <si>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</si>
  <si>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</si>
  <si>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</si>
  <si>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</si>
  <si>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</si>
  <si>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</si>
  <si>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</si>
  <si>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</si>
  <si>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</si>
  <si>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</si>
  <si>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</si>
  <si>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</si>
  <si>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</si>
  <si>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</si>
  <si>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</si>
  <si>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</si>
  <si>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</si>
  <si>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</si>
  <si>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</si>
  <si>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</si>
  <si>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</si>
  <si>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</si>
  <si>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</si>
  <si>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</si>
  <si>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</si>
  <si>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</si>
  <si>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</si>
  <si>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</si>
  <si>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</si>
  <si>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</si>
  <si>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</si>
  <si>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</si>
  <si>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</si>
  <si>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</si>
  <si>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</si>
  <si>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</si>
  <si>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</si>
  <si>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</si>
  <si>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</si>
  <si>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</si>
  <si>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</si>
  <si>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</si>
  <si>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</si>
  <si>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</si>
  <si>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 xml:space="preserve"> </t>
  </si>
  <si>
    <t>Budget de suivi</t>
  </si>
  <si>
    <t>Etude de référence</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</si>
  <si>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</si>
  <si>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</si>
  <si>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</si>
  <si>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</si>
  <si>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</si>
  <si>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</si>
  <si>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</si>
  <si>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</si>
  <si>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</si>
  <si>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</si>
  <si>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</si>
  <si>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</si>
  <si>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</si>
  <si>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</si>
  <si>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</si>
  <si>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</si>
  <si>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</si>
  <si>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</si>
  <si>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</si>
  <si>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 Un dispositif institutionnel national, engageant le secteur privé, garantit une lutte contre les sources de financement du terrorisme, plus dynamique et efficace</t>
  </si>
  <si>
    <t>1. Personnel et autres employés</t>
  </si>
  <si>
    <t>Produit 1.1Des stratégies de perturbations financières des groupes terroristes et de criminalité organisée sont élaborées et mises en œuvre avec une approche basée sur les droits de l’Homme, l’égalité de genre et inclusion de tous les acteurs concernés du secteur privé</t>
  </si>
  <si>
    <t>2. Fournitures, produits de base, matériels</t>
  </si>
  <si>
    <t>Total pour produit 1.1 (du tableau 1)</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</si>
  <si>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</si>
  <si>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</si>
  <si>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</si>
  <si>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</si>
  <si>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</si>
  <si>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</si>
  <si>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1.2Les acteurs du secteur privé, ainsi que leurs autorités de contrôle et de supervision, en particulier celles des secteurs des organisations non gouvernementales, de l’exploitation de l'or, du carburant, des transports et autres secteurs comprennent les risques en matière de financement du terrorisme pour prévenir et lutter efficacement contre les menaces des flux financiers illicites et le financement du terrorisme</t>
  </si>
  <si>
    <t>Total pour produit 1.2 (du tableau 1)</t>
  </si>
  <si>
    <t>Produit 1.3</t>
  </si>
  <si>
    <t>Total pour produit 1.3 (du tableau 1)</t>
  </si>
  <si>
    <t>Produit 1.4</t>
  </si>
  <si>
    <t>Total pour produit 1.4 (du tableau 1)</t>
  </si>
  <si>
    <t>RESULTAT 2: Les associations et les communautés réalisent des interventions de lutte contre les trafics illicites et le financement du terrorisme efficaces et sensibles aux conflits.</t>
  </si>
  <si>
    <t>Total pour produit 2.1 (du tableau 1)</t>
  </si>
  <si>
    <t>Produit 2.2: Les associations, les communautés, les femmes et les jeunes développent des initiatives de lutte contre le financement du terrorisme et l’approvisionnement des groupes armés terroristes</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</si>
  <si>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</si>
  <si>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</si>
  <si>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</si>
  <si>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</si>
  <si>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</si>
  <si>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</si>
  <si>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</si>
  <si>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</si>
  <si>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</si>
  <si>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</si>
  <si>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</si>
  <si>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</si>
  <si>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</si>
  <si>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</si>
  <si>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</si>
  <si>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</si>
  <si>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</si>
  <si>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</si>
  <si>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</si>
  <si>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</si>
  <si>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</si>
  <si>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</si>
  <si>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</si>
  <si>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</si>
  <si>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</si>
  <si>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</si>
  <si>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</si>
  <si>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</si>
  <si>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</si>
  <si>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</si>
  <si>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</si>
  <si>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</si>
  <si>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</si>
  <si>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</si>
  <si>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</si>
  <si>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</si>
  <si>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</si>
  <si>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</si>
  <si>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</si>
  <si>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</si>
  <si>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</si>
  <si>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</si>
  <si>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</si>
  <si>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</si>
  <si>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</si>
  <si>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</si>
  <si>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</si>
  <si>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</si>
  <si>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</si>
  <si>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</si>
  <si>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</si>
  <si>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</si>
  <si>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</si>
  <si>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</si>
  <si>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</si>
  <si>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</si>
  <si>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</si>
  <si>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</si>
  <si>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</si>
  <si>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</si>
  <si>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</si>
  <si>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</si>
  <si>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</si>
  <si>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</si>
  <si>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</si>
  <si>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</si>
  <si>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</si>
  <si>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</si>
  <si>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</si>
  <si>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</si>
  <si>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</si>
  <si>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</si>
  <si>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</si>
  <si>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</si>
  <si>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</si>
  <si>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</si>
  <si>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</si>
  <si>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</si>
  <si>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</si>
  <si>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</si>
  <si>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</si>
  <si>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</si>
  <si>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</si>
  <si>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</si>
  <si>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</si>
  <si>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</si>
  <si>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</si>
  <si>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</si>
  <si>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</si>
  <si>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</si>
  <si>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</si>
  <si>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</si>
  <si>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</si>
  <si>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</si>
  <si>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</si>
  <si>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</si>
  <si>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</si>
  <si>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</si>
  <si>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</si>
  <si>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</si>
  <si>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</si>
  <si>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</si>
  <si>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</si>
  <si>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</si>
  <si>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</si>
  <si>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</si>
  <si>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</si>
  <si>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</si>
  <si>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</si>
  <si>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</si>
  <si>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</si>
  <si>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</si>
  <si>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</si>
  <si>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</si>
  <si>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</si>
  <si>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</si>
  <si>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</si>
  <si>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</si>
  <si>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</si>
  <si>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</si>
  <si>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</si>
  <si>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</si>
  <si>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</si>
  <si>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</si>
  <si>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</si>
  <si>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</si>
  <si>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</si>
  <si>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</si>
  <si>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</si>
  <si>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</si>
  <si>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</si>
  <si>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</si>
  <si>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</si>
  <si>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</si>
  <si>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</si>
  <si>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</si>
  <si>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</si>
  <si>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</si>
  <si>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</si>
  <si>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</si>
  <si>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</si>
  <si>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</si>
  <si>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</si>
  <si>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</si>
  <si>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</si>
  <si>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</si>
  <si>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</si>
  <si>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</si>
  <si>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</si>
  <si>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</si>
  <si>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</si>
  <si>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</si>
  <si>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</si>
  <si>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</si>
  <si>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</si>
  <si>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</si>
  <si>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</si>
  <si>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</si>
  <si>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</si>
  <si>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</si>
  <si>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</si>
  <si>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</si>
  <si>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</si>
  <si>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</si>
  <si>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</si>
  <si>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</si>
  <si>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</si>
  <si>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</si>
  <si>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</si>
  <si>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</si>
  <si>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</si>
  <si>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</si>
  <si>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</si>
  <si>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</si>
  <si>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</si>
  <si>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</si>
  <si>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</si>
  <si>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</si>
  <si>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</si>
  <si>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</si>
  <si>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</si>
  <si>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</si>
  <si>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</si>
  <si>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</si>
  <si>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</si>
  <si>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</si>
  <si>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</si>
  <si>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</si>
  <si>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</si>
  <si>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</si>
  <si>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</si>
  <si>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</si>
  <si>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</si>
  <si>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</si>
  <si>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</si>
  <si>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</si>
  <si>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</si>
  <si>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</si>
  <si>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</si>
  <si>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</si>
  <si>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</si>
  <si>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</si>
  <si>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</si>
  <si>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</si>
  <si>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</si>
  <si>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</si>
  <si>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</si>
  <si>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</si>
  <si>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</si>
  <si>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</si>
  <si>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</si>
  <si>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</si>
  <si>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</si>
  <si>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</si>
  <si>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</si>
  <si>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</si>
  <si>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</si>
  <si>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</si>
  <si>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</si>
  <si>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</si>
  <si>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</si>
  <si>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</si>
  <si>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</si>
  <si>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</si>
  <si>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</si>
  <si>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</si>
  <si>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</si>
  <si>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</si>
  <si>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</si>
  <si>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</si>
  <si>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</si>
  <si>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</si>
  <si>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</si>
  <si>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</si>
  <si>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</si>
  <si>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</si>
  <si>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</si>
  <si>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</si>
  <si>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</si>
  <si>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</si>
  <si>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</si>
  <si>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</si>
  <si>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</si>
  <si>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</si>
  <si>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</si>
  <si>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</si>
  <si>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</si>
  <si>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</si>
  <si>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</si>
  <si>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</si>
  <si>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</si>
  <si>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</si>
  <si>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</si>
  <si>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</si>
  <si>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</si>
  <si>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</si>
  <si>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</si>
  <si>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</si>
  <si>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</si>
  <si>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</si>
  <si>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</si>
  <si>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</si>
  <si>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</si>
  <si>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</si>
  <si>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</si>
  <si>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</si>
  <si>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</si>
  <si>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</si>
  <si>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</si>
  <si>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</si>
  <si>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</si>
  <si>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</si>
  <si>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</si>
  <si>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</si>
  <si>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</si>
  <si>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</si>
  <si>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</si>
  <si>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</si>
  <si>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</si>
  <si>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</si>
  <si>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</si>
  <si>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</si>
  <si>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</si>
  <si>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</si>
  <si>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</si>
  <si>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</si>
  <si>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</si>
  <si>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</si>
  <si>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</si>
  <si>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</si>
  <si>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</si>
  <si>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</si>
  <si>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</si>
  <si>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</si>
  <si>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</si>
  <si>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</si>
  <si>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</si>
  <si>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</si>
  <si>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</si>
  <si>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</si>
  <si>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</si>
  <si>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</si>
  <si>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</si>
  <si>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</si>
  <si>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</si>
  <si>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</si>
  <si>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</si>
  <si>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</si>
  <si>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</si>
  <si>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</si>
  <si>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</si>
  <si>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</si>
  <si>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</si>
  <si>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</si>
  <si>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</si>
  <si>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</si>
  <si>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</si>
  <si>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</si>
  <si>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</si>
  <si>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</si>
  <si>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</si>
  <si>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</si>
  <si>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</si>
  <si>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</si>
  <si>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</si>
  <si>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</si>
  <si>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</si>
  <si>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</si>
  <si>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</si>
  <si>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</si>
  <si>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</si>
  <si>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</si>
  <si>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</si>
  <si>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</si>
  <si>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</si>
  <si>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</si>
  <si>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</si>
  <si>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</si>
  <si>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</si>
  <si>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</si>
  <si>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</si>
  <si>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</si>
  <si>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</si>
  <si>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</si>
  <si>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</si>
  <si>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</si>
  <si>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</si>
  <si>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</si>
  <si>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</si>
  <si>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</si>
  <si>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</si>
  <si>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</si>
  <si>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</si>
  <si>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</si>
  <si>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</si>
  <si>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</si>
  <si>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</si>
  <si>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</si>
  <si>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</si>
  <si>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</si>
  <si>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</si>
  <si>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</si>
  <si>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</si>
  <si>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</si>
  <si>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</si>
  <si>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</si>
  <si>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</si>
  <si>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</si>
  <si>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</si>
  <si>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</si>
  <si>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</si>
  <si>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</si>
  <si>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</si>
  <si>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</si>
  <si>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</si>
  <si>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</si>
  <si>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</si>
  <si>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</si>
  <si>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</si>
  <si>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</si>
  <si>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</si>
  <si>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</si>
  <si>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</si>
  <si>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</si>
  <si>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</si>
  <si>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</si>
  <si>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</si>
  <si>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</si>
  <si>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</si>
  <si>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</si>
  <si>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Sensibilisation, dialogue et formation sur les risques de financement du terrorisme à l'endroit des representants d'entreprises actives dans des zones et des secteurs identifiés comme vulnérables au financement du terrorisme du Burkina Faso et des pays limitrophes (ONUDC)</t>
  </si>
  <si>
    <t>Sensibilisation, dialogue et formation des organisations de la société civile et associations professionnelles actives dans des zones et secteurs identifiés comme vulnérables au financement du terrorisme du Burkina Faso et des pays limitrophes sur les risques de financement du terrorisme et leurs rôles et responsabilités (ONUDC)</t>
  </si>
  <si>
    <t>Création d'un vivier de femmes spcialisées dans les investigations, poursuite et jugement des crimes liés  au BC/FT (ONUDC)</t>
  </si>
  <si>
    <t>Cout de personnel du projet si pas inclus dans les activites ci-dessus</t>
  </si>
  <si>
    <t>Couts operationnels si pas inclus dans les activites ci-dessus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</si>
</sst>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8"/>
      <name val="Calibri"/>
      <family val="2"/>
      <scheme val="minor"/>
    </font>
    <font>
      <b/>
      <sz val="12"/>
      <name val="Calibri"/>
      <family val="2"/>
      <scheme val="minor"/>
    </font>
    <font>
      <sz val="12"/>
      <name val="Calibri"/>
      <family val="2"/>
      <scheme val="minor"/>
    </font>
    <font>
      <sz val="12"/>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11">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6" xfId="0" applyFont="1" applyFill="1" applyBorder="1" applyAlignment="1">
      <alignment horizontal="center" wrapText="1"/>
    </xf>
    <xf numFmtId="44" fontId="2" fillId="2" borderId="3" xfId="0" applyNumberFormat="1" applyFont="1" applyFill="1" applyBorder="1" applyAlignment="1">
      <alignment wrapText="1"/>
    </xf>
    <xf numFmtId="0" fontId="6" fillId="2" borderId="36" xfId="0" applyFont="1" applyFill="1" applyBorder="1" applyAlignment="1">
      <alignment vertical="center" wrapText="1"/>
    </xf>
    <xf numFmtId="44" fontId="2" fillId="2" borderId="36"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5"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1"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6"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6"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2" xfId="0" applyFont="1" applyFill="1" applyBorder="1" applyAlignment="1">
      <alignment vertical="center" wrapText="1"/>
    </xf>
    <xf numFmtId="44" fontId="2" fillId="2" borderId="37"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29" xfId="0" applyFont="1" applyFill="1" applyBorder="1" applyAlignment="1">
      <alignment wrapText="1"/>
    </xf>
    <xf numFmtId="44" fontId="2" fillId="2" borderId="30"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28" xfId="2" applyFont="1" applyFill="1" applyBorder="1" applyAlignment="1" applyProtection="1">
      <alignment vertical="center" wrapText="1"/>
      <protection locked="0"/>
    </xf>
    <xf numFmtId="9" fontId="2" fillId="3" borderId="28"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7" fillId="2" borderId="48" xfId="0" applyFont="1" applyFill="1" applyBorder="1" applyAlignment="1">
      <alignment vertical="center" wrapText="1"/>
    </xf>
    <xf numFmtId="0" fontId="7" fillId="2" borderId="48" xfId="0" applyFont="1" applyFill="1" applyBorder="1" applyAlignment="1" applyProtection="1">
      <alignment vertical="center" wrapText="1"/>
      <protection locked="0"/>
    </xf>
    <xf numFmtId="0" fontId="3" fillId="2" borderId="21" xfId="0" applyFont="1" applyFill="1" applyBorder="1" applyAlignment="1">
      <alignment wrapText="1"/>
    </xf>
    <xf numFmtId="0" fontId="0" fillId="2" borderId="21" xfId="0" applyFill="1" applyBorder="1" applyAlignment="1">
      <alignment wrapText="1"/>
    </xf>
    <xf numFmtId="0" fontId="3" fillId="2" borderId="22" xfId="0" applyFont="1" applyFill="1" applyBorder="1" applyAlignment="1">
      <alignment wrapText="1"/>
    </xf>
    <xf numFmtId="0" fontId="3" fillId="2" borderId="6" xfId="0" applyFont="1" applyFill="1" applyBorder="1" applyAlignment="1">
      <alignment horizontal="center" vertical="center"/>
    </xf>
    <xf numFmtId="0" fontId="3" fillId="2" borderId="21"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2" xfId="0" applyFont="1" applyFill="1" applyBorder="1" applyAlignment="1">
      <alignment vertical="center" wrapText="1"/>
    </xf>
    <xf numFmtId="44" fontId="2" fillId="2" borderId="28"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6" xfId="0" applyNumberFormat="1" applyFont="1" applyFill="1" applyBorder="1" applyAlignment="1">
      <alignment vertical="center" wrapText="1"/>
    </xf>
    <xf numFmtId="0" fontId="0" fillId="2" borderId="12" xfId="0" applyFill="1" applyBorder="1" applyAlignment="1">
      <alignment wrapText="1"/>
    </xf>
    <xf numFmtId="44" fontId="2" fillId="2" borderId="9" xfId="2" applyNumberFormat="1" applyFont="1" applyFill="1" applyBorder="1" applyAlignment="1">
      <alignment vertical="center" wrapText="1"/>
    </xf>
    <xf numFmtId="0" fontId="2" fillId="2" borderId="33" xfId="0" applyFont="1" applyFill="1" applyBorder="1" applyAlignment="1">
      <alignment horizontal="center" vertical="center" wrapText="1"/>
    </xf>
    <xf numFmtId="9" fontId="2" fillId="2" borderId="33" xfId="2" applyFont="1" applyFill="1" applyBorder="1" applyAlignment="1">
      <alignment vertical="center" wrapText="1"/>
    </xf>
    <xf numFmtId="9" fontId="2" fillId="2" borderId="45" xfId="2" applyFont="1" applyFill="1" applyBorder="1" applyAlignment="1">
      <alignment vertical="center" wrapText="1"/>
    </xf>
    <xf numFmtId="44" fontId="3" fillId="2" borderId="13" xfId="0" applyNumberFormat="1" applyFont="1" applyFill="1" applyBorder="1"/>
    <xf numFmtId="44" fontId="2" fillId="2" borderId="2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49"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2" fillId="0" borderId="3" xfId="1" applyFont="1" applyFill="1" applyBorder="1" applyAlignment="1" applyProtection="1">
      <alignment horizontal="center" vertical="center" wrapText="1"/>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2" fillId="0" borderId="0" xfId="0" applyFont="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2" xfId="0" applyFont="1" applyFill="1" applyBorder="1" applyAlignment="1">
      <alignment horizontal="center" vertical="center" wrapText="1"/>
    </xf>
    <xf numFmtId="0" fontId="1" fillId="3" borderId="0" xfId="0" applyFont="1" applyFill="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6" xfId="0" applyNumberFormat="1" applyFont="1" applyBorder="1" applyAlignment="1" applyProtection="1">
      <alignment wrapText="1"/>
      <protection locked="0"/>
    </xf>
    <xf numFmtId="44" fontId="1" fillId="3" borderId="36"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 xfId="0" applyNumberFormat="1" applyFont="1" applyFill="1" applyBorder="1" applyAlignment="1">
      <alignment wrapText="1"/>
    </xf>
    <xf numFmtId="44" fontId="1" fillId="2" borderId="36"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 xfId="0" applyNumberFormat="1" applyFont="1" applyFill="1" applyBorder="1" applyAlignment="1">
      <alignment wrapText="1"/>
    </xf>
    <xf numFmtId="44" fontId="1" fillId="2" borderId="26" xfId="1" applyFont="1" applyFill="1" applyBorder="1" applyAlignment="1" applyProtection="1">
      <alignment wrapText="1"/>
    </xf>
    <xf numFmtId="44" fontId="1" fillId="2" borderId="27"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0" fontId="0" fillId="0" borderId="0" xfId="0" applyAlignment="1" applyProtection="1">
      <alignment wrapText="1"/>
      <protection locked="0"/>
    </xf>
    <xf numFmtId="0" fontId="25" fillId="3" borderId="3" xfId="0" applyFont="1" applyFill="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44" fontId="25" fillId="3" borderId="3" xfId="1" applyFont="1" applyFill="1" applyBorder="1" applyAlignment="1" applyProtection="1">
      <alignment horizontal="center" vertical="center" wrapText="1"/>
      <protection locked="0"/>
    </xf>
    <xf numFmtId="44" fontId="25" fillId="3" borderId="3" xfId="1" applyFont="1" applyFill="1" applyBorder="1" applyAlignment="1" applyProtection="1">
      <alignment horizontal="center" vertical="center" wrapText="1"/>
    </xf>
    <xf numFmtId="9" fontId="25" fillId="3" borderId="3" xfId="2" applyFont="1" applyFill="1" applyBorder="1" applyAlignment="1" applyProtection="1">
      <alignment horizontal="center" vertical="center" wrapText="1"/>
      <protection locked="0"/>
    </xf>
    <xf numFmtId="49" fontId="25" fillId="3" borderId="3" xfId="1" applyNumberFormat="1" applyFont="1" applyFill="1" applyBorder="1" applyAlignment="1" applyProtection="1">
      <alignment horizontal="left" wrapText="1"/>
      <protection locked="0"/>
    </xf>
    <xf numFmtId="44" fontId="25" fillId="0" borderId="3" xfId="1" applyFont="1" applyBorder="1" applyAlignment="1" applyProtection="1">
      <alignment vertical="center"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4" fontId="24" fillId="3" borderId="3" xfId="1"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9" fontId="6" fillId="0" borderId="3" xfId="0" applyNumberFormat="1" applyFont="1" applyBorder="1" applyAlignment="1">
      <alignment horizontal="center" vertical="center" wrapText="1"/>
    </xf>
    <xf numFmtId="44" fontId="7" fillId="3" borderId="3" xfId="1" applyFont="1" applyFill="1" applyBorder="1" applyAlignment="1" applyProtection="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wrapText="1"/>
    </xf>
    <xf numFmtId="9" fontId="6" fillId="3" borderId="3" xfId="2" applyFont="1" applyFill="1" applyBorder="1" applyAlignment="1" applyProtection="1">
      <alignment horizontal="center" vertical="center" wrapText="1"/>
    </xf>
    <xf numFmtId="0" fontId="6" fillId="3" borderId="0" xfId="0" applyFont="1" applyFill="1" applyAlignment="1">
      <alignment vertical="center" wrapText="1"/>
    </xf>
    <xf numFmtId="164" fontId="1" fillId="0" borderId="3" xfId="0" applyNumberFormat="1" applyFont="1" applyBorder="1" applyAlignment="1" applyProtection="1">
      <alignment wrapText="1"/>
      <protection locked="0"/>
    </xf>
    <xf numFmtId="164" fontId="1" fillId="3" borderId="3" xfId="1" applyNumberFormat="1" applyFont="1" applyFill="1" applyBorder="1" applyAlignment="1" applyProtection="1">
      <alignment horizontal="center" vertical="center" wrapText="1"/>
      <protection locked="0"/>
    </xf>
    <xf numFmtId="9" fontId="1" fillId="0" borderId="0" xfId="0" applyNumberFormat="1" applyFont="1" applyAlignment="1">
      <alignment wrapText="1"/>
    </xf>
    <xf numFmtId="49" fontId="1" fillId="2" borderId="3" xfId="1" applyNumberFormat="1" applyFont="1" applyFill="1" applyBorder="1" applyAlignment="1" applyProtection="1">
      <alignment horizontal="left" wrapText="1"/>
      <protection locked="0"/>
    </xf>
    <xf numFmtId="0" fontId="2" fillId="6" borderId="4" xfId="0" applyFont="1" applyFill="1" applyBorder="1" applyAlignment="1">
      <alignment vertical="center" wrapText="1"/>
    </xf>
    <xf numFmtId="0" fontId="1" fillId="6" borderId="4" xfId="0" applyFont="1" applyFill="1" applyBorder="1" applyAlignment="1">
      <alignment vertical="center" wrapText="1"/>
    </xf>
    <xf numFmtId="0" fontId="2" fillId="2" borderId="4" xfId="0" applyFont="1" applyFill="1" applyBorder="1" applyAlignment="1">
      <alignment vertical="center" wrapText="1"/>
    </xf>
    <xf numFmtId="0" fontId="2" fillId="8" borderId="4" xfId="0" applyFont="1" applyFill="1" applyBorder="1" applyAlignment="1">
      <alignment vertical="center" wrapText="1"/>
    </xf>
    <xf numFmtId="44" fontId="1" fillId="3" borderId="3" xfId="1" applyFont="1" applyFill="1" applyBorder="1" applyAlignment="1" applyProtection="1">
      <alignment vertical="center" wrapText="1"/>
      <protection locked="0"/>
    </xf>
    <xf numFmtId="44" fontId="1" fillId="6" borderId="3" xfId="1" applyFont="1" applyFill="1" applyBorder="1" applyAlignment="1" applyProtection="1">
      <alignment horizontal="center" vertical="center" wrapText="1"/>
    </xf>
    <xf numFmtId="44" fontId="2" fillId="6" borderId="3" xfId="1" applyFont="1" applyFill="1" applyBorder="1" applyAlignment="1" applyProtection="1">
      <alignment horizontal="center" vertical="center" wrapText="1"/>
    </xf>
    <xf numFmtId="49" fontId="1" fillId="6" borderId="3" xfId="1" applyNumberFormat="1" applyFont="1" applyFill="1" applyBorder="1" applyAlignment="1" applyProtection="1">
      <alignment horizontal="left" wrapText="1"/>
      <protection locked="0"/>
    </xf>
    <xf numFmtId="44" fontId="2" fillId="3" borderId="3" xfId="1" applyFont="1" applyFill="1" applyBorder="1" applyAlignment="1">
      <alignment wrapText="1"/>
    </xf>
    <xf numFmtId="44" fontId="25" fillId="2" borderId="3" xfId="0" applyNumberFormat="1" applyFont="1" applyFill="1" applyBorder="1" applyAlignment="1">
      <alignment wrapText="1"/>
    </xf>
    <xf numFmtId="44" fontId="25" fillId="2" borderId="3" xfId="1" applyFont="1" applyFill="1" applyBorder="1" applyAlignment="1">
      <alignment wrapText="1"/>
    </xf>
    <xf numFmtId="44" fontId="25" fillId="2" borderId="13" xfId="0" applyNumberFormat="1" applyFont="1" applyFill="1" applyBorder="1" applyAlignment="1">
      <alignment wrapText="1"/>
    </xf>
    <xf numFmtId="44" fontId="1" fillId="3" borderId="3" xfId="1" applyFont="1" applyFill="1" applyBorder="1" applyAlignment="1" applyProtection="1">
      <alignment horizontal="center" vertical="center" wrapText="1"/>
    </xf>
    <xf numFmtId="44" fontId="1" fillId="3" borderId="3" xfId="1" applyFont="1" applyFill="1" applyBorder="1" applyAlignment="1">
      <alignment wrapText="1"/>
    </xf>
    <xf numFmtId="44" fontId="1" fillId="0" borderId="3" xfId="1" applyFont="1" applyFill="1" applyBorder="1" applyAlignment="1" applyProtection="1">
      <alignment horizontal="center" vertical="center" wrapText="1"/>
    </xf>
    <xf numFmtId="44" fontId="3" fillId="10" borderId="16" xfId="1" applyFont="1" applyFill="1" applyBorder="1" applyAlignment="1">
      <alignment vertical="center" wrapText="1"/>
    </xf>
    <xf numFmtId="9" fontId="3" fillId="10" borderId="14" xfId="2" applyFont="1" applyFill="1" applyBorder="1" applyAlignment="1">
      <alignment wrapText="1"/>
    </xf>
    <xf numFmtId="44" fontId="2" fillId="2" borderId="3" xfId="1" applyFont="1" applyFill="1" applyBorder="1" applyAlignment="1" applyProtection="1">
      <alignment horizontal="center" wrapText="1"/>
    </xf>
    <xf numFmtId="9" fontId="2" fillId="2" borderId="9" xfId="2" applyFont="1" applyFill="1" applyBorder="1" applyAlignment="1" applyProtection="1">
      <alignment wrapText="1"/>
    </xf>
    <xf numFmtId="0" fontId="26" fillId="0" borderId="3" xfId="0" applyFont="1" applyBorder="1" applyAlignment="1" applyProtection="1">
      <alignment horizontal="left" vertical="top" wrapText="1"/>
      <protection locked="0"/>
    </xf>
    <xf numFmtId="44" fontId="2" fillId="3" borderId="3" xfId="1" applyFont="1" applyFill="1" applyBorder="1" applyAlignment="1" applyProtection="1">
      <alignment vertical="center" wrapText="1"/>
      <protection locked="0"/>
    </xf>
    <xf numFmtId="0" fontId="17" fillId="0" borderId="0" xfId="0" applyFont="1" applyAlignment="1">
      <alignment horizontal="left" vertical="top"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49" fontId="24" fillId="3" borderId="3" xfId="0" applyNumberFormat="1" applyFont="1" applyFill="1" applyBorder="1" applyAlignment="1" applyProtection="1">
      <alignment horizontal="left" vertical="top" wrapText="1"/>
      <protection locked="0"/>
    </xf>
    <xf numFmtId="44" fontId="24" fillId="3" borderId="3" xfId="1"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2" fillId="0" borderId="0" xfId="0" applyFont="1" applyAlignment="1">
      <alignment horizontal="left" wrapText="1"/>
    </xf>
    <xf numFmtId="49" fontId="24" fillId="3" borderId="3" xfId="0" applyNumberFormat="1" applyFont="1" applyFill="1" applyBorder="1" applyAlignment="1" applyProtection="1">
      <alignment horizontal="left" vertical="center" wrapText="1"/>
      <protection locked="0"/>
    </xf>
    <xf numFmtId="44" fontId="24" fillId="3" borderId="3" xfId="1" applyFont="1" applyFill="1" applyBorder="1" applyAlignment="1" applyProtection="1">
      <alignment horizontal="left" vertical="center" wrapText="1"/>
      <protection locked="0"/>
    </xf>
    <xf numFmtId="44" fontId="2" fillId="3" borderId="3" xfId="1" applyFont="1" applyFill="1" applyBorder="1" applyAlignment="1" applyProtection="1">
      <alignment horizontal="left" vertical="top" wrapText="1"/>
      <protection locked="0"/>
    </xf>
    <xf numFmtId="0" fontId="2" fillId="3" borderId="0" xfId="0" applyFont="1" applyFill="1" applyAlignment="1">
      <alignment horizontal="left" wrapText="1"/>
    </xf>
    <xf numFmtId="0" fontId="2" fillId="2" borderId="24" xfId="0" applyFont="1" applyFill="1" applyBorder="1" applyAlignment="1">
      <alignment horizontal="center" wrapText="1"/>
    </xf>
    <xf numFmtId="0" fontId="2" fillId="2" borderId="25" xfId="0" applyFont="1" applyFill="1" applyBorder="1" applyAlignment="1">
      <alignment horizontal="center" wrapText="1"/>
    </xf>
    <xf numFmtId="0" fontId="2" fillId="2" borderId="18"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6" xfId="0" applyFont="1" applyBorder="1" applyAlignment="1">
      <alignment horizontal="left"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1" xfId="0" applyFont="1" applyFill="1" applyBorder="1" applyAlignment="1">
      <alignment horizontal="left" wrapText="1"/>
    </xf>
    <xf numFmtId="0" fontId="2" fillId="2" borderId="46" xfId="0" applyFont="1" applyFill="1" applyBorder="1" applyAlignment="1">
      <alignment horizontal="left" wrapText="1"/>
    </xf>
    <xf numFmtId="0" fontId="2" fillId="2" borderId="47"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0" xfId="0" applyFont="1" applyFill="1" applyBorder="1" applyAlignment="1">
      <alignment horizontal="center" vertical="center"/>
    </xf>
    <xf numFmtId="44" fontId="3" fillId="2" borderId="41" xfId="0" applyNumberFormat="1" applyFont="1" applyFill="1" applyBorder="1" applyAlignment="1">
      <alignment horizontal="center"/>
    </xf>
    <xf numFmtId="44" fontId="3" fillId="2" borderId="42" xfId="0" applyNumberFormat="1" applyFont="1" applyFill="1" applyBorder="1" applyAlignment="1">
      <alignment horizontal="center"/>
    </xf>
    <xf numFmtId="49" fontId="0" fillId="2" borderId="43" xfId="0" applyNumberFormat="1" applyFill="1" applyBorder="1" applyAlignment="1">
      <alignment horizontal="center" wrapText="1"/>
    </xf>
    <xf numFmtId="49" fontId="0" fillId="2" borderId="44" xfId="0" applyNumberFormat="1" applyFill="1" applyBorder="1" applyAlignment="1">
      <alignment horizontal="center" wrapText="1"/>
    </xf>
    <xf numFmtId="49" fontId="0" fillId="2" borderId="45" xfId="0" applyNumberFormat="1" applyFill="1" applyBorder="1" applyAlignment="1">
      <alignment horizontal="center" wrapText="1"/>
    </xf>
    <xf numFmtId="0" fontId="3" fillId="2" borderId="38" xfId="0" applyFont="1" applyFill="1" applyBorder="1" applyAlignment="1">
      <alignment horizontal="left"/>
    </xf>
    <xf numFmtId="0" fontId="3" fillId="2" borderId="39" xfId="0" applyFont="1" applyFill="1" applyBorder="1" applyAlignment="1">
      <alignment horizontal="left"/>
    </xf>
    <xf numFmtId="0" fontId="3" fillId="2" borderId="40" xfId="0" applyFont="1" applyFill="1" applyBorder="1" applyAlignment="1">
      <alignment horizontal="left"/>
    </xf>
    <xf numFmtId="44" fontId="3" fillId="2" borderId="4" xfId="0" applyNumberFormat="1" applyFont="1" applyFill="1" applyBorder="1" applyAlignment="1">
      <alignment horizontal="center"/>
    </xf>
    <xf numFmtId="44" fontId="3" fillId="2" borderId="33" xfId="0" applyNumberFormat="1" applyFont="1" applyFill="1" applyBorder="1" applyAlignment="1">
      <alignment horizontal="center"/>
    </xf>
    <xf numFmtId="0" fontId="0" fillId="2" borderId="43" xfId="0" applyFill="1" applyBorder="1" applyAlignment="1">
      <alignment horizontal="center" wrapText="1"/>
    </xf>
    <xf numFmtId="0" fontId="0" fillId="2" borderId="44" xfId="0" applyFill="1" applyBorder="1" applyAlignment="1">
      <alignment horizontal="center" wrapText="1"/>
    </xf>
    <xf numFmtId="0" fontId="0" fillId="2" borderId="45" xfId="0"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E3" sqref="E3"/>
    </sheetView>
  </sheetViews>
  <sheetFormatPr defaultColWidth="8.81640625" defaultRowHeight="14.5" x14ac:dyDescent="0.35"/>
  <cols>
    <col min="2" max="2" width="133.453125" customWidth="1"/>
  </cols>
  <sheetData>
    <row r="2" spans="2:5" ht="36.75" customHeight="1" thickBot="1" x14ac:dyDescent="0.4">
      <c r="B2" s="249" t="s">
        <v>0</v>
      </c>
      <c r="C2" s="249"/>
      <c r="D2" s="249"/>
      <c r="E2" s="249"/>
    </row>
    <row r="3" spans="2:5" ht="361.5" customHeight="1" thickBot="1" x14ac:dyDescent="0.4">
      <c r="B3" s="139"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66"/>
  <sheetViews>
    <sheetView showGridLines="0" showZeros="0" tabSelected="1" zoomScale="41" zoomScaleNormal="41" workbookViewId="0">
      <pane ySplit="5" topLeftCell="A8" activePane="bottomLeft" state="frozen"/>
      <selection pane="bottomLeft" activeCell="E191" sqref="E191"/>
    </sheetView>
  </sheetViews>
  <sheetFormatPr defaultColWidth="9.1796875" defaultRowHeight="14.5" x14ac:dyDescent="0.35"/>
  <cols>
    <col min="1" max="1" width="4.1796875" style="23" customWidth="1"/>
    <col min="2" max="2" width="30.81640625" style="23" customWidth="1"/>
    <col min="3" max="3" width="85.1796875" style="23" customWidth="1"/>
    <col min="4" max="4" width="23.1796875" style="23" customWidth="1"/>
    <col min="5" max="5" width="30.453125" style="23" customWidth="1"/>
    <col min="6" max="6" width="23.1796875" style="23" hidden="1" customWidth="1"/>
    <col min="7" max="7" width="19.453125" style="23" customWidth="1"/>
    <col min="8" max="8" width="29.54296875" style="23" customWidth="1"/>
    <col min="9" max="9" width="35.54296875" style="119" customWidth="1"/>
    <col min="10" max="10" width="59.26953125" style="125" customWidth="1"/>
    <col min="11" max="11" width="30.1796875" style="23" customWidth="1"/>
    <col min="12" max="12" width="18.81640625" style="23" customWidth="1"/>
    <col min="13" max="13" width="9.1796875" style="23"/>
    <col min="14" max="14" width="17.81640625" style="23" customWidth="1"/>
    <col min="15" max="15" width="26.453125" style="23" customWidth="1"/>
    <col min="16" max="16" width="22.453125" style="23" customWidth="1"/>
    <col min="17" max="17" width="29.81640625" style="23" customWidth="1"/>
    <col min="18" max="18" width="23.453125" style="23" customWidth="1"/>
    <col min="19" max="19" width="18.453125" style="23" customWidth="1"/>
    <col min="20" max="20" width="17.453125" style="23" customWidth="1"/>
    <col min="21" max="21" width="25.1796875" style="23" customWidth="1"/>
    <col min="22" max="16384" width="9.1796875" style="23"/>
  </cols>
  <sheetData>
    <row r="2" spans="1:12" ht="29.25" customHeight="1" x14ac:dyDescent="1">
      <c r="B2" s="249" t="s">
        <v>2</v>
      </c>
      <c r="C2" s="249"/>
      <c r="D2" s="249"/>
      <c r="E2" s="249"/>
      <c r="F2" s="21"/>
      <c r="G2" s="21"/>
      <c r="H2" s="22"/>
      <c r="I2" s="126"/>
      <c r="J2" s="145"/>
      <c r="K2" s="22"/>
    </row>
    <row r="3" spans="1:12" ht="24" customHeight="1" x14ac:dyDescent="0.6">
      <c r="B3" s="268" t="s">
        <v>3</v>
      </c>
      <c r="C3" s="268"/>
      <c r="D3" s="268"/>
      <c r="E3" s="268"/>
      <c r="F3" s="268"/>
      <c r="G3" s="268"/>
      <c r="H3" s="268"/>
      <c r="I3" s="127"/>
      <c r="J3" s="146"/>
    </row>
    <row r="4" spans="1:12" x14ac:dyDescent="0.35">
      <c r="D4" s="25"/>
      <c r="E4" s="25"/>
      <c r="F4" s="25"/>
      <c r="G4" s="25"/>
      <c r="I4" s="125"/>
      <c r="K4" s="24"/>
      <c r="L4" s="24"/>
    </row>
    <row r="5" spans="1:12" ht="127.5" customHeight="1" x14ac:dyDescent="0.35">
      <c r="B5" s="14" t="s">
        <v>4</v>
      </c>
      <c r="C5" s="14" t="s">
        <v>5</v>
      </c>
      <c r="D5" s="140" t="s">
        <v>6</v>
      </c>
      <c r="E5" s="140" t="s">
        <v>7</v>
      </c>
      <c r="F5" s="140" t="s">
        <v>8</v>
      </c>
      <c r="G5" s="14" t="s">
        <v>9</v>
      </c>
      <c r="H5" s="14" t="s">
        <v>10</v>
      </c>
      <c r="I5" s="14" t="s">
        <v>11</v>
      </c>
      <c r="J5" s="150" t="s">
        <v>12</v>
      </c>
      <c r="K5" s="14" t="s">
        <v>13</v>
      </c>
      <c r="L5" s="29"/>
    </row>
    <row r="6" spans="1:12" ht="21.65" customHeight="1" x14ac:dyDescent="0.35">
      <c r="B6" s="73" t="s">
        <v>14</v>
      </c>
      <c r="C6" s="264" t="s">
        <v>15</v>
      </c>
      <c r="D6" s="264"/>
      <c r="E6" s="264"/>
      <c r="F6" s="264"/>
      <c r="G6" s="264"/>
      <c r="H6" s="264"/>
      <c r="I6" s="265"/>
      <c r="J6" s="265"/>
      <c r="K6" s="264"/>
      <c r="L6" s="8"/>
    </row>
    <row r="7" spans="1:12" ht="21" customHeight="1" x14ac:dyDescent="0.35">
      <c r="B7" s="73" t="s">
        <v>16</v>
      </c>
      <c r="C7" s="269" t="s">
        <v>17</v>
      </c>
      <c r="D7" s="269"/>
      <c r="E7" s="269"/>
      <c r="F7" s="269"/>
      <c r="G7" s="269"/>
      <c r="H7" s="269"/>
      <c r="I7" s="270"/>
      <c r="J7" s="270"/>
      <c r="K7" s="269"/>
      <c r="L7" s="31"/>
    </row>
    <row r="8" spans="1:12" ht="64.5" customHeight="1" x14ac:dyDescent="0.35">
      <c r="B8" s="152" t="s">
        <v>18</v>
      </c>
      <c r="C8" s="207" t="s">
        <v>19</v>
      </c>
      <c r="D8" s="209">
        <v>45000</v>
      </c>
      <c r="E8" s="209">
        <v>531</v>
      </c>
      <c r="F8" s="209"/>
      <c r="G8" s="210">
        <f>SUM(D8:F8)</f>
        <v>45531</v>
      </c>
      <c r="H8" s="156">
        <v>0.5</v>
      </c>
      <c r="I8" s="154">
        <v>0</v>
      </c>
      <c r="J8" s="157" t="s">
        <v>20</v>
      </c>
      <c r="K8" s="158"/>
      <c r="L8" s="159"/>
    </row>
    <row r="9" spans="1:12" ht="39.75" customHeight="1" x14ac:dyDescent="0.35">
      <c r="B9" s="152" t="s">
        <v>21</v>
      </c>
      <c r="C9" s="207" t="s">
        <v>22</v>
      </c>
      <c r="D9" s="209">
        <v>20000</v>
      </c>
      <c r="E9" s="209">
        <v>0</v>
      </c>
      <c r="F9" s="209"/>
      <c r="G9" s="210">
        <f t="shared" ref="G9:G10" si="0">SUM(D9:F9)</f>
        <v>20000</v>
      </c>
      <c r="H9" s="156">
        <v>0.5</v>
      </c>
      <c r="I9" s="161">
        <f>21713</f>
        <v>21713</v>
      </c>
      <c r="J9" s="157" t="s">
        <v>23</v>
      </c>
      <c r="K9" s="158"/>
      <c r="L9" s="159"/>
    </row>
    <row r="10" spans="1:12" ht="39.75" customHeight="1" x14ac:dyDescent="0.35">
      <c r="B10" s="152" t="s">
        <v>24</v>
      </c>
      <c r="C10" s="208" t="s">
        <v>25</v>
      </c>
      <c r="D10" s="209">
        <v>25000</v>
      </c>
      <c r="E10" s="209">
        <v>0</v>
      </c>
      <c r="F10" s="209"/>
      <c r="G10" s="210">
        <f t="shared" si="0"/>
        <v>25000</v>
      </c>
      <c r="H10" s="162">
        <v>0.2</v>
      </c>
      <c r="I10" s="161">
        <v>569</v>
      </c>
      <c r="J10" s="157" t="s">
        <v>26</v>
      </c>
      <c r="K10" s="163"/>
      <c r="L10" s="159"/>
    </row>
    <row r="11" spans="1:12" ht="15.5" x14ac:dyDescent="0.35">
      <c r="A11" s="24"/>
      <c r="C11" s="74" t="s">
        <v>27</v>
      </c>
      <c r="D11" s="9">
        <f>SUM(D8:D10)</f>
        <v>90000</v>
      </c>
      <c r="E11" s="9">
        <f>SUM(E8:E10)</f>
        <v>531</v>
      </c>
      <c r="F11" s="9">
        <f>SUM(F8:F10)</f>
        <v>0</v>
      </c>
      <c r="G11" s="9">
        <f>SUM(G8:G10)</f>
        <v>90531</v>
      </c>
      <c r="H11" s="9">
        <v>37500</v>
      </c>
      <c r="I11" s="9">
        <f>SUM(I8:I10)</f>
        <v>22282</v>
      </c>
      <c r="J11" s="9"/>
      <c r="K11" s="227"/>
      <c r="L11" s="32"/>
    </row>
    <row r="12" spans="1:12" ht="18" customHeight="1" x14ac:dyDescent="0.35">
      <c r="A12" s="24"/>
      <c r="B12" s="73" t="s">
        <v>28</v>
      </c>
      <c r="C12" s="266" t="s">
        <v>29</v>
      </c>
      <c r="D12" s="266"/>
      <c r="E12" s="266"/>
      <c r="F12" s="266"/>
      <c r="G12" s="266"/>
      <c r="H12" s="266"/>
      <c r="I12" s="265"/>
      <c r="J12" s="265"/>
      <c r="K12" s="266"/>
      <c r="L12" s="31"/>
    </row>
    <row r="13" spans="1:12" ht="33.75" customHeight="1" x14ac:dyDescent="0.35">
      <c r="A13" s="24"/>
      <c r="B13" s="152" t="s">
        <v>30</v>
      </c>
      <c r="C13" s="208" t="s">
        <v>31</v>
      </c>
      <c r="D13" s="209">
        <v>55000</v>
      </c>
      <c r="E13" s="209">
        <v>0</v>
      </c>
      <c r="F13" s="209"/>
      <c r="G13" s="210">
        <f>SUM(D13:F13)</f>
        <v>55000</v>
      </c>
      <c r="H13" s="156">
        <v>0.3</v>
      </c>
      <c r="I13" s="154">
        <v>0</v>
      </c>
      <c r="J13" s="157" t="s">
        <v>32</v>
      </c>
      <c r="K13" s="158"/>
      <c r="L13" s="159"/>
    </row>
    <row r="14" spans="1:12" ht="56.25" customHeight="1" x14ac:dyDescent="0.35">
      <c r="A14" s="24"/>
      <c r="B14" s="152" t="s">
        <v>33</v>
      </c>
      <c r="C14" s="208" t="s">
        <v>34</v>
      </c>
      <c r="D14" s="209">
        <v>50000</v>
      </c>
      <c r="E14" s="209">
        <v>0</v>
      </c>
      <c r="F14" s="209"/>
      <c r="G14" s="210">
        <f t="shared" ref="G14:G18" si="1">SUM(D14:F14)</f>
        <v>50000</v>
      </c>
      <c r="H14" s="156">
        <v>0.3</v>
      </c>
      <c r="I14" s="161">
        <f>27391</f>
        <v>27391</v>
      </c>
      <c r="J14" s="157" t="s">
        <v>35</v>
      </c>
      <c r="K14" s="158"/>
      <c r="L14" s="159"/>
    </row>
    <row r="15" spans="1:12" ht="51" customHeight="1" x14ac:dyDescent="0.35">
      <c r="A15" s="24"/>
      <c r="B15" s="152" t="s">
        <v>36</v>
      </c>
      <c r="C15" s="208" t="s">
        <v>37</v>
      </c>
      <c r="D15" s="209">
        <v>45000</v>
      </c>
      <c r="E15" s="209">
        <v>473</v>
      </c>
      <c r="F15" s="209"/>
      <c r="G15" s="210">
        <f t="shared" si="1"/>
        <v>45473</v>
      </c>
      <c r="H15" s="156">
        <v>0.3</v>
      </c>
      <c r="I15" s="161">
        <v>35999.47</v>
      </c>
      <c r="J15" s="157" t="s">
        <v>38</v>
      </c>
      <c r="K15" s="158"/>
      <c r="L15" s="159"/>
    </row>
    <row r="16" spans="1:12" ht="79.5" customHeight="1" x14ac:dyDescent="0.35">
      <c r="A16" s="24"/>
      <c r="B16" s="152" t="s">
        <v>39</v>
      </c>
      <c r="C16" s="208" t="s">
        <v>40</v>
      </c>
      <c r="D16" s="209">
        <v>15000</v>
      </c>
      <c r="E16" s="209">
        <v>30133</v>
      </c>
      <c r="F16" s="209"/>
      <c r="G16" s="210">
        <f t="shared" si="1"/>
        <v>45133</v>
      </c>
      <c r="H16" s="211">
        <v>0.5</v>
      </c>
      <c r="I16" s="209">
        <v>0</v>
      </c>
      <c r="J16" s="209" t="s">
        <v>41</v>
      </c>
      <c r="K16" s="212"/>
      <c r="L16" s="159"/>
    </row>
    <row r="17" spans="1:12" ht="31" x14ac:dyDescent="0.35">
      <c r="A17" s="24"/>
      <c r="B17" s="152" t="s">
        <v>42</v>
      </c>
      <c r="C17" s="208" t="s">
        <v>635</v>
      </c>
      <c r="D17" s="154">
        <v>20000</v>
      </c>
      <c r="E17" s="154"/>
      <c r="F17" s="154"/>
      <c r="G17" s="210">
        <f t="shared" si="1"/>
        <v>20000</v>
      </c>
      <c r="H17" s="156">
        <v>1</v>
      </c>
      <c r="I17" s="161">
        <v>22644</v>
      </c>
      <c r="J17" s="157" t="s">
        <v>43</v>
      </c>
      <c r="K17" s="158"/>
      <c r="L17" s="159"/>
    </row>
    <row r="18" spans="1:12" ht="77.5" x14ac:dyDescent="0.35">
      <c r="A18" s="24"/>
      <c r="B18" s="152" t="s">
        <v>44</v>
      </c>
      <c r="C18" s="247" t="s">
        <v>45</v>
      </c>
      <c r="D18" s="154">
        <v>20000</v>
      </c>
      <c r="E18" s="154">
        <v>0</v>
      </c>
      <c r="F18" s="154"/>
      <c r="G18" s="210">
        <f t="shared" si="1"/>
        <v>20000</v>
      </c>
      <c r="H18" s="156">
        <v>0.3</v>
      </c>
      <c r="I18" s="161">
        <v>12500</v>
      </c>
      <c r="J18" s="157" t="s">
        <v>46</v>
      </c>
      <c r="K18" s="158"/>
      <c r="L18" s="159"/>
    </row>
    <row r="19" spans="1:12" ht="31" x14ac:dyDescent="0.35">
      <c r="A19" s="24"/>
      <c r="B19" s="152" t="s">
        <v>47</v>
      </c>
      <c r="C19" s="247" t="s">
        <v>48</v>
      </c>
      <c r="D19" s="161">
        <v>20000</v>
      </c>
      <c r="E19" s="154">
        <v>0</v>
      </c>
      <c r="F19" s="161"/>
      <c r="G19" s="242">
        <f t="shared" ref="G19" si="2">SUM(D19:F19)</f>
        <v>20000</v>
      </c>
      <c r="H19" s="162">
        <v>0.3</v>
      </c>
      <c r="I19" s="161">
        <v>20000</v>
      </c>
      <c r="J19" s="157"/>
      <c r="K19" s="163"/>
      <c r="L19" s="159"/>
    </row>
    <row r="20" spans="1:12" ht="15.5" x14ac:dyDescent="0.35">
      <c r="A20" s="24"/>
      <c r="C20" s="74" t="s">
        <v>27</v>
      </c>
      <c r="D20" s="9">
        <f>SUM(D13:D19)</f>
        <v>225000</v>
      </c>
      <c r="E20" s="9">
        <f>SUM(E13:E19)</f>
        <v>30606</v>
      </c>
      <c r="F20" s="9">
        <f>SUM(F13:F19)</f>
        <v>0</v>
      </c>
      <c r="G20" s="9">
        <f>SUM(G13:G19)</f>
        <v>255606</v>
      </c>
      <c r="H20" s="9">
        <v>105100</v>
      </c>
      <c r="I20" s="9">
        <f>SUM(I13:I19)</f>
        <v>118534.47</v>
      </c>
      <c r="J20" s="9"/>
      <c r="K20" s="227"/>
      <c r="L20" s="32"/>
    </row>
    <row r="21" spans="1:12" ht="17.149999999999999" hidden="1" customHeight="1" x14ac:dyDescent="0.35">
      <c r="A21" s="24"/>
      <c r="B21" s="73" t="s">
        <v>49</v>
      </c>
      <c r="C21" s="250"/>
      <c r="D21" s="250"/>
      <c r="E21" s="250"/>
      <c r="F21" s="250"/>
      <c r="G21" s="250"/>
      <c r="H21" s="250"/>
      <c r="I21" s="251"/>
      <c r="J21" s="251"/>
      <c r="K21" s="250"/>
      <c r="L21" s="31"/>
    </row>
    <row r="22" spans="1:12" ht="97.5" hidden="1" customHeight="1" x14ac:dyDescent="0.35">
      <c r="A22" s="24"/>
      <c r="B22" s="152" t="s">
        <v>50</v>
      </c>
      <c r="C22" s="153"/>
      <c r="D22" s="154"/>
      <c r="E22" s="154"/>
      <c r="F22" s="154"/>
      <c r="G22" s="155">
        <f>SUM(D22:F22)</f>
        <v>0</v>
      </c>
      <c r="H22" s="156"/>
      <c r="I22" s="154"/>
      <c r="J22" s="157"/>
      <c r="K22" s="158"/>
      <c r="L22" s="159"/>
    </row>
    <row r="23" spans="1:12" ht="65.150000000000006" hidden="1" customHeight="1" x14ac:dyDescent="0.35">
      <c r="A23" s="24"/>
      <c r="B23" s="152" t="s">
        <v>51</v>
      </c>
      <c r="C23" s="153"/>
      <c r="D23" s="154"/>
      <c r="E23" s="154"/>
      <c r="F23" s="154"/>
      <c r="G23" s="155">
        <f t="shared" ref="G23:G29" si="3">SUM(D23:F23)</f>
        <v>0</v>
      </c>
      <c r="H23" s="156"/>
      <c r="I23" s="154"/>
      <c r="J23" s="157"/>
      <c r="K23" s="158"/>
      <c r="L23" s="159"/>
    </row>
    <row r="24" spans="1:12" ht="15.5" hidden="1" x14ac:dyDescent="0.35">
      <c r="A24" s="24"/>
      <c r="B24" s="152" t="s">
        <v>52</v>
      </c>
      <c r="C24" s="153"/>
      <c r="D24" s="154"/>
      <c r="E24" s="154"/>
      <c r="F24" s="154"/>
      <c r="G24" s="155">
        <f t="shared" si="3"/>
        <v>0</v>
      </c>
      <c r="H24" s="156"/>
      <c r="I24" s="154"/>
      <c r="J24" s="157"/>
      <c r="K24" s="158"/>
      <c r="L24" s="159"/>
    </row>
    <row r="25" spans="1:12" ht="15.5" hidden="1" x14ac:dyDescent="0.35">
      <c r="A25" s="24"/>
      <c r="B25" s="152" t="s">
        <v>53</v>
      </c>
      <c r="C25" s="153"/>
      <c r="D25" s="154"/>
      <c r="E25" s="154"/>
      <c r="F25" s="154"/>
      <c r="G25" s="155">
        <f t="shared" si="3"/>
        <v>0</v>
      </c>
      <c r="H25" s="156"/>
      <c r="I25" s="154"/>
      <c r="J25" s="157"/>
      <c r="K25" s="158"/>
      <c r="L25" s="159"/>
    </row>
    <row r="26" spans="1:12" s="24" customFormat="1" ht="15.5" hidden="1" x14ac:dyDescent="0.35">
      <c r="B26" s="152" t="s">
        <v>54</v>
      </c>
      <c r="C26" s="153"/>
      <c r="D26" s="154"/>
      <c r="E26" s="154"/>
      <c r="F26" s="154"/>
      <c r="G26" s="155">
        <f t="shared" si="3"/>
        <v>0</v>
      </c>
      <c r="H26" s="156"/>
      <c r="I26" s="154"/>
      <c r="J26" s="157"/>
      <c r="K26" s="158"/>
      <c r="L26" s="159"/>
    </row>
    <row r="27" spans="1:12" s="24" customFormat="1" ht="15.5" hidden="1" x14ac:dyDescent="0.35">
      <c r="B27" s="152" t="s">
        <v>55</v>
      </c>
      <c r="C27" s="153"/>
      <c r="D27" s="154"/>
      <c r="E27" s="154"/>
      <c r="F27" s="154"/>
      <c r="G27" s="155">
        <f t="shared" si="3"/>
        <v>0</v>
      </c>
      <c r="H27" s="156"/>
      <c r="I27" s="154"/>
      <c r="J27" s="157"/>
      <c r="K27" s="158"/>
      <c r="L27" s="159"/>
    </row>
    <row r="28" spans="1:12" s="24" customFormat="1" ht="15.5" hidden="1" x14ac:dyDescent="0.35">
      <c r="A28" s="23"/>
      <c r="B28" s="152" t="s">
        <v>56</v>
      </c>
      <c r="C28" s="160"/>
      <c r="D28" s="161"/>
      <c r="E28" s="161"/>
      <c r="F28" s="161"/>
      <c r="G28" s="155">
        <f t="shared" si="3"/>
        <v>0</v>
      </c>
      <c r="H28" s="162"/>
      <c r="I28" s="161"/>
      <c r="J28" s="157"/>
      <c r="K28" s="163"/>
      <c r="L28" s="159"/>
    </row>
    <row r="29" spans="1:12" ht="15.5" hidden="1" x14ac:dyDescent="0.35">
      <c r="B29" s="152" t="s">
        <v>57</v>
      </c>
      <c r="C29" s="160"/>
      <c r="D29" s="161"/>
      <c r="E29" s="161"/>
      <c r="F29" s="161"/>
      <c r="G29" s="155">
        <f t="shared" si="3"/>
        <v>0</v>
      </c>
      <c r="H29" s="162"/>
      <c r="I29" s="161"/>
      <c r="J29" s="157"/>
      <c r="K29" s="163"/>
      <c r="L29" s="159"/>
    </row>
    <row r="30" spans="1:12" ht="15.5" hidden="1" x14ac:dyDescent="0.35">
      <c r="C30" s="74" t="s">
        <v>27</v>
      </c>
      <c r="D30" s="12">
        <f>SUM(D22:D29)</f>
        <v>0</v>
      </c>
      <c r="E30" s="12">
        <f>SUM(E22:E29)</f>
        <v>0</v>
      </c>
      <c r="F30" s="12">
        <f>SUM(F22:F29)</f>
        <v>0</v>
      </c>
      <c r="G30" s="12">
        <f>SUM(G22:G29)</f>
        <v>0</v>
      </c>
      <c r="H30" s="9">
        <f>(H22*G22)+(H23*G23)+(H24*G24)+(H25*G25)+(H26*G26)+(H27*G27)+(H28*G28)+(H29*G29)</f>
        <v>0</v>
      </c>
      <c r="I30" s="9">
        <f>SUM(I22:I29)</f>
        <v>0</v>
      </c>
      <c r="J30" s="147"/>
      <c r="K30" s="163"/>
      <c r="L30" s="32"/>
    </row>
    <row r="31" spans="1:12" ht="51" hidden="1" customHeight="1" x14ac:dyDescent="0.35">
      <c r="B31" s="73" t="s">
        <v>58</v>
      </c>
      <c r="C31" s="250"/>
      <c r="D31" s="250"/>
      <c r="E31" s="250"/>
      <c r="F31" s="250"/>
      <c r="G31" s="250"/>
      <c r="H31" s="250"/>
      <c r="I31" s="251"/>
      <c r="J31" s="251"/>
      <c r="K31" s="250"/>
      <c r="L31" s="31"/>
    </row>
    <row r="32" spans="1:12" ht="15.5" hidden="1" x14ac:dyDescent="0.35">
      <c r="B32" s="152" t="s">
        <v>59</v>
      </c>
      <c r="C32" s="153"/>
      <c r="D32" s="154"/>
      <c r="E32" s="154"/>
      <c r="F32" s="154"/>
      <c r="G32" s="155">
        <f>SUM(D32:F32)</f>
        <v>0</v>
      </c>
      <c r="H32" s="156"/>
      <c r="I32" s="154"/>
      <c r="J32" s="157"/>
      <c r="K32" s="158"/>
      <c r="L32" s="159"/>
    </row>
    <row r="33" spans="1:12" ht="15.5" hidden="1" x14ac:dyDescent="0.35">
      <c r="B33" s="152" t="s">
        <v>60</v>
      </c>
      <c r="C33" s="153"/>
      <c r="D33" s="154"/>
      <c r="E33" s="154"/>
      <c r="F33" s="154"/>
      <c r="G33" s="155">
        <f t="shared" ref="G33:G39" si="4">SUM(D33:F33)</f>
        <v>0</v>
      </c>
      <c r="H33" s="156"/>
      <c r="I33" s="154"/>
      <c r="J33" s="157"/>
      <c r="K33" s="158"/>
      <c r="L33" s="159"/>
    </row>
    <row r="34" spans="1:12" ht="15.5" hidden="1" x14ac:dyDescent="0.35">
      <c r="B34" s="152" t="s">
        <v>61</v>
      </c>
      <c r="C34" s="153"/>
      <c r="D34" s="154"/>
      <c r="E34" s="154"/>
      <c r="F34" s="154"/>
      <c r="G34" s="155">
        <f t="shared" si="4"/>
        <v>0</v>
      </c>
      <c r="H34" s="156"/>
      <c r="I34" s="154"/>
      <c r="J34" s="157"/>
      <c r="K34" s="158"/>
      <c r="L34" s="159"/>
    </row>
    <row r="35" spans="1:12" ht="15.5" hidden="1" x14ac:dyDescent="0.35">
      <c r="B35" s="152" t="s">
        <v>62</v>
      </c>
      <c r="C35" s="153"/>
      <c r="D35" s="154"/>
      <c r="E35" s="154"/>
      <c r="F35" s="154"/>
      <c r="G35" s="155">
        <f t="shared" si="4"/>
        <v>0</v>
      </c>
      <c r="H35" s="156"/>
      <c r="I35" s="154"/>
      <c r="J35" s="157"/>
      <c r="K35" s="158"/>
      <c r="L35" s="159"/>
    </row>
    <row r="36" spans="1:12" ht="15.5" hidden="1" x14ac:dyDescent="0.35">
      <c r="B36" s="152" t="s">
        <v>63</v>
      </c>
      <c r="C36" s="153"/>
      <c r="D36" s="154"/>
      <c r="E36" s="154"/>
      <c r="F36" s="154"/>
      <c r="G36" s="155">
        <f t="shared" si="4"/>
        <v>0</v>
      </c>
      <c r="H36" s="156"/>
      <c r="I36" s="154"/>
      <c r="J36" s="157"/>
      <c r="K36" s="158"/>
      <c r="L36" s="159"/>
    </row>
    <row r="37" spans="1:12" ht="15.5" hidden="1" x14ac:dyDescent="0.35">
      <c r="A37" s="24"/>
      <c r="B37" s="152" t="s">
        <v>64</v>
      </c>
      <c r="C37" s="153"/>
      <c r="D37" s="154"/>
      <c r="E37" s="154"/>
      <c r="F37" s="154"/>
      <c r="G37" s="155">
        <f t="shared" si="4"/>
        <v>0</v>
      </c>
      <c r="H37" s="156"/>
      <c r="I37" s="154"/>
      <c r="J37" s="157"/>
      <c r="K37" s="158"/>
      <c r="L37" s="159"/>
    </row>
    <row r="38" spans="1:12" s="24" customFormat="1" ht="15.5" hidden="1" x14ac:dyDescent="0.35">
      <c r="A38" s="23"/>
      <c r="B38" s="152" t="s">
        <v>65</v>
      </c>
      <c r="C38" s="160"/>
      <c r="D38" s="161"/>
      <c r="E38" s="161"/>
      <c r="F38" s="161"/>
      <c r="G38" s="155">
        <f t="shared" si="4"/>
        <v>0</v>
      </c>
      <c r="H38" s="162"/>
      <c r="I38" s="161"/>
      <c r="J38" s="157"/>
      <c r="K38" s="163"/>
      <c r="L38" s="159"/>
    </row>
    <row r="39" spans="1:12" ht="15.5" hidden="1" x14ac:dyDescent="0.35">
      <c r="B39" s="152" t="s">
        <v>66</v>
      </c>
      <c r="C39" s="160"/>
      <c r="D39" s="161"/>
      <c r="E39" s="161"/>
      <c r="F39" s="161"/>
      <c r="G39" s="155">
        <f t="shared" si="4"/>
        <v>0</v>
      </c>
      <c r="H39" s="162"/>
      <c r="I39" s="161"/>
      <c r="J39" s="157"/>
      <c r="K39" s="163"/>
      <c r="L39" s="159"/>
    </row>
    <row r="40" spans="1:12" ht="15.5" hidden="1" x14ac:dyDescent="0.35">
      <c r="C40" s="74" t="s">
        <v>27</v>
      </c>
      <c r="D40" s="9">
        <f>SUM(D32:D39)</f>
        <v>0</v>
      </c>
      <c r="E40" s="9">
        <f>SUM(E32:E39)</f>
        <v>0</v>
      </c>
      <c r="F40" s="9">
        <f>SUM(F32:F39)</f>
        <v>0</v>
      </c>
      <c r="G40" s="9">
        <f>SUM(G32:G39)</f>
        <v>0</v>
      </c>
      <c r="H40" s="9">
        <f>(H32*G32)+(H33*G33)+(H34*G34)+(H35*G35)+(H36*G36)+(H37*G37)+(H38*G38)+(H39*G39)</f>
        <v>0</v>
      </c>
      <c r="I40" s="9">
        <f>SUM(I32:I39)</f>
        <v>0</v>
      </c>
      <c r="J40" s="147"/>
      <c r="K40" s="163"/>
      <c r="L40" s="32"/>
    </row>
    <row r="41" spans="1:12" ht="15.5" x14ac:dyDescent="0.35">
      <c r="B41" s="164"/>
      <c r="C41" s="165"/>
      <c r="D41" s="166"/>
      <c r="E41" s="166"/>
      <c r="F41" s="166"/>
      <c r="G41" s="166"/>
      <c r="H41" s="166"/>
      <c r="I41" s="166"/>
      <c r="J41" s="167"/>
      <c r="K41" s="166"/>
      <c r="L41" s="159"/>
    </row>
    <row r="42" spans="1:12" ht="15.5" x14ac:dyDescent="0.35">
      <c r="B42" s="74" t="s">
        <v>67</v>
      </c>
      <c r="C42" s="266" t="s">
        <v>68</v>
      </c>
      <c r="D42" s="266"/>
      <c r="E42" s="266"/>
      <c r="F42" s="266"/>
      <c r="G42" s="266"/>
      <c r="H42" s="266"/>
      <c r="I42" s="265"/>
      <c r="J42" s="265"/>
      <c r="K42" s="266"/>
      <c r="L42" s="8"/>
    </row>
    <row r="43" spans="1:12" ht="15.5" x14ac:dyDescent="0.35">
      <c r="B43" s="73" t="s">
        <v>69</v>
      </c>
      <c r="C43" s="267" t="s">
        <v>70</v>
      </c>
      <c r="D43" s="250"/>
      <c r="E43" s="250"/>
      <c r="F43" s="250"/>
      <c r="G43" s="250"/>
      <c r="H43" s="250"/>
      <c r="I43" s="251"/>
      <c r="J43" s="251"/>
      <c r="K43" s="250"/>
      <c r="L43" s="31"/>
    </row>
    <row r="44" spans="1:12" ht="69.75" customHeight="1" x14ac:dyDescent="0.35">
      <c r="B44" s="152" t="s">
        <v>71</v>
      </c>
      <c r="C44" s="207" t="s">
        <v>72</v>
      </c>
      <c r="D44" s="209">
        <v>30000</v>
      </c>
      <c r="E44" s="209">
        <v>9293</v>
      </c>
      <c r="F44" s="154"/>
      <c r="G44" s="155">
        <f>SUM(D44:F44)</f>
        <v>39293</v>
      </c>
      <c r="H44" s="156">
        <v>0.3</v>
      </c>
      <c r="I44" s="154">
        <v>846</v>
      </c>
      <c r="J44" s="157" t="s">
        <v>73</v>
      </c>
      <c r="K44" s="158"/>
      <c r="L44" s="31"/>
    </row>
    <row r="45" spans="1:12" ht="72.75" customHeight="1" x14ac:dyDescent="0.35">
      <c r="B45" s="152" t="s">
        <v>74</v>
      </c>
      <c r="C45" s="207" t="s">
        <v>633</v>
      </c>
      <c r="D45" s="209">
        <v>50000</v>
      </c>
      <c r="E45" s="209">
        <v>0</v>
      </c>
      <c r="F45" s="154"/>
      <c r="G45" s="155">
        <f>SUM(D45:F45)</f>
        <v>50000</v>
      </c>
      <c r="H45" s="162">
        <v>1</v>
      </c>
      <c r="I45" s="161">
        <v>11000</v>
      </c>
      <c r="J45" s="157" t="s">
        <v>75</v>
      </c>
      <c r="K45" s="158"/>
      <c r="L45" s="31"/>
    </row>
    <row r="46" spans="1:12" ht="46.5" x14ac:dyDescent="0.35">
      <c r="B46" s="152" t="s">
        <v>76</v>
      </c>
      <c r="C46" s="207" t="s">
        <v>77</v>
      </c>
      <c r="D46" s="209">
        <v>50000</v>
      </c>
      <c r="E46" s="209">
        <v>0</v>
      </c>
      <c r="F46" s="154"/>
      <c r="G46" s="155">
        <f t="shared" ref="G46" si="5">SUM(D46:F46)</f>
        <v>50000</v>
      </c>
      <c r="H46" s="156">
        <v>0.3</v>
      </c>
      <c r="I46" s="154">
        <v>0</v>
      </c>
      <c r="J46" s="157" t="s">
        <v>78</v>
      </c>
      <c r="K46" s="158"/>
      <c r="L46" s="31"/>
    </row>
    <row r="47" spans="1:12" ht="31" x14ac:dyDescent="0.35">
      <c r="B47" s="152"/>
      <c r="C47" s="207" t="s">
        <v>79</v>
      </c>
      <c r="D47" s="209">
        <v>40000</v>
      </c>
      <c r="E47" s="209">
        <v>0</v>
      </c>
      <c r="F47" s="209">
        <v>0</v>
      </c>
      <c r="G47" s="233">
        <f>SUM(D47:F47)</f>
        <v>40000</v>
      </c>
      <c r="H47" s="156">
        <v>0.3</v>
      </c>
      <c r="I47" s="154">
        <v>0</v>
      </c>
      <c r="J47" s="157" t="s">
        <v>80</v>
      </c>
      <c r="K47" s="158"/>
      <c r="L47" s="31"/>
    </row>
    <row r="48" spans="1:12" ht="31" x14ac:dyDescent="0.35">
      <c r="B48" s="152" t="s">
        <v>81</v>
      </c>
      <c r="C48" s="207" t="s">
        <v>82</v>
      </c>
      <c r="D48" s="209">
        <v>40000</v>
      </c>
      <c r="E48" s="209">
        <v>0</v>
      </c>
      <c r="F48" s="160"/>
      <c r="G48" s="233">
        <f>SUM(D48:F48)</f>
        <v>40000</v>
      </c>
      <c r="H48" s="156">
        <v>1</v>
      </c>
      <c r="I48" s="154">
        <v>0</v>
      </c>
      <c r="J48" s="157" t="s">
        <v>83</v>
      </c>
      <c r="K48" s="160"/>
      <c r="L48" s="31"/>
    </row>
    <row r="49" spans="1:12" ht="15.5" hidden="1" x14ac:dyDescent="0.35">
      <c r="A49" s="24"/>
      <c r="B49" s="152" t="s">
        <v>84</v>
      </c>
      <c r="C49" s="206"/>
      <c r="D49" s="161"/>
      <c r="E49" s="161"/>
      <c r="F49" s="161"/>
      <c r="G49" s="155">
        <f t="shared" ref="G49:G50" si="6">SUM(D49:F49)</f>
        <v>0</v>
      </c>
      <c r="H49" s="162"/>
      <c r="I49" s="161"/>
      <c r="J49" s="157"/>
      <c r="K49" s="163"/>
      <c r="L49" s="159"/>
    </row>
    <row r="50" spans="1:12" s="24" customFormat="1" ht="15.5" hidden="1" x14ac:dyDescent="0.35">
      <c r="B50" s="152" t="s">
        <v>85</v>
      </c>
      <c r="C50" s="160"/>
      <c r="D50" s="161"/>
      <c r="E50" s="161"/>
      <c r="F50" s="161"/>
      <c r="G50" s="155">
        <f t="shared" si="6"/>
        <v>0</v>
      </c>
      <c r="H50" s="162"/>
      <c r="I50" s="161"/>
      <c r="J50" s="157"/>
      <c r="K50" s="163"/>
      <c r="L50" s="159"/>
    </row>
    <row r="51" spans="1:12" s="24" customFormat="1" ht="15.5" x14ac:dyDescent="0.35">
      <c r="A51" s="23"/>
      <c r="B51" s="23"/>
      <c r="C51" s="74" t="s">
        <v>27</v>
      </c>
      <c r="D51" s="9">
        <f>SUM(D44:D50)</f>
        <v>210000</v>
      </c>
      <c r="E51" s="9">
        <f>SUM(E44:E50)</f>
        <v>9293</v>
      </c>
      <c r="F51" s="9">
        <f>SUM(F49:F50)</f>
        <v>0</v>
      </c>
      <c r="G51" s="12">
        <f>SUM(G44:G50)</f>
        <v>219293</v>
      </c>
      <c r="H51" s="9">
        <v>105797.8</v>
      </c>
      <c r="I51" s="9">
        <f>SUM(I44:I50)</f>
        <v>11846</v>
      </c>
      <c r="J51" s="234"/>
      <c r="K51" s="235"/>
      <c r="L51" s="32"/>
    </row>
    <row r="52" spans="1:12" ht="15.5" x14ac:dyDescent="0.35">
      <c r="B52" s="73" t="s">
        <v>86</v>
      </c>
      <c r="C52" s="267" t="s">
        <v>87</v>
      </c>
      <c r="D52" s="267"/>
      <c r="E52" s="267"/>
      <c r="F52" s="267"/>
      <c r="G52" s="267"/>
      <c r="H52" s="267"/>
      <c r="I52" s="271"/>
      <c r="J52" s="271"/>
      <c r="K52" s="267"/>
      <c r="L52" s="31"/>
    </row>
    <row r="53" spans="1:12" ht="31" x14ac:dyDescent="0.35">
      <c r="B53" s="152" t="s">
        <v>88</v>
      </c>
      <c r="C53" s="208" t="s">
        <v>89</v>
      </c>
      <c r="D53" s="209">
        <v>20000</v>
      </c>
      <c r="E53" s="209">
        <v>0</v>
      </c>
      <c r="F53" s="209"/>
      <c r="G53" s="210">
        <f>SUM(D53:F53)</f>
        <v>20000</v>
      </c>
      <c r="H53" s="156">
        <v>0.8</v>
      </c>
      <c r="I53" s="154">
        <v>0</v>
      </c>
      <c r="J53" s="157" t="s">
        <v>78</v>
      </c>
      <c r="K53" s="158"/>
      <c r="L53" s="31"/>
    </row>
    <row r="54" spans="1:12" ht="31" x14ac:dyDescent="0.35">
      <c r="B54" s="152" t="s">
        <v>90</v>
      </c>
      <c r="C54" s="207" t="s">
        <v>91</v>
      </c>
      <c r="D54" s="209">
        <v>20000</v>
      </c>
      <c r="E54" s="209">
        <v>0</v>
      </c>
      <c r="F54" s="209"/>
      <c r="G54" s="210">
        <f t="shared" ref="G54:G57" si="7">SUM(D54:F54)</f>
        <v>20000</v>
      </c>
      <c r="H54" s="156">
        <v>0.8</v>
      </c>
      <c r="I54" s="154">
        <v>0</v>
      </c>
      <c r="J54" s="157" t="s">
        <v>78</v>
      </c>
      <c r="K54" s="158"/>
      <c r="L54" s="31"/>
    </row>
    <row r="55" spans="1:12" ht="62" x14ac:dyDescent="0.35">
      <c r="B55" s="152" t="s">
        <v>92</v>
      </c>
      <c r="C55" s="207" t="s">
        <v>634</v>
      </c>
      <c r="D55" s="209">
        <v>20000</v>
      </c>
      <c r="E55" s="209">
        <v>0</v>
      </c>
      <c r="F55" s="217"/>
      <c r="G55" s="210">
        <f t="shared" si="7"/>
        <v>20000</v>
      </c>
      <c r="H55" s="156">
        <v>0.3</v>
      </c>
      <c r="I55" s="248">
        <v>22130</v>
      </c>
      <c r="J55" s="157" t="s">
        <v>78</v>
      </c>
      <c r="K55" s="214"/>
      <c r="L55" s="31"/>
    </row>
    <row r="56" spans="1:12" ht="46.5" x14ac:dyDescent="0.35">
      <c r="B56" s="152" t="s">
        <v>93</v>
      </c>
      <c r="C56" s="207" t="s">
        <v>94</v>
      </c>
      <c r="D56" s="209">
        <v>20000</v>
      </c>
      <c r="E56" s="209">
        <v>0</v>
      </c>
      <c r="F56" s="217"/>
      <c r="G56" s="210">
        <f t="shared" si="7"/>
        <v>20000</v>
      </c>
      <c r="H56" s="156">
        <v>0.3</v>
      </c>
      <c r="I56" s="215">
        <v>0</v>
      </c>
      <c r="J56" s="157" t="s">
        <v>78</v>
      </c>
      <c r="K56" s="214"/>
      <c r="L56" s="31"/>
    </row>
    <row r="57" spans="1:12" ht="46.5" x14ac:dyDescent="0.35">
      <c r="B57" s="152" t="s">
        <v>95</v>
      </c>
      <c r="C57" s="207" t="s">
        <v>96</v>
      </c>
      <c r="D57" s="209">
        <v>20000</v>
      </c>
      <c r="E57" s="209">
        <v>0</v>
      </c>
      <c r="F57" s="217"/>
      <c r="G57" s="210">
        <f t="shared" si="7"/>
        <v>20000</v>
      </c>
      <c r="H57" s="156">
        <v>0.3</v>
      </c>
      <c r="I57" s="215">
        <v>0</v>
      </c>
      <c r="J57" s="209" t="s">
        <v>97</v>
      </c>
      <c r="K57" s="214"/>
      <c r="L57" s="31"/>
    </row>
    <row r="58" spans="1:12" ht="50.25" customHeight="1" x14ac:dyDescent="0.35">
      <c r="B58" s="152" t="s">
        <v>98</v>
      </c>
      <c r="C58" s="208" t="s">
        <v>99</v>
      </c>
      <c r="D58" s="209">
        <v>20000</v>
      </c>
      <c r="E58" s="209">
        <v>0</v>
      </c>
      <c r="F58" s="209"/>
      <c r="G58" s="210">
        <f t="shared" ref="G58:G59" si="8">SUM(D58:F58)</f>
        <v>20000</v>
      </c>
      <c r="H58" s="156">
        <v>0.3</v>
      </c>
      <c r="I58" s="161">
        <v>19979</v>
      </c>
      <c r="J58" s="209" t="s">
        <v>97</v>
      </c>
      <c r="K58" s="158"/>
      <c r="L58" s="31"/>
    </row>
    <row r="59" spans="1:12" ht="50.25" customHeight="1" x14ac:dyDescent="0.35">
      <c r="B59" s="152" t="s">
        <v>100</v>
      </c>
      <c r="C59" s="207" t="s">
        <v>101</v>
      </c>
      <c r="D59" s="209">
        <v>30000</v>
      </c>
      <c r="E59" s="209">
        <v>0</v>
      </c>
      <c r="F59" s="217"/>
      <c r="G59" s="210">
        <f t="shared" si="8"/>
        <v>30000</v>
      </c>
      <c r="H59" s="156">
        <v>1</v>
      </c>
      <c r="I59" s="216">
        <v>0</v>
      </c>
      <c r="J59" s="209" t="s">
        <v>102</v>
      </c>
      <c r="K59" s="214"/>
      <c r="L59" s="31"/>
    </row>
    <row r="60" spans="1:12" ht="46.5" x14ac:dyDescent="0.35">
      <c r="B60" s="152" t="s">
        <v>103</v>
      </c>
      <c r="C60" s="207" t="s">
        <v>104</v>
      </c>
      <c r="D60" s="209">
        <v>0</v>
      </c>
      <c r="E60" s="209">
        <v>15980</v>
      </c>
      <c r="F60" s="209"/>
      <c r="G60" s="210">
        <f>SUM(D60:F60)</f>
        <v>15980</v>
      </c>
      <c r="H60" s="156">
        <v>0.3</v>
      </c>
      <c r="I60" s="209">
        <v>0</v>
      </c>
      <c r="J60" s="209" t="s">
        <v>97</v>
      </c>
      <c r="K60" s="158"/>
      <c r="L60" s="31"/>
    </row>
    <row r="61" spans="1:12" ht="54" customHeight="1" x14ac:dyDescent="0.35">
      <c r="B61" s="152" t="s">
        <v>105</v>
      </c>
      <c r="C61" s="208" t="s">
        <v>106</v>
      </c>
      <c r="D61" s="209">
        <v>20000</v>
      </c>
      <c r="E61" s="209">
        <v>0</v>
      </c>
      <c r="F61" s="209"/>
      <c r="G61" s="210">
        <f>SUM(D61:F61)</f>
        <v>20000</v>
      </c>
      <c r="H61" s="156">
        <v>0.3</v>
      </c>
      <c r="I61" s="209">
        <v>0</v>
      </c>
      <c r="J61" s="209" t="s">
        <v>107</v>
      </c>
      <c r="K61" s="158"/>
      <c r="L61" s="31"/>
    </row>
    <row r="62" spans="1:12" ht="15.5" hidden="1" x14ac:dyDescent="0.35">
      <c r="B62" s="152" t="s">
        <v>93</v>
      </c>
      <c r="C62" s="153"/>
      <c r="D62" s="154"/>
      <c r="E62" s="154"/>
      <c r="F62" s="154"/>
      <c r="G62" s="155">
        <f t="shared" ref="G62:G66" si="9">SUM(D62:F62)</f>
        <v>0</v>
      </c>
      <c r="H62" s="156"/>
      <c r="I62" s="154"/>
      <c r="J62" s="157"/>
      <c r="K62" s="158"/>
      <c r="L62" s="159"/>
    </row>
    <row r="63" spans="1:12" ht="15.5" hidden="1" x14ac:dyDescent="0.35">
      <c r="B63" s="152" t="s">
        <v>95</v>
      </c>
      <c r="C63" s="153"/>
      <c r="D63" s="154"/>
      <c r="E63" s="154"/>
      <c r="F63" s="154"/>
      <c r="G63" s="155">
        <f t="shared" si="9"/>
        <v>0</v>
      </c>
      <c r="H63" s="156"/>
      <c r="I63" s="154"/>
      <c r="J63" s="157"/>
      <c r="K63" s="158"/>
      <c r="L63" s="159"/>
    </row>
    <row r="64" spans="1:12" ht="15.5" hidden="1" x14ac:dyDescent="0.35">
      <c r="B64" s="152" t="s">
        <v>98</v>
      </c>
      <c r="C64" s="153"/>
      <c r="D64" s="154"/>
      <c r="E64" s="154"/>
      <c r="F64" s="154"/>
      <c r="G64" s="155">
        <f t="shared" si="9"/>
        <v>0</v>
      </c>
      <c r="H64" s="156"/>
      <c r="I64" s="154"/>
      <c r="J64" s="157"/>
      <c r="K64" s="158"/>
      <c r="L64" s="159"/>
    </row>
    <row r="65" spans="2:12" ht="15.5" hidden="1" x14ac:dyDescent="0.35">
      <c r="B65" s="152" t="s">
        <v>100</v>
      </c>
      <c r="C65" s="160"/>
      <c r="D65" s="161"/>
      <c r="E65" s="161"/>
      <c r="F65" s="161"/>
      <c r="G65" s="155">
        <f t="shared" si="9"/>
        <v>0</v>
      </c>
      <c r="H65" s="162"/>
      <c r="I65" s="161"/>
      <c r="J65" s="157"/>
      <c r="K65" s="163"/>
      <c r="L65" s="159"/>
    </row>
    <row r="66" spans="2:12" ht="15.5" hidden="1" x14ac:dyDescent="0.35">
      <c r="B66" s="152" t="s">
        <v>103</v>
      </c>
      <c r="C66" s="160"/>
      <c r="D66" s="161"/>
      <c r="E66" s="161"/>
      <c r="F66" s="161"/>
      <c r="G66" s="155">
        <f t="shared" si="9"/>
        <v>0</v>
      </c>
      <c r="H66" s="162"/>
      <c r="I66" s="161"/>
      <c r="J66" s="157"/>
      <c r="K66" s="163"/>
      <c r="L66" s="159"/>
    </row>
    <row r="67" spans="2:12" ht="15.5" x14ac:dyDescent="0.35">
      <c r="C67" s="74" t="s">
        <v>27</v>
      </c>
      <c r="D67" s="12">
        <f>SUM(D53:D66)</f>
        <v>170000</v>
      </c>
      <c r="E67" s="12">
        <f>SUM(E53:E66)</f>
        <v>15980</v>
      </c>
      <c r="F67" s="12">
        <f>SUM(F53:F66)</f>
        <v>0</v>
      </c>
      <c r="G67" s="12">
        <f>SUM(G53:G66)</f>
        <v>185980</v>
      </c>
      <c r="H67" s="9">
        <v>111261.18</v>
      </c>
      <c r="I67" s="9">
        <f>SUM(I53:I66)</f>
        <v>42109</v>
      </c>
      <c r="J67" s="234"/>
      <c r="K67" s="235"/>
      <c r="L67" s="32"/>
    </row>
    <row r="68" spans="2:12" ht="15.5" x14ac:dyDescent="0.35">
      <c r="B68" s="73" t="s">
        <v>108</v>
      </c>
      <c r="C68" s="266" t="s">
        <v>109</v>
      </c>
      <c r="D68" s="266"/>
      <c r="E68" s="266"/>
      <c r="F68" s="266"/>
      <c r="G68" s="266"/>
      <c r="H68" s="266"/>
      <c r="I68" s="265"/>
      <c r="J68" s="265"/>
      <c r="K68" s="266"/>
      <c r="L68" s="31"/>
    </row>
    <row r="69" spans="2:12" ht="69" customHeight="1" x14ac:dyDescent="0.35">
      <c r="B69" s="152" t="s">
        <v>110</v>
      </c>
      <c r="C69" s="207" t="s">
        <v>111</v>
      </c>
      <c r="D69" s="209">
        <v>89974.82</v>
      </c>
      <c r="E69" s="209">
        <v>10547</v>
      </c>
      <c r="F69" s="209"/>
      <c r="G69" s="210">
        <f t="shared" ref="G69" si="10">SUM(D69:F69)</f>
        <v>100521.82</v>
      </c>
      <c r="H69" s="211">
        <v>1</v>
      </c>
      <c r="I69" s="209">
        <v>27565.54</v>
      </c>
      <c r="J69" s="209" t="s">
        <v>102</v>
      </c>
      <c r="K69" s="212"/>
      <c r="L69" s="159"/>
    </row>
    <row r="70" spans="2:12" ht="71.25" customHeight="1" x14ac:dyDescent="0.35">
      <c r="B70" s="152" t="s">
        <v>112</v>
      </c>
      <c r="C70" s="208" t="s">
        <v>113</v>
      </c>
      <c r="D70" s="209">
        <v>0</v>
      </c>
      <c r="E70" s="209">
        <v>33514</v>
      </c>
      <c r="F70" s="209"/>
      <c r="G70" s="210">
        <f t="shared" ref="G70:G71" si="11">SUM(D70:F70)</f>
        <v>33514</v>
      </c>
      <c r="H70" s="156">
        <v>0.4</v>
      </c>
      <c r="I70" s="209">
        <v>25000</v>
      </c>
      <c r="J70" s="209" t="s">
        <v>97</v>
      </c>
      <c r="K70" s="212"/>
      <c r="L70" s="159"/>
    </row>
    <row r="71" spans="2:12" ht="54.75" customHeight="1" x14ac:dyDescent="0.35">
      <c r="B71" s="152" t="s">
        <v>114</v>
      </c>
      <c r="C71" s="208" t="s">
        <v>115</v>
      </c>
      <c r="D71" s="209">
        <v>30000</v>
      </c>
      <c r="E71" s="209">
        <v>0</v>
      </c>
      <c r="F71" s="209"/>
      <c r="G71" s="210">
        <f t="shared" si="11"/>
        <v>30000</v>
      </c>
      <c r="H71" s="211">
        <v>1</v>
      </c>
      <c r="I71" s="209">
        <v>0</v>
      </c>
      <c r="J71" s="209" t="s">
        <v>102</v>
      </c>
      <c r="K71" s="212"/>
      <c r="L71" s="159"/>
    </row>
    <row r="72" spans="2:12" ht="57.65" customHeight="1" x14ac:dyDescent="0.35">
      <c r="B72" s="152" t="s">
        <v>116</v>
      </c>
      <c r="C72" s="207" t="s">
        <v>117</v>
      </c>
      <c r="D72" s="209">
        <v>15000</v>
      </c>
      <c r="E72" s="209">
        <v>128170</v>
      </c>
      <c r="F72" s="209"/>
      <c r="G72" s="210">
        <f>SUM(D72:F72)</f>
        <v>143170</v>
      </c>
      <c r="H72" s="156">
        <v>0.33500000000000002</v>
      </c>
      <c r="I72" s="209">
        <v>32503</v>
      </c>
      <c r="J72" s="209" t="s">
        <v>97</v>
      </c>
      <c r="K72" s="212"/>
      <c r="L72" s="159"/>
    </row>
    <row r="73" spans="2:12" ht="15.5" x14ac:dyDescent="0.35">
      <c r="C73" s="74" t="s">
        <v>27</v>
      </c>
      <c r="D73" s="9">
        <f>SUM(D69:D72)</f>
        <v>134974.82</v>
      </c>
      <c r="E73" s="9">
        <f>SUM(E69:E72)</f>
        <v>172231</v>
      </c>
      <c r="F73" s="9">
        <f>SUM(F69:F71)</f>
        <v>0</v>
      </c>
      <c r="G73" s="9">
        <f>SUM(G69:G72)</f>
        <v>307205.82</v>
      </c>
      <c r="H73" s="245">
        <v>223140.82</v>
      </c>
      <c r="I73" s="9">
        <f>SUM(I70:I72)</f>
        <v>57503</v>
      </c>
      <c r="J73" s="234"/>
      <c r="K73" s="235"/>
      <c r="L73" s="32"/>
    </row>
    <row r="74" spans="2:12" ht="15.5" hidden="1" x14ac:dyDescent="0.35">
      <c r="B74" s="228" t="s">
        <v>118</v>
      </c>
      <c r="C74" s="250"/>
      <c r="D74" s="250"/>
      <c r="E74" s="250"/>
      <c r="F74" s="250"/>
      <c r="G74" s="250"/>
      <c r="H74" s="250"/>
      <c r="I74" s="251"/>
      <c r="J74" s="251"/>
      <c r="K74" s="250"/>
      <c r="L74" s="31"/>
    </row>
    <row r="75" spans="2:12" ht="15.5" hidden="1" x14ac:dyDescent="0.35">
      <c r="B75" s="229" t="s">
        <v>119</v>
      </c>
      <c r="C75" s="153"/>
      <c r="D75" s="154"/>
      <c r="E75" s="154"/>
      <c r="F75" s="154"/>
      <c r="G75" s="155">
        <f>SUM(D75:F75)</f>
        <v>0</v>
      </c>
      <c r="H75" s="156"/>
      <c r="I75" s="154"/>
      <c r="J75" s="157"/>
      <c r="K75" s="158"/>
      <c r="L75" s="159"/>
    </row>
    <row r="76" spans="2:12" ht="15.5" hidden="1" x14ac:dyDescent="0.35">
      <c r="B76" s="229" t="s">
        <v>120</v>
      </c>
      <c r="C76" s="153"/>
      <c r="D76" s="154"/>
      <c r="E76" s="154"/>
      <c r="F76" s="154"/>
      <c r="G76" s="155">
        <f t="shared" ref="G76:G82" si="12">SUM(D76:F76)</f>
        <v>0</v>
      </c>
      <c r="H76" s="156"/>
      <c r="I76" s="154"/>
      <c r="J76" s="157"/>
      <c r="K76" s="158"/>
      <c r="L76" s="159"/>
    </row>
    <row r="77" spans="2:12" ht="15.5" hidden="1" x14ac:dyDescent="0.35">
      <c r="B77" s="229" t="s">
        <v>121</v>
      </c>
      <c r="C77" s="153"/>
      <c r="D77" s="154"/>
      <c r="E77" s="154"/>
      <c r="F77" s="154"/>
      <c r="G77" s="155">
        <f t="shared" si="12"/>
        <v>0</v>
      </c>
      <c r="H77" s="156"/>
      <c r="I77" s="154"/>
      <c r="J77" s="157"/>
      <c r="K77" s="158"/>
      <c r="L77" s="159"/>
    </row>
    <row r="78" spans="2:12" ht="15.5" hidden="1" x14ac:dyDescent="0.35">
      <c r="B78" s="229" t="s">
        <v>122</v>
      </c>
      <c r="C78" s="153"/>
      <c r="D78" s="154"/>
      <c r="E78" s="154"/>
      <c r="F78" s="154"/>
      <c r="G78" s="155">
        <f t="shared" si="12"/>
        <v>0</v>
      </c>
      <c r="H78" s="156"/>
      <c r="I78" s="154"/>
      <c r="J78" s="157"/>
      <c r="K78" s="158"/>
      <c r="L78" s="159"/>
    </row>
    <row r="79" spans="2:12" ht="15.5" hidden="1" x14ac:dyDescent="0.35">
      <c r="B79" s="229" t="s">
        <v>123</v>
      </c>
      <c r="C79" s="153"/>
      <c r="D79" s="154"/>
      <c r="E79" s="154"/>
      <c r="F79" s="154"/>
      <c r="G79" s="155">
        <f t="shared" si="12"/>
        <v>0</v>
      </c>
      <c r="H79" s="156"/>
      <c r="I79" s="154"/>
      <c r="J79" s="157"/>
      <c r="K79" s="158"/>
      <c r="L79" s="159"/>
    </row>
    <row r="80" spans="2:12" ht="15.5" hidden="1" x14ac:dyDescent="0.35">
      <c r="B80" s="229" t="s">
        <v>124</v>
      </c>
      <c r="C80" s="153"/>
      <c r="D80" s="154"/>
      <c r="E80" s="154"/>
      <c r="F80" s="154"/>
      <c r="G80" s="155">
        <f t="shared" si="12"/>
        <v>0</v>
      </c>
      <c r="H80" s="156"/>
      <c r="I80" s="154"/>
      <c r="J80" s="157"/>
      <c r="K80" s="158"/>
      <c r="L80" s="159"/>
    </row>
    <row r="81" spans="2:12" ht="15.5" hidden="1" x14ac:dyDescent="0.35">
      <c r="B81" s="229" t="s">
        <v>125</v>
      </c>
      <c r="C81" s="160"/>
      <c r="D81" s="161"/>
      <c r="E81" s="161"/>
      <c r="F81" s="161"/>
      <c r="G81" s="155">
        <f t="shared" si="12"/>
        <v>0</v>
      </c>
      <c r="H81" s="162"/>
      <c r="I81" s="161"/>
      <c r="J81" s="157"/>
      <c r="K81" s="163"/>
      <c r="L81" s="159"/>
    </row>
    <row r="82" spans="2:12" ht="15.5" hidden="1" x14ac:dyDescent="0.35">
      <c r="B82" s="229" t="s">
        <v>126</v>
      </c>
      <c r="C82" s="160"/>
      <c r="D82" s="161"/>
      <c r="E82" s="161"/>
      <c r="F82" s="161"/>
      <c r="G82" s="155">
        <f t="shared" si="12"/>
        <v>0</v>
      </c>
      <c r="H82" s="162"/>
      <c r="I82" s="161"/>
      <c r="J82" s="157"/>
      <c r="K82" s="163"/>
      <c r="L82" s="159"/>
    </row>
    <row r="83" spans="2:12" ht="15.5" hidden="1" x14ac:dyDescent="0.35">
      <c r="C83" s="74" t="s">
        <v>27</v>
      </c>
      <c r="D83" s="9">
        <f>SUM(D75:D82)</f>
        <v>0</v>
      </c>
      <c r="E83" s="9">
        <f>SUM(E75:E82)</f>
        <v>0</v>
      </c>
      <c r="F83" s="9">
        <f>SUM(F75:F82)</f>
        <v>0</v>
      </c>
      <c r="G83" s="9">
        <f>SUM(G75:G82)</f>
        <v>0</v>
      </c>
      <c r="H83" s="9">
        <f>(H75*G75)+(H76*G76)+(H77*G77)+(H78*G78)+(H79*G79)+(H80*G80)+(H81*G81)+(H82*G82)</f>
        <v>0</v>
      </c>
      <c r="I83" s="9">
        <f>SUM(I75:I82)</f>
        <v>0</v>
      </c>
      <c r="J83" s="147"/>
      <c r="K83" s="163"/>
      <c r="L83" s="32"/>
    </row>
    <row r="84" spans="2:12" ht="15.5" hidden="1" x14ac:dyDescent="0.35">
      <c r="B84" s="4"/>
      <c r="C84" s="170"/>
      <c r="D84" s="232"/>
      <c r="E84" s="232"/>
      <c r="F84" s="232"/>
      <c r="G84" s="232"/>
      <c r="H84" s="232"/>
      <c r="I84" s="232"/>
      <c r="J84" s="174"/>
      <c r="K84" s="170"/>
      <c r="L84" s="2"/>
    </row>
    <row r="85" spans="2:12" ht="15.5" hidden="1" x14ac:dyDescent="0.35">
      <c r="B85" s="230" t="s">
        <v>127</v>
      </c>
      <c r="C85" s="267"/>
      <c r="D85" s="267"/>
      <c r="E85" s="267"/>
      <c r="F85" s="267"/>
      <c r="G85" s="267"/>
      <c r="H85" s="267"/>
      <c r="I85" s="271"/>
      <c r="J85" s="271"/>
      <c r="K85" s="267"/>
      <c r="L85" s="8"/>
    </row>
    <row r="86" spans="2:12" ht="15.5" hidden="1" x14ac:dyDescent="0.35">
      <c r="B86" s="228" t="s">
        <v>128</v>
      </c>
      <c r="C86" s="250"/>
      <c r="D86" s="250"/>
      <c r="E86" s="250"/>
      <c r="F86" s="250"/>
      <c r="G86" s="250"/>
      <c r="H86" s="250"/>
      <c r="I86" s="251"/>
      <c r="J86" s="251"/>
      <c r="K86" s="250"/>
      <c r="L86" s="31"/>
    </row>
    <row r="87" spans="2:12" ht="15.5" hidden="1" x14ac:dyDescent="0.35">
      <c r="B87" s="229" t="s">
        <v>129</v>
      </c>
      <c r="C87" s="153"/>
      <c r="D87" s="154"/>
      <c r="E87" s="154"/>
      <c r="F87" s="154"/>
      <c r="G87" s="155">
        <f>SUM(D87:F87)</f>
        <v>0</v>
      </c>
      <c r="H87" s="156"/>
      <c r="I87" s="154"/>
      <c r="J87" s="157"/>
      <c r="K87" s="158"/>
      <c r="L87" s="159"/>
    </row>
    <row r="88" spans="2:12" ht="15.5" hidden="1" x14ac:dyDescent="0.35">
      <c r="B88" s="229" t="s">
        <v>130</v>
      </c>
      <c r="C88" s="153"/>
      <c r="D88" s="154"/>
      <c r="E88" s="154"/>
      <c r="F88" s="154"/>
      <c r="G88" s="155">
        <f t="shared" ref="G88:G94" si="13">SUM(D88:F88)</f>
        <v>0</v>
      </c>
      <c r="H88" s="156"/>
      <c r="I88" s="154"/>
      <c r="J88" s="157"/>
      <c r="K88" s="158"/>
      <c r="L88" s="159"/>
    </row>
    <row r="89" spans="2:12" ht="15.5" hidden="1" x14ac:dyDescent="0.35">
      <c r="B89" s="229" t="s">
        <v>131</v>
      </c>
      <c r="C89" s="153"/>
      <c r="D89" s="154"/>
      <c r="E89" s="154"/>
      <c r="F89" s="154"/>
      <c r="G89" s="155">
        <f t="shared" si="13"/>
        <v>0</v>
      </c>
      <c r="H89" s="156"/>
      <c r="I89" s="154"/>
      <c r="J89" s="157"/>
      <c r="K89" s="158"/>
      <c r="L89" s="159"/>
    </row>
    <row r="90" spans="2:12" ht="15.5" hidden="1" x14ac:dyDescent="0.35">
      <c r="B90" s="229" t="s">
        <v>132</v>
      </c>
      <c r="C90" s="153"/>
      <c r="D90" s="154"/>
      <c r="E90" s="154"/>
      <c r="F90" s="154"/>
      <c r="G90" s="155">
        <f t="shared" si="13"/>
        <v>0</v>
      </c>
      <c r="H90" s="156"/>
      <c r="I90" s="154"/>
      <c r="J90" s="157"/>
      <c r="K90" s="158"/>
      <c r="L90" s="159"/>
    </row>
    <row r="91" spans="2:12" ht="15.5" hidden="1" x14ac:dyDescent="0.35">
      <c r="B91" s="229" t="s">
        <v>133</v>
      </c>
      <c r="C91" s="153"/>
      <c r="D91" s="154"/>
      <c r="E91" s="154"/>
      <c r="F91" s="154"/>
      <c r="G91" s="155">
        <f t="shared" si="13"/>
        <v>0</v>
      </c>
      <c r="H91" s="156"/>
      <c r="I91" s="154"/>
      <c r="J91" s="157"/>
      <c r="K91" s="158"/>
      <c r="L91" s="159"/>
    </row>
    <row r="92" spans="2:12" ht="15.5" hidden="1" x14ac:dyDescent="0.35">
      <c r="B92" s="229" t="s">
        <v>134</v>
      </c>
      <c r="C92" s="153"/>
      <c r="D92" s="154"/>
      <c r="E92" s="154"/>
      <c r="F92" s="154"/>
      <c r="G92" s="155">
        <f t="shared" si="13"/>
        <v>0</v>
      </c>
      <c r="H92" s="156"/>
      <c r="I92" s="154"/>
      <c r="J92" s="157"/>
      <c r="K92" s="158"/>
      <c r="L92" s="159"/>
    </row>
    <row r="93" spans="2:12" ht="15.5" hidden="1" x14ac:dyDescent="0.35">
      <c r="B93" s="229" t="s">
        <v>135</v>
      </c>
      <c r="C93" s="160"/>
      <c r="D93" s="161"/>
      <c r="E93" s="161"/>
      <c r="F93" s="161"/>
      <c r="G93" s="155">
        <f t="shared" si="13"/>
        <v>0</v>
      </c>
      <c r="H93" s="162"/>
      <c r="I93" s="161"/>
      <c r="J93" s="157"/>
      <c r="K93" s="163"/>
      <c r="L93" s="159"/>
    </row>
    <row r="94" spans="2:12" ht="15.5" hidden="1" x14ac:dyDescent="0.35">
      <c r="B94" s="229" t="s">
        <v>136</v>
      </c>
      <c r="C94" s="160"/>
      <c r="D94" s="161"/>
      <c r="E94" s="161"/>
      <c r="F94" s="161"/>
      <c r="G94" s="155">
        <f t="shared" si="13"/>
        <v>0</v>
      </c>
      <c r="H94" s="162"/>
      <c r="I94" s="161"/>
      <c r="J94" s="157"/>
      <c r="K94" s="163"/>
      <c r="L94" s="159"/>
    </row>
    <row r="95" spans="2:12" ht="15.5" hidden="1" x14ac:dyDescent="0.35">
      <c r="C95" s="74" t="s">
        <v>27</v>
      </c>
      <c r="D95" s="9">
        <f>SUM(D87:D94)</f>
        <v>0</v>
      </c>
      <c r="E95" s="9">
        <f>SUM(E87:E94)</f>
        <v>0</v>
      </c>
      <c r="F95" s="9">
        <f>SUM(F87:F94)</f>
        <v>0</v>
      </c>
      <c r="G95" s="9">
        <f>SUM(G87:G94)</f>
        <v>0</v>
      </c>
      <c r="H95" s="9">
        <f>(H87*G87)+(H88*G88)+(H89*G89)+(H90*G90)+(H91*G91)+(H92*G92)+(H93*G93)+(H94*G94)</f>
        <v>0</v>
      </c>
      <c r="I95" s="9">
        <f>SUM(I87:I94)</f>
        <v>0</v>
      </c>
      <c r="J95" s="147"/>
      <c r="K95" s="163"/>
      <c r="L95" s="32"/>
    </row>
    <row r="96" spans="2:12" ht="15.5" hidden="1" x14ac:dyDescent="0.35">
      <c r="B96" s="228" t="s">
        <v>137</v>
      </c>
      <c r="C96" s="250"/>
      <c r="D96" s="250"/>
      <c r="E96" s="250"/>
      <c r="F96" s="250"/>
      <c r="G96" s="250"/>
      <c r="H96" s="250"/>
      <c r="I96" s="251"/>
      <c r="J96" s="251"/>
      <c r="K96" s="250"/>
      <c r="L96" s="31"/>
    </row>
    <row r="97" spans="2:12" ht="15.5" hidden="1" x14ac:dyDescent="0.35">
      <c r="B97" s="229" t="s">
        <v>138</v>
      </c>
      <c r="C97" s="153"/>
      <c r="D97" s="154"/>
      <c r="E97" s="154"/>
      <c r="F97" s="154"/>
      <c r="G97" s="155">
        <f>SUM(D97:F97)</f>
        <v>0</v>
      </c>
      <c r="H97" s="156"/>
      <c r="I97" s="154"/>
      <c r="J97" s="157"/>
      <c r="K97" s="158"/>
      <c r="L97" s="159"/>
    </row>
    <row r="98" spans="2:12" ht="15.5" hidden="1" x14ac:dyDescent="0.35">
      <c r="B98" s="229" t="s">
        <v>139</v>
      </c>
      <c r="C98" s="153"/>
      <c r="D98" s="154"/>
      <c r="E98" s="154"/>
      <c r="F98" s="154"/>
      <c r="G98" s="155">
        <f t="shared" ref="G98:G104" si="14">SUM(D98:F98)</f>
        <v>0</v>
      </c>
      <c r="H98" s="156"/>
      <c r="I98" s="154"/>
      <c r="J98" s="157"/>
      <c r="K98" s="158"/>
      <c r="L98" s="159"/>
    </row>
    <row r="99" spans="2:12" ht="15.5" hidden="1" x14ac:dyDescent="0.35">
      <c r="B99" s="229" t="s">
        <v>140</v>
      </c>
      <c r="C99" s="153"/>
      <c r="D99" s="154"/>
      <c r="E99" s="154"/>
      <c r="F99" s="154"/>
      <c r="G99" s="155">
        <f t="shared" si="14"/>
        <v>0</v>
      </c>
      <c r="H99" s="156"/>
      <c r="I99" s="154"/>
      <c r="J99" s="157"/>
      <c r="K99" s="158"/>
      <c r="L99" s="159"/>
    </row>
    <row r="100" spans="2:12" ht="15.5" hidden="1" x14ac:dyDescent="0.35">
      <c r="B100" s="229" t="s">
        <v>141</v>
      </c>
      <c r="C100" s="153"/>
      <c r="D100" s="154"/>
      <c r="E100" s="154"/>
      <c r="F100" s="154"/>
      <c r="G100" s="155">
        <f t="shared" si="14"/>
        <v>0</v>
      </c>
      <c r="H100" s="156"/>
      <c r="I100" s="154"/>
      <c r="J100" s="157"/>
      <c r="K100" s="158"/>
      <c r="L100" s="159"/>
    </row>
    <row r="101" spans="2:12" ht="15.5" hidden="1" x14ac:dyDescent="0.35">
      <c r="B101" s="229" t="s">
        <v>142</v>
      </c>
      <c r="C101" s="153"/>
      <c r="D101" s="154"/>
      <c r="E101" s="154"/>
      <c r="F101" s="154"/>
      <c r="G101" s="155">
        <f t="shared" si="14"/>
        <v>0</v>
      </c>
      <c r="H101" s="156"/>
      <c r="I101" s="154"/>
      <c r="J101" s="157"/>
      <c r="K101" s="158"/>
      <c r="L101" s="159"/>
    </row>
    <row r="102" spans="2:12" ht="15.5" hidden="1" x14ac:dyDescent="0.35">
      <c r="B102" s="229" t="s">
        <v>143</v>
      </c>
      <c r="C102" s="153"/>
      <c r="D102" s="154"/>
      <c r="E102" s="154"/>
      <c r="F102" s="154"/>
      <c r="G102" s="155">
        <f t="shared" si="14"/>
        <v>0</v>
      </c>
      <c r="H102" s="156"/>
      <c r="I102" s="154"/>
      <c r="J102" s="157"/>
      <c r="K102" s="158"/>
      <c r="L102" s="159"/>
    </row>
    <row r="103" spans="2:12" ht="15.5" hidden="1" x14ac:dyDescent="0.35">
      <c r="B103" s="229" t="s">
        <v>144</v>
      </c>
      <c r="C103" s="160"/>
      <c r="D103" s="161"/>
      <c r="E103" s="161"/>
      <c r="F103" s="161"/>
      <c r="G103" s="155">
        <f t="shared" si="14"/>
        <v>0</v>
      </c>
      <c r="H103" s="162"/>
      <c r="I103" s="161"/>
      <c r="J103" s="157"/>
      <c r="K103" s="163"/>
      <c r="L103" s="159"/>
    </row>
    <row r="104" spans="2:12" ht="15.5" hidden="1" x14ac:dyDescent="0.35">
      <c r="B104" s="229" t="s">
        <v>145</v>
      </c>
      <c r="C104" s="160"/>
      <c r="D104" s="161"/>
      <c r="E104" s="161"/>
      <c r="F104" s="161"/>
      <c r="G104" s="155">
        <f t="shared" si="14"/>
        <v>0</v>
      </c>
      <c r="H104" s="162"/>
      <c r="I104" s="161"/>
      <c r="J104" s="157"/>
      <c r="K104" s="163"/>
      <c r="L104" s="159"/>
    </row>
    <row r="105" spans="2:12" ht="15.5" hidden="1" x14ac:dyDescent="0.35">
      <c r="C105" s="74" t="s">
        <v>27</v>
      </c>
      <c r="D105" s="9">
        <f>SUM(D97:D104)</f>
        <v>0</v>
      </c>
      <c r="E105" s="9">
        <f>SUM(E97:E104)</f>
        <v>0</v>
      </c>
      <c r="F105" s="9">
        <f>SUM(F97:F104)</f>
        <v>0</v>
      </c>
      <c r="G105" s="9">
        <f>SUM(G97:G104)</f>
        <v>0</v>
      </c>
      <c r="H105" s="9">
        <f>(H97*G97)+(H98*G98)+(H99*G99)+(H100*G100)+(H101*G101)+(H102*G102)+(H103*G103)+(H104*G104)</f>
        <v>0</v>
      </c>
      <c r="I105" s="9">
        <f>SUM(I97:I104)</f>
        <v>0</v>
      </c>
      <c r="J105" s="147"/>
      <c r="K105" s="163"/>
      <c r="L105" s="32"/>
    </row>
    <row r="106" spans="2:12" ht="15.5" hidden="1" x14ac:dyDescent="0.35">
      <c r="B106" s="231" t="s">
        <v>146</v>
      </c>
      <c r="C106" s="250"/>
      <c r="D106" s="250"/>
      <c r="E106" s="250"/>
      <c r="F106" s="250"/>
      <c r="G106" s="250"/>
      <c r="H106" s="250"/>
      <c r="I106" s="251"/>
      <c r="J106" s="251"/>
      <c r="K106" s="250"/>
      <c r="L106" s="31"/>
    </row>
    <row r="107" spans="2:12" ht="15.5" hidden="1" x14ac:dyDescent="0.35">
      <c r="B107" s="229" t="s">
        <v>147</v>
      </c>
      <c r="C107" s="153"/>
      <c r="D107" s="154"/>
      <c r="E107" s="154"/>
      <c r="F107" s="154"/>
      <c r="G107" s="155">
        <f>SUM(D107:F107)</f>
        <v>0</v>
      </c>
      <c r="H107" s="156"/>
      <c r="I107" s="154"/>
      <c r="J107" s="157"/>
      <c r="K107" s="158"/>
      <c r="L107" s="159"/>
    </row>
    <row r="108" spans="2:12" ht="15.5" hidden="1" x14ac:dyDescent="0.35">
      <c r="B108" s="229" t="s">
        <v>148</v>
      </c>
      <c r="C108" s="153"/>
      <c r="D108" s="154"/>
      <c r="E108" s="154"/>
      <c r="F108" s="154"/>
      <c r="G108" s="155">
        <f t="shared" ref="G108:G114" si="15">SUM(D108:F108)</f>
        <v>0</v>
      </c>
      <c r="H108" s="156"/>
      <c r="I108" s="154"/>
      <c r="J108" s="157"/>
      <c r="K108" s="158"/>
      <c r="L108" s="159"/>
    </row>
    <row r="109" spans="2:12" ht="15.5" hidden="1" x14ac:dyDescent="0.35">
      <c r="B109" s="229" t="s">
        <v>149</v>
      </c>
      <c r="C109" s="153"/>
      <c r="D109" s="154"/>
      <c r="E109" s="154"/>
      <c r="F109" s="154"/>
      <c r="G109" s="155">
        <f t="shared" si="15"/>
        <v>0</v>
      </c>
      <c r="H109" s="156"/>
      <c r="I109" s="154"/>
      <c r="J109" s="157"/>
      <c r="K109" s="158"/>
      <c r="L109" s="159"/>
    </row>
    <row r="110" spans="2:12" ht="15.5" hidden="1" x14ac:dyDescent="0.35">
      <c r="B110" s="229" t="s">
        <v>150</v>
      </c>
      <c r="C110" s="153"/>
      <c r="D110" s="154"/>
      <c r="E110" s="154"/>
      <c r="F110" s="154"/>
      <c r="G110" s="155">
        <f t="shared" si="15"/>
        <v>0</v>
      </c>
      <c r="H110" s="156"/>
      <c r="I110" s="154"/>
      <c r="J110" s="157"/>
      <c r="K110" s="158"/>
      <c r="L110" s="159"/>
    </row>
    <row r="111" spans="2:12" ht="15.5" hidden="1" x14ac:dyDescent="0.35">
      <c r="B111" s="229" t="s">
        <v>151</v>
      </c>
      <c r="C111" s="153"/>
      <c r="D111" s="154"/>
      <c r="E111" s="154"/>
      <c r="F111" s="154"/>
      <c r="G111" s="155">
        <f t="shared" si="15"/>
        <v>0</v>
      </c>
      <c r="H111" s="156"/>
      <c r="I111" s="154"/>
      <c r="J111" s="157"/>
      <c r="K111" s="158"/>
      <c r="L111" s="159"/>
    </row>
    <row r="112" spans="2:12" ht="15.5" hidden="1" x14ac:dyDescent="0.35">
      <c r="B112" s="229" t="s">
        <v>152</v>
      </c>
      <c r="C112" s="153"/>
      <c r="D112" s="154"/>
      <c r="E112" s="154"/>
      <c r="F112" s="154"/>
      <c r="G112" s="155">
        <f t="shared" si="15"/>
        <v>0</v>
      </c>
      <c r="H112" s="156"/>
      <c r="I112" s="154"/>
      <c r="J112" s="157"/>
      <c r="K112" s="158"/>
      <c r="L112" s="159"/>
    </row>
    <row r="113" spans="2:12" ht="15.5" hidden="1" x14ac:dyDescent="0.35">
      <c r="B113" s="229" t="s">
        <v>153</v>
      </c>
      <c r="C113" s="160"/>
      <c r="D113" s="161"/>
      <c r="E113" s="161"/>
      <c r="F113" s="161"/>
      <c r="G113" s="155">
        <f t="shared" si="15"/>
        <v>0</v>
      </c>
      <c r="H113" s="162"/>
      <c r="I113" s="161"/>
      <c r="J113" s="157"/>
      <c r="K113" s="163"/>
      <c r="L113" s="159"/>
    </row>
    <row r="114" spans="2:12" ht="15.5" hidden="1" x14ac:dyDescent="0.35">
      <c r="B114" s="229" t="s">
        <v>154</v>
      </c>
      <c r="C114" s="160"/>
      <c r="D114" s="161"/>
      <c r="E114" s="161"/>
      <c r="F114" s="161"/>
      <c r="G114" s="155">
        <f t="shared" si="15"/>
        <v>0</v>
      </c>
      <c r="H114" s="162"/>
      <c r="I114" s="161"/>
      <c r="J114" s="157"/>
      <c r="K114" s="163"/>
      <c r="L114" s="159"/>
    </row>
    <row r="115" spans="2:12" ht="15.5" hidden="1" x14ac:dyDescent="0.35">
      <c r="C115" s="74" t="s">
        <v>27</v>
      </c>
      <c r="D115" s="9">
        <f>SUM(D107:D114)</f>
        <v>0</v>
      </c>
      <c r="E115" s="9">
        <f>SUM(E107:E114)</f>
        <v>0</v>
      </c>
      <c r="F115" s="9">
        <f>SUM(F107:F114)</f>
        <v>0</v>
      </c>
      <c r="G115" s="9">
        <f>SUM(G107:G114)</f>
        <v>0</v>
      </c>
      <c r="H115" s="9">
        <f>(H107*G107)+(H108*G108)+(H109*G109)+(H110*G110)+(H111*G111)+(H112*G112)+(H113*G113)+(H114*G114)</f>
        <v>0</v>
      </c>
      <c r="I115" s="9">
        <f>SUM(I107:I114)</f>
        <v>0</v>
      </c>
      <c r="J115" s="147"/>
      <c r="K115" s="163"/>
      <c r="L115" s="32"/>
    </row>
    <row r="116" spans="2:12" ht="15.5" hidden="1" x14ac:dyDescent="0.35">
      <c r="B116" s="231" t="s">
        <v>155</v>
      </c>
      <c r="C116" s="250"/>
      <c r="D116" s="250"/>
      <c r="E116" s="250"/>
      <c r="F116" s="250"/>
      <c r="G116" s="250"/>
      <c r="H116" s="250"/>
      <c r="I116" s="251"/>
      <c r="J116" s="251"/>
      <c r="K116" s="250"/>
      <c r="L116" s="31"/>
    </row>
    <row r="117" spans="2:12" ht="15.5" hidden="1" x14ac:dyDescent="0.35">
      <c r="B117" s="229" t="s">
        <v>156</v>
      </c>
      <c r="C117" s="153"/>
      <c r="D117" s="154"/>
      <c r="E117" s="154"/>
      <c r="F117" s="154"/>
      <c r="G117" s="155">
        <f>SUM(D117:F117)</f>
        <v>0</v>
      </c>
      <c r="H117" s="156"/>
      <c r="I117" s="154"/>
      <c r="J117" s="157"/>
      <c r="K117" s="158"/>
      <c r="L117" s="159"/>
    </row>
    <row r="118" spans="2:12" ht="15.5" hidden="1" x14ac:dyDescent="0.35">
      <c r="B118" s="229" t="s">
        <v>157</v>
      </c>
      <c r="C118" s="153"/>
      <c r="D118" s="154"/>
      <c r="E118" s="154"/>
      <c r="F118" s="154"/>
      <c r="G118" s="155">
        <f t="shared" ref="G118:G124" si="16">SUM(D118:F118)</f>
        <v>0</v>
      </c>
      <c r="H118" s="156"/>
      <c r="I118" s="154"/>
      <c r="J118" s="157"/>
      <c r="K118" s="158"/>
      <c r="L118" s="159"/>
    </row>
    <row r="119" spans="2:12" ht="15.5" hidden="1" x14ac:dyDescent="0.35">
      <c r="B119" s="229" t="s">
        <v>158</v>
      </c>
      <c r="C119" s="153"/>
      <c r="D119" s="154"/>
      <c r="E119" s="154"/>
      <c r="F119" s="154"/>
      <c r="G119" s="155">
        <f t="shared" si="16"/>
        <v>0</v>
      </c>
      <c r="H119" s="156"/>
      <c r="I119" s="154"/>
      <c r="J119" s="157"/>
      <c r="K119" s="158"/>
      <c r="L119" s="159"/>
    </row>
    <row r="120" spans="2:12" ht="15.5" hidden="1" x14ac:dyDescent="0.35">
      <c r="B120" s="229" t="s">
        <v>159</v>
      </c>
      <c r="C120" s="153"/>
      <c r="D120" s="154"/>
      <c r="E120" s="154"/>
      <c r="F120" s="154"/>
      <c r="G120" s="155">
        <f t="shared" si="16"/>
        <v>0</v>
      </c>
      <c r="H120" s="156"/>
      <c r="I120" s="154"/>
      <c r="J120" s="157"/>
      <c r="K120" s="158"/>
      <c r="L120" s="159"/>
    </row>
    <row r="121" spans="2:12" ht="15.5" hidden="1" x14ac:dyDescent="0.35">
      <c r="B121" s="229" t="s">
        <v>160</v>
      </c>
      <c r="C121" s="153"/>
      <c r="D121" s="154"/>
      <c r="E121" s="154"/>
      <c r="F121" s="154"/>
      <c r="G121" s="155">
        <f t="shared" si="16"/>
        <v>0</v>
      </c>
      <c r="H121" s="156"/>
      <c r="I121" s="154"/>
      <c r="J121" s="157"/>
      <c r="K121" s="158"/>
      <c r="L121" s="159"/>
    </row>
    <row r="122" spans="2:12" ht="15.5" hidden="1" x14ac:dyDescent="0.35">
      <c r="B122" s="229" t="s">
        <v>161</v>
      </c>
      <c r="C122" s="153"/>
      <c r="D122" s="154"/>
      <c r="E122" s="154"/>
      <c r="F122" s="154"/>
      <c r="G122" s="155">
        <f t="shared" si="16"/>
        <v>0</v>
      </c>
      <c r="H122" s="156"/>
      <c r="I122" s="154"/>
      <c r="J122" s="157"/>
      <c r="K122" s="158"/>
      <c r="L122" s="159"/>
    </row>
    <row r="123" spans="2:12" ht="15.5" hidden="1" x14ac:dyDescent="0.35">
      <c r="B123" s="229" t="s">
        <v>162</v>
      </c>
      <c r="C123" s="160"/>
      <c r="D123" s="161"/>
      <c r="E123" s="161"/>
      <c r="F123" s="161"/>
      <c r="G123" s="155">
        <f t="shared" si="16"/>
        <v>0</v>
      </c>
      <c r="H123" s="162"/>
      <c r="I123" s="161"/>
      <c r="J123" s="157"/>
      <c r="K123" s="163"/>
      <c r="L123" s="159"/>
    </row>
    <row r="124" spans="2:12" ht="15.5" hidden="1" x14ac:dyDescent="0.35">
      <c r="B124" s="229" t="s">
        <v>163</v>
      </c>
      <c r="C124" s="160"/>
      <c r="D124" s="161"/>
      <c r="E124" s="161"/>
      <c r="F124" s="161"/>
      <c r="G124" s="155">
        <f t="shared" si="16"/>
        <v>0</v>
      </c>
      <c r="H124" s="162"/>
      <c r="I124" s="161"/>
      <c r="J124" s="157"/>
      <c r="K124" s="163"/>
      <c r="L124" s="159"/>
    </row>
    <row r="125" spans="2:12" ht="15.5" hidden="1" x14ac:dyDescent="0.35">
      <c r="C125" s="74" t="s">
        <v>27</v>
      </c>
      <c r="D125" s="9">
        <f>SUM(D117:D124)</f>
        <v>0</v>
      </c>
      <c r="E125" s="9">
        <f>SUM(E117:E124)</f>
        <v>0</v>
      </c>
      <c r="F125" s="9">
        <f>SUM(F117:F124)</f>
        <v>0</v>
      </c>
      <c r="G125" s="9">
        <f>SUM(G117:G124)</f>
        <v>0</v>
      </c>
      <c r="H125" s="9">
        <f>(H117*G117)+(H118*G118)+(H119*G119)+(H120*G120)+(H121*G121)+(H122*G122)+(H123*G123)+(H124*G124)</f>
        <v>0</v>
      </c>
      <c r="I125" s="9">
        <f>SUM(I117:I124)</f>
        <v>0</v>
      </c>
      <c r="J125" s="147"/>
      <c r="K125" s="163"/>
      <c r="L125" s="32"/>
    </row>
    <row r="126" spans="2:12" ht="15.5" hidden="1" x14ac:dyDescent="0.35">
      <c r="B126" s="4"/>
      <c r="C126" s="170"/>
      <c r="D126" s="232"/>
      <c r="E126" s="232"/>
      <c r="F126" s="232"/>
      <c r="G126" s="232"/>
      <c r="H126" s="232"/>
      <c r="I126" s="232"/>
      <c r="J126" s="174"/>
      <c r="K126" s="170"/>
      <c r="L126" s="2"/>
    </row>
    <row r="127" spans="2:12" ht="15.5" hidden="1" x14ac:dyDescent="0.35">
      <c r="B127" s="230" t="s">
        <v>164</v>
      </c>
      <c r="C127" s="267"/>
      <c r="D127" s="267"/>
      <c r="E127" s="267"/>
      <c r="F127" s="267"/>
      <c r="G127" s="267"/>
      <c r="H127" s="267"/>
      <c r="I127" s="271"/>
      <c r="J127" s="271"/>
      <c r="K127" s="267"/>
      <c r="L127" s="8"/>
    </row>
    <row r="128" spans="2:12" ht="15.5" hidden="1" x14ac:dyDescent="0.35">
      <c r="B128" s="228" t="s">
        <v>165</v>
      </c>
      <c r="C128" s="250"/>
      <c r="D128" s="250"/>
      <c r="E128" s="250"/>
      <c r="F128" s="250"/>
      <c r="G128" s="250"/>
      <c r="H128" s="250"/>
      <c r="I128" s="251"/>
      <c r="J128" s="251"/>
      <c r="K128" s="250"/>
      <c r="L128" s="31"/>
    </row>
    <row r="129" spans="2:12" ht="15.5" hidden="1" x14ac:dyDescent="0.35">
      <c r="B129" s="229" t="s">
        <v>166</v>
      </c>
      <c r="C129" s="153"/>
      <c r="D129" s="154"/>
      <c r="E129" s="154"/>
      <c r="F129" s="154"/>
      <c r="G129" s="155">
        <f>SUM(D129:F129)</f>
        <v>0</v>
      </c>
      <c r="H129" s="156"/>
      <c r="I129" s="154"/>
      <c r="J129" s="157"/>
      <c r="K129" s="158"/>
      <c r="L129" s="159"/>
    </row>
    <row r="130" spans="2:12" ht="15.5" hidden="1" x14ac:dyDescent="0.35">
      <c r="B130" s="229" t="s">
        <v>167</v>
      </c>
      <c r="C130" s="153"/>
      <c r="D130" s="154"/>
      <c r="E130" s="154"/>
      <c r="F130" s="154"/>
      <c r="G130" s="155">
        <f t="shared" ref="G130:G136" si="17">SUM(D130:F130)</f>
        <v>0</v>
      </c>
      <c r="H130" s="156"/>
      <c r="I130" s="154"/>
      <c r="J130" s="157"/>
      <c r="K130" s="158"/>
      <c r="L130" s="159"/>
    </row>
    <row r="131" spans="2:12" ht="15.5" hidden="1" x14ac:dyDescent="0.35">
      <c r="B131" s="229" t="s">
        <v>168</v>
      </c>
      <c r="C131" s="153"/>
      <c r="D131" s="154"/>
      <c r="E131" s="154"/>
      <c r="F131" s="154"/>
      <c r="G131" s="155">
        <f t="shared" si="17"/>
        <v>0</v>
      </c>
      <c r="H131" s="156"/>
      <c r="I131" s="154"/>
      <c r="J131" s="157"/>
      <c r="K131" s="158"/>
      <c r="L131" s="159"/>
    </row>
    <row r="132" spans="2:12" ht="15.5" hidden="1" x14ac:dyDescent="0.35">
      <c r="B132" s="229" t="s">
        <v>169</v>
      </c>
      <c r="C132" s="153"/>
      <c r="D132" s="154"/>
      <c r="E132" s="154"/>
      <c r="F132" s="154"/>
      <c r="G132" s="155">
        <f t="shared" si="17"/>
        <v>0</v>
      </c>
      <c r="H132" s="156"/>
      <c r="I132" s="154"/>
      <c r="J132" s="157"/>
      <c r="K132" s="158"/>
      <c r="L132" s="159"/>
    </row>
    <row r="133" spans="2:12" ht="15.5" hidden="1" x14ac:dyDescent="0.35">
      <c r="B133" s="229" t="s">
        <v>170</v>
      </c>
      <c r="C133" s="153"/>
      <c r="D133" s="154"/>
      <c r="E133" s="154"/>
      <c r="F133" s="154"/>
      <c r="G133" s="155">
        <f t="shared" si="17"/>
        <v>0</v>
      </c>
      <c r="H133" s="156"/>
      <c r="I133" s="154"/>
      <c r="J133" s="157"/>
      <c r="K133" s="158"/>
      <c r="L133" s="159"/>
    </row>
    <row r="134" spans="2:12" ht="15.5" hidden="1" x14ac:dyDescent="0.35">
      <c r="B134" s="229" t="s">
        <v>171</v>
      </c>
      <c r="C134" s="153"/>
      <c r="D134" s="154"/>
      <c r="E134" s="154"/>
      <c r="F134" s="154"/>
      <c r="G134" s="155">
        <f t="shared" si="17"/>
        <v>0</v>
      </c>
      <c r="H134" s="156"/>
      <c r="I134" s="154"/>
      <c r="J134" s="157"/>
      <c r="K134" s="158"/>
      <c r="L134" s="159"/>
    </row>
    <row r="135" spans="2:12" ht="15.5" hidden="1" x14ac:dyDescent="0.35">
      <c r="B135" s="229" t="s">
        <v>172</v>
      </c>
      <c r="C135" s="160"/>
      <c r="D135" s="161"/>
      <c r="E135" s="161"/>
      <c r="F135" s="161"/>
      <c r="G135" s="155">
        <f t="shared" si="17"/>
        <v>0</v>
      </c>
      <c r="H135" s="162"/>
      <c r="I135" s="161"/>
      <c r="J135" s="157"/>
      <c r="K135" s="163"/>
      <c r="L135" s="159"/>
    </row>
    <row r="136" spans="2:12" ht="15.5" hidden="1" x14ac:dyDescent="0.35">
      <c r="B136" s="229" t="s">
        <v>173</v>
      </c>
      <c r="C136" s="160"/>
      <c r="D136" s="161"/>
      <c r="E136" s="161"/>
      <c r="F136" s="161"/>
      <c r="G136" s="155">
        <f t="shared" si="17"/>
        <v>0</v>
      </c>
      <c r="H136" s="162"/>
      <c r="I136" s="161"/>
      <c r="J136" s="157"/>
      <c r="K136" s="163"/>
      <c r="L136" s="159"/>
    </row>
    <row r="137" spans="2:12" ht="15.5" hidden="1" x14ac:dyDescent="0.35">
      <c r="C137" s="74" t="s">
        <v>27</v>
      </c>
      <c r="D137" s="9">
        <f>SUM(D129:D136)</f>
        <v>0</v>
      </c>
      <c r="E137" s="9">
        <f>SUM(E129:E136)</f>
        <v>0</v>
      </c>
      <c r="F137" s="9">
        <f>SUM(F129:F136)</f>
        <v>0</v>
      </c>
      <c r="G137" s="9">
        <f>SUM(G129:G136)</f>
        <v>0</v>
      </c>
      <c r="H137" s="9">
        <f>(H129*G129)+(H130*G130)+(H131*G131)+(H132*G132)+(H133*G133)+(H134*G134)+(H135*G135)+(H136*G136)</f>
        <v>0</v>
      </c>
      <c r="I137" s="9">
        <f>SUM(I129:I136)</f>
        <v>0</v>
      </c>
      <c r="J137" s="147"/>
      <c r="K137" s="163"/>
      <c r="L137" s="32"/>
    </row>
    <row r="138" spans="2:12" ht="15.5" hidden="1" x14ac:dyDescent="0.35">
      <c r="B138" s="228" t="s">
        <v>174</v>
      </c>
      <c r="C138" s="250"/>
      <c r="D138" s="250"/>
      <c r="E138" s="250"/>
      <c r="F138" s="250"/>
      <c r="G138" s="250"/>
      <c r="H138" s="250"/>
      <c r="I138" s="251"/>
      <c r="J138" s="251"/>
      <c r="K138" s="250"/>
      <c r="L138" s="31"/>
    </row>
    <row r="139" spans="2:12" ht="15.5" hidden="1" x14ac:dyDescent="0.35">
      <c r="B139" s="229" t="s">
        <v>175</v>
      </c>
      <c r="C139" s="153"/>
      <c r="D139" s="154"/>
      <c r="E139" s="154"/>
      <c r="F139" s="154"/>
      <c r="G139" s="155">
        <f>SUM(D139:F139)</f>
        <v>0</v>
      </c>
      <c r="H139" s="156"/>
      <c r="I139" s="154"/>
      <c r="J139" s="157"/>
      <c r="K139" s="158"/>
      <c r="L139" s="159"/>
    </row>
    <row r="140" spans="2:12" ht="15.5" hidden="1" x14ac:dyDescent="0.35">
      <c r="B140" s="229" t="s">
        <v>176</v>
      </c>
      <c r="C140" s="153"/>
      <c r="D140" s="154"/>
      <c r="E140" s="154"/>
      <c r="F140" s="154"/>
      <c r="G140" s="155">
        <f t="shared" ref="G140:G146" si="18">SUM(D140:F140)</f>
        <v>0</v>
      </c>
      <c r="H140" s="156"/>
      <c r="I140" s="154"/>
      <c r="J140" s="157"/>
      <c r="K140" s="158"/>
      <c r="L140" s="159"/>
    </row>
    <row r="141" spans="2:12" ht="15.5" hidden="1" x14ac:dyDescent="0.35">
      <c r="B141" s="229" t="s">
        <v>177</v>
      </c>
      <c r="C141" s="153"/>
      <c r="D141" s="154"/>
      <c r="E141" s="154"/>
      <c r="F141" s="154"/>
      <c r="G141" s="155">
        <f t="shared" si="18"/>
        <v>0</v>
      </c>
      <c r="H141" s="156"/>
      <c r="I141" s="154"/>
      <c r="J141" s="157"/>
      <c r="K141" s="158"/>
      <c r="L141" s="159"/>
    </row>
    <row r="142" spans="2:12" ht="15.5" hidden="1" x14ac:dyDescent="0.35">
      <c r="B142" s="229" t="s">
        <v>178</v>
      </c>
      <c r="C142" s="153"/>
      <c r="D142" s="154"/>
      <c r="E142" s="154"/>
      <c r="F142" s="154"/>
      <c r="G142" s="155">
        <f t="shared" si="18"/>
        <v>0</v>
      </c>
      <c r="H142" s="156"/>
      <c r="I142" s="154"/>
      <c r="J142" s="157"/>
      <c r="K142" s="158"/>
      <c r="L142" s="159"/>
    </row>
    <row r="143" spans="2:12" ht="15.5" hidden="1" x14ac:dyDescent="0.35">
      <c r="B143" s="229" t="s">
        <v>179</v>
      </c>
      <c r="C143" s="153"/>
      <c r="D143" s="154"/>
      <c r="E143" s="154"/>
      <c r="F143" s="154"/>
      <c r="G143" s="155">
        <f t="shared" si="18"/>
        <v>0</v>
      </c>
      <c r="H143" s="156"/>
      <c r="I143" s="154"/>
      <c r="J143" s="157"/>
      <c r="K143" s="158"/>
      <c r="L143" s="159"/>
    </row>
    <row r="144" spans="2:12" ht="15.5" hidden="1" x14ac:dyDescent="0.35">
      <c r="B144" s="229" t="s">
        <v>180</v>
      </c>
      <c r="C144" s="153"/>
      <c r="D144" s="154"/>
      <c r="E144" s="154"/>
      <c r="F144" s="154"/>
      <c r="G144" s="155">
        <f t="shared" si="18"/>
        <v>0</v>
      </c>
      <c r="H144" s="156"/>
      <c r="I144" s="154"/>
      <c r="J144" s="157"/>
      <c r="K144" s="158"/>
      <c r="L144" s="159"/>
    </row>
    <row r="145" spans="2:12" ht="15.5" hidden="1" x14ac:dyDescent="0.35">
      <c r="B145" s="229" t="s">
        <v>181</v>
      </c>
      <c r="C145" s="160"/>
      <c r="D145" s="161"/>
      <c r="E145" s="161"/>
      <c r="F145" s="161"/>
      <c r="G145" s="155">
        <f t="shared" si="18"/>
        <v>0</v>
      </c>
      <c r="H145" s="162"/>
      <c r="I145" s="161"/>
      <c r="J145" s="157"/>
      <c r="K145" s="163"/>
      <c r="L145" s="159"/>
    </row>
    <row r="146" spans="2:12" ht="15.5" hidden="1" x14ac:dyDescent="0.35">
      <c r="B146" s="229" t="s">
        <v>182</v>
      </c>
      <c r="C146" s="160"/>
      <c r="D146" s="161"/>
      <c r="E146" s="161"/>
      <c r="F146" s="161"/>
      <c r="G146" s="155">
        <f t="shared" si="18"/>
        <v>0</v>
      </c>
      <c r="H146" s="162"/>
      <c r="I146" s="161"/>
      <c r="J146" s="157"/>
      <c r="K146" s="163"/>
      <c r="L146" s="159"/>
    </row>
    <row r="147" spans="2:12" ht="15.5" hidden="1" x14ac:dyDescent="0.35">
      <c r="C147" s="74" t="s">
        <v>27</v>
      </c>
      <c r="D147" s="9">
        <f>SUM(D139:D146)</f>
        <v>0</v>
      </c>
      <c r="E147" s="9">
        <f>SUM(E139:E146)</f>
        <v>0</v>
      </c>
      <c r="F147" s="9">
        <f>SUM(F139:F146)</f>
        <v>0</v>
      </c>
      <c r="G147" s="9">
        <f>SUM(G139:G146)</f>
        <v>0</v>
      </c>
      <c r="H147" s="9">
        <f>(H139*G139)+(H140*G140)+(H141*G141)+(H142*G142)+(H143*G143)+(H144*G144)+(H145*G145)+(H146*G146)</f>
        <v>0</v>
      </c>
      <c r="I147" s="9">
        <f>SUM(I139:I146)</f>
        <v>0</v>
      </c>
      <c r="J147" s="147"/>
      <c r="K147" s="163"/>
      <c r="L147" s="32"/>
    </row>
    <row r="148" spans="2:12" ht="15.5" hidden="1" x14ac:dyDescent="0.35">
      <c r="B148" s="228" t="s">
        <v>183</v>
      </c>
      <c r="C148" s="250"/>
      <c r="D148" s="250"/>
      <c r="E148" s="250"/>
      <c r="F148" s="250"/>
      <c r="G148" s="250"/>
      <c r="H148" s="250"/>
      <c r="I148" s="251"/>
      <c r="J148" s="251"/>
      <c r="K148" s="250"/>
      <c r="L148" s="31"/>
    </row>
    <row r="149" spans="2:12" ht="15.5" hidden="1" x14ac:dyDescent="0.35">
      <c r="B149" s="229" t="s">
        <v>184</v>
      </c>
      <c r="C149" s="153"/>
      <c r="D149" s="154"/>
      <c r="E149" s="154"/>
      <c r="F149" s="154"/>
      <c r="G149" s="155">
        <f>SUM(D149:F149)</f>
        <v>0</v>
      </c>
      <c r="H149" s="156"/>
      <c r="I149" s="154"/>
      <c r="J149" s="157"/>
      <c r="K149" s="158"/>
      <c r="L149" s="159"/>
    </row>
    <row r="150" spans="2:12" ht="15.5" hidden="1" x14ac:dyDescent="0.35">
      <c r="B150" s="229" t="s">
        <v>185</v>
      </c>
      <c r="C150" s="153"/>
      <c r="D150" s="154"/>
      <c r="E150" s="154"/>
      <c r="F150" s="154"/>
      <c r="G150" s="155">
        <f t="shared" ref="G150:G156" si="19">SUM(D150:F150)</f>
        <v>0</v>
      </c>
      <c r="H150" s="156"/>
      <c r="I150" s="154"/>
      <c r="J150" s="157"/>
      <c r="K150" s="158"/>
      <c r="L150" s="159"/>
    </row>
    <row r="151" spans="2:12" ht="15.5" hidden="1" x14ac:dyDescent="0.35">
      <c r="B151" s="229" t="s">
        <v>186</v>
      </c>
      <c r="C151" s="153"/>
      <c r="D151" s="154"/>
      <c r="E151" s="154"/>
      <c r="F151" s="154"/>
      <c r="G151" s="155">
        <f t="shared" si="19"/>
        <v>0</v>
      </c>
      <c r="H151" s="156"/>
      <c r="I151" s="154"/>
      <c r="J151" s="157"/>
      <c r="K151" s="158"/>
      <c r="L151" s="159"/>
    </row>
    <row r="152" spans="2:12" ht="15.5" hidden="1" x14ac:dyDescent="0.35">
      <c r="B152" s="229" t="s">
        <v>187</v>
      </c>
      <c r="C152" s="153"/>
      <c r="D152" s="154"/>
      <c r="E152" s="154"/>
      <c r="F152" s="154"/>
      <c r="G152" s="155">
        <f t="shared" si="19"/>
        <v>0</v>
      </c>
      <c r="H152" s="156"/>
      <c r="I152" s="154"/>
      <c r="J152" s="157"/>
      <c r="K152" s="158"/>
      <c r="L152" s="159"/>
    </row>
    <row r="153" spans="2:12" ht="15.5" hidden="1" x14ac:dyDescent="0.35">
      <c r="B153" s="229" t="s">
        <v>188</v>
      </c>
      <c r="C153" s="153"/>
      <c r="D153" s="154"/>
      <c r="E153" s="154"/>
      <c r="F153" s="154"/>
      <c r="G153" s="155">
        <f t="shared" si="19"/>
        <v>0</v>
      </c>
      <c r="H153" s="156"/>
      <c r="I153" s="154"/>
      <c r="J153" s="157"/>
      <c r="K153" s="158"/>
      <c r="L153" s="159"/>
    </row>
    <row r="154" spans="2:12" ht="15.5" hidden="1" x14ac:dyDescent="0.35">
      <c r="B154" s="229" t="s">
        <v>189</v>
      </c>
      <c r="C154" s="153"/>
      <c r="D154" s="154"/>
      <c r="E154" s="154"/>
      <c r="F154" s="154"/>
      <c r="G154" s="155">
        <f t="shared" si="19"/>
        <v>0</v>
      </c>
      <c r="H154" s="156"/>
      <c r="I154" s="154"/>
      <c r="J154" s="157"/>
      <c r="K154" s="158"/>
      <c r="L154" s="159"/>
    </row>
    <row r="155" spans="2:12" ht="15.5" hidden="1" x14ac:dyDescent="0.35">
      <c r="B155" s="229" t="s">
        <v>190</v>
      </c>
      <c r="C155" s="160"/>
      <c r="D155" s="161"/>
      <c r="E155" s="161"/>
      <c r="F155" s="161"/>
      <c r="G155" s="155">
        <f t="shared" si="19"/>
        <v>0</v>
      </c>
      <c r="H155" s="162"/>
      <c r="I155" s="161"/>
      <c r="J155" s="157"/>
      <c r="K155" s="163"/>
      <c r="L155" s="159"/>
    </row>
    <row r="156" spans="2:12" ht="15.5" hidden="1" x14ac:dyDescent="0.35">
      <c r="B156" s="229" t="s">
        <v>191</v>
      </c>
      <c r="C156" s="160"/>
      <c r="D156" s="161"/>
      <c r="E156" s="161"/>
      <c r="F156" s="161"/>
      <c r="G156" s="155">
        <f t="shared" si="19"/>
        <v>0</v>
      </c>
      <c r="H156" s="162"/>
      <c r="I156" s="161"/>
      <c r="J156" s="157"/>
      <c r="K156" s="163"/>
      <c r="L156" s="159"/>
    </row>
    <row r="157" spans="2:12" ht="15.5" hidden="1" x14ac:dyDescent="0.35">
      <c r="C157" s="74" t="s">
        <v>27</v>
      </c>
      <c r="D157" s="9">
        <f>SUM(D149:D156)</f>
        <v>0</v>
      </c>
      <c r="E157" s="9">
        <f>SUM(E149:E156)</f>
        <v>0</v>
      </c>
      <c r="F157" s="9">
        <f>SUM(F149:F156)</f>
        <v>0</v>
      </c>
      <c r="G157" s="9">
        <f>SUM(G149:G156)</f>
        <v>0</v>
      </c>
      <c r="H157" s="9">
        <f>(H149*G149)+(H150*G150)+(H151*G151)+(H152*G152)+(H153*G153)+(H154*G154)+(H155*G155)+(H156*G156)</f>
        <v>0</v>
      </c>
      <c r="I157" s="9">
        <f>SUM(I149:I156)</f>
        <v>0</v>
      </c>
      <c r="J157" s="147"/>
      <c r="K157" s="163"/>
      <c r="L157" s="32"/>
    </row>
    <row r="158" spans="2:12" ht="15.5" hidden="1" x14ac:dyDescent="0.35">
      <c r="B158" s="228" t="s">
        <v>192</v>
      </c>
      <c r="C158" s="250"/>
      <c r="D158" s="250"/>
      <c r="E158" s="250"/>
      <c r="F158" s="250"/>
      <c r="G158" s="250"/>
      <c r="H158" s="250"/>
      <c r="I158" s="251"/>
      <c r="J158" s="251"/>
      <c r="K158" s="250"/>
      <c r="L158" s="31"/>
    </row>
    <row r="159" spans="2:12" ht="15.5" hidden="1" x14ac:dyDescent="0.35">
      <c r="B159" s="229" t="s">
        <v>193</v>
      </c>
      <c r="C159" s="153"/>
      <c r="D159" s="154"/>
      <c r="E159" s="154"/>
      <c r="F159" s="154"/>
      <c r="G159" s="155">
        <f>SUM(D159:F159)</f>
        <v>0</v>
      </c>
      <c r="H159" s="156"/>
      <c r="I159" s="154"/>
      <c r="J159" s="157"/>
      <c r="K159" s="158"/>
      <c r="L159" s="159"/>
    </row>
    <row r="160" spans="2:12" ht="15.5" hidden="1" x14ac:dyDescent="0.35">
      <c r="B160" s="229" t="s">
        <v>194</v>
      </c>
      <c r="C160" s="153"/>
      <c r="D160" s="154"/>
      <c r="E160" s="154"/>
      <c r="F160" s="154"/>
      <c r="G160" s="155">
        <f t="shared" ref="G160:G166" si="20">SUM(D160:F160)</f>
        <v>0</v>
      </c>
      <c r="H160" s="156"/>
      <c r="I160" s="154"/>
      <c r="J160" s="157"/>
      <c r="K160" s="158"/>
      <c r="L160" s="159"/>
    </row>
    <row r="161" spans="2:12" ht="15.5" hidden="1" x14ac:dyDescent="0.35">
      <c r="B161" s="229" t="s">
        <v>195</v>
      </c>
      <c r="C161" s="153"/>
      <c r="D161" s="154"/>
      <c r="E161" s="154"/>
      <c r="F161" s="154"/>
      <c r="G161" s="155">
        <f t="shared" si="20"/>
        <v>0</v>
      </c>
      <c r="H161" s="156"/>
      <c r="I161" s="154"/>
      <c r="J161" s="157"/>
      <c r="K161" s="158"/>
      <c r="L161" s="159"/>
    </row>
    <row r="162" spans="2:12" ht="15.5" hidden="1" x14ac:dyDescent="0.35">
      <c r="B162" s="229" t="s">
        <v>196</v>
      </c>
      <c r="C162" s="153"/>
      <c r="D162" s="154"/>
      <c r="E162" s="154"/>
      <c r="F162" s="154"/>
      <c r="G162" s="155">
        <f t="shared" si="20"/>
        <v>0</v>
      </c>
      <c r="H162" s="156"/>
      <c r="I162" s="154"/>
      <c r="J162" s="157"/>
      <c r="K162" s="158"/>
      <c r="L162" s="159"/>
    </row>
    <row r="163" spans="2:12" ht="15.5" hidden="1" x14ac:dyDescent="0.35">
      <c r="B163" s="229" t="s">
        <v>197</v>
      </c>
      <c r="C163" s="153"/>
      <c r="D163" s="154"/>
      <c r="E163" s="154"/>
      <c r="F163" s="154"/>
      <c r="G163" s="155">
        <f>SUM(D163:F163)</f>
        <v>0</v>
      </c>
      <c r="H163" s="156"/>
      <c r="I163" s="154"/>
      <c r="J163" s="157"/>
      <c r="K163" s="158"/>
      <c r="L163" s="159"/>
    </row>
    <row r="164" spans="2:12" ht="15.5" hidden="1" x14ac:dyDescent="0.35">
      <c r="B164" s="229" t="s">
        <v>198</v>
      </c>
      <c r="C164" s="153"/>
      <c r="D164" s="154"/>
      <c r="E164" s="154"/>
      <c r="F164" s="154"/>
      <c r="G164" s="155">
        <f t="shared" si="20"/>
        <v>0</v>
      </c>
      <c r="H164" s="156"/>
      <c r="I164" s="154"/>
      <c r="J164" s="157"/>
      <c r="K164" s="158"/>
      <c r="L164" s="159"/>
    </row>
    <row r="165" spans="2:12" ht="15.5" hidden="1" x14ac:dyDescent="0.35">
      <c r="B165" s="229" t="s">
        <v>199</v>
      </c>
      <c r="C165" s="160"/>
      <c r="D165" s="161"/>
      <c r="E165" s="161"/>
      <c r="F165" s="161"/>
      <c r="G165" s="155">
        <f t="shared" si="20"/>
        <v>0</v>
      </c>
      <c r="H165" s="162"/>
      <c r="I165" s="161"/>
      <c r="J165" s="157"/>
      <c r="K165" s="163"/>
      <c r="L165" s="159"/>
    </row>
    <row r="166" spans="2:12" ht="15.5" hidden="1" x14ac:dyDescent="0.35">
      <c r="B166" s="229" t="s">
        <v>200</v>
      </c>
      <c r="C166" s="160"/>
      <c r="D166" s="161"/>
      <c r="E166" s="161"/>
      <c r="F166" s="161"/>
      <c r="G166" s="155">
        <f t="shared" si="20"/>
        <v>0</v>
      </c>
      <c r="H166" s="162"/>
      <c r="I166" s="161"/>
      <c r="J166" s="157"/>
      <c r="K166" s="163"/>
      <c r="L166" s="159"/>
    </row>
    <row r="167" spans="2:12" ht="15.5" hidden="1" x14ac:dyDescent="0.35">
      <c r="C167" s="74" t="s">
        <v>27</v>
      </c>
      <c r="D167" s="9">
        <f>SUM(D159:D166)</f>
        <v>0</v>
      </c>
      <c r="E167" s="9">
        <f>SUM(E159:E166)</f>
        <v>0</v>
      </c>
      <c r="F167" s="9">
        <f>SUM(F159:F166)</f>
        <v>0</v>
      </c>
      <c r="G167" s="9">
        <f>SUM(G159:G166)</f>
        <v>0</v>
      </c>
      <c r="H167" s="9">
        <f>(H159*G159)+(H160*G160)+(H161*G161)+(H162*G162)+(H163*G163)+(H164*G164)+(H165*G165)+(H166*G166)</f>
        <v>0</v>
      </c>
      <c r="I167" s="9">
        <f>SUM(I159:I166)</f>
        <v>0</v>
      </c>
      <c r="J167" s="147"/>
      <c r="K167" s="163"/>
      <c r="L167" s="32"/>
    </row>
    <row r="168" spans="2:12" ht="15.75" hidden="1" customHeight="1" x14ac:dyDescent="0.35">
      <c r="B168" s="4"/>
      <c r="C168" s="170"/>
      <c r="D168" s="232"/>
      <c r="E168" s="232"/>
      <c r="F168" s="232"/>
      <c r="G168" s="232"/>
      <c r="H168" s="232"/>
      <c r="I168" s="232"/>
      <c r="J168" s="174"/>
      <c r="K168" s="170"/>
      <c r="L168" s="2"/>
    </row>
    <row r="169" spans="2:12" ht="15.75" hidden="1" customHeight="1" x14ac:dyDescent="0.35">
      <c r="B169" s="4"/>
      <c r="C169" s="170"/>
      <c r="D169" s="232"/>
      <c r="E169" s="232"/>
      <c r="F169" s="232"/>
      <c r="G169" s="232"/>
      <c r="H169" s="232"/>
      <c r="I169" s="232"/>
      <c r="J169" s="174"/>
      <c r="K169" s="170"/>
      <c r="L169" s="2"/>
    </row>
    <row r="170" spans="2:12" ht="57" customHeight="1" x14ac:dyDescent="0.35">
      <c r="B170" s="74" t="s">
        <v>636</v>
      </c>
      <c r="C170" s="170"/>
      <c r="D170" s="171">
        <v>276500</v>
      </c>
      <c r="E170" s="209">
        <v>100653</v>
      </c>
      <c r="F170" s="171"/>
      <c r="G170" s="172">
        <f>SUM(D170:F170)</f>
        <v>377153</v>
      </c>
      <c r="H170" s="173" t="s">
        <v>201</v>
      </c>
      <c r="I170" s="232">
        <f>369940+34238</f>
        <v>404178</v>
      </c>
      <c r="J170" s="174">
        <f>E73+E67+E51+E20</f>
        <v>228110</v>
      </c>
      <c r="K170" s="175"/>
      <c r="L170" s="32"/>
    </row>
    <row r="171" spans="2:12" ht="51.5" customHeight="1" x14ac:dyDescent="0.35">
      <c r="B171" s="74" t="s">
        <v>637</v>
      </c>
      <c r="C171" s="170"/>
      <c r="D171" s="171">
        <v>54554</v>
      </c>
      <c r="E171" s="209">
        <v>13349</v>
      </c>
      <c r="F171" s="171"/>
      <c r="G171" s="172">
        <f>SUM(D171:F171)</f>
        <v>67903</v>
      </c>
      <c r="H171" s="173"/>
      <c r="I171" s="232">
        <f>336399.97+15631</f>
        <v>352030.97</v>
      </c>
      <c r="J171" s="174"/>
      <c r="K171" s="175"/>
      <c r="L171" s="32"/>
    </row>
    <row r="172" spans="2:12" ht="34" customHeight="1" x14ac:dyDescent="0.35">
      <c r="B172" s="74" t="s">
        <v>202</v>
      </c>
      <c r="C172" s="176"/>
      <c r="D172" s="171">
        <v>45000</v>
      </c>
      <c r="E172" s="209">
        <v>0</v>
      </c>
      <c r="F172" s="171"/>
      <c r="G172" s="172">
        <f>SUM(D172:F172)</f>
        <v>45000</v>
      </c>
      <c r="H172" s="173"/>
      <c r="I172" s="232">
        <v>25003.17</v>
      </c>
      <c r="J172" s="174"/>
      <c r="K172" s="175" t="s">
        <v>203</v>
      </c>
      <c r="L172" s="32"/>
    </row>
    <row r="173" spans="2:12" ht="57" customHeight="1" x14ac:dyDescent="0.35">
      <c r="B173" s="87" t="s">
        <v>204</v>
      </c>
      <c r="C173" s="170"/>
      <c r="D173" s="213">
        <v>65000</v>
      </c>
      <c r="E173" s="209">
        <v>0</v>
      </c>
      <c r="F173" s="171"/>
      <c r="G173" s="172">
        <f>SUM(D173:F173)</f>
        <v>65000</v>
      </c>
      <c r="H173" s="173"/>
      <c r="I173" s="171">
        <v>0</v>
      </c>
      <c r="J173" s="174"/>
      <c r="K173" s="175"/>
      <c r="L173" s="32"/>
    </row>
    <row r="174" spans="2:12" ht="38.25" customHeight="1" x14ac:dyDescent="0.35">
      <c r="B174" s="4"/>
      <c r="C174" s="88" t="s">
        <v>205</v>
      </c>
      <c r="D174" s="91">
        <f t="shared" ref="D174:I174" si="21">SUM(D170:D173)</f>
        <v>441054</v>
      </c>
      <c r="E174" s="91">
        <f t="shared" si="21"/>
        <v>114002</v>
      </c>
      <c r="F174" s="91">
        <f t="shared" si="21"/>
        <v>0</v>
      </c>
      <c r="G174" s="91">
        <f t="shared" si="21"/>
        <v>555056</v>
      </c>
      <c r="H174" s="91">
        <f t="shared" si="21"/>
        <v>0</v>
      </c>
      <c r="I174" s="9">
        <f t="shared" si="21"/>
        <v>781212.14</v>
      </c>
      <c r="J174" s="147"/>
      <c r="K174" s="170"/>
      <c r="L174" s="7"/>
    </row>
    <row r="175" spans="2:12" ht="15.75" customHeight="1" x14ac:dyDescent="0.35">
      <c r="B175" s="4"/>
      <c r="C175" s="164"/>
      <c r="D175" s="168"/>
      <c r="E175" s="168"/>
      <c r="F175" s="168"/>
      <c r="G175" s="168"/>
      <c r="H175" s="168"/>
      <c r="I175" s="168"/>
      <c r="J175" s="169"/>
      <c r="K175" s="164"/>
      <c r="L175" s="7"/>
    </row>
    <row r="176" spans="2:12" ht="15.75" customHeight="1" x14ac:dyDescent="0.35">
      <c r="B176" s="4"/>
      <c r="C176" s="164"/>
      <c r="D176" s="168"/>
      <c r="E176" s="168"/>
      <c r="F176" s="168"/>
      <c r="G176" s="168"/>
      <c r="H176" s="168"/>
      <c r="I176" s="168"/>
      <c r="J176" s="169"/>
      <c r="K176" s="164"/>
      <c r="L176" s="7"/>
    </row>
    <row r="177" spans="2:12" ht="15.75" customHeight="1" x14ac:dyDescent="0.35">
      <c r="B177" s="4"/>
      <c r="C177" s="164"/>
      <c r="D177" s="168"/>
      <c r="E177" s="168"/>
      <c r="F177" s="168"/>
      <c r="G177" s="168"/>
      <c r="H177" s="168"/>
      <c r="I177" s="168"/>
      <c r="J177" s="169"/>
      <c r="K177" s="164"/>
      <c r="L177" s="7"/>
    </row>
    <row r="178" spans="2:12" ht="15.75" customHeight="1" x14ac:dyDescent="0.35">
      <c r="B178" s="4"/>
      <c r="C178" s="164"/>
      <c r="D178" s="168"/>
      <c r="E178" s="168"/>
      <c r="F178" s="168"/>
      <c r="G178" s="168"/>
      <c r="H178" s="168"/>
      <c r="I178" s="168"/>
      <c r="J178" s="169"/>
      <c r="K178" s="164"/>
      <c r="L178" s="7"/>
    </row>
    <row r="179" spans="2:12" ht="15.75" customHeight="1" x14ac:dyDescent="0.35">
      <c r="B179" s="4"/>
      <c r="C179" s="164"/>
      <c r="D179" s="168"/>
      <c r="E179" s="168"/>
      <c r="F179" s="168"/>
      <c r="G179" s="168"/>
      <c r="H179" s="168"/>
      <c r="I179" s="168"/>
      <c r="J179" s="169"/>
      <c r="K179" s="164"/>
      <c r="L179" s="7"/>
    </row>
    <row r="180" spans="2:12" ht="15.75" customHeight="1" x14ac:dyDescent="0.35">
      <c r="B180" s="4"/>
      <c r="C180" s="164"/>
      <c r="D180" s="168"/>
      <c r="E180" s="168"/>
      <c r="F180" s="168"/>
      <c r="G180" s="168"/>
      <c r="H180" s="168"/>
      <c r="I180" s="168"/>
      <c r="J180" s="169"/>
      <c r="K180" s="164"/>
      <c r="L180" s="7"/>
    </row>
    <row r="181" spans="2:12" ht="15.75" customHeight="1" thickBot="1" x14ac:dyDescent="0.4">
      <c r="B181" s="4"/>
      <c r="C181" s="164"/>
      <c r="D181" s="168"/>
      <c r="E181" s="168"/>
      <c r="F181" s="168"/>
      <c r="G181" s="168"/>
      <c r="H181" s="168"/>
      <c r="I181" s="168"/>
      <c r="J181" s="169"/>
      <c r="K181" s="164"/>
      <c r="L181" s="7"/>
    </row>
    <row r="182" spans="2:12" ht="15.5" x14ac:dyDescent="0.35">
      <c r="B182" s="4"/>
      <c r="C182" s="261" t="s">
        <v>206</v>
      </c>
      <c r="D182" s="262"/>
      <c r="E182" s="262"/>
      <c r="F182" s="262"/>
      <c r="G182" s="263"/>
      <c r="H182" s="7"/>
      <c r="I182" s="118"/>
      <c r="J182" s="148"/>
      <c r="K182" s="7"/>
    </row>
    <row r="183" spans="2:12" ht="54.75" customHeight="1" x14ac:dyDescent="0.35">
      <c r="B183" s="4"/>
      <c r="C183" s="177"/>
      <c r="D183" s="143" t="str">
        <f>D5</f>
        <v>ONUDC
(budget en USD)</v>
      </c>
      <c r="E183" s="143" t="str">
        <f t="shared" ref="E183:F183" si="22">E5</f>
        <v>PNUD
(budget en USD)</v>
      </c>
      <c r="F183" s="143" t="str">
        <f t="shared" si="22"/>
        <v>Organisation recipiendiaire 3 (budget en USD)</v>
      </c>
      <c r="G183" s="136" t="s">
        <v>9</v>
      </c>
      <c r="H183" s="164"/>
      <c r="I183" s="168"/>
      <c r="J183" s="169"/>
      <c r="K183" s="7"/>
    </row>
    <row r="184" spans="2:12" ht="28.5" customHeight="1" x14ac:dyDescent="0.35">
      <c r="B184" s="178"/>
      <c r="C184" s="128" t="s">
        <v>207</v>
      </c>
      <c r="D184" s="179">
        <f>SUM(D11,D20,D30,D40,D51,D67,D73,D83,D95,D105,D115,D125,D137,D147,D157,D167,D170,D171,D172,D173)</f>
        <v>1271028.82</v>
      </c>
      <c r="E184" s="179">
        <f>SUM(E11,E20,E30,E40,E51,E67,E73,E83,E95,E105,E115,E125,E137,E147,E157,E167,E170,E171,E172,E173)</f>
        <v>342643</v>
      </c>
      <c r="F184" s="179">
        <f>SUM(F11,F20,F30,F40,F51,F67,F73,F83,F95,F105,F115,F125,F137,F147,F157,F167,F170,F171,F172,F173)</f>
        <v>0</v>
      </c>
      <c r="G184" s="180">
        <f>SUM(D184:F184)</f>
        <v>1613671.82</v>
      </c>
      <c r="H184" s="164"/>
      <c r="I184" s="168"/>
      <c r="J184" s="169"/>
      <c r="K184" s="178"/>
    </row>
    <row r="185" spans="2:12" ht="36" customHeight="1" x14ac:dyDescent="0.35">
      <c r="B185" s="181"/>
      <c r="C185" s="128" t="s">
        <v>208</v>
      </c>
      <c r="D185" s="179">
        <f>D184*0.07</f>
        <v>88972.017400000012</v>
      </c>
      <c r="E185" s="179">
        <f>E184*0.07</f>
        <v>23985.010000000002</v>
      </c>
      <c r="F185" s="179">
        <f>F184*0.07</f>
        <v>0</v>
      </c>
      <c r="G185" s="180">
        <f>G184*0.07</f>
        <v>112957.02740000002</v>
      </c>
      <c r="H185" s="181"/>
      <c r="I185" s="169"/>
      <c r="J185" s="169"/>
      <c r="K185" s="182"/>
    </row>
    <row r="186" spans="2:12" ht="31.5" customHeight="1" thickBot="1" x14ac:dyDescent="0.4">
      <c r="B186" s="181"/>
      <c r="C186" s="6" t="s">
        <v>9</v>
      </c>
      <c r="D186" s="77">
        <f>SUM(D184:D185)</f>
        <v>1360000.8374000001</v>
      </c>
      <c r="E186" s="77">
        <f>SUM(E184:E185)</f>
        <v>366628.01</v>
      </c>
      <c r="F186" s="77">
        <f>SUM(F184:F185)</f>
        <v>0</v>
      </c>
      <c r="G186" s="86">
        <f>SUM(G184:G185)</f>
        <v>1726628.8474000001</v>
      </c>
      <c r="H186" s="181"/>
      <c r="I186" s="169"/>
      <c r="J186" s="169"/>
      <c r="K186" s="182"/>
    </row>
    <row r="187" spans="2:12" ht="42" customHeight="1" x14ac:dyDescent="0.35">
      <c r="B187" s="181"/>
      <c r="K187" s="2"/>
      <c r="L187" s="182"/>
    </row>
    <row r="188" spans="2:12" s="24" customFormat="1" ht="29.25" customHeight="1" thickBot="1" x14ac:dyDescent="0.4">
      <c r="B188" s="164"/>
      <c r="C188" s="4"/>
      <c r="D188" s="19"/>
      <c r="E188" s="19"/>
      <c r="F188" s="19"/>
      <c r="G188" s="19"/>
      <c r="H188" s="19"/>
      <c r="I188" s="120"/>
      <c r="J188" s="124"/>
      <c r="K188" s="7"/>
      <c r="L188" s="178"/>
    </row>
    <row r="189" spans="2:12" ht="23.25" customHeight="1" x14ac:dyDescent="0.35">
      <c r="B189" s="182"/>
      <c r="C189" s="253" t="s">
        <v>209</v>
      </c>
      <c r="D189" s="254"/>
      <c r="E189" s="255"/>
      <c r="F189" s="255"/>
      <c r="G189" s="255"/>
      <c r="H189" s="256"/>
      <c r="I189" s="121"/>
      <c r="J189" s="32"/>
      <c r="K189" s="182"/>
    </row>
    <row r="190" spans="2:12" ht="51.75" customHeight="1" x14ac:dyDescent="0.35">
      <c r="B190" s="182"/>
      <c r="C190" s="16"/>
      <c r="D190" s="143" t="str">
        <f>D5</f>
        <v>ONUDC
(budget en USD)</v>
      </c>
      <c r="E190" s="143" t="str">
        <f t="shared" ref="E190:F190" si="23">E5</f>
        <v>PNUD
(budget en USD)</v>
      </c>
      <c r="F190" s="143" t="str">
        <f t="shared" si="23"/>
        <v>Organisation recipiendiaire 3 (budget en USD)</v>
      </c>
      <c r="G190" s="137" t="s">
        <v>9</v>
      </c>
      <c r="H190" s="138" t="s">
        <v>210</v>
      </c>
      <c r="I190" s="121"/>
      <c r="J190" s="32"/>
      <c r="K190" s="182"/>
    </row>
    <row r="191" spans="2:12" ht="55.5" customHeight="1" x14ac:dyDescent="0.35">
      <c r="B191" s="182"/>
      <c r="C191" s="15" t="s">
        <v>211</v>
      </c>
      <c r="D191" s="75">
        <f>$D$186*H191</f>
        <v>952000.58617999998</v>
      </c>
      <c r="E191" s="76">
        <f>$E$186*H191</f>
        <v>256639.60699999999</v>
      </c>
      <c r="F191" s="76">
        <f>$F$186*H191</f>
        <v>0</v>
      </c>
      <c r="G191" s="76">
        <f>SUM(D191:F191)</f>
        <v>1208640.1931799999</v>
      </c>
      <c r="H191" s="96">
        <v>0.7</v>
      </c>
      <c r="I191" s="118"/>
      <c r="J191" s="148"/>
      <c r="K191" s="182"/>
    </row>
    <row r="192" spans="2:12" ht="57.75" customHeight="1" x14ac:dyDescent="0.35">
      <c r="B192" s="252"/>
      <c r="C192" s="89" t="s">
        <v>212</v>
      </c>
      <c r="D192" s="75">
        <f>$D$186*H192</f>
        <v>408000.25122000003</v>
      </c>
      <c r="E192" s="76">
        <f>$E$186*H192</f>
        <v>109988.40300000001</v>
      </c>
      <c r="F192" s="76">
        <f>$F$186*H192</f>
        <v>0</v>
      </c>
      <c r="G192" s="90">
        <f>SUM(D192:F192)</f>
        <v>517988.65422000003</v>
      </c>
      <c r="H192" s="97">
        <v>0.3</v>
      </c>
      <c r="I192" s="118"/>
      <c r="J192" s="148"/>
    </row>
    <row r="193" spans="2:12" ht="57.75" customHeight="1" x14ac:dyDescent="0.35">
      <c r="B193" s="252"/>
      <c r="C193" s="89" t="s">
        <v>213</v>
      </c>
      <c r="D193" s="75">
        <f>$D$186*H193</f>
        <v>0</v>
      </c>
      <c r="E193" s="76">
        <f>$E$186*H193</f>
        <v>0</v>
      </c>
      <c r="F193" s="76">
        <f>$F$186*H193</f>
        <v>0</v>
      </c>
      <c r="G193" s="90">
        <f>SUM(D193:F193)</f>
        <v>0</v>
      </c>
      <c r="H193" s="98">
        <v>0</v>
      </c>
      <c r="I193" s="122"/>
      <c r="J193" s="149"/>
    </row>
    <row r="194" spans="2:12" ht="38.25" customHeight="1" thickBot="1" x14ac:dyDescent="0.4">
      <c r="B194" s="252"/>
      <c r="C194" s="6" t="s">
        <v>9</v>
      </c>
      <c r="D194" s="77">
        <f>SUM(D191:D193)</f>
        <v>1360000.8374000001</v>
      </c>
      <c r="E194" s="77">
        <f>SUM(E191:E193)</f>
        <v>366628.01</v>
      </c>
      <c r="F194" s="77">
        <f>SUM(F191:F193)</f>
        <v>0</v>
      </c>
      <c r="G194" s="77">
        <f>SUM(G191:G193)</f>
        <v>1726628.8473999999</v>
      </c>
      <c r="H194" s="78">
        <f>SUM(H191:H193)</f>
        <v>1</v>
      </c>
      <c r="I194" s="123"/>
      <c r="J194" s="31"/>
    </row>
    <row r="195" spans="2:12" ht="21.75" customHeight="1" thickBot="1" x14ac:dyDescent="0.4">
      <c r="B195" s="252"/>
      <c r="C195" s="1"/>
      <c r="D195" s="5"/>
      <c r="E195" s="5"/>
      <c r="F195" s="5"/>
      <c r="G195" s="5"/>
      <c r="H195" s="5"/>
      <c r="I195" s="124"/>
      <c r="J195" s="124"/>
    </row>
    <row r="196" spans="2:12" ht="49.5" customHeight="1" x14ac:dyDescent="0.35">
      <c r="B196" s="252"/>
      <c r="C196" s="79" t="s">
        <v>214</v>
      </c>
      <c r="D196" s="80">
        <f>SUM(H11,H20,H30,H40,H51,H67,H73,H83,H95,H105,H115,H125,H137,H147,H157,H167,H174)*1.07</f>
        <v>623595.78600000008</v>
      </c>
      <c r="E196" s="19"/>
      <c r="F196" s="19"/>
      <c r="G196" s="19"/>
      <c r="H196" s="129" t="s">
        <v>215</v>
      </c>
      <c r="I196" s="243">
        <f>SUM(I174,I167,I157,I147,I137,I125,I115,I105,I95,I83,I73,I67,I51,I40,I30,I20,I11)+23669.23+22464+123982.79+63168.52</f>
        <v>1266771.1500000001</v>
      </c>
      <c r="J196" s="141"/>
    </row>
    <row r="197" spans="2:12" ht="28.5" customHeight="1" thickBot="1" x14ac:dyDescent="0.4">
      <c r="B197" s="252"/>
      <c r="C197" s="81" t="s">
        <v>216</v>
      </c>
      <c r="D197" s="246">
        <f>D196/G186</f>
        <v>0.36116377120596926</v>
      </c>
      <c r="E197" s="26"/>
      <c r="F197" s="26"/>
      <c r="G197" s="26"/>
      <c r="H197" s="130" t="s">
        <v>217</v>
      </c>
      <c r="I197" s="244">
        <f>I196/G194</f>
        <v>0.73366731472576474</v>
      </c>
      <c r="J197" s="142"/>
    </row>
    <row r="198" spans="2:12" ht="28.5" customHeight="1" x14ac:dyDescent="0.35">
      <c r="B198" s="252"/>
      <c r="C198" s="259"/>
      <c r="D198" s="260"/>
      <c r="E198" s="27"/>
      <c r="F198" s="27"/>
      <c r="G198" s="27"/>
    </row>
    <row r="199" spans="2:12" ht="28.5" customHeight="1" x14ac:dyDescent="0.35">
      <c r="B199" s="252"/>
      <c r="C199" s="81" t="s">
        <v>218</v>
      </c>
      <c r="D199" s="82">
        <f>SUM(D172:F173)*1.07</f>
        <v>117700</v>
      </c>
      <c r="E199" s="28"/>
      <c r="F199" s="28"/>
      <c r="G199" s="28"/>
    </row>
    <row r="200" spans="2:12" ht="23.25" customHeight="1" x14ac:dyDescent="0.35">
      <c r="B200" s="252"/>
      <c r="C200" s="81" t="s">
        <v>219</v>
      </c>
      <c r="D200" s="117">
        <f>D199/G186</f>
        <v>6.8167516242552961E-2</v>
      </c>
      <c r="E200" s="28"/>
      <c r="F200" s="28"/>
      <c r="G200" s="28"/>
    </row>
    <row r="201" spans="2:12" ht="66.75" customHeight="1" thickBot="1" x14ac:dyDescent="0.4">
      <c r="B201" s="252"/>
      <c r="C201" s="257" t="s">
        <v>220</v>
      </c>
      <c r="D201" s="258"/>
      <c r="E201" s="20"/>
      <c r="F201" s="20"/>
      <c r="G201" s="20"/>
      <c r="I201" s="125"/>
    </row>
    <row r="202" spans="2:12" ht="55.5" customHeight="1" x14ac:dyDescent="0.35">
      <c r="B202" s="252"/>
      <c r="L202" s="24"/>
    </row>
    <row r="203" spans="2:12" ht="42.75" customHeight="1" x14ac:dyDescent="0.35">
      <c r="B203" s="252"/>
    </row>
    <row r="204" spans="2:12" ht="21.75" customHeight="1" x14ac:dyDescent="0.35">
      <c r="B204" s="252"/>
    </row>
    <row r="205" spans="2:12" ht="21.75" customHeight="1" x14ac:dyDescent="0.35">
      <c r="B205" s="252"/>
    </row>
    <row r="206" spans="2:12" ht="23.25" customHeight="1" x14ac:dyDescent="0.35">
      <c r="B206" s="252"/>
    </row>
    <row r="207" spans="2:12" ht="23.25" customHeight="1" x14ac:dyDescent="0.35"/>
    <row r="208" spans="2:12" ht="21.75" customHeight="1" x14ac:dyDescent="0.35"/>
    <row r="209" ht="16.5" customHeight="1" x14ac:dyDescent="0.35"/>
    <row r="210" ht="29.25" customHeight="1" x14ac:dyDescent="0.35"/>
    <row r="211" ht="24.75" customHeight="1" x14ac:dyDescent="0.35"/>
    <row r="212" ht="33" customHeight="1" x14ac:dyDescent="0.35"/>
    <row r="214" ht="15" customHeight="1" x14ac:dyDescent="0.35"/>
    <row r="215" ht="25.5" customHeight="1" x14ac:dyDescent="0.35"/>
    <row r="266" spans="1:1" x14ac:dyDescent="0.35">
      <c r="A266" s="23" t="s">
        <v>221</v>
      </c>
    </row>
  </sheetData>
  <sheetProtection formatCells="0" formatColumns="0" formatRows="0"/>
  <mergeCells count="27">
    <mergeCell ref="C96:K96"/>
    <mergeCell ref="C106:K106"/>
    <mergeCell ref="C127:K127"/>
    <mergeCell ref="C116:K116"/>
    <mergeCell ref="C138:K138"/>
    <mergeCell ref="C128:K128"/>
    <mergeCell ref="C52:K52"/>
    <mergeCell ref="C68:K68"/>
    <mergeCell ref="C74:K74"/>
    <mergeCell ref="C85:K85"/>
    <mergeCell ref="C86:K86"/>
    <mergeCell ref="C31:K31"/>
    <mergeCell ref="C6:K6"/>
    <mergeCell ref="C42:K42"/>
    <mergeCell ref="C43:K43"/>
    <mergeCell ref="B2:E2"/>
    <mergeCell ref="B3:H3"/>
    <mergeCell ref="C12:K12"/>
    <mergeCell ref="C7:K7"/>
    <mergeCell ref="C21:K21"/>
    <mergeCell ref="C148:K148"/>
    <mergeCell ref="C158:K158"/>
    <mergeCell ref="B192:B206"/>
    <mergeCell ref="C189:H189"/>
    <mergeCell ref="C201:D201"/>
    <mergeCell ref="C198:D198"/>
    <mergeCell ref="C182:G182"/>
  </mergeCells>
  <phoneticPr fontId="23" type="noConversion"/>
  <conditionalFormatting sqref="D197">
    <cfRule type="cellIs" dxfId="25" priority="46" operator="lessThan">
      <formula>0.15</formula>
    </cfRule>
  </conditionalFormatting>
  <conditionalFormatting sqref="D200">
    <cfRule type="cellIs" dxfId="24" priority="44" operator="lessThan">
      <formula>0.05</formula>
    </cfRule>
  </conditionalFormatting>
  <conditionalFormatting sqref="H194:J194">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197:G197" xr:uid="{E72508C7-C8DD-46A5-878C-E4FA07CAB6AF}"/>
    <dataValidation allowBlank="1" showInputMessage="1" showErrorMessage="1" prompt="M&amp;E Budget Cannot be Less than 5%_x000a_" sqref="E200:G200" xr:uid="{53928C0A-D548-4B6B-97FC-07D38B0E5FA7}"/>
    <dataValidation allowBlank="1" showInputMessage="1" showErrorMessage="1" prompt="Insert *text* description of Outcome here" sqref="C6:K6 C42:K42 C85:K85 C127:K127" xr:uid="{89ACADD6-F982-42D9-AC8D-CCF9750605B2}"/>
    <dataValidation allowBlank="1" showInputMessage="1" showErrorMessage="1" prompt="Insert *text* description of Output here" sqref="C7 C12 C21 C31 C59:C61 C158 C68:C69 C74 C86 C96 C106 C116 C128 C138 C148 C52 C55:C57 C43:C46 C48" xr:uid="{31AC9CA6-D499-4711-A99F-BECD0A64F3A8}"/>
    <dataValidation allowBlank="1" showInputMessage="1" showErrorMessage="1" prompt="Insert *text* description of Activity here" sqref="C22 C32 C60 C8 C53 C75 C87 C97 C107 C117 C129 C139 C149 C159" xr:uid="{E7A390F5-03DD-4A67-B842-17326B4F2DA4}"/>
    <dataValidation allowBlank="1" showErrorMessage="1" prompt="% Towards Gender Equality and Women's Empowerment Must be Higher than 15%_x000a_" sqref="D199:G199 D197" xr:uid="{8C6643DA-1D03-44FB-AC1F-C4CB706ED3AA}"/>
  </dataValidation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16C5-F480-4DAD-9743-78CA17B87E69}">
  <dimension ref="A1"/>
  <sheetViews>
    <sheetView workbookViewId="0"/>
  </sheetViews>
  <sheetFormatPr defaultColWidth="8.7265625"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O255"/>
  <sheetViews>
    <sheetView showGridLines="0" showZeros="0" topLeftCell="A210" zoomScaleNormal="100" workbookViewId="0">
      <selection activeCell="D147" sqref="D147"/>
    </sheetView>
  </sheetViews>
  <sheetFormatPr defaultColWidth="9.1796875" defaultRowHeight="15.5" x14ac:dyDescent="0.35"/>
  <cols>
    <col min="1" max="1" width="4.453125" style="35" customWidth="1"/>
    <col min="2" max="2" width="3.1796875" style="35" customWidth="1"/>
    <col min="3" max="3" width="51.453125" style="35" customWidth="1"/>
    <col min="4" max="4" width="34.1796875" style="36" customWidth="1"/>
    <col min="5" max="5" width="35" style="36" customWidth="1"/>
    <col min="6" max="6" width="34" style="36" hidden="1" customWidth="1"/>
    <col min="7" max="7" width="31.54296875" style="35" customWidth="1"/>
    <col min="8" max="8" width="21.453125" style="35" customWidth="1"/>
    <col min="9" max="9" width="16.81640625" style="35" customWidth="1"/>
    <col min="10" max="10" width="13.26953125" style="35" customWidth="1"/>
    <col min="11" max="11" width="73" style="35" customWidth="1"/>
    <col min="12" max="12" width="19.54296875" style="35" customWidth="1"/>
    <col min="13" max="13" width="9.26953125" style="35" customWidth="1"/>
    <col min="14" max="14" width="12.453125" style="35" customWidth="1"/>
    <col min="15" max="15" width="24.1796875" style="35" customWidth="1"/>
    <col min="16" max="16" width="26.453125" style="35" customWidth="1"/>
    <col min="17" max="17" width="30.1796875" style="35" customWidth="1"/>
    <col min="18" max="18" width="33" style="35" customWidth="1"/>
    <col min="19" max="20" width="22.81640625" style="35" customWidth="1"/>
    <col min="21" max="21" width="23.453125" style="35" customWidth="1"/>
    <col min="22" max="22" width="32.1796875" style="35" customWidth="1"/>
    <col min="23" max="23" width="9.1796875" style="35"/>
    <col min="24" max="24" width="17.81640625" style="35" customWidth="1"/>
    <col min="25" max="25" width="26.453125" style="35" customWidth="1"/>
    <col min="26" max="26" width="22.453125" style="35" customWidth="1"/>
    <col min="27" max="27" width="29.81640625" style="35" customWidth="1"/>
    <col min="28" max="28" width="23.453125" style="35" customWidth="1"/>
    <col min="29" max="29" width="18.453125" style="35" customWidth="1"/>
    <col min="30" max="30" width="17.453125" style="35" customWidth="1"/>
    <col min="31" max="31" width="25.1796875" style="35" customWidth="1"/>
    <col min="32" max="16384" width="9.1796875" style="35"/>
  </cols>
  <sheetData>
    <row r="1" spans="2:14" ht="33.75" customHeight="1" x14ac:dyDescent="1">
      <c r="B1" s="183"/>
      <c r="C1" s="249" t="s">
        <v>2</v>
      </c>
      <c r="D1" s="249"/>
      <c r="E1" s="249"/>
      <c r="F1" s="249"/>
      <c r="G1" s="21"/>
      <c r="H1" s="22"/>
      <c r="I1" s="22"/>
      <c r="J1" s="183"/>
      <c r="K1" s="183"/>
      <c r="L1" s="11"/>
      <c r="M1" s="3"/>
      <c r="N1" s="183"/>
    </row>
    <row r="2" spans="2:14" ht="25.5" customHeight="1" x14ac:dyDescent="0.45">
      <c r="B2" s="183"/>
      <c r="C2" s="279" t="s">
        <v>222</v>
      </c>
      <c r="D2" s="279"/>
      <c r="E2" s="279"/>
      <c r="F2" s="279"/>
      <c r="G2" s="183"/>
      <c r="H2" s="183"/>
      <c r="I2" s="183"/>
      <c r="J2" s="183"/>
      <c r="K2" s="183"/>
      <c r="L2" s="11"/>
      <c r="M2" s="3"/>
      <c r="N2" s="183"/>
    </row>
    <row r="3" spans="2:14" ht="9.75" customHeight="1" x14ac:dyDescent="0.35">
      <c r="B3" s="183"/>
      <c r="C3" s="30"/>
      <c r="D3" s="30"/>
      <c r="E3" s="30"/>
      <c r="F3" s="30"/>
      <c r="G3" s="183"/>
      <c r="H3" s="183"/>
      <c r="I3" s="183"/>
      <c r="J3" s="183"/>
      <c r="K3" s="183"/>
      <c r="L3" s="11"/>
      <c r="M3" s="3"/>
      <c r="N3" s="183"/>
    </row>
    <row r="4" spans="2:14" ht="69.650000000000006" customHeight="1" x14ac:dyDescent="0.35">
      <c r="B4" s="183"/>
      <c r="C4" s="30"/>
      <c r="D4" s="143" t="str">
        <f>'1) Tableau budgétaire 1'!D5</f>
        <v>ONUDC
(budget en USD)</v>
      </c>
      <c r="E4" s="143" t="str">
        <f>'1) Tableau budgétaire 1'!E5</f>
        <v>PNUD
(budget en USD)</v>
      </c>
      <c r="F4" s="143" t="str">
        <f>'1) Tableau budgétaire 1'!F5</f>
        <v>Organisation recipiendiaire 3 (budget en USD)</v>
      </c>
      <c r="G4" s="137" t="s">
        <v>9</v>
      </c>
      <c r="H4" s="183"/>
      <c r="I4" s="183"/>
      <c r="J4" s="187"/>
      <c r="K4" s="187"/>
      <c r="L4" s="11"/>
      <c r="M4" s="223"/>
      <c r="N4" s="187"/>
    </row>
    <row r="5" spans="2:14" ht="24.75" customHeight="1" x14ac:dyDescent="0.35">
      <c r="B5" s="276" t="s">
        <v>223</v>
      </c>
      <c r="C5" s="277"/>
      <c r="D5" s="277"/>
      <c r="E5" s="277"/>
      <c r="F5" s="277"/>
      <c r="G5" s="278"/>
      <c r="H5" s="183"/>
      <c r="I5" s="183"/>
      <c r="J5" s="187"/>
      <c r="K5" s="33" t="s">
        <v>224</v>
      </c>
      <c r="L5" s="222">
        <v>0.21</v>
      </c>
      <c r="M5" s="218">
        <v>0.19</v>
      </c>
      <c r="N5" s="187"/>
    </row>
    <row r="6" spans="2:14" ht="35.25" customHeight="1" x14ac:dyDescent="0.35">
      <c r="B6" s="183"/>
      <c r="C6" s="280" t="s">
        <v>225</v>
      </c>
      <c r="D6" s="281"/>
      <c r="E6" s="281"/>
      <c r="F6" s="281"/>
      <c r="G6" s="282"/>
      <c r="H6" s="183"/>
      <c r="I6" s="183"/>
      <c r="J6" s="187"/>
      <c r="K6" s="33" t="s">
        <v>226</v>
      </c>
      <c r="L6" s="219"/>
      <c r="M6" s="220"/>
      <c r="N6" s="187"/>
    </row>
    <row r="7" spans="2:14" ht="24.75" customHeight="1" thickBot="1" x14ac:dyDescent="0.4">
      <c r="B7" s="183"/>
      <c r="C7" s="44" t="s">
        <v>227</v>
      </c>
      <c r="D7" s="45">
        <f>+'1) Tableau budgétaire 1'!D11</f>
        <v>90000</v>
      </c>
      <c r="E7" s="45">
        <f>+'1) Tableau budgétaire 1'!E11</f>
        <v>531</v>
      </c>
      <c r="F7" s="45">
        <f>'1) Tableau budgétaire 1'!F11</f>
        <v>0</v>
      </c>
      <c r="G7" s="46">
        <f>SUM(D7:F7)</f>
        <v>90531</v>
      </c>
      <c r="H7" s="183"/>
      <c r="I7" s="183"/>
      <c r="J7" s="187"/>
      <c r="K7" s="33" t="s">
        <v>228</v>
      </c>
      <c r="L7" s="219"/>
      <c r="M7" s="220"/>
      <c r="N7" s="187"/>
    </row>
    <row r="8" spans="2:14" ht="21.75" customHeight="1" x14ac:dyDescent="0.35">
      <c r="B8" s="183"/>
      <c r="C8" s="42" t="s">
        <v>224</v>
      </c>
      <c r="D8" s="184"/>
      <c r="E8" s="185"/>
      <c r="F8" s="185"/>
      <c r="G8" s="43">
        <f t="shared" ref="G8:G15" si="0">SUM(D8:F8)</f>
        <v>0</v>
      </c>
      <c r="H8" s="183"/>
      <c r="I8" s="183"/>
      <c r="J8" s="187"/>
      <c r="K8" s="34" t="s">
        <v>229</v>
      </c>
      <c r="L8" s="221"/>
      <c r="M8" s="221"/>
      <c r="N8" s="187"/>
    </row>
    <row r="9" spans="2:14" ht="20.25" customHeight="1" x14ac:dyDescent="0.35">
      <c r="B9" s="183"/>
      <c r="C9" s="33" t="s">
        <v>226</v>
      </c>
      <c r="D9" s="224">
        <f>+D7*11%</f>
        <v>9900</v>
      </c>
      <c r="E9" s="225">
        <f>+E7*30%</f>
        <v>159.29999999999998</v>
      </c>
      <c r="F9" s="161"/>
      <c r="G9" s="41">
        <f t="shared" si="0"/>
        <v>10059.299999999999</v>
      </c>
      <c r="H9" s="183"/>
      <c r="I9" s="183"/>
      <c r="J9" s="187"/>
      <c r="K9" s="33" t="s">
        <v>230</v>
      </c>
      <c r="L9" s="221"/>
      <c r="M9" s="221"/>
      <c r="N9" s="187"/>
    </row>
    <row r="10" spans="2:14" ht="41.25" customHeight="1" x14ac:dyDescent="0.35">
      <c r="B10" s="183"/>
      <c r="C10" s="33" t="s">
        <v>228</v>
      </c>
      <c r="D10" s="224"/>
      <c r="E10" s="224"/>
      <c r="F10" s="186"/>
      <c r="G10" s="41">
        <f t="shared" si="0"/>
        <v>0</v>
      </c>
      <c r="H10" s="183"/>
      <c r="I10" s="183"/>
      <c r="J10" s="187"/>
      <c r="K10" s="33" t="s">
        <v>231</v>
      </c>
      <c r="L10" s="221"/>
      <c r="M10" s="221"/>
      <c r="N10" s="187"/>
    </row>
    <row r="11" spans="2:14" ht="21.75" customHeight="1" x14ac:dyDescent="0.35">
      <c r="B11" s="183"/>
      <c r="C11" s="34" t="s">
        <v>229</v>
      </c>
      <c r="D11" s="224">
        <f>+D7*64%</f>
        <v>57600</v>
      </c>
      <c r="E11" s="224">
        <f>+E7*59%</f>
        <v>313.28999999999996</v>
      </c>
      <c r="F11" s="186"/>
      <c r="G11" s="41">
        <f t="shared" si="0"/>
        <v>57913.29</v>
      </c>
      <c r="H11" s="183"/>
      <c r="I11" s="183"/>
      <c r="J11" s="187"/>
      <c r="K11" s="33" t="s">
        <v>232</v>
      </c>
      <c r="L11" s="221"/>
      <c r="M11" s="221"/>
      <c r="N11" s="187"/>
    </row>
    <row r="12" spans="2:14" x14ac:dyDescent="0.35">
      <c r="B12" s="183"/>
      <c r="C12" s="33" t="s">
        <v>230</v>
      </c>
      <c r="D12" s="224">
        <f>+D7*17%</f>
        <v>15300.000000000002</v>
      </c>
      <c r="E12" s="224">
        <f>+E7*11%</f>
        <v>58.410000000000004</v>
      </c>
      <c r="F12" s="186"/>
      <c r="G12" s="41">
        <f t="shared" si="0"/>
        <v>15358.410000000002</v>
      </c>
      <c r="H12" s="183"/>
      <c r="I12" s="183"/>
      <c r="J12" s="187"/>
      <c r="K12" s="187"/>
      <c r="L12" s="187"/>
      <c r="M12" s="187"/>
      <c r="N12" s="187"/>
    </row>
    <row r="13" spans="2:14" ht="36" customHeight="1" x14ac:dyDescent="0.35">
      <c r="B13" s="183"/>
      <c r="C13" s="33" t="s">
        <v>231</v>
      </c>
      <c r="D13" s="186">
        <v>0</v>
      </c>
      <c r="E13" s="186">
        <v>0</v>
      </c>
      <c r="F13" s="186"/>
      <c r="G13" s="41">
        <f t="shared" si="0"/>
        <v>0</v>
      </c>
      <c r="H13" s="183"/>
      <c r="I13" s="183"/>
      <c r="J13" s="187"/>
      <c r="K13" s="187"/>
      <c r="L13" s="187"/>
      <c r="M13" s="187"/>
      <c r="N13" s="187"/>
    </row>
    <row r="14" spans="2:14" ht="36.75" customHeight="1" x14ac:dyDescent="0.35">
      <c r="B14" s="183"/>
      <c r="C14" s="33" t="s">
        <v>232</v>
      </c>
      <c r="D14" s="186">
        <f>+D7*8%</f>
        <v>7200</v>
      </c>
      <c r="E14" s="186"/>
      <c r="F14" s="186"/>
      <c r="G14" s="41">
        <f t="shared" si="0"/>
        <v>7200</v>
      </c>
      <c r="H14" s="183"/>
      <c r="I14" s="183"/>
      <c r="J14" s="183"/>
      <c r="K14" s="183"/>
      <c r="L14" s="183"/>
      <c r="M14" s="183"/>
      <c r="N14" s="183"/>
    </row>
    <row r="15" spans="2:14" ht="15.75" customHeight="1" x14ac:dyDescent="0.35">
      <c r="B15" s="183"/>
      <c r="C15" s="37" t="s">
        <v>233</v>
      </c>
      <c r="D15" s="47">
        <f>SUM(D8:D14)</f>
        <v>90000</v>
      </c>
      <c r="E15" s="47">
        <f>SUM(E8:E14)</f>
        <v>530.99999999999989</v>
      </c>
      <c r="F15" s="47">
        <f>SUM(F8:F14)</f>
        <v>0</v>
      </c>
      <c r="G15" s="92">
        <f t="shared" si="0"/>
        <v>90531</v>
      </c>
      <c r="H15" s="183"/>
      <c r="I15" s="183"/>
      <c r="J15" s="183"/>
      <c r="K15" s="183"/>
      <c r="L15" s="183"/>
      <c r="M15" s="183"/>
      <c r="N15" s="183"/>
    </row>
    <row r="16" spans="2:14" s="36" customFormat="1" x14ac:dyDescent="0.35">
      <c r="B16" s="187"/>
      <c r="C16" s="48"/>
      <c r="D16" s="49"/>
      <c r="E16" s="49"/>
      <c r="F16" s="49"/>
      <c r="G16" s="93"/>
      <c r="H16" s="187"/>
      <c r="I16" s="187"/>
      <c r="J16" s="187"/>
      <c r="K16" s="187"/>
      <c r="L16" s="187"/>
      <c r="M16" s="187"/>
      <c r="N16" s="187"/>
    </row>
    <row r="17" spans="3:15" ht="65.25" customHeight="1" x14ac:dyDescent="0.35">
      <c r="C17" s="280" t="s">
        <v>234</v>
      </c>
      <c r="D17" s="281"/>
      <c r="E17" s="281"/>
      <c r="F17" s="281"/>
      <c r="G17" s="282"/>
      <c r="H17" s="183"/>
      <c r="I17" s="183"/>
      <c r="J17" s="183"/>
      <c r="K17" s="226">
        <v>0.21</v>
      </c>
      <c r="L17" s="183"/>
      <c r="M17" s="183"/>
      <c r="N17" s="226">
        <v>0.19</v>
      </c>
      <c r="O17" s="183"/>
    </row>
    <row r="18" spans="3:15" ht="27" customHeight="1" thickBot="1" x14ac:dyDescent="0.4">
      <c r="C18" s="44" t="s">
        <v>235</v>
      </c>
      <c r="D18" s="45">
        <f>'1) Tableau budgétaire 1'!D20</f>
        <v>225000</v>
      </c>
      <c r="E18" s="45">
        <f>'1) Tableau budgétaire 1'!E20</f>
        <v>30606</v>
      </c>
      <c r="F18" s="45">
        <f>'1) Tableau budgétaire 1'!F20</f>
        <v>0</v>
      </c>
      <c r="G18" s="46">
        <f t="shared" ref="G18:G26" si="1">SUM(D18:F18)</f>
        <v>255606</v>
      </c>
      <c r="H18" s="183"/>
      <c r="I18" s="183"/>
      <c r="J18" s="183"/>
      <c r="K18" s="183">
        <v>500000</v>
      </c>
      <c r="L18" s="183">
        <f>+K18*K17</f>
        <v>105000</v>
      </c>
      <c r="M18" s="183"/>
      <c r="N18" s="183">
        <v>52000</v>
      </c>
      <c r="O18" s="183">
        <f>+N18*N17</f>
        <v>9880</v>
      </c>
    </row>
    <row r="19" spans="3:15" x14ac:dyDescent="0.35">
      <c r="C19" s="42" t="s">
        <v>224</v>
      </c>
      <c r="D19" s="184"/>
      <c r="E19" s="185"/>
      <c r="F19" s="185"/>
      <c r="G19" s="43">
        <f t="shared" si="1"/>
        <v>0</v>
      </c>
      <c r="H19" s="183"/>
      <c r="I19" s="183"/>
      <c r="J19" s="183"/>
      <c r="K19" s="183">
        <v>120000</v>
      </c>
      <c r="L19" s="183">
        <f>+K19*K17</f>
        <v>25200</v>
      </c>
      <c r="M19" s="183"/>
      <c r="N19" s="183">
        <v>49326.8</v>
      </c>
      <c r="O19" s="183">
        <f>+N19*N17</f>
        <v>9372.0920000000006</v>
      </c>
    </row>
    <row r="20" spans="3:15" x14ac:dyDescent="0.35">
      <c r="C20" s="33" t="s">
        <v>226</v>
      </c>
      <c r="D20" s="186">
        <f>+D18*7%</f>
        <v>15750.000000000002</v>
      </c>
      <c r="E20" s="161"/>
      <c r="F20" s="161"/>
      <c r="G20" s="41">
        <f t="shared" si="1"/>
        <v>15750.000000000002</v>
      </c>
      <c r="H20" s="183"/>
      <c r="I20" s="183"/>
      <c r="J20" s="183"/>
      <c r="K20" s="183">
        <v>129974.02</v>
      </c>
      <c r="L20" s="183">
        <f>+K20*K17</f>
        <v>27294.5442</v>
      </c>
      <c r="M20" s="183"/>
      <c r="N20" s="183">
        <v>181204.06</v>
      </c>
      <c r="O20" s="183">
        <f>+N20*N17</f>
        <v>34428.771399999998</v>
      </c>
    </row>
    <row r="21" spans="3:15" ht="31" x14ac:dyDescent="0.35">
      <c r="C21" s="33" t="s">
        <v>228</v>
      </c>
      <c r="D21" s="186">
        <f>+D18*19%</f>
        <v>42750</v>
      </c>
      <c r="E21" s="186"/>
      <c r="F21" s="186"/>
      <c r="G21" s="41">
        <f t="shared" si="1"/>
        <v>42750</v>
      </c>
      <c r="H21" s="183"/>
      <c r="I21" s="183"/>
      <c r="J21" s="183"/>
      <c r="K21" s="183">
        <v>80000</v>
      </c>
      <c r="L21" s="183">
        <f>+K21*K17</f>
        <v>16800</v>
      </c>
      <c r="M21" s="183"/>
      <c r="N21" s="183">
        <v>70000</v>
      </c>
      <c r="O21" s="183">
        <f>+N21*N17</f>
        <v>13300</v>
      </c>
    </row>
    <row r="22" spans="3:15" x14ac:dyDescent="0.35">
      <c r="C22" s="34" t="s">
        <v>229</v>
      </c>
      <c r="D22" s="186">
        <f>+D18*56%</f>
        <v>126000.00000000001</v>
      </c>
      <c r="E22" s="186">
        <f>+E18*81%</f>
        <v>24790.86</v>
      </c>
      <c r="F22" s="186"/>
      <c r="G22" s="41">
        <f t="shared" si="1"/>
        <v>150790.86000000002</v>
      </c>
      <c r="H22" s="183"/>
      <c r="I22" s="183"/>
      <c r="J22" s="183"/>
      <c r="K22" s="183"/>
      <c r="L22" s="183"/>
      <c r="M22" s="183"/>
      <c r="N22" s="183"/>
      <c r="O22" s="183"/>
    </row>
    <row r="23" spans="3:15" x14ac:dyDescent="0.35">
      <c r="C23" s="33" t="s">
        <v>230</v>
      </c>
      <c r="D23" s="186">
        <f>+D18*12%</f>
        <v>27000</v>
      </c>
      <c r="E23" s="186">
        <f>+E18*19%</f>
        <v>5815.14</v>
      </c>
      <c r="F23" s="186"/>
      <c r="G23" s="41">
        <f t="shared" si="1"/>
        <v>32815.14</v>
      </c>
      <c r="H23" s="183"/>
      <c r="I23" s="183"/>
      <c r="J23" s="183"/>
      <c r="K23" s="183"/>
      <c r="L23" s="183"/>
      <c r="M23" s="183"/>
      <c r="N23" s="183"/>
      <c r="O23" s="183"/>
    </row>
    <row r="24" spans="3:15" x14ac:dyDescent="0.35">
      <c r="C24" s="33" t="s">
        <v>231</v>
      </c>
      <c r="D24" s="186"/>
      <c r="E24" s="186"/>
      <c r="F24" s="186"/>
      <c r="G24" s="41">
        <f t="shared" si="1"/>
        <v>0</v>
      </c>
      <c r="H24" s="183"/>
      <c r="I24" s="183"/>
      <c r="J24" s="183"/>
      <c r="K24" s="183"/>
      <c r="L24" s="183"/>
      <c r="M24" s="183"/>
      <c r="N24" s="183"/>
      <c r="O24" s="183"/>
    </row>
    <row r="25" spans="3:15" ht="31" x14ac:dyDescent="0.35">
      <c r="C25" s="33" t="s">
        <v>232</v>
      </c>
      <c r="D25" s="186">
        <f>+D18*6%</f>
        <v>13500</v>
      </c>
      <c r="E25" s="186"/>
      <c r="F25" s="186"/>
      <c r="G25" s="41">
        <f t="shared" si="1"/>
        <v>13500</v>
      </c>
      <c r="H25" s="183"/>
      <c r="I25" s="183"/>
      <c r="J25" s="183"/>
      <c r="K25" s="183"/>
      <c r="L25" s="183"/>
      <c r="M25" s="183"/>
      <c r="N25" s="183"/>
      <c r="O25" s="183"/>
    </row>
    <row r="26" spans="3:15" x14ac:dyDescent="0.35">
      <c r="C26" s="37" t="s">
        <v>233</v>
      </c>
      <c r="D26" s="47">
        <f>SUM(D19:D25)</f>
        <v>225000</v>
      </c>
      <c r="E26" s="47">
        <f>SUM(E19:E25)</f>
        <v>30606</v>
      </c>
      <c r="F26" s="47">
        <f>SUM(F19:F25)</f>
        <v>0</v>
      </c>
      <c r="G26" s="41">
        <f t="shared" si="1"/>
        <v>255606</v>
      </c>
      <c r="H26" s="183"/>
      <c r="I26" s="183"/>
      <c r="J26" s="183"/>
      <c r="K26" s="183"/>
      <c r="L26" s="183"/>
      <c r="M26" s="183"/>
      <c r="N26" s="183"/>
      <c r="O26" s="183"/>
    </row>
    <row r="27" spans="3:15" s="36" customFormat="1" hidden="1" x14ac:dyDescent="0.35">
      <c r="C27" s="48"/>
      <c r="D27" s="49"/>
      <c r="E27" s="49"/>
      <c r="F27" s="49"/>
      <c r="G27" s="50"/>
      <c r="H27" s="187"/>
      <c r="I27" s="187"/>
      <c r="J27" s="187"/>
      <c r="K27" s="187"/>
      <c r="L27" s="187"/>
      <c r="M27" s="187"/>
      <c r="N27" s="187"/>
      <c r="O27" s="187"/>
    </row>
    <row r="28" spans="3:15" hidden="1" x14ac:dyDescent="0.35">
      <c r="C28" s="276" t="s">
        <v>236</v>
      </c>
      <c r="D28" s="277"/>
      <c r="E28" s="277"/>
      <c r="F28" s="277"/>
      <c r="G28" s="278"/>
      <c r="H28" s="183"/>
      <c r="I28" s="183"/>
      <c r="J28" s="183"/>
      <c r="K28" s="183"/>
      <c r="L28" s="183"/>
      <c r="M28" s="183"/>
      <c r="N28" s="183"/>
      <c r="O28" s="183"/>
    </row>
    <row r="29" spans="3:15" ht="21.75" hidden="1" customHeight="1" thickBot="1" x14ac:dyDescent="0.4">
      <c r="C29" s="44" t="s">
        <v>237</v>
      </c>
      <c r="D29" s="45">
        <f>'1) Tableau budgétaire 1'!D30</f>
        <v>0</v>
      </c>
      <c r="E29" s="45">
        <f>'1) Tableau budgétaire 1'!E30</f>
        <v>0</v>
      </c>
      <c r="F29" s="45">
        <f>'1) Tableau budgétaire 1'!F30</f>
        <v>0</v>
      </c>
      <c r="G29" s="46">
        <f t="shared" ref="G29:G37" si="2">SUM(D29:F29)</f>
        <v>0</v>
      </c>
      <c r="H29" s="183"/>
      <c r="I29" s="183"/>
      <c r="J29" s="183"/>
      <c r="K29" s="183"/>
      <c r="L29" s="183"/>
      <c r="M29" s="183"/>
      <c r="N29" s="183"/>
      <c r="O29" s="183"/>
    </row>
    <row r="30" spans="3:15" hidden="1" x14ac:dyDescent="0.35">
      <c r="C30" s="42" t="s">
        <v>224</v>
      </c>
      <c r="D30" s="184"/>
      <c r="E30" s="185"/>
      <c r="F30" s="185"/>
      <c r="G30" s="43">
        <f t="shared" si="2"/>
        <v>0</v>
      </c>
      <c r="H30" s="183"/>
      <c r="I30" s="183"/>
      <c r="J30" s="183"/>
      <c r="K30" s="183"/>
      <c r="L30" s="183"/>
      <c r="M30" s="183"/>
      <c r="N30" s="183"/>
      <c r="O30" s="183"/>
    </row>
    <row r="31" spans="3:15" s="36" customFormat="1" ht="15.75" hidden="1" customHeight="1" x14ac:dyDescent="0.35">
      <c r="C31" s="33" t="s">
        <v>226</v>
      </c>
      <c r="D31" s="186"/>
      <c r="E31" s="161"/>
      <c r="F31" s="161"/>
      <c r="G31" s="41">
        <f t="shared" si="2"/>
        <v>0</v>
      </c>
      <c r="H31" s="187"/>
      <c r="I31" s="187"/>
      <c r="J31" s="187"/>
      <c r="K31" s="187"/>
      <c r="L31" s="187"/>
      <c r="M31" s="187"/>
      <c r="N31" s="187"/>
      <c r="O31" s="187"/>
    </row>
    <row r="32" spans="3:15" s="36" customFormat="1" ht="31" hidden="1" x14ac:dyDescent="0.35">
      <c r="C32" s="33" t="s">
        <v>228</v>
      </c>
      <c r="D32" s="186"/>
      <c r="E32" s="186"/>
      <c r="F32" s="186"/>
      <c r="G32" s="41">
        <f t="shared" si="2"/>
        <v>0</v>
      </c>
      <c r="H32" s="187"/>
      <c r="I32" s="187"/>
      <c r="J32" s="187"/>
      <c r="K32" s="187"/>
      <c r="L32" s="187"/>
      <c r="M32" s="187"/>
      <c r="N32" s="187"/>
      <c r="O32" s="187"/>
    </row>
    <row r="33" spans="3:14" s="36" customFormat="1" hidden="1" x14ac:dyDescent="0.35">
      <c r="C33" s="34" t="s">
        <v>229</v>
      </c>
      <c r="D33" s="186">
        <v>0</v>
      </c>
      <c r="E33" s="186"/>
      <c r="F33" s="186"/>
      <c r="G33" s="41">
        <f t="shared" si="2"/>
        <v>0</v>
      </c>
      <c r="H33" s="187"/>
      <c r="I33" s="187"/>
      <c r="J33" s="187"/>
      <c r="K33" s="187"/>
      <c r="L33" s="187"/>
      <c r="M33" s="187"/>
      <c r="N33" s="187"/>
    </row>
    <row r="34" spans="3:14" hidden="1" x14ac:dyDescent="0.35">
      <c r="C34" s="33" t="s">
        <v>230</v>
      </c>
      <c r="D34" s="186">
        <v>0</v>
      </c>
      <c r="E34" s="186"/>
      <c r="F34" s="186"/>
      <c r="G34" s="41">
        <f t="shared" si="2"/>
        <v>0</v>
      </c>
      <c r="H34" s="183"/>
      <c r="I34" s="183"/>
      <c r="J34" s="183"/>
      <c r="K34" s="183"/>
      <c r="L34" s="183"/>
      <c r="M34" s="183"/>
      <c r="N34" s="183"/>
    </row>
    <row r="35" spans="3:14" hidden="1" x14ac:dyDescent="0.35">
      <c r="C35" s="33" t="s">
        <v>231</v>
      </c>
      <c r="D35" s="186"/>
      <c r="E35" s="186"/>
      <c r="F35" s="186"/>
      <c r="G35" s="41">
        <f t="shared" si="2"/>
        <v>0</v>
      </c>
      <c r="H35" s="183"/>
      <c r="I35" s="183"/>
      <c r="J35" s="183"/>
      <c r="K35" s="183"/>
      <c r="L35" s="183"/>
      <c r="M35" s="183"/>
      <c r="N35" s="183"/>
    </row>
    <row r="36" spans="3:14" ht="31" hidden="1" x14ac:dyDescent="0.35">
      <c r="C36" s="33" t="s">
        <v>232</v>
      </c>
      <c r="D36" s="186"/>
      <c r="E36" s="186"/>
      <c r="F36" s="186"/>
      <c r="G36" s="41">
        <f t="shared" si="2"/>
        <v>0</v>
      </c>
      <c r="H36" s="183"/>
      <c r="I36" s="183"/>
      <c r="J36" s="183"/>
      <c r="K36" s="183"/>
      <c r="L36" s="183"/>
      <c r="M36" s="183"/>
      <c r="N36" s="183"/>
    </row>
    <row r="37" spans="3:14" hidden="1" x14ac:dyDescent="0.35">
      <c r="C37" s="100" t="s">
        <v>233</v>
      </c>
      <c r="D37" s="101">
        <f>SUM(D30:D36)</f>
        <v>0</v>
      </c>
      <c r="E37" s="101">
        <f>SUM(E30:E36)</f>
        <v>0</v>
      </c>
      <c r="F37" s="101">
        <f>SUM(F30:F36)</f>
        <v>0</v>
      </c>
      <c r="G37" s="102">
        <f t="shared" si="2"/>
        <v>0</v>
      </c>
      <c r="H37" s="183"/>
      <c r="I37" s="183"/>
      <c r="J37" s="183"/>
      <c r="K37" s="183"/>
      <c r="L37" s="183"/>
      <c r="M37" s="183"/>
      <c r="N37" s="183"/>
    </row>
    <row r="38" spans="3:14" hidden="1" x14ac:dyDescent="0.35">
      <c r="C38" s="188"/>
      <c r="D38" s="189"/>
      <c r="E38" s="189"/>
      <c r="F38" s="189"/>
      <c r="G38" s="190"/>
      <c r="H38" s="183"/>
      <c r="I38" s="183"/>
      <c r="J38" s="183"/>
      <c r="K38" s="183"/>
      <c r="L38" s="183"/>
      <c r="M38" s="183"/>
      <c r="N38" s="183"/>
    </row>
    <row r="39" spans="3:14" s="36" customFormat="1" hidden="1" x14ac:dyDescent="0.35">
      <c r="C39" s="283" t="s">
        <v>238</v>
      </c>
      <c r="D39" s="284"/>
      <c r="E39" s="284"/>
      <c r="F39" s="284"/>
      <c r="G39" s="285"/>
      <c r="H39" s="187"/>
      <c r="I39" s="187"/>
      <c r="J39" s="187"/>
      <c r="K39" s="187"/>
      <c r="L39" s="187"/>
      <c r="M39" s="187"/>
      <c r="N39" s="187"/>
    </row>
    <row r="40" spans="3:14" ht="20.25" hidden="1" customHeight="1" thickBot="1" x14ac:dyDescent="0.4">
      <c r="C40" s="44" t="s">
        <v>239</v>
      </c>
      <c r="D40" s="45">
        <f>'1) Tableau budgétaire 1'!D40</f>
        <v>0</v>
      </c>
      <c r="E40" s="45">
        <f>'1) Tableau budgétaire 1'!E40</f>
        <v>0</v>
      </c>
      <c r="F40" s="45">
        <f>'1) Tableau budgétaire 1'!F40</f>
        <v>0</v>
      </c>
      <c r="G40" s="46">
        <f t="shared" ref="G40:G48" si="3">SUM(D40:F40)</f>
        <v>0</v>
      </c>
      <c r="H40" s="183"/>
      <c r="I40" s="183"/>
      <c r="J40" s="183"/>
      <c r="K40" s="183"/>
      <c r="L40" s="183"/>
      <c r="M40" s="183"/>
      <c r="N40" s="183"/>
    </row>
    <row r="41" spans="3:14" hidden="1" x14ac:dyDescent="0.35">
      <c r="C41" s="42" t="s">
        <v>224</v>
      </c>
      <c r="D41" s="184"/>
      <c r="E41" s="185"/>
      <c r="F41" s="185"/>
      <c r="G41" s="43">
        <f t="shared" si="3"/>
        <v>0</v>
      </c>
      <c r="H41" s="183"/>
      <c r="I41" s="183"/>
      <c r="J41" s="183"/>
      <c r="K41" s="183"/>
      <c r="L41" s="183"/>
      <c r="M41" s="183"/>
      <c r="N41" s="183"/>
    </row>
    <row r="42" spans="3:14" ht="15.75" hidden="1" customHeight="1" x14ac:dyDescent="0.35">
      <c r="C42" s="33" t="s">
        <v>226</v>
      </c>
      <c r="D42" s="186"/>
      <c r="E42" s="161"/>
      <c r="F42" s="161"/>
      <c r="G42" s="41">
        <f t="shared" si="3"/>
        <v>0</v>
      </c>
      <c r="H42" s="183"/>
      <c r="I42" s="183"/>
      <c r="J42" s="183"/>
      <c r="K42" s="183"/>
      <c r="L42" s="183"/>
      <c r="M42" s="183"/>
      <c r="N42" s="183"/>
    </row>
    <row r="43" spans="3:14" ht="32.25" hidden="1" customHeight="1" x14ac:dyDescent="0.35">
      <c r="C43" s="33" t="s">
        <v>228</v>
      </c>
      <c r="D43" s="186"/>
      <c r="E43" s="186"/>
      <c r="F43" s="186"/>
      <c r="G43" s="41">
        <f t="shared" si="3"/>
        <v>0</v>
      </c>
      <c r="H43" s="183"/>
      <c r="I43" s="183"/>
      <c r="J43" s="183"/>
      <c r="K43" s="183"/>
      <c r="L43" s="183"/>
      <c r="M43" s="183"/>
      <c r="N43" s="183"/>
    </row>
    <row r="44" spans="3:14" s="36" customFormat="1" hidden="1" x14ac:dyDescent="0.35">
      <c r="C44" s="34" t="s">
        <v>229</v>
      </c>
      <c r="D44" s="186"/>
      <c r="E44" s="186"/>
      <c r="F44" s="186"/>
      <c r="G44" s="41">
        <f t="shared" si="3"/>
        <v>0</v>
      </c>
      <c r="H44" s="187"/>
      <c r="I44" s="187"/>
      <c r="J44" s="187"/>
      <c r="K44" s="187"/>
      <c r="L44" s="187"/>
      <c r="M44" s="187"/>
      <c r="N44" s="187"/>
    </row>
    <row r="45" spans="3:14" hidden="1" x14ac:dyDescent="0.35">
      <c r="C45" s="33" t="s">
        <v>230</v>
      </c>
      <c r="D45" s="186"/>
      <c r="E45" s="186"/>
      <c r="F45" s="186"/>
      <c r="G45" s="41">
        <f t="shared" si="3"/>
        <v>0</v>
      </c>
      <c r="H45" s="183"/>
      <c r="I45" s="183"/>
      <c r="J45" s="183"/>
      <c r="K45" s="183"/>
      <c r="L45" s="183"/>
      <c r="M45" s="183"/>
      <c r="N45" s="183"/>
    </row>
    <row r="46" spans="3:14" hidden="1" x14ac:dyDescent="0.35">
      <c r="C46" s="33" t="s">
        <v>231</v>
      </c>
      <c r="D46" s="186"/>
      <c r="E46" s="186"/>
      <c r="F46" s="186"/>
      <c r="G46" s="41">
        <f t="shared" si="3"/>
        <v>0</v>
      </c>
      <c r="H46" s="183"/>
      <c r="I46" s="183"/>
      <c r="J46" s="183"/>
      <c r="K46" s="183"/>
      <c r="L46" s="183"/>
      <c r="M46" s="183"/>
      <c r="N46" s="183"/>
    </row>
    <row r="47" spans="3:14" ht="31" hidden="1" x14ac:dyDescent="0.35">
      <c r="C47" s="33" t="s">
        <v>232</v>
      </c>
      <c r="D47" s="186"/>
      <c r="E47" s="186"/>
      <c r="F47" s="186"/>
      <c r="G47" s="41">
        <f t="shared" si="3"/>
        <v>0</v>
      </c>
      <c r="H47" s="183"/>
      <c r="I47" s="183"/>
      <c r="J47" s="183"/>
      <c r="K47" s="183"/>
      <c r="L47" s="183"/>
      <c r="M47" s="183"/>
      <c r="N47" s="183"/>
    </row>
    <row r="48" spans="3:14" ht="21" hidden="1" customHeight="1" x14ac:dyDescent="0.35">
      <c r="C48" s="37" t="s">
        <v>233</v>
      </c>
      <c r="D48" s="47">
        <f>SUM(D41:D47)</f>
        <v>0</v>
      </c>
      <c r="E48" s="47">
        <f>SUM(E41:E47)</f>
        <v>0</v>
      </c>
      <c r="F48" s="47">
        <f>SUM(F41:F47)</f>
        <v>0</v>
      </c>
      <c r="G48" s="41">
        <f t="shared" si="3"/>
        <v>0</v>
      </c>
      <c r="H48" s="183"/>
      <c r="I48" s="183"/>
      <c r="J48" s="183"/>
      <c r="K48" s="183"/>
      <c r="L48" s="183"/>
      <c r="M48" s="183"/>
      <c r="N48" s="183"/>
    </row>
    <row r="49" spans="2:14" s="36" customFormat="1" ht="22.5" customHeight="1" x14ac:dyDescent="0.35">
      <c r="B49" s="187"/>
      <c r="C49" s="51"/>
      <c r="D49" s="49"/>
      <c r="E49" s="49"/>
      <c r="F49" s="49"/>
      <c r="G49" s="50"/>
      <c r="H49" s="187"/>
      <c r="I49" s="187"/>
      <c r="J49" s="187"/>
      <c r="K49" s="187"/>
      <c r="L49" s="187"/>
      <c r="M49" s="187"/>
      <c r="N49" s="187"/>
    </row>
    <row r="50" spans="2:14" x14ac:dyDescent="0.35">
      <c r="B50" s="276" t="s">
        <v>240</v>
      </c>
      <c r="C50" s="277"/>
      <c r="D50" s="277"/>
      <c r="E50" s="277"/>
      <c r="F50" s="277"/>
      <c r="G50" s="278"/>
      <c r="H50" s="183"/>
      <c r="I50" s="183"/>
      <c r="J50" s="183"/>
      <c r="K50" s="183"/>
      <c r="L50" s="183"/>
      <c r="M50" s="183"/>
      <c r="N50" s="183"/>
    </row>
    <row r="51" spans="2:14" x14ac:dyDescent="0.35">
      <c r="B51" s="183"/>
      <c r="C51" s="276" t="s">
        <v>69</v>
      </c>
      <c r="D51" s="277"/>
      <c r="E51" s="277"/>
      <c r="F51" s="277"/>
      <c r="G51" s="278"/>
      <c r="H51" s="183"/>
      <c r="I51" s="183"/>
      <c r="J51" s="183"/>
      <c r="K51" s="183"/>
      <c r="L51" s="183"/>
      <c r="M51" s="183"/>
      <c r="N51" s="183"/>
    </row>
    <row r="52" spans="2:14" ht="24" customHeight="1" thickBot="1" x14ac:dyDescent="0.4">
      <c r="B52" s="183"/>
      <c r="C52" s="44" t="s">
        <v>241</v>
      </c>
      <c r="D52" s="45">
        <f>+'1) Tableau budgétaire 1'!D51</f>
        <v>210000</v>
      </c>
      <c r="E52" s="45">
        <f>'1) Tableau budgétaire 1'!E51</f>
        <v>9293</v>
      </c>
      <c r="F52" s="45">
        <f>'1) Tableau budgétaire 1'!F51</f>
        <v>0</v>
      </c>
      <c r="G52" s="46">
        <f>SUM(D52:F52)</f>
        <v>219293</v>
      </c>
      <c r="H52" s="183"/>
      <c r="I52" s="183"/>
      <c r="J52" s="183"/>
      <c r="K52" s="183"/>
      <c r="L52" s="183"/>
      <c r="M52" s="183"/>
      <c r="N52" s="183"/>
    </row>
    <row r="53" spans="2:14" ht="15.75" customHeight="1" x14ac:dyDescent="0.35">
      <c r="B53" s="183"/>
      <c r="C53" s="42" t="s">
        <v>224</v>
      </c>
      <c r="D53" s="184"/>
      <c r="E53" s="185"/>
      <c r="F53" s="185"/>
      <c r="G53" s="43">
        <f t="shared" ref="G53:G60" si="4">SUM(D53:F53)</f>
        <v>0</v>
      </c>
      <c r="H53" s="183"/>
      <c r="I53" s="183"/>
      <c r="J53" s="183"/>
      <c r="K53" s="183"/>
      <c r="L53" s="183"/>
      <c r="M53" s="183"/>
      <c r="N53" s="183"/>
    </row>
    <row r="54" spans="2:14" ht="15.75" customHeight="1" x14ac:dyDescent="0.35">
      <c r="B54" s="183"/>
      <c r="C54" s="33" t="s">
        <v>226</v>
      </c>
      <c r="D54" s="186"/>
      <c r="E54" s="161"/>
      <c r="F54" s="161"/>
      <c r="G54" s="41">
        <f t="shared" si="4"/>
        <v>0</v>
      </c>
      <c r="H54" s="183"/>
      <c r="I54" s="183"/>
      <c r="J54" s="183"/>
      <c r="K54" s="183"/>
      <c r="L54" s="183"/>
      <c r="M54" s="183"/>
      <c r="N54" s="183"/>
    </row>
    <row r="55" spans="2:14" ht="15.75" customHeight="1" x14ac:dyDescent="0.35">
      <c r="B55" s="183"/>
      <c r="C55" s="33" t="s">
        <v>228</v>
      </c>
      <c r="D55" s="186">
        <f>+D52*19%</f>
        <v>39900</v>
      </c>
      <c r="E55" s="186">
        <f>+E52*4%</f>
        <v>371.72</v>
      </c>
      <c r="F55" s="186"/>
      <c r="G55" s="41">
        <f t="shared" si="4"/>
        <v>40271.72</v>
      </c>
      <c r="H55" s="183"/>
      <c r="I55" s="183"/>
      <c r="J55" s="183"/>
      <c r="K55" s="183"/>
      <c r="L55" s="183"/>
      <c r="M55" s="183"/>
      <c r="N55" s="183"/>
    </row>
    <row r="56" spans="2:14" ht="18.75" customHeight="1" x14ac:dyDescent="0.35">
      <c r="B56" s="183"/>
      <c r="C56" s="34" t="s">
        <v>229</v>
      </c>
      <c r="D56" s="186">
        <f>+D52*57%</f>
        <v>119699.99999999999</v>
      </c>
      <c r="E56" s="186">
        <f>+E52*89%</f>
        <v>8270.77</v>
      </c>
      <c r="F56" s="186"/>
      <c r="G56" s="41">
        <f t="shared" si="4"/>
        <v>127970.76999999999</v>
      </c>
      <c r="H56" s="183"/>
      <c r="I56" s="183"/>
      <c r="J56" s="183"/>
      <c r="K56" s="183"/>
      <c r="L56" s="183"/>
      <c r="M56" s="183"/>
      <c r="N56" s="183"/>
    </row>
    <row r="57" spans="2:14" x14ac:dyDescent="0.35">
      <c r="B57" s="183"/>
      <c r="C57" s="33" t="s">
        <v>230</v>
      </c>
      <c r="D57" s="186">
        <f>+D52*14%</f>
        <v>29400.000000000004</v>
      </c>
      <c r="E57" s="186">
        <f>+E52*7%</f>
        <v>650.5100000000001</v>
      </c>
      <c r="F57" s="186"/>
      <c r="G57" s="41">
        <f t="shared" si="4"/>
        <v>30050.510000000002</v>
      </c>
      <c r="H57" s="183"/>
      <c r="I57" s="183"/>
      <c r="J57" s="183"/>
      <c r="K57" s="183"/>
      <c r="L57" s="183"/>
      <c r="M57" s="183"/>
      <c r="N57" s="183"/>
    </row>
    <row r="58" spans="2:14" s="36" customFormat="1" ht="21.75" customHeight="1" x14ac:dyDescent="0.35">
      <c r="B58" s="183"/>
      <c r="C58" s="33" t="s">
        <v>231</v>
      </c>
      <c r="D58" s="186"/>
      <c r="E58" s="186"/>
      <c r="F58" s="186"/>
      <c r="G58" s="41">
        <f t="shared" si="4"/>
        <v>0</v>
      </c>
      <c r="H58" s="187"/>
      <c r="I58" s="187"/>
      <c r="J58" s="187"/>
      <c r="K58" s="187"/>
      <c r="L58" s="187"/>
      <c r="M58" s="187"/>
      <c r="N58" s="187"/>
    </row>
    <row r="59" spans="2:14" s="36" customFormat="1" ht="31" x14ac:dyDescent="0.35">
      <c r="B59" s="183"/>
      <c r="C59" s="33" t="s">
        <v>232</v>
      </c>
      <c r="D59" s="186">
        <f>+D52*10%</f>
        <v>21000</v>
      </c>
      <c r="E59" s="186"/>
      <c r="F59" s="186"/>
      <c r="G59" s="41">
        <f t="shared" si="4"/>
        <v>21000</v>
      </c>
      <c r="H59" s="187"/>
      <c r="I59" s="187"/>
      <c r="J59" s="187"/>
      <c r="K59" s="187"/>
      <c r="L59" s="187"/>
      <c r="M59" s="187"/>
      <c r="N59" s="187"/>
    </row>
    <row r="60" spans="2:14" x14ac:dyDescent="0.35">
      <c r="B60" s="183"/>
      <c r="C60" s="37" t="s">
        <v>233</v>
      </c>
      <c r="D60" s="47">
        <f>SUM(D53:D59)</f>
        <v>210000</v>
      </c>
      <c r="E60" s="47">
        <f>SUM(E53:E59)</f>
        <v>9293</v>
      </c>
      <c r="F60" s="47">
        <f>SUM(F53:F59)</f>
        <v>0</v>
      </c>
      <c r="G60" s="41">
        <f t="shared" si="4"/>
        <v>219293</v>
      </c>
      <c r="H60" s="183"/>
      <c r="I60" s="183"/>
      <c r="J60" s="183"/>
      <c r="K60" s="183"/>
      <c r="L60" s="183"/>
      <c r="M60" s="183"/>
      <c r="N60" s="183"/>
    </row>
    <row r="61" spans="2:14" s="36" customFormat="1" x14ac:dyDescent="0.35">
      <c r="B61" s="187"/>
      <c r="C61" s="48"/>
      <c r="D61" s="49"/>
      <c r="E61" s="49"/>
      <c r="F61" s="49"/>
      <c r="G61" s="50"/>
      <c r="H61" s="187"/>
      <c r="I61" s="187"/>
      <c r="J61" s="187"/>
      <c r="K61" s="187"/>
      <c r="L61" s="187"/>
      <c r="M61" s="187"/>
      <c r="N61" s="187"/>
    </row>
    <row r="62" spans="2:14" ht="30" customHeight="1" x14ac:dyDescent="0.35">
      <c r="B62" s="187"/>
      <c r="C62" s="276" t="s">
        <v>242</v>
      </c>
      <c r="D62" s="277"/>
      <c r="E62" s="277"/>
      <c r="F62" s="277"/>
      <c r="G62" s="278"/>
      <c r="H62" s="183"/>
      <c r="I62" s="183"/>
      <c r="J62" s="183"/>
      <c r="K62" s="183"/>
      <c r="L62" s="183"/>
      <c r="M62" s="183"/>
      <c r="N62" s="183"/>
    </row>
    <row r="63" spans="2:14" ht="21.75" customHeight="1" thickBot="1" x14ac:dyDescent="0.4">
      <c r="B63" s="183"/>
      <c r="C63" s="44" t="s">
        <v>243</v>
      </c>
      <c r="D63" s="45">
        <f>+'1) Tableau budgétaire 1'!D67</f>
        <v>170000</v>
      </c>
      <c r="E63" s="45">
        <f>+'1) Tableau budgétaire 1'!E67</f>
        <v>15980</v>
      </c>
      <c r="F63" s="45">
        <f>'1) Tableau budgétaire 1'!F67</f>
        <v>0</v>
      </c>
      <c r="G63" s="46">
        <f t="shared" ref="G63:G71" si="5">SUM(D63:F63)</f>
        <v>185980</v>
      </c>
      <c r="H63" s="183"/>
      <c r="I63" s="183"/>
      <c r="J63" s="183"/>
      <c r="K63" s="183"/>
      <c r="L63" s="183"/>
      <c r="M63" s="183"/>
      <c r="N63" s="183"/>
    </row>
    <row r="64" spans="2:14" ht="15.75" customHeight="1" x14ac:dyDescent="0.35">
      <c r="B64" s="183"/>
      <c r="C64" s="42" t="s">
        <v>224</v>
      </c>
      <c r="D64" s="184"/>
      <c r="E64" s="185"/>
      <c r="F64" s="185"/>
      <c r="G64" s="43">
        <f t="shared" si="5"/>
        <v>0</v>
      </c>
      <c r="H64" s="183"/>
      <c r="I64" s="183"/>
      <c r="J64" s="183"/>
      <c r="K64" s="183"/>
      <c r="L64" s="183"/>
      <c r="M64" s="183"/>
      <c r="N64" s="183"/>
    </row>
    <row r="65" spans="2:14" ht="15.75" customHeight="1" x14ac:dyDescent="0.35">
      <c r="B65" s="183"/>
      <c r="C65" s="33" t="s">
        <v>226</v>
      </c>
      <c r="D65" s="186"/>
      <c r="E65" s="161"/>
      <c r="F65" s="161"/>
      <c r="G65" s="41">
        <f t="shared" si="5"/>
        <v>0</v>
      </c>
      <c r="H65" s="183"/>
      <c r="I65" s="183"/>
      <c r="J65" s="183"/>
      <c r="K65" s="183"/>
      <c r="L65" s="183"/>
      <c r="M65" s="183"/>
      <c r="N65" s="183"/>
    </row>
    <row r="66" spans="2:14" ht="15.75" customHeight="1" x14ac:dyDescent="0.35">
      <c r="B66" s="183"/>
      <c r="C66" s="33" t="s">
        <v>228</v>
      </c>
      <c r="D66" s="186"/>
      <c r="E66" s="186"/>
      <c r="F66" s="186"/>
      <c r="G66" s="41">
        <f t="shared" si="5"/>
        <v>0</v>
      </c>
      <c r="H66" s="183"/>
      <c r="I66" s="183"/>
      <c r="J66" s="183"/>
      <c r="K66" s="183"/>
      <c r="L66" s="183"/>
      <c r="M66" s="183"/>
      <c r="N66" s="183"/>
    </row>
    <row r="67" spans="2:14" x14ac:dyDescent="0.35">
      <c r="B67" s="183"/>
      <c r="C67" s="34" t="s">
        <v>229</v>
      </c>
      <c r="D67" s="186">
        <f>+D63*83%</f>
        <v>141100</v>
      </c>
      <c r="E67" s="186">
        <f>+E63*89%</f>
        <v>14222.2</v>
      </c>
      <c r="F67" s="186"/>
      <c r="G67" s="41">
        <f t="shared" si="5"/>
        <v>155322.20000000001</v>
      </c>
      <c r="H67" s="183"/>
      <c r="I67" s="183"/>
      <c r="J67" s="183"/>
      <c r="K67" s="183"/>
      <c r="L67" s="183"/>
      <c r="M67" s="183"/>
      <c r="N67" s="183"/>
    </row>
    <row r="68" spans="2:14" x14ac:dyDescent="0.35">
      <c r="B68" s="183"/>
      <c r="C68" s="33" t="s">
        <v>230</v>
      </c>
      <c r="D68" s="186">
        <f>+D63*10%</f>
        <v>17000</v>
      </c>
      <c r="E68" s="186">
        <f>+E63*11%</f>
        <v>1757.8</v>
      </c>
      <c r="F68" s="186"/>
      <c r="G68" s="41">
        <f t="shared" si="5"/>
        <v>18757.8</v>
      </c>
      <c r="H68" s="183"/>
      <c r="I68" s="183"/>
      <c r="J68" s="183"/>
      <c r="K68" s="183"/>
      <c r="L68" s="183"/>
      <c r="M68" s="183"/>
      <c r="N68" s="183"/>
    </row>
    <row r="69" spans="2:14" x14ac:dyDescent="0.35">
      <c r="B69" s="183"/>
      <c r="C69" s="33" t="s">
        <v>231</v>
      </c>
      <c r="D69" s="186"/>
      <c r="E69" s="186"/>
      <c r="F69" s="186"/>
      <c r="G69" s="41">
        <f t="shared" si="5"/>
        <v>0</v>
      </c>
      <c r="H69" s="183"/>
      <c r="I69" s="183"/>
      <c r="J69" s="183"/>
      <c r="K69" s="183"/>
      <c r="L69" s="183"/>
      <c r="M69" s="183"/>
      <c r="N69" s="183"/>
    </row>
    <row r="70" spans="2:14" ht="31" x14ac:dyDescent="0.35">
      <c r="B70" s="183"/>
      <c r="C70" s="33" t="s">
        <v>232</v>
      </c>
      <c r="D70" s="186">
        <f>+D63*7%</f>
        <v>11900.000000000002</v>
      </c>
      <c r="E70" s="186"/>
      <c r="F70" s="186"/>
      <c r="G70" s="41">
        <f t="shared" si="5"/>
        <v>11900.000000000002</v>
      </c>
      <c r="H70" s="183"/>
      <c r="I70" s="183"/>
      <c r="J70" s="183"/>
      <c r="K70" s="183"/>
      <c r="L70" s="183"/>
      <c r="M70" s="183"/>
      <c r="N70" s="183"/>
    </row>
    <row r="71" spans="2:14" x14ac:dyDescent="0.35">
      <c r="B71" s="183"/>
      <c r="C71" s="37" t="s">
        <v>233</v>
      </c>
      <c r="D71" s="47">
        <f>SUM(D64:D70)</f>
        <v>170000</v>
      </c>
      <c r="E71" s="47">
        <f>SUM(E64:E70)</f>
        <v>15980</v>
      </c>
      <c r="F71" s="47">
        <f>SUM(F64:F70)</f>
        <v>0</v>
      </c>
      <c r="G71" s="41">
        <f t="shared" si="5"/>
        <v>185980</v>
      </c>
      <c r="H71" s="183"/>
      <c r="I71" s="183"/>
      <c r="J71" s="183"/>
      <c r="K71" s="183"/>
      <c r="L71" s="183"/>
      <c r="M71" s="183"/>
      <c r="N71" s="183"/>
    </row>
    <row r="72" spans="2:14" s="36" customFormat="1" x14ac:dyDescent="0.35">
      <c r="B72" s="187"/>
      <c r="C72" s="48"/>
      <c r="D72" s="49"/>
      <c r="E72" s="49"/>
      <c r="F72" s="49"/>
      <c r="G72" s="50"/>
      <c r="H72" s="187"/>
      <c r="I72" s="187"/>
      <c r="J72" s="187"/>
      <c r="K72" s="187"/>
      <c r="L72" s="187"/>
      <c r="M72" s="187"/>
      <c r="N72" s="187"/>
    </row>
    <row r="73" spans="2:14" hidden="1" x14ac:dyDescent="0.35">
      <c r="B73" s="183"/>
      <c r="C73" s="276" t="s">
        <v>108</v>
      </c>
      <c r="D73" s="277"/>
      <c r="E73" s="277"/>
      <c r="F73" s="277"/>
      <c r="G73" s="278"/>
      <c r="H73" s="183"/>
      <c r="I73" s="183"/>
      <c r="J73" s="183"/>
      <c r="K73" s="183"/>
      <c r="L73" s="183"/>
      <c r="M73" s="183"/>
      <c r="N73" s="183"/>
    </row>
    <row r="74" spans="2:14" ht="16" hidden="1" thickBot="1" x14ac:dyDescent="0.4">
      <c r="B74" s="187"/>
      <c r="C74" s="44" t="s">
        <v>244</v>
      </c>
      <c r="D74" s="45">
        <f>'1) Tableau budgétaire 1'!D73</f>
        <v>134974.82</v>
      </c>
      <c r="E74" s="45">
        <f>'1) Tableau budgétaire 1'!E73</f>
        <v>172231</v>
      </c>
      <c r="F74" s="45">
        <f>'1) Tableau budgétaire 1'!F73</f>
        <v>0</v>
      </c>
      <c r="G74" s="46">
        <f t="shared" ref="G74:G82" si="6">SUM(D74:F74)</f>
        <v>307205.82</v>
      </c>
      <c r="H74" s="183"/>
      <c r="I74" s="183"/>
      <c r="J74" s="183"/>
      <c r="K74" s="183"/>
      <c r="L74" s="183"/>
      <c r="M74" s="183"/>
      <c r="N74" s="183"/>
    </row>
    <row r="75" spans="2:14" hidden="1" x14ac:dyDescent="0.35">
      <c r="B75" s="183"/>
      <c r="C75" s="42" t="s">
        <v>224</v>
      </c>
      <c r="D75" s="184">
        <v>0</v>
      </c>
      <c r="E75" s="185">
        <v>0</v>
      </c>
      <c r="F75" s="185"/>
      <c r="G75" s="43">
        <f t="shared" si="6"/>
        <v>0</v>
      </c>
      <c r="H75" s="183"/>
      <c r="I75" s="183"/>
      <c r="J75" s="183"/>
      <c r="K75" s="183"/>
      <c r="L75" s="183"/>
      <c r="M75" s="183"/>
      <c r="N75" s="183"/>
    </row>
    <row r="76" spans="2:14" hidden="1" x14ac:dyDescent="0.35">
      <c r="B76" s="183"/>
      <c r="C76" s="33" t="s">
        <v>226</v>
      </c>
      <c r="D76" s="186">
        <v>0</v>
      </c>
      <c r="E76" s="161">
        <v>0</v>
      </c>
      <c r="F76" s="161"/>
      <c r="G76" s="41">
        <f t="shared" si="6"/>
        <v>0</v>
      </c>
      <c r="H76" s="183"/>
      <c r="I76" s="183"/>
      <c r="J76" s="183"/>
      <c r="K76" s="183"/>
      <c r="L76" s="183"/>
      <c r="M76" s="183"/>
      <c r="N76" s="183"/>
    </row>
    <row r="77" spans="2:14" s="36" customFormat="1" ht="31" hidden="1" x14ac:dyDescent="0.35">
      <c r="B77" s="183"/>
      <c r="C77" s="33" t="s">
        <v>228</v>
      </c>
      <c r="D77" s="186">
        <v>0</v>
      </c>
      <c r="E77" s="186">
        <v>0</v>
      </c>
      <c r="F77" s="186"/>
      <c r="G77" s="41">
        <f t="shared" si="6"/>
        <v>0</v>
      </c>
      <c r="H77" s="187"/>
      <c r="I77" s="187"/>
      <c r="J77" s="187"/>
      <c r="K77" s="187"/>
      <c r="L77" s="187"/>
      <c r="M77" s="187"/>
      <c r="N77" s="187"/>
    </row>
    <row r="78" spans="2:14" hidden="1" x14ac:dyDescent="0.35">
      <c r="B78" s="187"/>
      <c r="C78" s="34" t="s">
        <v>229</v>
      </c>
      <c r="D78" s="186">
        <v>0</v>
      </c>
      <c r="E78" s="186">
        <v>0</v>
      </c>
      <c r="F78" s="186"/>
      <c r="G78" s="41">
        <f t="shared" si="6"/>
        <v>0</v>
      </c>
      <c r="H78" s="183"/>
      <c r="I78" s="183"/>
      <c r="J78" s="183"/>
      <c r="K78" s="183"/>
      <c r="L78" s="183"/>
      <c r="M78" s="183"/>
      <c r="N78" s="183"/>
    </row>
    <row r="79" spans="2:14" hidden="1" x14ac:dyDescent="0.35">
      <c r="B79" s="187"/>
      <c r="C79" s="33" t="s">
        <v>230</v>
      </c>
      <c r="D79" s="186">
        <v>0</v>
      </c>
      <c r="E79" s="186">
        <v>0</v>
      </c>
      <c r="F79" s="186"/>
      <c r="G79" s="41">
        <f t="shared" si="6"/>
        <v>0</v>
      </c>
      <c r="H79" s="183"/>
      <c r="I79" s="183"/>
      <c r="J79" s="183"/>
      <c r="K79" s="183"/>
      <c r="L79" s="183"/>
      <c r="M79" s="183"/>
      <c r="N79" s="183"/>
    </row>
    <row r="80" spans="2:14" hidden="1" x14ac:dyDescent="0.35">
      <c r="B80" s="187"/>
      <c r="C80" s="33" t="s">
        <v>231</v>
      </c>
      <c r="D80" s="186">
        <v>0</v>
      </c>
      <c r="E80" s="186">
        <v>0</v>
      </c>
      <c r="F80" s="186"/>
      <c r="G80" s="41">
        <f t="shared" si="6"/>
        <v>0</v>
      </c>
      <c r="H80" s="183"/>
      <c r="I80" s="183"/>
      <c r="J80" s="183"/>
      <c r="K80" s="183"/>
      <c r="L80" s="183"/>
      <c r="M80" s="183"/>
      <c r="N80" s="183"/>
    </row>
    <row r="81" spans="2:14" ht="31" hidden="1" x14ac:dyDescent="0.35">
      <c r="B81" s="183"/>
      <c r="C81" s="33" t="s">
        <v>232</v>
      </c>
      <c r="D81" s="186">
        <v>0</v>
      </c>
      <c r="E81" s="186">
        <v>0</v>
      </c>
      <c r="F81" s="186"/>
      <c r="G81" s="41">
        <f t="shared" si="6"/>
        <v>0</v>
      </c>
      <c r="H81" s="183"/>
      <c r="I81" s="183"/>
      <c r="J81" s="183"/>
      <c r="K81" s="183"/>
      <c r="L81" s="183"/>
      <c r="M81" s="183"/>
      <c r="N81" s="183"/>
    </row>
    <row r="82" spans="2:14" hidden="1" x14ac:dyDescent="0.35">
      <c r="B82" s="183"/>
      <c r="C82" s="37" t="s">
        <v>233</v>
      </c>
      <c r="D82" s="47">
        <f>SUM(D75:D81)</f>
        <v>0</v>
      </c>
      <c r="E82" s="47">
        <f>SUM(E75:E81)</f>
        <v>0</v>
      </c>
      <c r="F82" s="47">
        <f>SUM(F75:F81)</f>
        <v>0</v>
      </c>
      <c r="G82" s="41">
        <f t="shared" si="6"/>
        <v>0</v>
      </c>
      <c r="H82" s="183"/>
      <c r="I82" s="183"/>
      <c r="J82" s="183"/>
      <c r="K82" s="183"/>
      <c r="L82" s="183"/>
      <c r="M82" s="183"/>
      <c r="N82" s="183"/>
    </row>
    <row r="83" spans="2:14" s="36" customFormat="1" hidden="1" x14ac:dyDescent="0.35">
      <c r="B83" s="187"/>
      <c r="C83" s="48"/>
      <c r="D83" s="49"/>
      <c r="E83" s="49"/>
      <c r="F83" s="49"/>
      <c r="G83" s="50"/>
      <c r="H83" s="187"/>
      <c r="I83" s="187"/>
      <c r="J83" s="187"/>
      <c r="K83" s="187"/>
      <c r="L83" s="187"/>
      <c r="M83" s="187"/>
      <c r="N83" s="187"/>
    </row>
    <row r="84" spans="2:14" hidden="1" x14ac:dyDescent="0.35">
      <c r="B84" s="183"/>
      <c r="C84" s="276" t="s">
        <v>118</v>
      </c>
      <c r="D84" s="277"/>
      <c r="E84" s="277"/>
      <c r="F84" s="277"/>
      <c r="G84" s="278"/>
      <c r="H84" s="183"/>
      <c r="I84" s="183"/>
      <c r="J84" s="183"/>
      <c r="K84" s="183"/>
      <c r="L84" s="183"/>
      <c r="M84" s="183"/>
      <c r="N84" s="183"/>
    </row>
    <row r="85" spans="2:14" ht="16" hidden="1" thickBot="1" x14ac:dyDescent="0.4">
      <c r="B85" s="183"/>
      <c r="C85" s="44" t="s">
        <v>245</v>
      </c>
      <c r="D85" s="45">
        <f>'1) Tableau budgétaire 1'!D83</f>
        <v>0</v>
      </c>
      <c r="E85" s="45">
        <f>'1) Tableau budgétaire 1'!E83</f>
        <v>0</v>
      </c>
      <c r="F85" s="45">
        <f>'1) Tableau budgétaire 1'!F83</f>
        <v>0</v>
      </c>
      <c r="G85" s="46">
        <f t="shared" ref="G85:G93" si="7">SUM(D85:F85)</f>
        <v>0</v>
      </c>
      <c r="H85" s="183"/>
      <c r="I85" s="183"/>
      <c r="J85" s="183"/>
      <c r="K85" s="183"/>
      <c r="L85" s="183"/>
      <c r="M85" s="183"/>
      <c r="N85" s="183"/>
    </row>
    <row r="86" spans="2:14" hidden="1" x14ac:dyDescent="0.35">
      <c r="B86" s="183"/>
      <c r="C86" s="42" t="s">
        <v>224</v>
      </c>
      <c r="D86" s="184">
        <v>0</v>
      </c>
      <c r="E86" s="185">
        <v>0</v>
      </c>
      <c r="F86" s="185"/>
      <c r="G86" s="43">
        <f t="shared" si="7"/>
        <v>0</v>
      </c>
      <c r="H86" s="183"/>
      <c r="I86" s="183"/>
      <c r="J86" s="183"/>
      <c r="K86" s="183"/>
      <c r="L86" s="183"/>
      <c r="M86" s="183"/>
      <c r="N86" s="183"/>
    </row>
    <row r="87" spans="2:14" hidden="1" x14ac:dyDescent="0.35">
      <c r="B87" s="187"/>
      <c r="C87" s="33" t="s">
        <v>226</v>
      </c>
      <c r="D87" s="186">
        <v>0</v>
      </c>
      <c r="E87" s="161">
        <v>0</v>
      </c>
      <c r="F87" s="161"/>
      <c r="G87" s="41">
        <f t="shared" si="7"/>
        <v>0</v>
      </c>
      <c r="H87" s="183"/>
      <c r="I87" s="183"/>
      <c r="J87" s="183"/>
      <c r="K87" s="183"/>
      <c r="L87" s="183"/>
      <c r="M87" s="183"/>
      <c r="N87" s="183"/>
    </row>
    <row r="88" spans="2:14" ht="31" hidden="1" x14ac:dyDescent="0.35">
      <c r="B88" s="183"/>
      <c r="C88" s="33" t="s">
        <v>228</v>
      </c>
      <c r="D88" s="186">
        <v>0</v>
      </c>
      <c r="E88" s="186">
        <v>0</v>
      </c>
      <c r="F88" s="186"/>
      <c r="G88" s="41">
        <f t="shared" si="7"/>
        <v>0</v>
      </c>
      <c r="H88" s="183"/>
      <c r="I88" s="183"/>
      <c r="J88" s="183"/>
      <c r="K88" s="183"/>
      <c r="L88" s="183"/>
      <c r="M88" s="183"/>
      <c r="N88" s="183"/>
    </row>
    <row r="89" spans="2:14" hidden="1" x14ac:dyDescent="0.35">
      <c r="B89" s="183"/>
      <c r="C89" s="34" t="s">
        <v>229</v>
      </c>
      <c r="D89" s="186">
        <v>0</v>
      </c>
      <c r="E89" s="186">
        <v>0</v>
      </c>
      <c r="F89" s="186"/>
      <c r="G89" s="41">
        <f t="shared" si="7"/>
        <v>0</v>
      </c>
      <c r="H89" s="183"/>
      <c r="I89" s="183"/>
      <c r="J89" s="183"/>
      <c r="K89" s="183"/>
      <c r="L89" s="183"/>
      <c r="M89" s="183"/>
      <c r="N89" s="183"/>
    </row>
    <row r="90" spans="2:14" hidden="1" x14ac:dyDescent="0.35">
      <c r="B90" s="183"/>
      <c r="C90" s="33" t="s">
        <v>230</v>
      </c>
      <c r="D90" s="186">
        <v>0</v>
      </c>
      <c r="E90" s="186">
        <v>0</v>
      </c>
      <c r="F90" s="186"/>
      <c r="G90" s="41">
        <f t="shared" si="7"/>
        <v>0</v>
      </c>
      <c r="H90" s="183"/>
      <c r="I90" s="183"/>
      <c r="J90" s="183"/>
      <c r="K90" s="183"/>
      <c r="L90" s="183"/>
      <c r="M90" s="183"/>
      <c r="N90" s="183"/>
    </row>
    <row r="91" spans="2:14" hidden="1" x14ac:dyDescent="0.35">
      <c r="B91" s="183"/>
      <c r="C91" s="33" t="s">
        <v>231</v>
      </c>
      <c r="D91" s="186">
        <v>0</v>
      </c>
      <c r="E91" s="186">
        <v>0</v>
      </c>
      <c r="F91" s="186"/>
      <c r="G91" s="41">
        <f t="shared" si="7"/>
        <v>0</v>
      </c>
      <c r="H91" s="183"/>
      <c r="I91" s="183"/>
      <c r="J91" s="183"/>
      <c r="K91" s="183"/>
      <c r="L91" s="183"/>
      <c r="M91" s="183"/>
      <c r="N91" s="183"/>
    </row>
    <row r="92" spans="2:14" ht="31" hidden="1" x14ac:dyDescent="0.35">
      <c r="B92" s="187"/>
      <c r="C92" s="33" t="s">
        <v>232</v>
      </c>
      <c r="D92" s="186">
        <v>0</v>
      </c>
      <c r="E92" s="186">
        <v>0</v>
      </c>
      <c r="F92" s="186"/>
      <c r="G92" s="41">
        <f t="shared" si="7"/>
        <v>0</v>
      </c>
      <c r="H92" s="183"/>
      <c r="I92" s="183"/>
      <c r="J92" s="183"/>
      <c r="K92" s="183"/>
      <c r="L92" s="183"/>
      <c r="M92" s="183"/>
      <c r="N92" s="183"/>
    </row>
    <row r="93" spans="2:14" hidden="1" x14ac:dyDescent="0.35">
      <c r="B93" s="183"/>
      <c r="C93" s="37" t="s">
        <v>233</v>
      </c>
      <c r="D93" s="47">
        <f>SUM(D86:D92)</f>
        <v>0</v>
      </c>
      <c r="E93" s="47">
        <f>SUM(E86:E92)</f>
        <v>0</v>
      </c>
      <c r="F93" s="47">
        <f>SUM(F86:F92)</f>
        <v>0</v>
      </c>
      <c r="G93" s="41">
        <f t="shared" si="7"/>
        <v>0</v>
      </c>
      <c r="H93" s="183"/>
      <c r="I93" s="183"/>
      <c r="J93" s="183"/>
      <c r="K93" s="183"/>
      <c r="L93" s="183"/>
      <c r="M93" s="183"/>
      <c r="N93" s="183"/>
    </row>
    <row r="94" spans="2:14" hidden="1" x14ac:dyDescent="0.35">
      <c r="B94" s="183"/>
      <c r="C94" s="183"/>
      <c r="D94" s="183"/>
      <c r="E94" s="183"/>
      <c r="F94" s="183"/>
      <c r="G94" s="183"/>
      <c r="H94" s="183"/>
      <c r="I94" s="183"/>
      <c r="J94" s="183"/>
      <c r="K94" s="183"/>
      <c r="L94" s="183"/>
      <c r="M94" s="183"/>
      <c r="N94" s="183"/>
    </row>
    <row r="95" spans="2:14" hidden="1" x14ac:dyDescent="0.35">
      <c r="B95" s="276" t="s">
        <v>246</v>
      </c>
      <c r="C95" s="277"/>
      <c r="D95" s="277"/>
      <c r="E95" s="277"/>
      <c r="F95" s="277"/>
      <c r="G95" s="278"/>
      <c r="H95" s="183"/>
      <c r="I95" s="183"/>
      <c r="J95" s="183"/>
      <c r="K95" s="183"/>
      <c r="L95" s="183"/>
      <c r="M95" s="183"/>
      <c r="N95" s="183"/>
    </row>
    <row r="96" spans="2:14" hidden="1" x14ac:dyDescent="0.35">
      <c r="B96" s="183"/>
      <c r="C96" s="276" t="s">
        <v>128</v>
      </c>
      <c r="D96" s="277"/>
      <c r="E96" s="277"/>
      <c r="F96" s="277"/>
      <c r="G96" s="278"/>
      <c r="H96" s="183"/>
      <c r="I96" s="183"/>
      <c r="J96" s="183"/>
      <c r="K96" s="183"/>
      <c r="L96" s="183"/>
      <c r="M96" s="183"/>
      <c r="N96" s="183"/>
    </row>
    <row r="97" spans="3:14" ht="16" hidden="1" thickBot="1" x14ac:dyDescent="0.4">
      <c r="C97" s="44" t="s">
        <v>247</v>
      </c>
      <c r="D97" s="45">
        <f>'1) Tableau budgétaire 1'!D95</f>
        <v>0</v>
      </c>
      <c r="E97" s="45">
        <f>'1) Tableau budgétaire 1'!E95</f>
        <v>0</v>
      </c>
      <c r="F97" s="45">
        <f>'1) Tableau budgétaire 1'!F95</f>
        <v>0</v>
      </c>
      <c r="G97" s="46">
        <f>SUM(D97:F97)</f>
        <v>0</v>
      </c>
      <c r="H97" s="183"/>
      <c r="I97" s="183"/>
      <c r="J97" s="183"/>
      <c r="K97" s="183"/>
      <c r="L97" s="183"/>
      <c r="M97" s="183"/>
      <c r="N97" s="183"/>
    </row>
    <row r="98" spans="3:14" hidden="1" x14ac:dyDescent="0.35">
      <c r="C98" s="42" t="s">
        <v>224</v>
      </c>
      <c r="D98" s="184">
        <v>0</v>
      </c>
      <c r="E98" s="185">
        <v>0</v>
      </c>
      <c r="F98" s="185"/>
      <c r="G98" s="43">
        <f t="shared" ref="G98:G105" si="8">SUM(D98:F98)</f>
        <v>0</v>
      </c>
      <c r="H98" s="183"/>
      <c r="I98" s="183"/>
      <c r="J98" s="183"/>
      <c r="K98" s="183"/>
      <c r="L98" s="183"/>
      <c r="M98" s="183"/>
      <c r="N98" s="183"/>
    </row>
    <row r="99" spans="3:14" hidden="1" x14ac:dyDescent="0.35">
      <c r="C99" s="33" t="s">
        <v>226</v>
      </c>
      <c r="D99" s="186">
        <v>0</v>
      </c>
      <c r="E99" s="161">
        <v>0</v>
      </c>
      <c r="F99" s="161"/>
      <c r="G99" s="41">
        <f t="shared" si="8"/>
        <v>0</v>
      </c>
      <c r="H99" s="183"/>
      <c r="I99" s="183"/>
      <c r="J99" s="183"/>
      <c r="K99" s="183"/>
      <c r="L99" s="183"/>
      <c r="M99" s="183"/>
      <c r="N99" s="183"/>
    </row>
    <row r="100" spans="3:14" ht="31" hidden="1" x14ac:dyDescent="0.35">
      <c r="C100" s="33" t="s">
        <v>228</v>
      </c>
      <c r="D100" s="186">
        <v>0</v>
      </c>
      <c r="E100" s="186">
        <v>0</v>
      </c>
      <c r="F100" s="186"/>
      <c r="G100" s="41">
        <f t="shared" si="8"/>
        <v>0</v>
      </c>
      <c r="H100" s="183"/>
      <c r="I100" s="183"/>
      <c r="J100" s="183"/>
      <c r="K100" s="183"/>
      <c r="L100" s="183"/>
      <c r="M100" s="183"/>
      <c r="N100" s="183"/>
    </row>
    <row r="101" spans="3:14" hidden="1" x14ac:dyDescent="0.35">
      <c r="C101" s="34" t="s">
        <v>229</v>
      </c>
      <c r="D101" s="186">
        <v>0</v>
      </c>
      <c r="E101" s="186">
        <v>0</v>
      </c>
      <c r="F101" s="186"/>
      <c r="G101" s="41">
        <f t="shared" si="8"/>
        <v>0</v>
      </c>
      <c r="H101" s="183"/>
      <c r="I101" s="183"/>
      <c r="J101" s="183"/>
      <c r="K101" s="183"/>
      <c r="L101" s="183"/>
      <c r="M101" s="183"/>
      <c r="N101" s="183"/>
    </row>
    <row r="102" spans="3:14" hidden="1" x14ac:dyDescent="0.35">
      <c r="C102" s="33" t="s">
        <v>230</v>
      </c>
      <c r="D102" s="186">
        <v>0</v>
      </c>
      <c r="E102" s="186">
        <v>0</v>
      </c>
      <c r="F102" s="186"/>
      <c r="G102" s="41">
        <f t="shared" si="8"/>
        <v>0</v>
      </c>
      <c r="H102" s="183"/>
      <c r="I102" s="183"/>
      <c r="J102" s="183"/>
      <c r="K102" s="183"/>
      <c r="L102" s="183"/>
      <c r="M102" s="183"/>
      <c r="N102" s="183"/>
    </row>
    <row r="103" spans="3:14" hidden="1" x14ac:dyDescent="0.35">
      <c r="C103" s="33" t="s">
        <v>231</v>
      </c>
      <c r="D103" s="186">
        <v>0</v>
      </c>
      <c r="E103" s="186">
        <v>0</v>
      </c>
      <c r="F103" s="186"/>
      <c r="G103" s="41">
        <f t="shared" si="8"/>
        <v>0</v>
      </c>
      <c r="H103" s="183"/>
      <c r="I103" s="183"/>
      <c r="J103" s="183"/>
      <c r="K103" s="183"/>
      <c r="L103" s="183"/>
      <c r="M103" s="183"/>
      <c r="N103" s="183"/>
    </row>
    <row r="104" spans="3:14" ht="31" hidden="1" x14ac:dyDescent="0.35">
      <c r="C104" s="33" t="s">
        <v>232</v>
      </c>
      <c r="D104" s="186">
        <v>0</v>
      </c>
      <c r="E104" s="186">
        <v>0</v>
      </c>
      <c r="F104" s="186"/>
      <c r="G104" s="41">
        <f t="shared" si="8"/>
        <v>0</v>
      </c>
      <c r="H104" s="183"/>
      <c r="I104" s="183"/>
      <c r="J104" s="183"/>
      <c r="K104" s="183"/>
      <c r="L104" s="183"/>
      <c r="M104" s="183"/>
      <c r="N104" s="183"/>
    </row>
    <row r="105" spans="3:14" hidden="1" x14ac:dyDescent="0.35">
      <c r="C105" s="37" t="s">
        <v>233</v>
      </c>
      <c r="D105" s="47">
        <f>SUM(D98:D104)</f>
        <v>0</v>
      </c>
      <c r="E105" s="47">
        <f>SUM(E98:E104)</f>
        <v>0</v>
      </c>
      <c r="F105" s="47">
        <f>SUM(F98:F104)</f>
        <v>0</v>
      </c>
      <c r="G105" s="41">
        <f t="shared" si="8"/>
        <v>0</v>
      </c>
      <c r="H105" s="183"/>
      <c r="I105" s="183"/>
      <c r="J105" s="183"/>
      <c r="K105" s="183"/>
      <c r="L105" s="183"/>
      <c r="M105" s="183"/>
      <c r="N105" s="183"/>
    </row>
    <row r="106" spans="3:14" s="36" customFormat="1" hidden="1" x14ac:dyDescent="0.35">
      <c r="C106" s="48"/>
      <c r="D106" s="49"/>
      <c r="E106" s="49"/>
      <c r="F106" s="49"/>
      <c r="G106" s="50"/>
      <c r="H106" s="187"/>
      <c r="I106" s="187"/>
      <c r="J106" s="187"/>
      <c r="K106" s="187"/>
      <c r="L106" s="187"/>
      <c r="M106" s="187"/>
      <c r="N106" s="187"/>
    </row>
    <row r="107" spans="3:14" hidden="1" x14ac:dyDescent="0.35">
      <c r="C107" s="276" t="s">
        <v>248</v>
      </c>
      <c r="D107" s="277"/>
      <c r="E107" s="277"/>
      <c r="F107" s="277"/>
      <c r="G107" s="278"/>
      <c r="H107" s="183"/>
      <c r="I107" s="183"/>
      <c r="J107" s="183"/>
      <c r="K107" s="183"/>
      <c r="L107" s="183"/>
      <c r="M107" s="183"/>
      <c r="N107" s="183"/>
    </row>
    <row r="108" spans="3:14" ht="16" hidden="1" thickBot="1" x14ac:dyDescent="0.4">
      <c r="C108" s="44" t="s">
        <v>249</v>
      </c>
      <c r="D108" s="45">
        <f>'1) Tableau budgétaire 1'!D105</f>
        <v>0</v>
      </c>
      <c r="E108" s="45">
        <f>'1) Tableau budgétaire 1'!E105</f>
        <v>0</v>
      </c>
      <c r="F108" s="45">
        <f>'1) Tableau budgétaire 1'!F105</f>
        <v>0</v>
      </c>
      <c r="G108" s="46">
        <f t="shared" ref="G108:G116" si="9">SUM(D108:F108)</f>
        <v>0</v>
      </c>
      <c r="H108" s="183"/>
      <c r="I108" s="183"/>
      <c r="J108" s="183"/>
      <c r="K108" s="183"/>
      <c r="L108" s="183"/>
      <c r="M108" s="183"/>
      <c r="N108" s="183"/>
    </row>
    <row r="109" spans="3:14" hidden="1" x14ac:dyDescent="0.35">
      <c r="C109" s="42" t="s">
        <v>224</v>
      </c>
      <c r="D109" s="184">
        <v>0</v>
      </c>
      <c r="E109" s="185">
        <v>0</v>
      </c>
      <c r="F109" s="185"/>
      <c r="G109" s="43">
        <f t="shared" si="9"/>
        <v>0</v>
      </c>
      <c r="H109" s="183"/>
      <c r="I109" s="183"/>
      <c r="J109" s="183"/>
      <c r="K109" s="183"/>
      <c r="L109" s="183"/>
      <c r="M109" s="183"/>
      <c r="N109" s="183"/>
    </row>
    <row r="110" spans="3:14" hidden="1" x14ac:dyDescent="0.35">
      <c r="C110" s="33" t="s">
        <v>226</v>
      </c>
      <c r="D110" s="186">
        <v>0</v>
      </c>
      <c r="E110" s="161">
        <v>0</v>
      </c>
      <c r="F110" s="161"/>
      <c r="G110" s="41">
        <f t="shared" si="9"/>
        <v>0</v>
      </c>
      <c r="H110" s="183"/>
      <c r="I110" s="183"/>
      <c r="J110" s="183"/>
      <c r="K110" s="183"/>
      <c r="L110" s="183"/>
      <c r="M110" s="183"/>
      <c r="N110" s="183"/>
    </row>
    <row r="111" spans="3:14" ht="31" hidden="1" x14ac:dyDescent="0.35">
      <c r="C111" s="33" t="s">
        <v>228</v>
      </c>
      <c r="D111" s="186">
        <v>0</v>
      </c>
      <c r="E111" s="186">
        <v>0</v>
      </c>
      <c r="F111" s="186"/>
      <c r="G111" s="41">
        <f t="shared" si="9"/>
        <v>0</v>
      </c>
      <c r="H111" s="183"/>
      <c r="I111" s="183"/>
      <c r="J111" s="183"/>
      <c r="K111" s="183"/>
      <c r="L111" s="183"/>
      <c r="M111" s="183"/>
      <c r="N111" s="183"/>
    </row>
    <row r="112" spans="3:14" hidden="1" x14ac:dyDescent="0.35">
      <c r="C112" s="34" t="s">
        <v>229</v>
      </c>
      <c r="D112" s="186">
        <v>0</v>
      </c>
      <c r="E112" s="186">
        <v>0</v>
      </c>
      <c r="F112" s="186"/>
      <c r="G112" s="41">
        <f t="shared" si="9"/>
        <v>0</v>
      </c>
      <c r="H112" s="183"/>
      <c r="I112" s="183"/>
      <c r="J112" s="183"/>
      <c r="K112" s="183"/>
      <c r="L112" s="183"/>
      <c r="M112" s="183"/>
      <c r="N112" s="183"/>
    </row>
    <row r="113" spans="3:14" hidden="1" x14ac:dyDescent="0.35">
      <c r="C113" s="33" t="s">
        <v>230</v>
      </c>
      <c r="D113" s="186">
        <v>0</v>
      </c>
      <c r="E113" s="186">
        <v>0</v>
      </c>
      <c r="F113" s="186"/>
      <c r="G113" s="41">
        <f t="shared" si="9"/>
        <v>0</v>
      </c>
      <c r="H113" s="183"/>
      <c r="I113" s="183"/>
      <c r="J113" s="183"/>
      <c r="K113" s="183"/>
      <c r="L113" s="183"/>
      <c r="M113" s="183"/>
      <c r="N113" s="183"/>
    </row>
    <row r="114" spans="3:14" hidden="1" x14ac:dyDescent="0.35">
      <c r="C114" s="33" t="s">
        <v>231</v>
      </c>
      <c r="D114" s="186">
        <v>0</v>
      </c>
      <c r="E114" s="186">
        <v>0</v>
      </c>
      <c r="F114" s="186"/>
      <c r="G114" s="41">
        <f t="shared" si="9"/>
        <v>0</v>
      </c>
      <c r="H114" s="183"/>
      <c r="I114" s="183"/>
      <c r="J114" s="183"/>
      <c r="K114" s="183"/>
      <c r="L114" s="183"/>
      <c r="M114" s="183"/>
      <c r="N114" s="183"/>
    </row>
    <row r="115" spans="3:14" ht="31" hidden="1" x14ac:dyDescent="0.35">
      <c r="C115" s="33" t="s">
        <v>232</v>
      </c>
      <c r="D115" s="186">
        <v>0</v>
      </c>
      <c r="E115" s="186">
        <v>0</v>
      </c>
      <c r="F115" s="186"/>
      <c r="G115" s="41">
        <f t="shared" si="9"/>
        <v>0</v>
      </c>
      <c r="H115" s="183"/>
      <c r="I115" s="183"/>
      <c r="J115" s="183"/>
      <c r="K115" s="183"/>
      <c r="L115" s="183"/>
      <c r="M115" s="183"/>
      <c r="N115" s="183"/>
    </row>
    <row r="116" spans="3:14" hidden="1" x14ac:dyDescent="0.35">
      <c r="C116" s="37" t="s">
        <v>233</v>
      </c>
      <c r="D116" s="47">
        <f>SUM(D109:D115)</f>
        <v>0</v>
      </c>
      <c r="E116" s="47">
        <f>SUM(E109:E115)</f>
        <v>0</v>
      </c>
      <c r="F116" s="47">
        <f>SUM(F109:F115)</f>
        <v>0</v>
      </c>
      <c r="G116" s="41">
        <f t="shared" si="9"/>
        <v>0</v>
      </c>
      <c r="H116" s="183"/>
      <c r="I116" s="183"/>
      <c r="J116" s="183"/>
      <c r="K116" s="183"/>
      <c r="L116" s="183"/>
      <c r="M116" s="183"/>
      <c r="N116" s="183"/>
    </row>
    <row r="117" spans="3:14" s="36" customFormat="1" hidden="1" x14ac:dyDescent="0.35">
      <c r="C117" s="48"/>
      <c r="D117" s="49"/>
      <c r="E117" s="49"/>
      <c r="F117" s="49"/>
      <c r="G117" s="50"/>
      <c r="H117" s="187"/>
      <c r="I117" s="187"/>
      <c r="J117" s="187"/>
      <c r="K117" s="187"/>
      <c r="L117" s="187"/>
      <c r="M117" s="187"/>
      <c r="N117" s="187"/>
    </row>
    <row r="118" spans="3:14" hidden="1" x14ac:dyDescent="0.35">
      <c r="C118" s="276" t="s">
        <v>146</v>
      </c>
      <c r="D118" s="277"/>
      <c r="E118" s="277"/>
      <c r="F118" s="277"/>
      <c r="G118" s="278"/>
      <c r="H118" s="183"/>
      <c r="I118" s="183"/>
      <c r="J118" s="183"/>
      <c r="K118" s="183"/>
      <c r="L118" s="183"/>
      <c r="M118" s="183"/>
      <c r="N118" s="183"/>
    </row>
    <row r="119" spans="3:14" ht="16" hidden="1" thickBot="1" x14ac:dyDescent="0.4">
      <c r="C119" s="44" t="s">
        <v>250</v>
      </c>
      <c r="D119" s="45">
        <f>'1) Tableau budgétaire 1'!D115</f>
        <v>0</v>
      </c>
      <c r="E119" s="45">
        <f>'1) Tableau budgétaire 1'!E115</f>
        <v>0</v>
      </c>
      <c r="F119" s="45">
        <f>'1) Tableau budgétaire 1'!F115</f>
        <v>0</v>
      </c>
      <c r="G119" s="46">
        <f t="shared" ref="G119:G127" si="10">SUM(D119:F119)</f>
        <v>0</v>
      </c>
      <c r="H119" s="183"/>
      <c r="I119" s="183"/>
      <c r="J119" s="183"/>
      <c r="K119" s="183"/>
      <c r="L119" s="183"/>
      <c r="M119" s="183"/>
      <c r="N119" s="183"/>
    </row>
    <row r="120" spans="3:14" hidden="1" x14ac:dyDescent="0.35">
      <c r="C120" s="42" t="s">
        <v>224</v>
      </c>
      <c r="D120" s="184">
        <v>0</v>
      </c>
      <c r="E120" s="185">
        <v>0</v>
      </c>
      <c r="F120" s="185"/>
      <c r="G120" s="43">
        <f t="shared" si="10"/>
        <v>0</v>
      </c>
      <c r="H120" s="183"/>
      <c r="I120" s="183"/>
      <c r="J120" s="183"/>
      <c r="K120" s="183"/>
      <c r="L120" s="183"/>
      <c r="M120" s="183"/>
      <c r="N120" s="183"/>
    </row>
    <row r="121" spans="3:14" hidden="1" x14ac:dyDescent="0.35">
      <c r="C121" s="33" t="s">
        <v>226</v>
      </c>
      <c r="D121" s="186">
        <v>0</v>
      </c>
      <c r="E121" s="161">
        <v>0</v>
      </c>
      <c r="F121" s="161"/>
      <c r="G121" s="41">
        <f t="shared" si="10"/>
        <v>0</v>
      </c>
      <c r="H121" s="183"/>
      <c r="I121" s="183"/>
      <c r="J121" s="183"/>
      <c r="K121" s="183"/>
      <c r="L121" s="183"/>
      <c r="M121" s="183"/>
      <c r="N121" s="183"/>
    </row>
    <row r="122" spans="3:14" ht="31" hidden="1" x14ac:dyDescent="0.35">
      <c r="C122" s="33" t="s">
        <v>228</v>
      </c>
      <c r="D122" s="186">
        <v>0</v>
      </c>
      <c r="E122" s="186">
        <v>0</v>
      </c>
      <c r="F122" s="186"/>
      <c r="G122" s="41">
        <f t="shared" si="10"/>
        <v>0</v>
      </c>
      <c r="H122" s="183"/>
      <c r="I122" s="183"/>
      <c r="J122" s="183"/>
      <c r="K122" s="183"/>
      <c r="L122" s="183"/>
      <c r="M122" s="183"/>
      <c r="N122" s="183"/>
    </row>
    <row r="123" spans="3:14" hidden="1" x14ac:dyDescent="0.35">
      <c r="C123" s="34" t="s">
        <v>229</v>
      </c>
      <c r="D123" s="186">
        <v>0</v>
      </c>
      <c r="E123" s="186">
        <v>0</v>
      </c>
      <c r="F123" s="186"/>
      <c r="G123" s="41">
        <f t="shared" si="10"/>
        <v>0</v>
      </c>
      <c r="H123" s="183"/>
      <c r="I123" s="183"/>
      <c r="J123" s="183"/>
      <c r="K123" s="183"/>
      <c r="L123" s="183"/>
      <c r="M123" s="183"/>
      <c r="N123" s="183"/>
    </row>
    <row r="124" spans="3:14" hidden="1" x14ac:dyDescent="0.35">
      <c r="C124" s="33" t="s">
        <v>230</v>
      </c>
      <c r="D124" s="186">
        <v>0</v>
      </c>
      <c r="E124" s="186">
        <v>0</v>
      </c>
      <c r="F124" s="186"/>
      <c r="G124" s="41">
        <f t="shared" si="10"/>
        <v>0</v>
      </c>
      <c r="H124" s="183"/>
      <c r="I124" s="183"/>
      <c r="J124" s="183"/>
      <c r="K124" s="183"/>
      <c r="L124" s="183"/>
      <c r="M124" s="183"/>
      <c r="N124" s="183"/>
    </row>
    <row r="125" spans="3:14" hidden="1" x14ac:dyDescent="0.35">
      <c r="C125" s="33" t="s">
        <v>231</v>
      </c>
      <c r="D125" s="186">
        <v>0</v>
      </c>
      <c r="E125" s="186">
        <v>0</v>
      </c>
      <c r="F125" s="186"/>
      <c r="G125" s="41">
        <f t="shared" si="10"/>
        <v>0</v>
      </c>
      <c r="H125" s="183"/>
      <c r="I125" s="183"/>
      <c r="J125" s="183"/>
      <c r="K125" s="183"/>
      <c r="L125" s="183"/>
      <c r="M125" s="183"/>
      <c r="N125" s="183"/>
    </row>
    <row r="126" spans="3:14" ht="31" hidden="1" x14ac:dyDescent="0.35">
      <c r="C126" s="33" t="s">
        <v>232</v>
      </c>
      <c r="D126" s="186">
        <v>0</v>
      </c>
      <c r="E126" s="186">
        <v>0</v>
      </c>
      <c r="F126" s="186"/>
      <c r="G126" s="41">
        <f t="shared" si="10"/>
        <v>0</v>
      </c>
      <c r="H126" s="183"/>
      <c r="I126" s="183"/>
      <c r="J126" s="183"/>
      <c r="K126" s="183"/>
      <c r="L126" s="183"/>
      <c r="M126" s="183"/>
      <c r="N126" s="183"/>
    </row>
    <row r="127" spans="3:14" hidden="1" x14ac:dyDescent="0.35">
      <c r="C127" s="37" t="s">
        <v>233</v>
      </c>
      <c r="D127" s="47">
        <f>SUM(D120:D126)</f>
        <v>0</v>
      </c>
      <c r="E127" s="47">
        <f>SUM(E120:E126)</f>
        <v>0</v>
      </c>
      <c r="F127" s="47">
        <f>SUM(F120:F126)</f>
        <v>0</v>
      </c>
      <c r="G127" s="41">
        <f t="shared" si="10"/>
        <v>0</v>
      </c>
      <c r="H127" s="183"/>
      <c r="I127" s="183"/>
      <c r="J127" s="183"/>
      <c r="K127" s="183"/>
      <c r="L127" s="183"/>
      <c r="M127" s="183"/>
      <c r="N127" s="183"/>
    </row>
    <row r="128" spans="3:14" s="36" customFormat="1" hidden="1" x14ac:dyDescent="0.35">
      <c r="C128" s="48"/>
      <c r="D128" s="49"/>
      <c r="E128" s="49"/>
      <c r="F128" s="49"/>
      <c r="G128" s="50"/>
      <c r="H128" s="187"/>
      <c r="I128" s="187"/>
      <c r="J128" s="187"/>
      <c r="K128" s="187"/>
      <c r="L128" s="187"/>
      <c r="M128" s="187"/>
      <c r="N128" s="187"/>
    </row>
    <row r="129" spans="2:14" hidden="1" x14ac:dyDescent="0.35">
      <c r="B129" s="183"/>
      <c r="C129" s="276" t="s">
        <v>155</v>
      </c>
      <c r="D129" s="277"/>
      <c r="E129" s="277"/>
      <c r="F129" s="277"/>
      <c r="G129" s="278"/>
      <c r="H129" s="183"/>
      <c r="I129" s="183"/>
      <c r="J129" s="183"/>
      <c r="K129" s="183"/>
      <c r="L129" s="183"/>
      <c r="M129" s="183"/>
      <c r="N129" s="183"/>
    </row>
    <row r="130" spans="2:14" ht="16" hidden="1" thickBot="1" x14ac:dyDescent="0.4">
      <c r="B130" s="183"/>
      <c r="C130" s="44" t="s">
        <v>251</v>
      </c>
      <c r="D130" s="45">
        <f>'1) Tableau budgétaire 1'!D125</f>
        <v>0</v>
      </c>
      <c r="E130" s="45">
        <f>'1) Tableau budgétaire 1'!E125</f>
        <v>0</v>
      </c>
      <c r="F130" s="45">
        <f>'1) Tableau budgétaire 1'!F125</f>
        <v>0</v>
      </c>
      <c r="G130" s="46">
        <f t="shared" ref="G130:G138" si="11">SUM(D130:F130)</f>
        <v>0</v>
      </c>
      <c r="H130" s="183"/>
      <c r="I130" s="183"/>
      <c r="J130" s="183"/>
      <c r="K130" s="183"/>
      <c r="L130" s="183"/>
      <c r="M130" s="183"/>
      <c r="N130" s="183"/>
    </row>
    <row r="131" spans="2:14" hidden="1" x14ac:dyDescent="0.35">
      <c r="B131" s="183"/>
      <c r="C131" s="42" t="s">
        <v>224</v>
      </c>
      <c r="D131" s="184">
        <v>0</v>
      </c>
      <c r="E131" s="185">
        <v>0</v>
      </c>
      <c r="F131" s="185"/>
      <c r="G131" s="43">
        <f t="shared" si="11"/>
        <v>0</v>
      </c>
      <c r="H131" s="183"/>
      <c r="I131" s="183"/>
      <c r="J131" s="183"/>
      <c r="K131" s="183"/>
      <c r="L131" s="183"/>
      <c r="M131" s="183"/>
      <c r="N131" s="183"/>
    </row>
    <row r="132" spans="2:14" hidden="1" x14ac:dyDescent="0.35">
      <c r="B132" s="183"/>
      <c r="C132" s="33" t="s">
        <v>226</v>
      </c>
      <c r="D132" s="186">
        <v>0</v>
      </c>
      <c r="E132" s="161">
        <v>0</v>
      </c>
      <c r="F132" s="161"/>
      <c r="G132" s="41">
        <f t="shared" si="11"/>
        <v>0</v>
      </c>
      <c r="H132" s="183"/>
      <c r="I132" s="183"/>
      <c r="J132" s="183"/>
      <c r="K132" s="183"/>
      <c r="L132" s="183"/>
      <c r="M132" s="183"/>
      <c r="N132" s="183"/>
    </row>
    <row r="133" spans="2:14" ht="31" hidden="1" x14ac:dyDescent="0.35">
      <c r="B133" s="183"/>
      <c r="C133" s="33" t="s">
        <v>228</v>
      </c>
      <c r="D133" s="186">
        <v>0</v>
      </c>
      <c r="E133" s="186">
        <v>0</v>
      </c>
      <c r="F133" s="186"/>
      <c r="G133" s="41">
        <f t="shared" si="11"/>
        <v>0</v>
      </c>
      <c r="H133" s="183"/>
      <c r="I133" s="183"/>
      <c r="J133" s="183"/>
      <c r="K133" s="183"/>
      <c r="L133" s="183"/>
      <c r="M133" s="183"/>
      <c r="N133" s="183"/>
    </row>
    <row r="134" spans="2:14" hidden="1" x14ac:dyDescent="0.35">
      <c r="B134" s="183"/>
      <c r="C134" s="34" t="s">
        <v>229</v>
      </c>
      <c r="D134" s="186">
        <v>0</v>
      </c>
      <c r="E134" s="186">
        <v>0</v>
      </c>
      <c r="F134" s="186"/>
      <c r="G134" s="41">
        <f t="shared" si="11"/>
        <v>0</v>
      </c>
      <c r="H134" s="183"/>
      <c r="I134" s="183"/>
      <c r="J134" s="183"/>
      <c r="K134" s="183"/>
      <c r="L134" s="183"/>
      <c r="M134" s="183"/>
      <c r="N134" s="183"/>
    </row>
    <row r="135" spans="2:14" hidden="1" x14ac:dyDescent="0.35">
      <c r="B135" s="183"/>
      <c r="C135" s="33" t="s">
        <v>230</v>
      </c>
      <c r="D135" s="186">
        <v>0</v>
      </c>
      <c r="E135" s="186">
        <v>0</v>
      </c>
      <c r="F135" s="186"/>
      <c r="G135" s="41">
        <f t="shared" si="11"/>
        <v>0</v>
      </c>
      <c r="H135" s="183"/>
      <c r="I135" s="183"/>
      <c r="J135" s="183"/>
      <c r="K135" s="183"/>
      <c r="L135" s="183"/>
      <c r="M135" s="183"/>
      <c r="N135" s="183"/>
    </row>
    <row r="136" spans="2:14" hidden="1" x14ac:dyDescent="0.35">
      <c r="B136" s="183"/>
      <c r="C136" s="33" t="s">
        <v>231</v>
      </c>
      <c r="D136" s="186">
        <v>0</v>
      </c>
      <c r="E136" s="186">
        <v>0</v>
      </c>
      <c r="F136" s="186"/>
      <c r="G136" s="41">
        <f t="shared" si="11"/>
        <v>0</v>
      </c>
      <c r="H136" s="183"/>
      <c r="I136" s="183"/>
      <c r="J136" s="183"/>
      <c r="K136" s="183"/>
      <c r="L136" s="183"/>
      <c r="M136" s="183"/>
      <c r="N136" s="183"/>
    </row>
    <row r="137" spans="2:14" ht="31" x14ac:dyDescent="0.35">
      <c r="B137" s="183"/>
      <c r="C137" s="33" t="s">
        <v>232</v>
      </c>
      <c r="D137" s="186">
        <v>0</v>
      </c>
      <c r="E137" s="186">
        <v>0</v>
      </c>
      <c r="F137" s="186"/>
      <c r="G137" s="41">
        <f t="shared" si="11"/>
        <v>0</v>
      </c>
      <c r="H137" s="183"/>
      <c r="I137" s="183"/>
      <c r="J137" s="183"/>
      <c r="K137" s="183"/>
      <c r="L137" s="183"/>
      <c r="M137" s="183"/>
      <c r="N137" s="183"/>
    </row>
    <row r="138" spans="2:14" ht="16.5" customHeight="1" x14ac:dyDescent="0.35">
      <c r="B138" s="183"/>
      <c r="C138" s="37" t="s">
        <v>233</v>
      </c>
      <c r="D138" s="47">
        <f>SUM(D131:D137)</f>
        <v>0</v>
      </c>
      <c r="E138" s="47">
        <f>SUM(E131:E137)</f>
        <v>0</v>
      </c>
      <c r="F138" s="47">
        <f>SUM(F131:F137)</f>
        <v>0</v>
      </c>
      <c r="G138" s="92">
        <f t="shared" si="11"/>
        <v>0</v>
      </c>
      <c r="H138" s="183"/>
      <c r="I138" s="183"/>
      <c r="J138" s="183"/>
      <c r="K138" s="183"/>
      <c r="L138" s="183"/>
      <c r="M138" s="183"/>
      <c r="N138" s="183"/>
    </row>
    <row r="139" spans="2:14" s="36" customFormat="1" ht="16.5" customHeight="1" x14ac:dyDescent="0.35">
      <c r="B139" s="187"/>
      <c r="C139" s="48"/>
      <c r="D139" s="49"/>
      <c r="E139" s="49"/>
      <c r="F139" s="49"/>
      <c r="G139" s="50"/>
      <c r="H139" s="187"/>
      <c r="I139" s="187"/>
      <c r="J139" s="187"/>
      <c r="K139" s="187"/>
      <c r="L139" s="187"/>
      <c r="M139" s="187"/>
      <c r="N139" s="187"/>
    </row>
    <row r="140" spans="2:14" ht="16.5" customHeight="1" x14ac:dyDescent="0.35">
      <c r="B140" s="183"/>
      <c r="C140" s="276" t="s">
        <v>109</v>
      </c>
      <c r="D140" s="277"/>
      <c r="E140" s="277"/>
      <c r="F140" s="277"/>
      <c r="G140" s="277"/>
      <c r="H140" s="272"/>
      <c r="I140" s="272"/>
      <c r="J140" s="272"/>
      <c r="K140" s="272"/>
      <c r="L140" s="183"/>
      <c r="M140" s="183"/>
      <c r="N140" s="183"/>
    </row>
    <row r="141" spans="2:14" ht="16.5" customHeight="1" thickBot="1" x14ac:dyDescent="0.4">
      <c r="B141" s="183"/>
      <c r="C141" s="44" t="s">
        <v>244</v>
      </c>
      <c r="D141" s="45">
        <f>+'1) Tableau budgétaire 1'!D73</f>
        <v>134974.82</v>
      </c>
      <c r="E141" s="45">
        <f>'1) Tableau budgétaire 1'!E73</f>
        <v>172231</v>
      </c>
      <c r="F141" s="45">
        <f>'1) Tableau budgétaire 1'!F144</f>
        <v>0</v>
      </c>
      <c r="G141" s="46">
        <f t="shared" ref="G141:G149" si="12">SUM(D141:F141)</f>
        <v>307205.82</v>
      </c>
      <c r="H141" s="183"/>
      <c r="I141" s="183"/>
      <c r="J141" s="183"/>
      <c r="K141" s="183"/>
      <c r="L141" s="183"/>
      <c r="M141" s="183"/>
      <c r="N141" s="183"/>
    </row>
    <row r="142" spans="2:14" ht="16.5" customHeight="1" thickBot="1" x14ac:dyDescent="0.4">
      <c r="B142" s="183"/>
      <c r="C142" s="42" t="s">
        <v>224</v>
      </c>
      <c r="D142" s="236"/>
      <c r="E142" s="236"/>
      <c r="F142" s="47"/>
      <c r="G142" s="46">
        <f t="shared" si="12"/>
        <v>0</v>
      </c>
      <c r="H142" s="183"/>
      <c r="I142" s="183"/>
      <c r="J142" s="183"/>
      <c r="K142" s="183"/>
      <c r="L142" s="183"/>
      <c r="M142" s="183"/>
      <c r="N142" s="183"/>
    </row>
    <row r="143" spans="2:14" ht="16.5" customHeight="1" thickBot="1" x14ac:dyDescent="0.4">
      <c r="B143" s="183"/>
      <c r="C143" s="33" t="s">
        <v>226</v>
      </c>
      <c r="D143" s="236"/>
      <c r="E143" s="236"/>
      <c r="F143" s="47"/>
      <c r="G143" s="46">
        <f t="shared" si="12"/>
        <v>0</v>
      </c>
      <c r="H143" s="183"/>
      <c r="I143" s="183"/>
      <c r="J143" s="183"/>
      <c r="K143" s="183"/>
      <c r="L143" s="183"/>
      <c r="M143" s="183"/>
      <c r="N143" s="183"/>
    </row>
    <row r="144" spans="2:14" ht="27.75" customHeight="1" thickBot="1" x14ac:dyDescent="0.4">
      <c r="B144" s="183"/>
      <c r="C144" s="33" t="s">
        <v>228</v>
      </c>
      <c r="D144" s="236"/>
      <c r="E144" s="236"/>
      <c r="F144" s="47"/>
      <c r="G144" s="46">
        <f t="shared" si="12"/>
        <v>0</v>
      </c>
      <c r="H144" s="183"/>
      <c r="I144" s="183"/>
      <c r="J144" s="183"/>
      <c r="K144" s="183"/>
      <c r="L144" s="183"/>
      <c r="M144" s="183"/>
      <c r="N144" s="183"/>
    </row>
    <row r="145" spans="2:14" ht="16.5" customHeight="1" thickBot="1" x14ac:dyDescent="0.4">
      <c r="B145" s="183"/>
      <c r="C145" s="34" t="s">
        <v>229</v>
      </c>
      <c r="D145" s="240">
        <f>D141*83%</f>
        <v>112029.10060000001</v>
      </c>
      <c r="E145" s="241">
        <f>+E141*83%</f>
        <v>142951.72999999998</v>
      </c>
      <c r="F145" s="47"/>
      <c r="G145" s="46">
        <f t="shared" si="12"/>
        <v>254980.83059999999</v>
      </c>
      <c r="H145" s="183"/>
      <c r="I145" s="183"/>
      <c r="J145" s="183"/>
      <c r="K145" s="183"/>
      <c r="L145" s="183"/>
      <c r="M145" s="183"/>
      <c r="N145" s="183"/>
    </row>
    <row r="146" spans="2:14" ht="16.5" customHeight="1" thickBot="1" x14ac:dyDescent="0.4">
      <c r="B146" s="183"/>
      <c r="C146" s="33" t="s">
        <v>230</v>
      </c>
      <c r="D146" s="241">
        <f>+D141*7%</f>
        <v>9448.2374000000018</v>
      </c>
      <c r="E146" s="241">
        <f>+E141*7%</f>
        <v>12056.170000000002</v>
      </c>
      <c r="F146" s="47"/>
      <c r="G146" s="46">
        <f t="shared" si="12"/>
        <v>21504.407400000004</v>
      </c>
      <c r="H146" s="183"/>
      <c r="I146" s="183"/>
      <c r="J146" s="183"/>
      <c r="K146" s="183"/>
      <c r="L146" s="183"/>
      <c r="M146" s="183"/>
      <c r="N146" s="183"/>
    </row>
    <row r="147" spans="2:14" ht="16.5" customHeight="1" thickBot="1" x14ac:dyDescent="0.4">
      <c r="B147" s="183"/>
      <c r="C147" s="33" t="s">
        <v>231</v>
      </c>
      <c r="D147" s="241"/>
      <c r="E147" s="241"/>
      <c r="F147" s="47"/>
      <c r="G147" s="46">
        <f t="shared" si="12"/>
        <v>0</v>
      </c>
      <c r="H147" s="183"/>
      <c r="I147" s="183"/>
      <c r="J147" s="183"/>
      <c r="K147" s="183"/>
      <c r="L147" s="183"/>
      <c r="M147" s="183"/>
      <c r="N147" s="183"/>
    </row>
    <row r="148" spans="2:14" ht="31.5" thickBot="1" x14ac:dyDescent="0.4">
      <c r="B148" s="183"/>
      <c r="C148" s="33" t="s">
        <v>232</v>
      </c>
      <c r="D148" s="241">
        <f>+D141*10%</f>
        <v>13497.482000000002</v>
      </c>
      <c r="E148" s="241">
        <f>+E141*10%</f>
        <v>17223.100000000002</v>
      </c>
      <c r="F148" s="47"/>
      <c r="G148" s="46">
        <f t="shared" si="12"/>
        <v>30720.582000000002</v>
      </c>
      <c r="H148" s="183"/>
      <c r="I148" s="183"/>
      <c r="J148" s="183"/>
      <c r="K148" s="183"/>
      <c r="L148" s="183"/>
      <c r="M148" s="183"/>
      <c r="N148" s="183"/>
    </row>
    <row r="149" spans="2:14" ht="16" thickBot="1" x14ac:dyDescent="0.4">
      <c r="B149" s="183"/>
      <c r="C149" s="37" t="s">
        <v>233</v>
      </c>
      <c r="D149" s="236">
        <f>SUM(D145:D148)</f>
        <v>134974.82</v>
      </c>
      <c r="E149" s="236">
        <f>SUM(E145:E148)</f>
        <v>172231</v>
      </c>
      <c r="F149" s="47"/>
      <c r="G149" s="46">
        <f t="shared" si="12"/>
        <v>307205.82</v>
      </c>
      <c r="H149" s="183"/>
      <c r="I149" s="183"/>
      <c r="J149" s="183"/>
      <c r="K149" s="183"/>
      <c r="L149" s="183"/>
      <c r="M149" s="183"/>
      <c r="N149" s="183"/>
    </row>
    <row r="150" spans="2:14" x14ac:dyDescent="0.35">
      <c r="B150" s="183"/>
      <c r="C150" s="183"/>
      <c r="D150" s="187"/>
      <c r="E150" s="187"/>
      <c r="F150" s="187"/>
      <c r="G150" s="183"/>
      <c r="H150" s="183"/>
      <c r="I150" s="183"/>
      <c r="J150" s="183"/>
      <c r="K150" s="183"/>
      <c r="L150" s="183"/>
      <c r="M150" s="183"/>
      <c r="N150" s="183"/>
    </row>
    <row r="151" spans="2:14" hidden="1" x14ac:dyDescent="0.35">
      <c r="B151" s="276" t="s">
        <v>252</v>
      </c>
      <c r="C151" s="277"/>
      <c r="D151" s="277"/>
      <c r="E151" s="277"/>
      <c r="F151" s="277"/>
      <c r="G151" s="278"/>
      <c r="H151" s="183"/>
      <c r="I151" s="183"/>
      <c r="J151" s="183"/>
      <c r="K151" s="183"/>
      <c r="L151" s="183"/>
      <c r="M151" s="183"/>
      <c r="N151" s="183"/>
    </row>
    <row r="152" spans="2:14" hidden="1" x14ac:dyDescent="0.35">
      <c r="B152" s="183"/>
      <c r="C152" s="276" t="s">
        <v>165</v>
      </c>
      <c r="D152" s="277"/>
      <c r="E152" s="277"/>
      <c r="F152" s="277"/>
      <c r="G152" s="278"/>
      <c r="H152" s="183"/>
      <c r="I152" s="183"/>
      <c r="J152" s="183"/>
      <c r="K152" s="183"/>
      <c r="L152" s="183"/>
      <c r="M152" s="183"/>
      <c r="N152" s="183"/>
    </row>
    <row r="153" spans="2:14" ht="16" hidden="1" thickBot="1" x14ac:dyDescent="0.4">
      <c r="B153" s="183"/>
      <c r="C153" s="44" t="s">
        <v>253</v>
      </c>
      <c r="D153" s="45">
        <f>'1) Tableau budgétaire 1'!D137</f>
        <v>0</v>
      </c>
      <c r="E153" s="45">
        <f>'1) Tableau budgétaire 1'!E137</f>
        <v>0</v>
      </c>
      <c r="F153" s="45">
        <f>'1) Tableau budgétaire 1'!F137</f>
        <v>0</v>
      </c>
      <c r="G153" s="46">
        <f>SUM(D153:F153)</f>
        <v>0</v>
      </c>
      <c r="H153" s="183"/>
      <c r="I153" s="183"/>
      <c r="J153" s="183"/>
      <c r="K153" s="183"/>
      <c r="L153" s="183"/>
      <c r="M153" s="183"/>
      <c r="N153" s="183"/>
    </row>
    <row r="154" spans="2:14" hidden="1" x14ac:dyDescent="0.35">
      <c r="B154" s="183"/>
      <c r="C154" s="42" t="s">
        <v>224</v>
      </c>
      <c r="D154" s="184">
        <v>0</v>
      </c>
      <c r="E154" s="185">
        <v>0</v>
      </c>
      <c r="F154" s="185"/>
      <c r="G154" s="43">
        <f t="shared" ref="G154:G161" si="13">SUM(D154:F154)</f>
        <v>0</v>
      </c>
      <c r="H154" s="183"/>
      <c r="I154" s="183"/>
      <c r="J154" s="183"/>
      <c r="K154" s="183"/>
      <c r="L154" s="183"/>
      <c r="M154" s="183"/>
      <c r="N154" s="183"/>
    </row>
    <row r="155" spans="2:14" hidden="1" x14ac:dyDescent="0.35">
      <c r="B155" s="183"/>
      <c r="C155" s="33" t="s">
        <v>226</v>
      </c>
      <c r="D155" s="186">
        <v>0</v>
      </c>
      <c r="E155" s="161">
        <v>0</v>
      </c>
      <c r="F155" s="161"/>
      <c r="G155" s="41">
        <f t="shared" si="13"/>
        <v>0</v>
      </c>
      <c r="H155" s="183"/>
      <c r="I155" s="183"/>
      <c r="J155" s="183"/>
      <c r="K155" s="183"/>
      <c r="L155" s="183"/>
      <c r="M155" s="183"/>
      <c r="N155" s="183"/>
    </row>
    <row r="156" spans="2:14" ht="31" hidden="1" x14ac:dyDescent="0.35">
      <c r="B156" s="183"/>
      <c r="C156" s="33" t="s">
        <v>228</v>
      </c>
      <c r="D156" s="186">
        <v>0</v>
      </c>
      <c r="E156" s="186">
        <v>0</v>
      </c>
      <c r="F156" s="186"/>
      <c r="G156" s="41">
        <f t="shared" si="13"/>
        <v>0</v>
      </c>
      <c r="H156" s="183"/>
      <c r="I156" s="183"/>
      <c r="J156" s="183"/>
      <c r="K156" s="183"/>
      <c r="L156" s="183"/>
      <c r="M156" s="183"/>
      <c r="N156" s="183"/>
    </row>
    <row r="157" spans="2:14" hidden="1" x14ac:dyDescent="0.35">
      <c r="B157" s="183"/>
      <c r="C157" s="34" t="s">
        <v>229</v>
      </c>
      <c r="D157" s="186">
        <v>0</v>
      </c>
      <c r="E157" s="186">
        <v>0</v>
      </c>
      <c r="F157" s="186"/>
      <c r="G157" s="41">
        <f t="shared" si="13"/>
        <v>0</v>
      </c>
      <c r="H157" s="183"/>
      <c r="I157" s="183"/>
      <c r="J157" s="183"/>
      <c r="K157" s="183"/>
      <c r="L157" s="183"/>
      <c r="M157" s="183"/>
      <c r="N157" s="183"/>
    </row>
    <row r="158" spans="2:14" hidden="1" x14ac:dyDescent="0.35">
      <c r="B158" s="183"/>
      <c r="C158" s="33" t="s">
        <v>230</v>
      </c>
      <c r="D158" s="186">
        <v>0</v>
      </c>
      <c r="E158" s="186">
        <v>0</v>
      </c>
      <c r="F158" s="186"/>
      <c r="G158" s="41">
        <f t="shared" si="13"/>
        <v>0</v>
      </c>
      <c r="H158" s="183"/>
      <c r="I158" s="183"/>
      <c r="J158" s="183"/>
      <c r="K158" s="183"/>
      <c r="L158" s="183"/>
      <c r="M158" s="183"/>
      <c r="N158" s="183"/>
    </row>
    <row r="159" spans="2:14" hidden="1" x14ac:dyDescent="0.35">
      <c r="B159" s="183"/>
      <c r="C159" s="33" t="s">
        <v>231</v>
      </c>
      <c r="D159" s="186">
        <v>0</v>
      </c>
      <c r="E159" s="186">
        <v>0</v>
      </c>
      <c r="F159" s="186"/>
      <c r="G159" s="41">
        <f t="shared" si="13"/>
        <v>0</v>
      </c>
      <c r="H159" s="183"/>
      <c r="I159" s="183"/>
      <c r="J159" s="183"/>
      <c r="K159" s="183"/>
      <c r="L159" s="183"/>
      <c r="M159" s="183"/>
      <c r="N159" s="183"/>
    </row>
    <row r="160" spans="2:14" ht="31" hidden="1" x14ac:dyDescent="0.35">
      <c r="B160" s="183"/>
      <c r="C160" s="33" t="s">
        <v>232</v>
      </c>
      <c r="D160" s="186">
        <v>0</v>
      </c>
      <c r="E160" s="186">
        <v>0</v>
      </c>
      <c r="F160" s="186"/>
      <c r="G160" s="41">
        <f t="shared" si="13"/>
        <v>0</v>
      </c>
      <c r="H160" s="183"/>
      <c r="I160" s="183"/>
      <c r="J160" s="183"/>
      <c r="K160" s="183"/>
      <c r="L160" s="183"/>
      <c r="M160" s="183"/>
      <c r="N160" s="183"/>
    </row>
    <row r="161" spans="2:7" hidden="1" x14ac:dyDescent="0.35">
      <c r="B161" s="183"/>
      <c r="C161" s="37" t="s">
        <v>233</v>
      </c>
      <c r="D161" s="47">
        <f>SUM(D154:D160)</f>
        <v>0</v>
      </c>
      <c r="E161" s="47">
        <f>SUM(E154:E160)</f>
        <v>0</v>
      </c>
      <c r="F161" s="47">
        <f>SUM(F154:F160)</f>
        <v>0</v>
      </c>
      <c r="G161" s="41">
        <f t="shared" si="13"/>
        <v>0</v>
      </c>
    </row>
    <row r="162" spans="2:7" s="36" customFormat="1" ht="1.5" customHeight="1" x14ac:dyDescent="0.35">
      <c r="B162" s="187"/>
      <c r="C162" s="48"/>
      <c r="D162" s="49"/>
      <c r="E162" s="49"/>
      <c r="F162" s="49"/>
      <c r="G162" s="50"/>
    </row>
    <row r="163" spans="2:7" hidden="1" x14ac:dyDescent="0.35">
      <c r="B163" s="183"/>
      <c r="C163" s="276" t="s">
        <v>174</v>
      </c>
      <c r="D163" s="277"/>
      <c r="E163" s="277"/>
      <c r="F163" s="277"/>
      <c r="G163" s="278"/>
    </row>
    <row r="164" spans="2:7" ht="16" hidden="1" thickBot="1" x14ac:dyDescent="0.4">
      <c r="B164" s="183"/>
      <c r="C164" s="44" t="s">
        <v>254</v>
      </c>
      <c r="D164" s="45">
        <f>'1) Tableau budgétaire 1'!D147</f>
        <v>0</v>
      </c>
      <c r="E164" s="45">
        <f>'1) Tableau budgétaire 1'!E147</f>
        <v>0</v>
      </c>
      <c r="F164" s="45">
        <f>'1) Tableau budgétaire 1'!F147</f>
        <v>0</v>
      </c>
      <c r="G164" s="46">
        <f t="shared" ref="G164:G172" si="14">SUM(D164:F164)</f>
        <v>0</v>
      </c>
    </row>
    <row r="165" spans="2:7" hidden="1" x14ac:dyDescent="0.35">
      <c r="B165" s="183"/>
      <c r="C165" s="42" t="s">
        <v>224</v>
      </c>
      <c r="D165" s="184">
        <v>0</v>
      </c>
      <c r="E165" s="185">
        <v>0</v>
      </c>
      <c r="F165" s="185"/>
      <c r="G165" s="43">
        <f t="shared" si="14"/>
        <v>0</v>
      </c>
    </row>
    <row r="166" spans="2:7" hidden="1" x14ac:dyDescent="0.35">
      <c r="B166" s="183"/>
      <c r="C166" s="33" t="s">
        <v>226</v>
      </c>
      <c r="D166" s="186">
        <v>0</v>
      </c>
      <c r="E166" s="161">
        <v>0</v>
      </c>
      <c r="F166" s="161"/>
      <c r="G166" s="41">
        <f t="shared" si="14"/>
        <v>0</v>
      </c>
    </row>
    <row r="167" spans="2:7" ht="31" hidden="1" x14ac:dyDescent="0.35">
      <c r="B167" s="183"/>
      <c r="C167" s="33" t="s">
        <v>228</v>
      </c>
      <c r="D167" s="186">
        <v>0</v>
      </c>
      <c r="E167" s="186">
        <v>0</v>
      </c>
      <c r="F167" s="186"/>
      <c r="G167" s="41">
        <f t="shared" si="14"/>
        <v>0</v>
      </c>
    </row>
    <row r="168" spans="2:7" hidden="1" x14ac:dyDescent="0.35">
      <c r="B168" s="183"/>
      <c r="C168" s="34" t="s">
        <v>229</v>
      </c>
      <c r="D168" s="186">
        <v>0</v>
      </c>
      <c r="E168" s="186">
        <v>0</v>
      </c>
      <c r="F168" s="186"/>
      <c r="G168" s="41">
        <f t="shared" si="14"/>
        <v>0</v>
      </c>
    </row>
    <row r="169" spans="2:7" hidden="1" x14ac:dyDescent="0.35">
      <c r="B169" s="183"/>
      <c r="C169" s="33" t="s">
        <v>230</v>
      </c>
      <c r="D169" s="186">
        <v>0</v>
      </c>
      <c r="E169" s="186">
        <v>0</v>
      </c>
      <c r="F169" s="186"/>
      <c r="G169" s="41">
        <f t="shared" si="14"/>
        <v>0</v>
      </c>
    </row>
    <row r="170" spans="2:7" hidden="1" x14ac:dyDescent="0.35">
      <c r="B170" s="183"/>
      <c r="C170" s="33" t="s">
        <v>231</v>
      </c>
      <c r="D170" s="186">
        <v>0</v>
      </c>
      <c r="E170" s="186">
        <v>0</v>
      </c>
      <c r="F170" s="186"/>
      <c r="G170" s="41">
        <f t="shared" si="14"/>
        <v>0</v>
      </c>
    </row>
    <row r="171" spans="2:7" ht="31" hidden="1" x14ac:dyDescent="0.35">
      <c r="B171" s="183"/>
      <c r="C171" s="33" t="s">
        <v>232</v>
      </c>
      <c r="D171" s="186">
        <v>0</v>
      </c>
      <c r="E171" s="186">
        <v>0</v>
      </c>
      <c r="F171" s="186"/>
      <c r="G171" s="41">
        <f t="shared" si="14"/>
        <v>0</v>
      </c>
    </row>
    <row r="172" spans="2:7" hidden="1" x14ac:dyDescent="0.35">
      <c r="B172" s="183"/>
      <c r="C172" s="37" t="s">
        <v>233</v>
      </c>
      <c r="D172" s="47">
        <f>SUM(D165:D171)</f>
        <v>0</v>
      </c>
      <c r="E172" s="47">
        <f>SUM(E165:E171)</f>
        <v>0</v>
      </c>
      <c r="F172" s="47">
        <f>SUM(F165:F171)</f>
        <v>0</v>
      </c>
      <c r="G172" s="41">
        <f t="shared" si="14"/>
        <v>0</v>
      </c>
    </row>
    <row r="173" spans="2:7" s="36" customFormat="1" ht="0.75" customHeight="1" x14ac:dyDescent="0.35">
      <c r="B173" s="187"/>
      <c r="C173" s="48"/>
      <c r="D173" s="49"/>
      <c r="E173" s="49"/>
      <c r="F173" s="49"/>
      <c r="G173" s="50"/>
    </row>
    <row r="174" spans="2:7" hidden="1" x14ac:dyDescent="0.35">
      <c r="B174" s="183"/>
      <c r="C174" s="276" t="s">
        <v>183</v>
      </c>
      <c r="D174" s="277"/>
      <c r="E174" s="277"/>
      <c r="F174" s="277"/>
      <c r="G174" s="278"/>
    </row>
    <row r="175" spans="2:7" ht="16" hidden="1" thickBot="1" x14ac:dyDescent="0.4">
      <c r="B175" s="183"/>
      <c r="C175" s="44" t="s">
        <v>255</v>
      </c>
      <c r="D175" s="45">
        <f>'1) Tableau budgétaire 1'!D157</f>
        <v>0</v>
      </c>
      <c r="E175" s="45">
        <f>'1) Tableau budgétaire 1'!E157</f>
        <v>0</v>
      </c>
      <c r="F175" s="45">
        <f>'1) Tableau budgétaire 1'!F157</f>
        <v>0</v>
      </c>
      <c r="G175" s="46">
        <f t="shared" ref="G175:G183" si="15">SUM(D175:F175)</f>
        <v>0</v>
      </c>
    </row>
    <row r="176" spans="2:7" hidden="1" x14ac:dyDescent="0.35">
      <c r="B176" s="183"/>
      <c r="C176" s="42" t="s">
        <v>224</v>
      </c>
      <c r="D176" s="184">
        <v>0</v>
      </c>
      <c r="E176" s="185">
        <v>0</v>
      </c>
      <c r="F176" s="185"/>
      <c r="G176" s="43">
        <f t="shared" si="15"/>
        <v>0</v>
      </c>
    </row>
    <row r="177" spans="3:7" hidden="1" x14ac:dyDescent="0.35">
      <c r="C177" s="33" t="s">
        <v>226</v>
      </c>
      <c r="D177" s="186">
        <v>0</v>
      </c>
      <c r="E177" s="161">
        <v>0</v>
      </c>
      <c r="F177" s="161"/>
      <c r="G177" s="41">
        <f t="shared" si="15"/>
        <v>0</v>
      </c>
    </row>
    <row r="178" spans="3:7" ht="31" hidden="1" x14ac:dyDescent="0.35">
      <c r="C178" s="33" t="s">
        <v>228</v>
      </c>
      <c r="D178" s="186">
        <v>0</v>
      </c>
      <c r="E178" s="186">
        <v>0</v>
      </c>
      <c r="F178" s="186"/>
      <c r="G178" s="41">
        <f t="shared" si="15"/>
        <v>0</v>
      </c>
    </row>
    <row r="179" spans="3:7" hidden="1" x14ac:dyDescent="0.35">
      <c r="C179" s="34" t="s">
        <v>229</v>
      </c>
      <c r="D179" s="186">
        <v>0</v>
      </c>
      <c r="E179" s="186">
        <v>0</v>
      </c>
      <c r="F179" s="186"/>
      <c r="G179" s="41">
        <f t="shared" si="15"/>
        <v>0</v>
      </c>
    </row>
    <row r="180" spans="3:7" hidden="1" x14ac:dyDescent="0.35">
      <c r="C180" s="33" t="s">
        <v>230</v>
      </c>
      <c r="D180" s="186">
        <v>0</v>
      </c>
      <c r="E180" s="186">
        <v>0</v>
      </c>
      <c r="F180" s="186"/>
      <c r="G180" s="41">
        <f t="shared" si="15"/>
        <v>0</v>
      </c>
    </row>
    <row r="181" spans="3:7" hidden="1" x14ac:dyDescent="0.35">
      <c r="C181" s="33" t="s">
        <v>231</v>
      </c>
      <c r="D181" s="186">
        <v>0</v>
      </c>
      <c r="E181" s="186">
        <v>0</v>
      </c>
      <c r="F181" s="186"/>
      <c r="G181" s="41">
        <f t="shared" si="15"/>
        <v>0</v>
      </c>
    </row>
    <row r="182" spans="3:7" ht="31" hidden="1" x14ac:dyDescent="0.35">
      <c r="C182" s="33" t="s">
        <v>232</v>
      </c>
      <c r="D182" s="186">
        <v>0</v>
      </c>
      <c r="E182" s="186">
        <v>0</v>
      </c>
      <c r="F182" s="186"/>
      <c r="G182" s="41">
        <f t="shared" si="15"/>
        <v>0</v>
      </c>
    </row>
    <row r="183" spans="3:7" hidden="1" x14ac:dyDescent="0.35">
      <c r="C183" s="37" t="s">
        <v>233</v>
      </c>
      <c r="D183" s="47">
        <f>SUM(D176:D182)</f>
        <v>0</v>
      </c>
      <c r="E183" s="47">
        <f>SUM(E176:E182)</f>
        <v>0</v>
      </c>
      <c r="F183" s="47">
        <f>SUM(F176:F182)</f>
        <v>0</v>
      </c>
      <c r="G183" s="41">
        <f t="shared" si="15"/>
        <v>0</v>
      </c>
    </row>
    <row r="184" spans="3:7" s="36" customFormat="1" hidden="1" x14ac:dyDescent="0.35">
      <c r="C184" s="48"/>
      <c r="D184" s="49"/>
      <c r="E184" s="49"/>
      <c r="F184" s="49"/>
      <c r="G184" s="50"/>
    </row>
    <row r="185" spans="3:7" hidden="1" x14ac:dyDescent="0.35">
      <c r="C185" s="276" t="s">
        <v>192</v>
      </c>
      <c r="D185" s="277"/>
      <c r="E185" s="277"/>
      <c r="F185" s="277"/>
      <c r="G185" s="278"/>
    </row>
    <row r="186" spans="3:7" ht="16" hidden="1" thickBot="1" x14ac:dyDescent="0.4">
      <c r="C186" s="44" t="s">
        <v>256</v>
      </c>
      <c r="D186" s="45">
        <f>'1) Tableau budgétaire 1'!D167</f>
        <v>0</v>
      </c>
      <c r="E186" s="45">
        <f>'1) Tableau budgétaire 1'!E167</f>
        <v>0</v>
      </c>
      <c r="F186" s="45">
        <f>'1) Tableau budgétaire 1'!F167</f>
        <v>0</v>
      </c>
      <c r="G186" s="46">
        <f t="shared" ref="G186:G194" si="16">SUM(D186:F186)</f>
        <v>0</v>
      </c>
    </row>
    <row r="187" spans="3:7" hidden="1" x14ac:dyDescent="0.35">
      <c r="C187" s="42" t="s">
        <v>224</v>
      </c>
      <c r="D187" s="184">
        <v>0</v>
      </c>
      <c r="E187" s="185">
        <v>0</v>
      </c>
      <c r="F187" s="185"/>
      <c r="G187" s="43">
        <f t="shared" si="16"/>
        <v>0</v>
      </c>
    </row>
    <row r="188" spans="3:7" hidden="1" x14ac:dyDescent="0.35">
      <c r="C188" s="33" t="s">
        <v>226</v>
      </c>
      <c r="D188" s="186">
        <v>0</v>
      </c>
      <c r="E188" s="161">
        <v>0</v>
      </c>
      <c r="F188" s="161"/>
      <c r="G188" s="41">
        <f t="shared" si="16"/>
        <v>0</v>
      </c>
    </row>
    <row r="189" spans="3:7" ht="31" hidden="1" x14ac:dyDescent="0.35">
      <c r="C189" s="33" t="s">
        <v>228</v>
      </c>
      <c r="D189" s="186">
        <v>0</v>
      </c>
      <c r="E189" s="186">
        <v>0</v>
      </c>
      <c r="F189" s="186"/>
      <c r="G189" s="41">
        <f t="shared" si="16"/>
        <v>0</v>
      </c>
    </row>
    <row r="190" spans="3:7" hidden="1" x14ac:dyDescent="0.35">
      <c r="C190" s="34" t="s">
        <v>229</v>
      </c>
      <c r="D190" s="186">
        <v>0</v>
      </c>
      <c r="E190" s="186">
        <v>0</v>
      </c>
      <c r="F190" s="186"/>
      <c r="G190" s="41">
        <f t="shared" si="16"/>
        <v>0</v>
      </c>
    </row>
    <row r="191" spans="3:7" hidden="1" x14ac:dyDescent="0.35">
      <c r="C191" s="33" t="s">
        <v>230</v>
      </c>
      <c r="D191" s="186">
        <v>0</v>
      </c>
      <c r="E191" s="186">
        <v>0</v>
      </c>
      <c r="F191" s="186"/>
      <c r="G191" s="41">
        <f t="shared" si="16"/>
        <v>0</v>
      </c>
    </row>
    <row r="192" spans="3:7" hidden="1" x14ac:dyDescent="0.35">
      <c r="C192" s="33" t="s">
        <v>231</v>
      </c>
      <c r="D192" s="186">
        <v>0</v>
      </c>
      <c r="E192" s="186">
        <v>0</v>
      </c>
      <c r="F192" s="186"/>
      <c r="G192" s="41">
        <f t="shared" si="16"/>
        <v>0</v>
      </c>
    </row>
    <row r="193" spans="3:13" ht="31" hidden="1" x14ac:dyDescent="0.35">
      <c r="C193" s="33" t="s">
        <v>232</v>
      </c>
      <c r="D193" s="186">
        <v>0</v>
      </c>
      <c r="E193" s="186">
        <v>0</v>
      </c>
      <c r="F193" s="186"/>
      <c r="G193" s="41">
        <f t="shared" si="16"/>
        <v>0</v>
      </c>
      <c r="H193" s="183"/>
      <c r="I193" s="183"/>
      <c r="J193" s="183"/>
      <c r="K193" s="183"/>
      <c r="L193" s="183"/>
      <c r="M193" s="183"/>
    </row>
    <row r="194" spans="3:13" hidden="1" x14ac:dyDescent="0.35">
      <c r="C194" s="37" t="s">
        <v>233</v>
      </c>
      <c r="D194" s="47">
        <f>SUM(D187:D193)</f>
        <v>0</v>
      </c>
      <c r="E194" s="47">
        <f>SUM(E187:E193)</f>
        <v>0</v>
      </c>
      <c r="F194" s="47">
        <f>SUM(F187:F193)</f>
        <v>0</v>
      </c>
      <c r="G194" s="41">
        <f t="shared" si="16"/>
        <v>0</v>
      </c>
      <c r="H194" s="183"/>
      <c r="I194" s="183"/>
      <c r="J194" s="183"/>
      <c r="K194" s="183"/>
      <c r="L194" s="183"/>
      <c r="M194" s="183"/>
    </row>
    <row r="195" spans="3:13" ht="2.25" customHeight="1" x14ac:dyDescent="0.35">
      <c r="C195" s="183"/>
      <c r="D195" s="187"/>
      <c r="E195" s="187"/>
      <c r="F195" s="187"/>
      <c r="G195" s="183"/>
      <c r="H195" s="183"/>
      <c r="I195" s="183"/>
      <c r="J195" s="183"/>
      <c r="K195" s="183"/>
      <c r="L195" s="183"/>
      <c r="M195" s="183"/>
    </row>
    <row r="196" spans="3:13" hidden="1" x14ac:dyDescent="0.35">
      <c r="C196" s="276" t="s">
        <v>257</v>
      </c>
      <c r="D196" s="277"/>
      <c r="E196" s="277"/>
      <c r="F196" s="277"/>
      <c r="G196" s="278"/>
      <c r="H196" s="183"/>
      <c r="I196" s="183"/>
      <c r="J196" s="183"/>
      <c r="K196" s="183"/>
      <c r="L196" s="183"/>
      <c r="M196" s="183"/>
    </row>
    <row r="197" spans="3:13" ht="16" hidden="1" thickBot="1" x14ac:dyDescent="0.4">
      <c r="C197" s="44" t="s">
        <v>258</v>
      </c>
      <c r="D197" s="45"/>
      <c r="E197" s="45"/>
      <c r="F197" s="45">
        <f>'1) Tableau budgétaire 1'!F174</f>
        <v>0</v>
      </c>
      <c r="G197" s="46">
        <f t="shared" ref="G197:G205" si="17">SUM(D197:F197)</f>
        <v>0</v>
      </c>
      <c r="H197" s="183"/>
      <c r="I197" s="183"/>
      <c r="J197" s="183"/>
      <c r="K197" s="183"/>
      <c r="L197" s="183"/>
      <c r="M197" s="183"/>
    </row>
    <row r="198" spans="3:13" hidden="1" x14ac:dyDescent="0.35">
      <c r="C198" s="42" t="s">
        <v>224</v>
      </c>
      <c r="D198" s="184">
        <v>0</v>
      </c>
      <c r="E198" s="185">
        <v>0</v>
      </c>
      <c r="F198" s="185"/>
      <c r="G198" s="43">
        <f t="shared" si="17"/>
        <v>0</v>
      </c>
      <c r="H198" s="183"/>
      <c r="I198" s="183"/>
      <c r="J198" s="183"/>
      <c r="K198" s="183"/>
      <c r="L198" s="183"/>
      <c r="M198" s="183"/>
    </row>
    <row r="199" spans="3:13" hidden="1" x14ac:dyDescent="0.35">
      <c r="C199" s="33" t="s">
        <v>226</v>
      </c>
      <c r="D199" s="186">
        <v>0</v>
      </c>
      <c r="E199" s="161">
        <v>0</v>
      </c>
      <c r="F199" s="161"/>
      <c r="G199" s="41">
        <f>SUM(D199:F199)</f>
        <v>0</v>
      </c>
      <c r="H199" s="183"/>
      <c r="I199" s="183"/>
      <c r="J199" s="183"/>
      <c r="K199" s="183"/>
      <c r="L199" s="183"/>
      <c r="M199" s="183"/>
    </row>
    <row r="200" spans="3:13" ht="31" hidden="1" x14ac:dyDescent="0.35">
      <c r="C200" s="33" t="s">
        <v>228</v>
      </c>
      <c r="D200" s="186">
        <v>0</v>
      </c>
      <c r="E200" s="186">
        <v>0</v>
      </c>
      <c r="F200" s="186"/>
      <c r="G200" s="41">
        <f t="shared" si="17"/>
        <v>0</v>
      </c>
      <c r="H200" s="183"/>
      <c r="I200" s="183"/>
      <c r="J200" s="183"/>
      <c r="K200" s="183"/>
      <c r="L200" s="183"/>
      <c r="M200" s="183"/>
    </row>
    <row r="201" spans="3:13" hidden="1" x14ac:dyDescent="0.35">
      <c r="C201" s="34" t="s">
        <v>229</v>
      </c>
      <c r="D201" s="186">
        <v>0</v>
      </c>
      <c r="E201" s="186">
        <v>0</v>
      </c>
      <c r="F201" s="186"/>
      <c r="G201" s="41">
        <f t="shared" si="17"/>
        <v>0</v>
      </c>
      <c r="H201" s="183"/>
      <c r="I201" s="183"/>
      <c r="J201" s="183"/>
      <c r="K201" s="183"/>
      <c r="L201" s="183"/>
      <c r="M201" s="183"/>
    </row>
    <row r="202" spans="3:13" hidden="1" x14ac:dyDescent="0.35">
      <c r="C202" s="33" t="s">
        <v>230</v>
      </c>
      <c r="D202" s="186">
        <v>0</v>
      </c>
      <c r="E202" s="186">
        <v>0</v>
      </c>
      <c r="F202" s="186"/>
      <c r="G202" s="41">
        <f t="shared" si="17"/>
        <v>0</v>
      </c>
      <c r="H202" s="183"/>
      <c r="I202" s="183"/>
      <c r="J202" s="183"/>
      <c r="K202" s="183"/>
      <c r="L202" s="183"/>
      <c r="M202" s="183"/>
    </row>
    <row r="203" spans="3:13" hidden="1" x14ac:dyDescent="0.35">
      <c r="C203" s="33" t="s">
        <v>231</v>
      </c>
      <c r="D203" s="186">
        <v>0</v>
      </c>
      <c r="E203" s="186">
        <v>0</v>
      </c>
      <c r="F203" s="186"/>
      <c r="G203" s="41">
        <f>SUM(D203:F203)</f>
        <v>0</v>
      </c>
      <c r="H203" s="183"/>
      <c r="I203" s="183"/>
      <c r="J203" s="183"/>
      <c r="K203" s="183"/>
      <c r="L203" s="183"/>
      <c r="M203" s="183"/>
    </row>
    <row r="204" spans="3:13" ht="31" hidden="1" x14ac:dyDescent="0.35">
      <c r="C204" s="33" t="s">
        <v>232</v>
      </c>
      <c r="D204" s="186">
        <v>0</v>
      </c>
      <c r="E204" s="186">
        <v>0</v>
      </c>
      <c r="F204" s="186"/>
      <c r="G204" s="41">
        <f t="shared" si="17"/>
        <v>0</v>
      </c>
      <c r="H204" s="183"/>
      <c r="I204" s="183"/>
      <c r="J204" s="183"/>
      <c r="K204" s="183"/>
      <c r="L204" s="183"/>
      <c r="M204" s="183"/>
    </row>
    <row r="205" spans="3:13" hidden="1" x14ac:dyDescent="0.35">
      <c r="C205" s="37" t="s">
        <v>233</v>
      </c>
      <c r="D205" s="47"/>
      <c r="E205" s="47"/>
      <c r="F205" s="47">
        <f>SUM(F198:F204)</f>
        <v>0</v>
      </c>
      <c r="G205" s="41">
        <f t="shared" si="17"/>
        <v>0</v>
      </c>
      <c r="H205" s="183"/>
      <c r="I205" s="183"/>
      <c r="J205" s="183"/>
      <c r="K205" s="183"/>
      <c r="L205" s="183"/>
      <c r="M205" s="183"/>
    </row>
    <row r="206" spans="3:13" ht="15.75" customHeight="1" thickBot="1" x14ac:dyDescent="0.4">
      <c r="C206" s="183"/>
      <c r="D206" s="187"/>
      <c r="E206" s="187"/>
      <c r="F206" s="187"/>
      <c r="G206" s="183"/>
      <c r="H206" s="183"/>
      <c r="I206" s="183"/>
      <c r="J206" s="183"/>
      <c r="K206" s="183"/>
      <c r="L206" s="183"/>
      <c r="M206" s="183"/>
    </row>
    <row r="207" spans="3:13" ht="19.5" customHeight="1" thickBot="1" x14ac:dyDescent="0.4">
      <c r="C207" s="273" t="s">
        <v>206</v>
      </c>
      <c r="D207" s="274"/>
      <c r="E207" s="274"/>
      <c r="F207" s="274"/>
      <c r="G207" s="275"/>
      <c r="H207" s="183"/>
      <c r="I207" s="183"/>
      <c r="J207" s="183"/>
      <c r="K207" s="183"/>
      <c r="L207" s="183"/>
      <c r="M207" s="183"/>
    </row>
    <row r="208" spans="3:13" ht="51.75" customHeight="1" x14ac:dyDescent="0.35">
      <c r="C208" s="54"/>
      <c r="D208" s="143" t="str">
        <f>'1) Tableau budgétaire 1'!D5</f>
        <v>ONUDC
(budget en USD)</v>
      </c>
      <c r="E208" s="143" t="str">
        <f>'1) Tableau budgétaire 1'!E5</f>
        <v>PNUD
(budget en USD)</v>
      </c>
      <c r="F208" s="143" t="str">
        <f>'1) Tableau budgétaire 1'!F5</f>
        <v>Organisation recipiendiaire 3 (budget en USD)</v>
      </c>
      <c r="G208" s="14" t="s">
        <v>206</v>
      </c>
      <c r="H208" s="183"/>
      <c r="I208" s="183"/>
      <c r="J208" s="183"/>
      <c r="K208" s="183"/>
      <c r="L208" s="183"/>
      <c r="M208" s="183"/>
    </row>
    <row r="209" spans="3:14" ht="19.5" customHeight="1" x14ac:dyDescent="0.35">
      <c r="C209" s="144" t="s">
        <v>224</v>
      </c>
      <c r="D209" s="191">
        <f>+'1) Tableau budgétaire 1'!D170</f>
        <v>276500</v>
      </c>
      <c r="E209" s="191">
        <f>+'1) Tableau budgétaire 1'!E170</f>
        <v>100653</v>
      </c>
      <c r="F209" s="191">
        <f t="shared" ref="F209:F215" si="18">SUM(F187,F176,F165,F154,F131,F120,F109,F98,F86,F75,F64,F53,F41,F30,F19,F8,F198)</f>
        <v>0</v>
      </c>
      <c r="G209" s="52">
        <f t="shared" ref="G209:G216" si="19">SUM(D209:F209)</f>
        <v>377153</v>
      </c>
      <c r="H209" s="183"/>
      <c r="I209" s="183"/>
      <c r="J209" s="183"/>
      <c r="K209" s="183"/>
      <c r="L209" s="183"/>
      <c r="M209" s="183"/>
      <c r="N209" s="183"/>
    </row>
    <row r="210" spans="3:14" ht="21.75" customHeight="1" x14ac:dyDescent="0.35">
      <c r="C210" s="103" t="s">
        <v>226</v>
      </c>
      <c r="D210" s="192">
        <f>SUM(D188,D177,D166,D155,D132,D121,D110,D99,D87,D76,D65,D54,D42,D31,D20,D9,D199)</f>
        <v>25650</v>
      </c>
      <c r="E210" s="192">
        <f>SUM(E188,E177,E166,E155,E132,E121,E110,E99,E87,E76,E65,E54,E42,E31,E20,E9,E199)</f>
        <v>159.29999999999998</v>
      </c>
      <c r="F210" s="192">
        <f t="shared" si="18"/>
        <v>0</v>
      </c>
      <c r="G210" s="53">
        <f t="shared" si="19"/>
        <v>25809.3</v>
      </c>
      <c r="H210" s="183"/>
      <c r="I210" s="183"/>
      <c r="J210" s="183"/>
      <c r="K210" s="183"/>
      <c r="L210" s="183"/>
      <c r="M210" s="183"/>
      <c r="N210" s="183"/>
    </row>
    <row r="211" spans="3:14" ht="40.5" customHeight="1" x14ac:dyDescent="0.35">
      <c r="C211" s="103" t="s">
        <v>228</v>
      </c>
      <c r="D211" s="192">
        <f>SUM(D189,D178,D167,D156,D133,D122,D111,D100,D88,D77,D66,D55,D43,D32,D21,D10,D200)</f>
        <v>82650</v>
      </c>
      <c r="E211" s="192">
        <f>SUM(E189,E178,E167,E156,E133,E122,E111,E100,E88,E77,E66,E55,E43,E32,E21,E10,E200)</f>
        <v>371.72</v>
      </c>
      <c r="F211" s="192">
        <f t="shared" si="18"/>
        <v>0</v>
      </c>
      <c r="G211" s="53">
        <f t="shared" si="19"/>
        <v>83021.72</v>
      </c>
      <c r="H211" s="183"/>
      <c r="I211" s="183"/>
      <c r="J211" s="183"/>
      <c r="K211" s="183"/>
      <c r="L211" s="183"/>
      <c r="M211" s="183"/>
      <c r="N211" s="183"/>
    </row>
    <row r="212" spans="3:14" ht="20.25" customHeight="1" x14ac:dyDescent="0.35">
      <c r="C212" s="104" t="s">
        <v>229</v>
      </c>
      <c r="D212" s="192">
        <f>SUM(D190,D179,D168,D157,D134,D123,D112,D101,D89,D78,D67,D56,D44,D33,D22,D11,D201+D145)</f>
        <v>556429.10060000001</v>
      </c>
      <c r="E212" s="192">
        <f>SUM(E190,E179,E168,E157,E134,E123,E112,E101,E89,E78,E67,E56,E44,E33,E22,E11,E201)+E145</f>
        <v>190548.84999999998</v>
      </c>
      <c r="F212" s="192">
        <f t="shared" si="18"/>
        <v>0</v>
      </c>
      <c r="G212" s="53">
        <f t="shared" si="19"/>
        <v>746977.95059999998</v>
      </c>
      <c r="H212" s="183"/>
      <c r="I212" s="183"/>
      <c r="J212" s="183"/>
      <c r="K212" s="183"/>
      <c r="L212" s="183"/>
      <c r="M212" s="183"/>
      <c r="N212" s="183"/>
    </row>
    <row r="213" spans="3:14" ht="21" customHeight="1" x14ac:dyDescent="0.35">
      <c r="C213" s="103" t="s">
        <v>230</v>
      </c>
      <c r="D213" s="192">
        <f>SUM(D191,D180,D169,D158,D135,D124,D113,D102,D90,D79,D68,D57,D45,D34,D23,D12,D202)+D146</f>
        <v>98148.237399999998</v>
      </c>
      <c r="E213" s="192">
        <f>SUM(E191,E180,E169,E158,E135,E124,E113,E102,E90,E79,E68,E57,E45,E34,E23,E12,E202)+E146</f>
        <v>20338.030000000002</v>
      </c>
      <c r="F213" s="192">
        <f t="shared" si="18"/>
        <v>0</v>
      </c>
      <c r="G213" s="53">
        <f t="shared" si="19"/>
        <v>118486.2674</v>
      </c>
      <c r="H213" s="168"/>
      <c r="I213" s="168"/>
      <c r="J213" s="168"/>
      <c r="K213" s="168"/>
      <c r="L213" s="168"/>
      <c r="M213" s="193"/>
      <c r="N213" s="183"/>
    </row>
    <row r="214" spans="3:14" ht="24" customHeight="1" x14ac:dyDescent="0.35">
      <c r="C214" s="103" t="s">
        <v>231</v>
      </c>
      <c r="D214" s="192">
        <f>SUM(D192,D181,D170,D159,D136,D125,D114,D103,D91,D80,D69,D58,D46,D35,D24,D13,D203)</f>
        <v>0</v>
      </c>
      <c r="E214" s="192">
        <f>SUM(E192,E181,E170,E159,E136,E125,E114,E103,E91,E80,E69,E58,E46,E35,E24,E13,E203)</f>
        <v>0</v>
      </c>
      <c r="F214" s="192">
        <f t="shared" si="18"/>
        <v>0</v>
      </c>
      <c r="G214" s="53">
        <f t="shared" si="19"/>
        <v>0</v>
      </c>
      <c r="H214" s="168"/>
      <c r="I214" s="168"/>
      <c r="J214" s="168"/>
      <c r="K214" s="168"/>
      <c r="L214" s="168"/>
      <c r="M214" s="193"/>
      <c r="N214" s="183"/>
    </row>
    <row r="215" spans="3:14" ht="39.75" customHeight="1" x14ac:dyDescent="0.35">
      <c r="C215" s="103" t="s">
        <v>232</v>
      </c>
      <c r="D215" s="237">
        <f>SUM(D193,D182,D171,D160,D137,D126,D115,D104,D92,D81,D70,D59,D47,D36,D25,D14,D204)+'1) Tableau budgétaire 1'!D171+'1) Tableau budgétaire 1'!D172+'1) Tableau budgétaire 1'!D173+D148</f>
        <v>231651.48199999999</v>
      </c>
      <c r="E215" s="237">
        <f>+'1) Tableau budgétaire 1'!E171+'1) Tableau budgétaire 1'!E172+E148</f>
        <v>30572.100000000002</v>
      </c>
      <c r="F215" s="191">
        <f t="shared" si="18"/>
        <v>0</v>
      </c>
      <c r="G215" s="53">
        <f t="shared" si="19"/>
        <v>262223.58199999999</v>
      </c>
      <c r="H215" s="168"/>
      <c r="I215" s="168"/>
      <c r="J215" s="168"/>
      <c r="K215" s="168"/>
      <c r="L215" s="168"/>
      <c r="M215" s="193"/>
      <c r="N215" s="183"/>
    </row>
    <row r="216" spans="3:14" ht="22.5" customHeight="1" x14ac:dyDescent="0.35">
      <c r="C216" s="128" t="s">
        <v>207</v>
      </c>
      <c r="D216" s="238">
        <f>SUM(D209:D215)</f>
        <v>1271028.82</v>
      </c>
      <c r="E216" s="238">
        <f>SUM(E209:E215)</f>
        <v>342643</v>
      </c>
      <c r="F216" s="194">
        <f>SUM(F209:F215)</f>
        <v>0</v>
      </c>
      <c r="G216" s="195">
        <f t="shared" si="19"/>
        <v>1613671.82</v>
      </c>
      <c r="H216" s="168"/>
      <c r="I216" s="168"/>
      <c r="J216" s="168"/>
      <c r="K216" s="168"/>
      <c r="L216" s="168"/>
      <c r="M216" s="193"/>
      <c r="N216" s="183"/>
    </row>
    <row r="217" spans="3:14" ht="26.25" customHeight="1" thickBot="1" x14ac:dyDescent="0.4">
      <c r="C217" s="128" t="s">
        <v>208</v>
      </c>
      <c r="D217" s="239">
        <f>+'1) Tableau budgétaire 1'!D185</f>
        <v>88972.017400000012</v>
      </c>
      <c r="E217" s="239">
        <f>+'1) Tableau budgétaire 1'!E185</f>
        <v>23985.010000000002</v>
      </c>
      <c r="F217" s="196">
        <f t="shared" ref="F217" si="20">F216*0.07</f>
        <v>0</v>
      </c>
      <c r="G217" s="197">
        <f>SUM(D217:F217)</f>
        <v>112957.02740000002</v>
      </c>
      <c r="H217" s="19"/>
      <c r="I217" s="19"/>
      <c r="J217" s="19"/>
      <c r="K217" s="19"/>
      <c r="L217" s="198"/>
      <c r="M217" s="187"/>
      <c r="N217" s="183"/>
    </row>
    <row r="218" spans="3:14" ht="23.25" customHeight="1" thickBot="1" x14ac:dyDescent="0.4">
      <c r="C218" s="94" t="s">
        <v>259</v>
      </c>
      <c r="D218" s="95">
        <f>SUM(D216:D217)</f>
        <v>1360000.8374000001</v>
      </c>
      <c r="E218" s="95">
        <f>SUM(E216:E217)</f>
        <v>366628.01</v>
      </c>
      <c r="F218" s="95">
        <f t="shared" ref="F218:G218" si="21">SUM(F216:F217)</f>
        <v>0</v>
      </c>
      <c r="G218" s="55">
        <f t="shared" si="21"/>
        <v>1726628.8474000001</v>
      </c>
      <c r="H218" s="19"/>
      <c r="I218" s="19"/>
      <c r="J218" s="19"/>
      <c r="K218" s="19"/>
      <c r="L218" s="198"/>
      <c r="M218" s="187"/>
      <c r="N218" s="183"/>
    </row>
    <row r="219" spans="3:14" ht="15.75" customHeight="1" x14ac:dyDescent="0.35">
      <c r="C219" s="183"/>
      <c r="D219" s="187"/>
      <c r="E219" s="187"/>
      <c r="F219" s="187"/>
      <c r="G219" s="183"/>
      <c r="H219" s="183"/>
      <c r="I219" s="183"/>
      <c r="J219" s="183"/>
      <c r="K219" s="183"/>
      <c r="L219" s="38"/>
      <c r="M219" s="183"/>
      <c r="N219" s="183"/>
    </row>
    <row r="220" spans="3:14" ht="15.75" customHeight="1" x14ac:dyDescent="0.35">
      <c r="C220" s="183"/>
      <c r="D220" s="187"/>
      <c r="E220" s="187"/>
      <c r="F220" s="187"/>
      <c r="G220" s="183"/>
      <c r="H220" s="151"/>
      <c r="I220" s="151"/>
      <c r="J220" s="183"/>
      <c r="K220" s="183"/>
      <c r="L220" s="38"/>
      <c r="M220" s="183"/>
      <c r="N220" s="183"/>
    </row>
    <row r="221" spans="3:14" ht="15.75" customHeight="1" x14ac:dyDescent="0.35">
      <c r="C221" s="183"/>
      <c r="D221" s="187"/>
      <c r="E221" s="187"/>
      <c r="F221" s="187"/>
      <c r="G221" s="183"/>
      <c r="H221" s="151"/>
      <c r="I221" s="151"/>
      <c r="J221" s="183"/>
      <c r="K221" s="183"/>
      <c r="L221" s="183"/>
      <c r="M221" s="183"/>
      <c r="N221" s="183"/>
    </row>
    <row r="222" spans="3:14" ht="40.5" customHeight="1" x14ac:dyDescent="0.35">
      <c r="C222" s="183"/>
      <c r="D222" s="187"/>
      <c r="E222" s="187"/>
      <c r="F222" s="187"/>
      <c r="G222" s="183"/>
      <c r="H222" s="151"/>
      <c r="I222" s="151"/>
      <c r="J222" s="183"/>
      <c r="K222" s="183"/>
      <c r="L222" s="39"/>
      <c r="M222" s="183"/>
      <c r="N222" s="183"/>
    </row>
    <row r="223" spans="3:14" ht="24.75" customHeight="1" x14ac:dyDescent="0.35">
      <c r="C223" s="183"/>
      <c r="D223" s="187"/>
      <c r="E223" s="187"/>
      <c r="F223" s="187"/>
      <c r="G223" s="183"/>
      <c r="H223" s="151"/>
      <c r="I223" s="151"/>
      <c r="J223" s="183"/>
      <c r="K223" s="183"/>
      <c r="L223" s="39"/>
      <c r="M223" s="183"/>
      <c r="N223" s="183"/>
    </row>
    <row r="224" spans="3:14" ht="41.25" customHeight="1" x14ac:dyDescent="0.35">
      <c r="C224" s="183"/>
      <c r="D224" s="187"/>
      <c r="E224" s="187"/>
      <c r="F224" s="187"/>
      <c r="G224" s="183"/>
      <c r="H224" s="199"/>
      <c r="I224" s="151"/>
      <c r="J224" s="183"/>
      <c r="K224" s="183"/>
      <c r="L224" s="39"/>
      <c r="M224" s="183"/>
      <c r="N224" s="183"/>
    </row>
    <row r="225" spans="3:14" ht="51.75" customHeight="1" x14ac:dyDescent="0.35">
      <c r="C225" s="183"/>
      <c r="D225" s="187"/>
      <c r="E225" s="187"/>
      <c r="F225" s="187"/>
      <c r="G225" s="183"/>
      <c r="H225" s="199"/>
      <c r="I225" s="151"/>
      <c r="J225" s="183"/>
      <c r="K225" s="183"/>
      <c r="L225" s="39"/>
      <c r="M225" s="183"/>
      <c r="N225" s="183"/>
    </row>
    <row r="226" spans="3:14" ht="42" customHeight="1" x14ac:dyDescent="0.35">
      <c r="C226" s="183"/>
      <c r="D226" s="187"/>
      <c r="E226" s="187"/>
      <c r="F226" s="187"/>
      <c r="G226" s="183"/>
      <c r="H226" s="151"/>
      <c r="I226" s="151"/>
      <c r="J226" s="183"/>
      <c r="K226" s="183"/>
      <c r="L226" s="39"/>
      <c r="M226" s="183"/>
      <c r="N226" s="183"/>
    </row>
    <row r="227" spans="3:14" s="36" customFormat="1" ht="42" customHeight="1" x14ac:dyDescent="0.35">
      <c r="C227" s="183"/>
      <c r="D227" s="187"/>
      <c r="E227" s="187"/>
      <c r="F227" s="187"/>
      <c r="G227" s="183"/>
      <c r="H227" s="183"/>
      <c r="I227" s="151"/>
      <c r="J227" s="183"/>
      <c r="K227" s="183"/>
      <c r="L227" s="39"/>
      <c r="M227" s="183"/>
      <c r="N227" s="187"/>
    </row>
    <row r="228" spans="3:14" s="36" customFormat="1" ht="42" customHeight="1" x14ac:dyDescent="0.35">
      <c r="C228" s="183"/>
      <c r="D228" s="187"/>
      <c r="E228" s="187"/>
      <c r="F228" s="187"/>
      <c r="G228" s="183"/>
      <c r="H228" s="183"/>
      <c r="I228" s="151"/>
      <c r="J228" s="183"/>
      <c r="K228" s="183"/>
      <c r="L228" s="183"/>
      <c r="M228" s="183"/>
      <c r="N228" s="187"/>
    </row>
    <row r="229" spans="3:14" s="36" customFormat="1" ht="63.75" customHeight="1" x14ac:dyDescent="0.35">
      <c r="C229" s="183"/>
      <c r="D229" s="187"/>
      <c r="E229" s="187"/>
      <c r="F229" s="187"/>
      <c r="G229" s="183"/>
      <c r="H229" s="183"/>
      <c r="I229" s="38"/>
      <c r="J229" s="183"/>
      <c r="K229" s="183"/>
      <c r="L229" s="183"/>
      <c r="M229" s="183"/>
      <c r="N229" s="187"/>
    </row>
    <row r="230" spans="3:14" s="36" customFormat="1" ht="42" customHeight="1" x14ac:dyDescent="0.35">
      <c r="C230" s="183"/>
      <c r="D230" s="187"/>
      <c r="E230" s="187"/>
      <c r="F230" s="187"/>
      <c r="G230" s="183"/>
      <c r="H230" s="183"/>
      <c r="I230" s="183"/>
      <c r="J230" s="183"/>
      <c r="K230" s="183"/>
      <c r="L230" s="183"/>
      <c r="M230" s="38"/>
      <c r="N230" s="187"/>
    </row>
    <row r="231" spans="3:14" ht="23.25" customHeight="1" x14ac:dyDescent="0.35">
      <c r="C231" s="183"/>
      <c r="D231" s="187"/>
      <c r="E231" s="187"/>
      <c r="F231" s="187"/>
      <c r="G231" s="183"/>
      <c r="H231" s="183"/>
      <c r="I231" s="183"/>
      <c r="J231" s="183"/>
      <c r="K231" s="183"/>
      <c r="L231" s="183"/>
      <c r="M231" s="183"/>
      <c r="N231" s="183"/>
    </row>
    <row r="232" spans="3:14" ht="27.75" customHeight="1" x14ac:dyDescent="0.35">
      <c r="C232" s="183"/>
      <c r="D232" s="187"/>
      <c r="E232" s="187"/>
      <c r="F232" s="187"/>
      <c r="G232" s="183"/>
      <c r="H232" s="183"/>
      <c r="I232" s="183"/>
      <c r="J232" s="183"/>
      <c r="K232" s="183"/>
      <c r="L232" s="183"/>
      <c r="M232" s="183"/>
      <c r="N232" s="183"/>
    </row>
    <row r="233" spans="3:14" ht="55.5" customHeight="1" x14ac:dyDescent="0.35">
      <c r="C233" s="183"/>
      <c r="D233" s="187"/>
      <c r="E233" s="187"/>
      <c r="F233" s="187"/>
      <c r="G233" s="183"/>
      <c r="H233" s="183"/>
      <c r="I233" s="183"/>
      <c r="J233" s="183"/>
      <c r="K233" s="183"/>
      <c r="L233" s="183"/>
      <c r="M233" s="183"/>
      <c r="N233" s="183"/>
    </row>
    <row r="234" spans="3:14" ht="57.75" customHeight="1" x14ac:dyDescent="0.35">
      <c r="C234" s="183"/>
      <c r="D234" s="187"/>
      <c r="E234" s="187"/>
      <c r="F234" s="187"/>
      <c r="G234" s="183"/>
      <c r="H234" s="183"/>
      <c r="I234" s="183"/>
      <c r="J234" s="183"/>
      <c r="K234" s="183"/>
      <c r="L234" s="183"/>
      <c r="M234" s="183"/>
      <c r="N234" s="183"/>
    </row>
    <row r="235" spans="3:14" ht="21.75" customHeight="1" x14ac:dyDescent="0.35">
      <c r="C235" s="183"/>
      <c r="D235" s="187"/>
      <c r="E235" s="187"/>
      <c r="F235" s="187"/>
      <c r="G235" s="183"/>
      <c r="H235" s="183"/>
      <c r="I235" s="183"/>
      <c r="J235" s="183"/>
      <c r="K235" s="183"/>
      <c r="L235" s="183"/>
      <c r="M235" s="183"/>
      <c r="N235" s="183"/>
    </row>
    <row r="236" spans="3:14" ht="49.5" customHeight="1" x14ac:dyDescent="0.35">
      <c r="C236" s="183"/>
      <c r="D236" s="187"/>
      <c r="E236" s="187"/>
      <c r="F236" s="187"/>
      <c r="G236" s="183"/>
      <c r="H236" s="183"/>
      <c r="I236" s="183"/>
      <c r="J236" s="183"/>
      <c r="K236" s="183"/>
      <c r="L236" s="183"/>
      <c r="M236" s="183"/>
      <c r="N236" s="183"/>
    </row>
    <row r="237" spans="3:14" ht="28.5" customHeight="1" x14ac:dyDescent="0.35">
      <c r="C237" s="183"/>
      <c r="D237" s="187"/>
      <c r="E237" s="187"/>
      <c r="F237" s="187"/>
      <c r="G237" s="183"/>
      <c r="H237" s="183"/>
      <c r="I237" s="183"/>
      <c r="J237" s="183"/>
      <c r="K237" s="183"/>
      <c r="L237" s="183"/>
      <c r="M237" s="183"/>
      <c r="N237" s="183"/>
    </row>
    <row r="238" spans="3:14" ht="28.5" customHeight="1" x14ac:dyDescent="0.35">
      <c r="C238" s="183"/>
      <c r="D238" s="187"/>
      <c r="E238" s="187"/>
      <c r="F238" s="187"/>
      <c r="G238" s="183"/>
      <c r="H238" s="183"/>
      <c r="I238" s="183"/>
      <c r="J238" s="183"/>
      <c r="K238" s="183"/>
      <c r="L238" s="183"/>
      <c r="M238" s="183"/>
      <c r="N238" s="183"/>
    </row>
    <row r="239" spans="3:14" ht="28.5" customHeight="1" x14ac:dyDescent="0.35">
      <c r="C239" s="183"/>
      <c r="D239" s="187"/>
      <c r="E239" s="187"/>
      <c r="F239" s="187"/>
      <c r="G239" s="183"/>
      <c r="H239" s="183"/>
      <c r="I239" s="183"/>
      <c r="J239" s="183"/>
      <c r="K239" s="183"/>
      <c r="L239" s="183"/>
      <c r="M239" s="183"/>
      <c r="N239" s="183"/>
    </row>
    <row r="240" spans="3:14" ht="23.25" customHeight="1" x14ac:dyDescent="0.35">
      <c r="C240" s="183"/>
      <c r="D240" s="187"/>
      <c r="E240" s="187"/>
      <c r="F240" s="187"/>
      <c r="G240" s="183"/>
      <c r="H240" s="183"/>
      <c r="I240" s="183"/>
      <c r="J240" s="183"/>
      <c r="K240" s="183"/>
      <c r="L240" s="183"/>
      <c r="M240" s="183"/>
      <c r="N240" s="38"/>
    </row>
    <row r="241" spans="3:14" ht="43.5" customHeight="1" x14ac:dyDescent="0.35">
      <c r="C241" s="183"/>
      <c r="D241" s="187"/>
      <c r="E241" s="187"/>
      <c r="F241" s="187"/>
      <c r="G241" s="183"/>
      <c r="H241" s="183"/>
      <c r="I241" s="183"/>
      <c r="J241" s="183"/>
      <c r="K241" s="183"/>
      <c r="L241" s="183"/>
      <c r="M241" s="183"/>
      <c r="N241" s="38"/>
    </row>
    <row r="242" spans="3:14" ht="55.5" customHeight="1" x14ac:dyDescent="0.35">
      <c r="C242" s="183"/>
      <c r="D242" s="187"/>
      <c r="E242" s="187"/>
      <c r="F242" s="187"/>
      <c r="G242" s="183"/>
      <c r="H242" s="183"/>
      <c r="I242" s="183"/>
      <c r="J242" s="183"/>
      <c r="K242" s="183"/>
      <c r="L242" s="183"/>
      <c r="M242" s="183"/>
      <c r="N242" s="183"/>
    </row>
    <row r="243" spans="3:14" ht="42.75" customHeight="1" x14ac:dyDescent="0.35">
      <c r="C243" s="183"/>
      <c r="D243" s="187"/>
      <c r="E243" s="187"/>
      <c r="F243" s="187"/>
      <c r="G243" s="183"/>
      <c r="H243" s="183"/>
      <c r="I243" s="183"/>
      <c r="J243" s="183"/>
      <c r="K243" s="183"/>
      <c r="L243" s="183"/>
      <c r="M243" s="183"/>
      <c r="N243" s="38"/>
    </row>
    <row r="244" spans="3:14" ht="21.75" customHeight="1" x14ac:dyDescent="0.35">
      <c r="C244" s="183"/>
      <c r="D244" s="187"/>
      <c r="E244" s="187"/>
      <c r="F244" s="187"/>
      <c r="G244" s="183"/>
      <c r="H244" s="183"/>
      <c r="I244" s="183"/>
      <c r="J244" s="183"/>
      <c r="K244" s="183"/>
      <c r="L244" s="183"/>
      <c r="M244" s="183"/>
      <c r="N244" s="38"/>
    </row>
    <row r="245" spans="3:14" ht="21.75" customHeight="1" x14ac:dyDescent="0.35">
      <c r="C245" s="183"/>
      <c r="D245" s="187"/>
      <c r="E245" s="187"/>
      <c r="F245" s="187"/>
      <c r="G245" s="183"/>
      <c r="H245" s="183"/>
      <c r="I245" s="183"/>
      <c r="J245" s="183"/>
      <c r="K245" s="183"/>
      <c r="L245" s="183"/>
      <c r="M245" s="183"/>
      <c r="N245" s="38"/>
    </row>
    <row r="246" spans="3:14" ht="23.25" customHeight="1" x14ac:dyDescent="0.35">
      <c r="C246" s="183"/>
      <c r="D246" s="187"/>
      <c r="E246" s="187"/>
      <c r="F246" s="187"/>
      <c r="G246" s="183"/>
      <c r="H246" s="183"/>
      <c r="I246" s="183"/>
      <c r="J246" s="183"/>
      <c r="K246" s="183"/>
      <c r="L246" s="183"/>
      <c r="M246" s="183"/>
      <c r="N246" s="183"/>
    </row>
    <row r="247" spans="3:14" ht="23.25" customHeight="1" x14ac:dyDescent="0.35">
      <c r="C247" s="183"/>
      <c r="D247" s="187"/>
      <c r="E247" s="187"/>
      <c r="F247" s="187"/>
      <c r="G247" s="183"/>
      <c r="H247" s="183"/>
      <c r="I247" s="183"/>
      <c r="J247" s="183"/>
      <c r="K247" s="183"/>
      <c r="L247" s="183"/>
      <c r="M247" s="183"/>
      <c r="N247" s="183"/>
    </row>
    <row r="248" spans="3:14" ht="21.75" customHeight="1" x14ac:dyDescent="0.35">
      <c r="C248" s="183"/>
      <c r="D248" s="187"/>
      <c r="E248" s="187"/>
      <c r="F248" s="187"/>
      <c r="G248" s="183"/>
      <c r="H248" s="183"/>
      <c r="I248" s="183"/>
      <c r="J248" s="183"/>
      <c r="K248" s="183"/>
      <c r="L248" s="183"/>
      <c r="M248" s="183"/>
      <c r="N248" s="183"/>
    </row>
    <row r="249" spans="3:14" ht="16.5" customHeight="1" x14ac:dyDescent="0.35">
      <c r="C249" s="183"/>
      <c r="D249" s="187"/>
      <c r="E249" s="187"/>
      <c r="F249" s="187"/>
      <c r="G249" s="183"/>
      <c r="H249" s="183"/>
      <c r="I249" s="183"/>
      <c r="J249" s="183"/>
      <c r="K249" s="183"/>
      <c r="L249" s="183"/>
      <c r="M249" s="183"/>
      <c r="N249" s="183"/>
    </row>
    <row r="250" spans="3:14" ht="29.25" customHeight="1" x14ac:dyDescent="0.35">
      <c r="C250" s="183"/>
      <c r="D250" s="187"/>
      <c r="E250" s="187"/>
      <c r="F250" s="187"/>
      <c r="G250" s="183"/>
      <c r="H250" s="183"/>
      <c r="I250" s="183"/>
      <c r="J250" s="183"/>
      <c r="K250" s="183"/>
      <c r="L250" s="183"/>
      <c r="M250" s="183"/>
      <c r="N250" s="183"/>
    </row>
    <row r="251" spans="3:14" ht="24.75" customHeight="1" x14ac:dyDescent="0.35">
      <c r="C251" s="183"/>
      <c r="D251" s="187"/>
      <c r="E251" s="187"/>
      <c r="F251" s="187"/>
      <c r="G251" s="183"/>
      <c r="H251" s="183"/>
      <c r="I251" s="183"/>
      <c r="J251" s="183"/>
      <c r="K251" s="183"/>
      <c r="L251" s="183"/>
      <c r="M251" s="183"/>
      <c r="N251" s="183"/>
    </row>
    <row r="252" spans="3:14" ht="33" customHeight="1" x14ac:dyDescent="0.35">
      <c r="C252" s="183"/>
      <c r="D252" s="187"/>
      <c r="E252" s="187"/>
      <c r="F252" s="187"/>
      <c r="G252" s="183"/>
      <c r="H252" s="183"/>
      <c r="I252" s="183"/>
      <c r="J252" s="183"/>
      <c r="K252" s="183"/>
      <c r="L252" s="183"/>
      <c r="M252" s="183"/>
      <c r="N252" s="183"/>
    </row>
    <row r="254" spans="3:14" ht="15" customHeight="1" x14ac:dyDescent="0.35">
      <c r="C254" s="183"/>
      <c r="D254" s="187"/>
      <c r="E254" s="187"/>
      <c r="F254" s="187"/>
      <c r="G254" s="183"/>
      <c r="H254" s="183"/>
      <c r="I254" s="183"/>
      <c r="J254" s="183"/>
      <c r="K254" s="183"/>
      <c r="L254" s="183"/>
      <c r="M254" s="183"/>
      <c r="N254" s="183"/>
    </row>
    <row r="255" spans="3:14" ht="25.5" customHeight="1" x14ac:dyDescent="0.35">
      <c r="C255" s="183"/>
      <c r="D255" s="187"/>
      <c r="E255" s="187"/>
      <c r="F255" s="187"/>
      <c r="G255" s="183"/>
      <c r="H255" s="183"/>
      <c r="I255" s="183"/>
      <c r="J255" s="183"/>
      <c r="K255" s="183"/>
      <c r="L255" s="183"/>
      <c r="M255" s="183"/>
      <c r="N255" s="183"/>
    </row>
  </sheetData>
  <sheetProtection insertColumns="0" insertRows="0" deleteRows="0"/>
  <mergeCells count="26">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62:G62"/>
    <mergeCell ref="C73:G73"/>
    <mergeCell ref="H140:K140"/>
    <mergeCell ref="C207:G207"/>
    <mergeCell ref="C129:G129"/>
    <mergeCell ref="B151:G151"/>
    <mergeCell ref="C152:G152"/>
    <mergeCell ref="C196:G196"/>
    <mergeCell ref="C174:G174"/>
    <mergeCell ref="C185:G185"/>
    <mergeCell ref="C163:G163"/>
    <mergeCell ref="C140:G140"/>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G139">
    <cfRule type="cellIs" dxfId="11" priority="7" operator="notEqual">
      <formula>$G$130</formula>
    </cfRule>
  </conditionalFormatting>
  <conditionalFormatting sqref="G161">
    <cfRule type="cellIs" dxfId="10" priority="6" operator="notEqual">
      <formula>$G$153</formula>
    </cfRule>
  </conditionalFormatting>
  <conditionalFormatting sqref="G172">
    <cfRule type="cellIs" dxfId="9" priority="5" operator="notEqual">
      <formula>$G$164</formula>
    </cfRule>
  </conditionalFormatting>
  <conditionalFormatting sqref="G183">
    <cfRule type="cellIs" dxfId="8" priority="4" operator="notEqual">
      <formula>$G$164</formula>
    </cfRule>
  </conditionalFormatting>
  <conditionalFormatting sqref="G194">
    <cfRule type="cellIs" dxfId="7" priority="3" operator="notEqual">
      <formula>$G$186</formula>
    </cfRule>
  </conditionalFormatting>
  <conditionalFormatting sqref="G205">
    <cfRule type="cellIs" dxfId="6" priority="2" operator="notEqual">
      <formula>$G$197</formula>
    </cfRule>
  </conditionalFormatting>
  <dataValidations count="9">
    <dataValidation allowBlank="1" showInputMessage="1" showErrorMessage="1" prompt=" Includes all general operating costs for running an office. Examples include telecommunication, rents, finance charges and other costs which cannot be mapped to other expense categories." sqref="C193 C14 C25 C36 C47 C59 C70 C81 C92 C104 C115 C126 C137 C160 C171 C182 C204 C215 K11 C148"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2 C13 C24 C35 C46 C58 C69 C80 C91 C103 C114 C125 C136 C159 C170 C181 C203 C214 K10 C147" xr:uid="{9DD30DAD-252C-43C8-B2D2-D70E24558917}"/>
    <dataValidation allowBlank="1" showInputMessage="1" showErrorMessage="1" prompt="Services contracted by an organization which follow the normal procurement processes." sqref="C190 C11 C22 C33 C44 C56 C67 C78 C89 C101 C112 C123 C134 C157 C168 C179 C201 C212 K8 C145" xr:uid="{D2D4883A-DF6E-4599-89E1-C25704DD6B71}"/>
    <dataValidation allowBlank="1" showInputMessage="1" showErrorMessage="1" prompt="Includes staff and non-staff travel paid for by the organization directly related to a project." sqref="C191 C12 C23 C34 C45 C57 C68 C79 C90 C102 C113 C124 C135 C158 C169 C180 C202 C213 K9 C146"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9 C10 C21 C32 C43 C55 C66 C77 C88 C100 C111 C122 C133 C156 C167 C178 C200 C211 K7 C144"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8 C9 C20 C31 C42 C54 C65 C76 C87 C99 C110 C121 C132 C155 C166 C177 C199 C210 K6 C143" xr:uid="{F098AF50-6738-49DD-B927-47F3EEE74261}"/>
    <dataValidation allowBlank="1" showInputMessage="1" showErrorMessage="1" prompt="Includes all related staff and temporary staff costs including base salary, post adjustment and all staff entitlements." sqref="C187 C8 C19 C30 C41 C53 C64 C75 C86 C98 C109 C120 C131 C154 C165 C176 C198 C209 K5 C142" xr:uid="{340B5EBB-3C3E-458C-BC5F-57C720FFB61A}"/>
    <dataValidation allowBlank="1" showInputMessage="1" showErrorMessage="1" prompt="Output totals must match the original total from Table 1, and will show as red if not. " sqref="G15" xr:uid="{CB4E1972-F42E-40FE-9670-1760DDE11E59}"/>
    <dataValidation allowBlank="1" showInputMessage="1" showErrorMessage="1" prompt="Insert *text* description of Output here" sqref="C140" xr:uid="{447ABA03-0279-435D-ADC4-0B49ACFBDF3B}"/>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1'!$G$186</xm:f>
            <x14:dxf>
              <font>
                <color rgb="FF9C0006"/>
              </font>
              <fill>
                <patternFill>
                  <bgColor rgb="FFFFC7CE"/>
                </patternFill>
              </fill>
            </x14:dxf>
          </x14:cfRule>
          <xm:sqref>G218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election activeCell="B9" sqref="B9"/>
    </sheetView>
  </sheetViews>
  <sheetFormatPr defaultColWidth="8.81640625" defaultRowHeight="14.5" x14ac:dyDescent="0.35"/>
  <cols>
    <col min="2" max="2" width="73.1796875" customWidth="1"/>
  </cols>
  <sheetData>
    <row r="1" spans="2:2" ht="15" thickBot="1" x14ac:dyDescent="0.4"/>
    <row r="2" spans="2:2" ht="15" thickBot="1" x14ac:dyDescent="0.4">
      <c r="B2" s="108" t="s">
        <v>260</v>
      </c>
    </row>
    <row r="3" spans="2:2" ht="70.5" customHeight="1" x14ac:dyDescent="0.35">
      <c r="B3" s="109" t="s">
        <v>261</v>
      </c>
    </row>
    <row r="4" spans="2:2" ht="58" x14ac:dyDescent="0.35">
      <c r="B4" s="106" t="s">
        <v>262</v>
      </c>
    </row>
    <row r="5" spans="2:2" x14ac:dyDescent="0.35">
      <c r="B5" s="106"/>
    </row>
    <row r="6" spans="2:2" ht="58" x14ac:dyDescent="0.35">
      <c r="B6" s="105" t="s">
        <v>263</v>
      </c>
    </row>
    <row r="7" spans="2:2" x14ac:dyDescent="0.35">
      <c r="B7" s="106"/>
    </row>
    <row r="8" spans="2:2" ht="72.5" x14ac:dyDescent="0.35">
      <c r="B8" s="105" t="s">
        <v>264</v>
      </c>
    </row>
    <row r="9" spans="2:2" x14ac:dyDescent="0.35">
      <c r="B9" s="106"/>
    </row>
    <row r="10" spans="2:2" ht="29" x14ac:dyDescent="0.35">
      <c r="B10" s="106" t="s">
        <v>265</v>
      </c>
    </row>
    <row r="11" spans="2:2" x14ac:dyDescent="0.35">
      <c r="B11" s="106"/>
    </row>
    <row r="12" spans="2:2" ht="72.5" x14ac:dyDescent="0.35">
      <c r="B12" s="105" t="s">
        <v>266</v>
      </c>
    </row>
    <row r="13" spans="2:2" x14ac:dyDescent="0.35">
      <c r="B13" s="106"/>
    </row>
    <row r="14" spans="2:2" ht="58.5" thickBot="1" x14ac:dyDescent="0.4">
      <c r="B14" s="107" t="s">
        <v>267</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J13" sqref="J13"/>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86" t="s">
        <v>268</v>
      </c>
      <c r="C2" s="287"/>
      <c r="D2" s="288"/>
    </row>
    <row r="3" spans="2:4" ht="15" thickBot="1" x14ac:dyDescent="0.4">
      <c r="B3" s="289"/>
      <c r="C3" s="290"/>
      <c r="D3" s="291"/>
    </row>
    <row r="4" spans="2:4" ht="15" thickBot="1" x14ac:dyDescent="0.4"/>
    <row r="5" spans="2:4" x14ac:dyDescent="0.35">
      <c r="B5" s="297" t="s">
        <v>269</v>
      </c>
      <c r="C5" s="298"/>
      <c r="D5" s="299"/>
    </row>
    <row r="6" spans="2:4" ht="15" thickBot="1" x14ac:dyDescent="0.4">
      <c r="B6" s="294"/>
      <c r="C6" s="295"/>
      <c r="D6" s="296"/>
    </row>
    <row r="7" spans="2:4" x14ac:dyDescent="0.35">
      <c r="B7" s="62" t="s">
        <v>270</v>
      </c>
      <c r="C7" s="292">
        <f>SUM('1) Tableau budgétaire 1'!D11:F11,'1) Tableau budgétaire 1'!D20:F20,'1) Tableau budgétaire 1'!D30:F30,'1) Tableau budgétaire 1'!D40:F40)</f>
        <v>346137</v>
      </c>
      <c r="D7" s="293"/>
    </row>
    <row r="8" spans="2:4" x14ac:dyDescent="0.35">
      <c r="B8" s="62" t="s">
        <v>271</v>
      </c>
      <c r="C8" s="300">
        <f>SUM(D10:D14)</f>
        <v>0</v>
      </c>
      <c r="D8" s="301"/>
    </row>
    <row r="9" spans="2:4" x14ac:dyDescent="0.35">
      <c r="B9" s="63" t="s">
        <v>272</v>
      </c>
      <c r="C9" s="64" t="s">
        <v>273</v>
      </c>
      <c r="D9" s="65" t="s">
        <v>274</v>
      </c>
    </row>
    <row r="10" spans="2:4" ht="35.15" customHeight="1" x14ac:dyDescent="0.35">
      <c r="B10" s="83"/>
      <c r="C10" s="67"/>
      <c r="D10" s="68">
        <f>$C$7*C10</f>
        <v>0</v>
      </c>
    </row>
    <row r="11" spans="2:4" ht="35.15" customHeight="1" x14ac:dyDescent="0.35">
      <c r="B11" s="83"/>
      <c r="C11" s="67"/>
      <c r="D11" s="68">
        <f>C7*C11</f>
        <v>0</v>
      </c>
    </row>
    <row r="12" spans="2:4" ht="35.15" customHeight="1" x14ac:dyDescent="0.35">
      <c r="B12" s="84"/>
      <c r="C12" s="67"/>
      <c r="D12" s="68">
        <f>C7*C12</f>
        <v>0</v>
      </c>
    </row>
    <row r="13" spans="2:4" ht="35.15" customHeight="1" x14ac:dyDescent="0.35">
      <c r="B13" s="84"/>
      <c r="C13" s="67"/>
      <c r="D13" s="68">
        <f>C7*C13</f>
        <v>0</v>
      </c>
    </row>
    <row r="14" spans="2:4" ht="35.15" customHeight="1" thickBot="1" x14ac:dyDescent="0.4">
      <c r="B14" s="85"/>
      <c r="C14" s="67"/>
      <c r="D14" s="72">
        <f>C7*C14</f>
        <v>0</v>
      </c>
    </row>
    <row r="15" spans="2:4" ht="15" thickBot="1" x14ac:dyDescent="0.4"/>
    <row r="16" spans="2:4" x14ac:dyDescent="0.35">
      <c r="B16" s="297" t="s">
        <v>275</v>
      </c>
      <c r="C16" s="298"/>
      <c r="D16" s="299"/>
    </row>
    <row r="17" spans="2:4" ht="15" thickBot="1" x14ac:dyDescent="0.4">
      <c r="B17" s="302"/>
      <c r="C17" s="303"/>
      <c r="D17" s="304"/>
    </row>
    <row r="18" spans="2:4" x14ac:dyDescent="0.35">
      <c r="B18" s="62" t="s">
        <v>270</v>
      </c>
      <c r="C18" s="292">
        <f>SUM('1) Tableau budgétaire 1'!D51:F51,'1) Tableau budgétaire 1'!D67:F67,'1) Tableau budgétaire 1'!D73:F73,'1) Tableau budgétaire 1'!D83:F83)</f>
        <v>712478.82000000007</v>
      </c>
      <c r="D18" s="293"/>
    </row>
    <row r="19" spans="2:4" x14ac:dyDescent="0.35">
      <c r="B19" s="62" t="s">
        <v>271</v>
      </c>
      <c r="C19" s="300">
        <f>SUM(D21:D25)</f>
        <v>0</v>
      </c>
      <c r="D19" s="301"/>
    </row>
    <row r="20" spans="2:4" x14ac:dyDescent="0.35">
      <c r="B20" s="63" t="s">
        <v>272</v>
      </c>
      <c r="C20" s="64" t="s">
        <v>273</v>
      </c>
      <c r="D20" s="65" t="s">
        <v>274</v>
      </c>
    </row>
    <row r="21" spans="2:4" ht="35.15" customHeight="1" x14ac:dyDescent="0.35">
      <c r="B21" s="66"/>
      <c r="C21" s="67"/>
      <c r="D21" s="68">
        <f>$C$18*C21</f>
        <v>0</v>
      </c>
    </row>
    <row r="22" spans="2:4" ht="35.15" customHeight="1" x14ac:dyDescent="0.35">
      <c r="B22" s="69"/>
      <c r="C22" s="67"/>
      <c r="D22" s="68">
        <f>$C$18*C22</f>
        <v>0</v>
      </c>
    </row>
    <row r="23" spans="2:4" ht="35.15" customHeight="1" x14ac:dyDescent="0.35">
      <c r="B23" s="70"/>
      <c r="C23" s="67"/>
      <c r="D23" s="68">
        <f>$C$18*C23</f>
        <v>0</v>
      </c>
    </row>
    <row r="24" spans="2:4" ht="35.15" customHeight="1" x14ac:dyDescent="0.35">
      <c r="B24" s="70"/>
      <c r="C24" s="67"/>
      <c r="D24" s="68">
        <f>$C$18*C24</f>
        <v>0</v>
      </c>
    </row>
    <row r="25" spans="2:4" ht="35.15" customHeight="1" thickBot="1" x14ac:dyDescent="0.4">
      <c r="B25" s="71"/>
      <c r="C25" s="67"/>
      <c r="D25" s="68">
        <f>$C$18*C25</f>
        <v>0</v>
      </c>
    </row>
    <row r="26" spans="2:4" ht="15" thickBot="1" x14ac:dyDescent="0.4"/>
    <row r="27" spans="2:4" x14ac:dyDescent="0.35">
      <c r="B27" s="297" t="s">
        <v>276</v>
      </c>
      <c r="C27" s="298"/>
      <c r="D27" s="299"/>
    </row>
    <row r="28" spans="2:4" ht="15" thickBot="1" x14ac:dyDescent="0.4">
      <c r="B28" s="294"/>
      <c r="C28" s="295"/>
      <c r="D28" s="296"/>
    </row>
    <row r="29" spans="2:4" x14ac:dyDescent="0.35">
      <c r="B29" s="62" t="s">
        <v>270</v>
      </c>
      <c r="C29" s="292">
        <f>SUM('1) Tableau budgétaire 1'!D95:F95,'1) Tableau budgétaire 1'!D105:F105,'1) Tableau budgétaire 1'!D115:F115,'1) Tableau budgétaire 1'!D125:F125)</f>
        <v>0</v>
      </c>
      <c r="D29" s="293"/>
    </row>
    <row r="30" spans="2:4" x14ac:dyDescent="0.35">
      <c r="B30" s="62" t="s">
        <v>271</v>
      </c>
      <c r="C30" s="300">
        <f>SUM(D32:D36)</f>
        <v>0</v>
      </c>
      <c r="D30" s="301"/>
    </row>
    <row r="31" spans="2:4" x14ac:dyDescent="0.35">
      <c r="B31" s="63" t="s">
        <v>272</v>
      </c>
      <c r="C31" s="64" t="s">
        <v>273</v>
      </c>
      <c r="D31" s="65" t="s">
        <v>274</v>
      </c>
    </row>
    <row r="32" spans="2:4" ht="35.15" customHeight="1" x14ac:dyDescent="0.35">
      <c r="B32" s="66"/>
      <c r="C32" s="67"/>
      <c r="D32" s="68">
        <f>$C$29*C32</f>
        <v>0</v>
      </c>
    </row>
    <row r="33" spans="2:4" ht="35.15" customHeight="1" x14ac:dyDescent="0.35">
      <c r="B33" s="69"/>
      <c r="C33" s="67"/>
      <c r="D33" s="68">
        <f>$C$29*C33</f>
        <v>0</v>
      </c>
    </row>
    <row r="34" spans="2:4" ht="35.15" customHeight="1" x14ac:dyDescent="0.35">
      <c r="B34" s="70"/>
      <c r="C34" s="67"/>
      <c r="D34" s="68">
        <f>$C$29*C34</f>
        <v>0</v>
      </c>
    </row>
    <row r="35" spans="2:4" ht="35.15" customHeight="1" x14ac:dyDescent="0.35">
      <c r="B35" s="70"/>
      <c r="C35" s="67"/>
      <c r="D35" s="68">
        <f>$C$29*C35</f>
        <v>0</v>
      </c>
    </row>
    <row r="36" spans="2:4" ht="35.15" customHeight="1" thickBot="1" x14ac:dyDescent="0.4">
      <c r="B36" s="71"/>
      <c r="C36" s="67"/>
      <c r="D36" s="68">
        <f>$C$29*C36</f>
        <v>0</v>
      </c>
    </row>
    <row r="37" spans="2:4" ht="15" thickBot="1" x14ac:dyDescent="0.4"/>
    <row r="38" spans="2:4" x14ac:dyDescent="0.35">
      <c r="B38" s="297" t="s">
        <v>277</v>
      </c>
      <c r="C38" s="298"/>
      <c r="D38" s="299"/>
    </row>
    <row r="39" spans="2:4" ht="15" thickBot="1" x14ac:dyDescent="0.4">
      <c r="B39" s="294"/>
      <c r="C39" s="295"/>
      <c r="D39" s="296"/>
    </row>
    <row r="40" spans="2:4" x14ac:dyDescent="0.35">
      <c r="B40" s="62" t="s">
        <v>270</v>
      </c>
      <c r="C40" s="292">
        <f>SUM('1) Tableau budgétaire 1'!D137:F137,'1) Tableau budgétaire 1'!D147:F147,'1) Tableau budgétaire 1'!D157:F157,'1) Tableau budgétaire 1'!D167:F167)</f>
        <v>0</v>
      </c>
      <c r="D40" s="293"/>
    </row>
    <row r="41" spans="2:4" x14ac:dyDescent="0.35">
      <c r="B41" s="62" t="s">
        <v>271</v>
      </c>
      <c r="C41" s="300">
        <f>SUM(D43:D47)</f>
        <v>0</v>
      </c>
      <c r="D41" s="301"/>
    </row>
    <row r="42" spans="2:4" x14ac:dyDescent="0.35">
      <c r="B42" s="63" t="s">
        <v>272</v>
      </c>
      <c r="C42" s="64" t="s">
        <v>273</v>
      </c>
      <c r="D42" s="65" t="s">
        <v>274</v>
      </c>
    </row>
    <row r="43" spans="2:4" ht="35.15" customHeight="1" x14ac:dyDescent="0.35">
      <c r="B43" s="66"/>
      <c r="C43" s="67"/>
      <c r="D43" s="68">
        <f>$C$40*C43</f>
        <v>0</v>
      </c>
    </row>
    <row r="44" spans="2:4" ht="35.15" customHeight="1" x14ac:dyDescent="0.35">
      <c r="B44" s="69"/>
      <c r="C44" s="67"/>
      <c r="D44" s="68">
        <f>$C$40*C44</f>
        <v>0</v>
      </c>
    </row>
    <row r="45" spans="2:4" ht="35.15" customHeight="1" x14ac:dyDescent="0.35">
      <c r="B45" s="70"/>
      <c r="C45" s="67"/>
      <c r="D45" s="68">
        <f>$C$40*C45</f>
        <v>0</v>
      </c>
    </row>
    <row r="46" spans="2:4" ht="35.15" customHeight="1" x14ac:dyDescent="0.35">
      <c r="B46" s="70"/>
      <c r="C46" s="67"/>
      <c r="D46" s="68">
        <f>$C$40*C46</f>
        <v>0</v>
      </c>
    </row>
    <row r="47" spans="2:4" ht="35.15" customHeight="1" thickBot="1" x14ac:dyDescent="0.4">
      <c r="B47" s="71"/>
      <c r="C47" s="67"/>
      <c r="D47" s="72">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J10" sqref="J10"/>
    </sheetView>
  </sheetViews>
  <sheetFormatPr defaultColWidth="8.81640625" defaultRowHeight="14.5" x14ac:dyDescent="0.35"/>
  <cols>
    <col min="1" max="1" width="12.453125" customWidth="1"/>
    <col min="2" max="2" width="20.453125" customWidth="1"/>
    <col min="3" max="4" width="25.453125" customWidth="1"/>
    <col min="5" max="5" width="25.453125" hidden="1"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56" customFormat="1" ht="15.5" x14ac:dyDescent="0.35">
      <c r="B2" s="305" t="s">
        <v>278</v>
      </c>
      <c r="C2" s="306"/>
      <c r="D2" s="306"/>
      <c r="E2" s="306"/>
      <c r="F2" s="307"/>
    </row>
    <row r="3" spans="2:6" s="56" customFormat="1" ht="16" thickBot="1" x14ac:dyDescent="0.4">
      <c r="B3" s="308"/>
      <c r="C3" s="309"/>
      <c r="D3" s="309"/>
      <c r="E3" s="309"/>
      <c r="F3" s="310"/>
    </row>
    <row r="4" spans="2:6" s="56" customFormat="1" ht="16" thickBot="1" x14ac:dyDescent="0.4">
      <c r="B4" s="200"/>
      <c r="C4" s="200"/>
      <c r="D4" s="200"/>
      <c r="E4" s="200"/>
      <c r="F4" s="200"/>
    </row>
    <row r="5" spans="2:6" s="56" customFormat="1" ht="16" thickBot="1" x14ac:dyDescent="0.4">
      <c r="B5" s="273" t="s">
        <v>279</v>
      </c>
      <c r="C5" s="274"/>
      <c r="D5" s="274"/>
      <c r="E5" s="274"/>
      <c r="F5" s="275"/>
    </row>
    <row r="6" spans="2:6" s="56" customFormat="1" ht="52.5" customHeight="1" x14ac:dyDescent="0.35">
      <c r="B6" s="54"/>
      <c r="C6" s="40" t="str">
        <f>'1) Tableau budgétaire 1'!D5</f>
        <v>ONUDC
(budget en USD)</v>
      </c>
      <c r="D6" s="40" t="str">
        <f>'1) Tableau budgétaire 1'!E5</f>
        <v>PNUD
(budget en USD)</v>
      </c>
      <c r="E6" s="40" t="str">
        <f>'1) Tableau budgétaire 1'!F5</f>
        <v>Organisation recipiendiaire 3 (budget en USD)</v>
      </c>
      <c r="F6" s="14" t="s">
        <v>279</v>
      </c>
    </row>
    <row r="7" spans="2:6" s="56" customFormat="1" ht="31" x14ac:dyDescent="0.35">
      <c r="B7" s="10" t="s">
        <v>280</v>
      </c>
      <c r="C7" s="192">
        <f>'2) Tableau budgétaire 2'!D209</f>
        <v>276500</v>
      </c>
      <c r="D7" s="192">
        <f>'2) Tableau budgétaire 2'!E209</f>
        <v>100653</v>
      </c>
      <c r="E7" s="192">
        <f>'2) Tableau budgétaire 2'!F209</f>
        <v>0</v>
      </c>
      <c r="F7" s="52">
        <f t="shared" ref="F7:F14" si="0">SUM(C7:E7)</f>
        <v>377153</v>
      </c>
    </row>
    <row r="8" spans="2:6" s="56" customFormat="1" ht="46.5" x14ac:dyDescent="0.35">
      <c r="B8" s="10" t="s">
        <v>281</v>
      </c>
      <c r="C8" s="192">
        <f>'2) Tableau budgétaire 2'!D210</f>
        <v>25650</v>
      </c>
      <c r="D8" s="192">
        <f>'2) Tableau budgétaire 2'!E210</f>
        <v>159.29999999999998</v>
      </c>
      <c r="E8" s="192">
        <f>'2) Tableau budgétaire 2'!F210</f>
        <v>0</v>
      </c>
      <c r="F8" s="53">
        <f t="shared" si="0"/>
        <v>25809.3</v>
      </c>
    </row>
    <row r="9" spans="2:6" s="56" customFormat="1" ht="62" x14ac:dyDescent="0.35">
      <c r="B9" s="10" t="s">
        <v>282</v>
      </c>
      <c r="C9" s="192">
        <f>'2) Tableau budgétaire 2'!D211</f>
        <v>82650</v>
      </c>
      <c r="D9" s="192">
        <f>'2) Tableau budgétaire 2'!E211</f>
        <v>371.72</v>
      </c>
      <c r="E9" s="192">
        <f>'2) Tableau budgétaire 2'!F211</f>
        <v>0</v>
      </c>
      <c r="F9" s="53">
        <f t="shared" si="0"/>
        <v>83021.72</v>
      </c>
    </row>
    <row r="10" spans="2:6" s="56" customFormat="1" ht="31" x14ac:dyDescent="0.35">
      <c r="B10" s="18" t="s">
        <v>283</v>
      </c>
      <c r="C10" s="192">
        <f>'2) Tableau budgétaire 2'!D212</f>
        <v>556429.10060000001</v>
      </c>
      <c r="D10" s="192">
        <f>'2) Tableau budgétaire 2'!E212</f>
        <v>190548.84999999998</v>
      </c>
      <c r="E10" s="192">
        <f>'2) Tableau budgétaire 2'!F212</f>
        <v>0</v>
      </c>
      <c r="F10" s="53">
        <f t="shared" si="0"/>
        <v>746977.95059999998</v>
      </c>
    </row>
    <row r="11" spans="2:6" s="56" customFormat="1" ht="15.5" x14ac:dyDescent="0.35">
      <c r="B11" s="10" t="s">
        <v>284</v>
      </c>
      <c r="C11" s="192">
        <f>'2) Tableau budgétaire 2'!D213</f>
        <v>98148.237399999998</v>
      </c>
      <c r="D11" s="192">
        <f>'2) Tableau budgétaire 2'!E213</f>
        <v>20338.030000000002</v>
      </c>
      <c r="E11" s="192">
        <f>'2) Tableau budgétaire 2'!F213</f>
        <v>0</v>
      </c>
      <c r="F11" s="53">
        <f t="shared" si="0"/>
        <v>118486.2674</v>
      </c>
    </row>
    <row r="12" spans="2:6" s="56" customFormat="1" ht="46.5" x14ac:dyDescent="0.35">
      <c r="B12" s="10" t="s">
        <v>285</v>
      </c>
      <c r="C12" s="192">
        <f>'2) Tableau budgétaire 2'!D214</f>
        <v>0</v>
      </c>
      <c r="D12" s="192">
        <f>'2) Tableau budgétaire 2'!E214</f>
        <v>0</v>
      </c>
      <c r="E12" s="192">
        <f>'2) Tableau budgétaire 2'!F214</f>
        <v>0</v>
      </c>
      <c r="F12" s="53">
        <f t="shared" si="0"/>
        <v>0</v>
      </c>
    </row>
    <row r="13" spans="2:6" s="56" customFormat="1" ht="31.5" thickBot="1" x14ac:dyDescent="0.4">
      <c r="B13" s="113" t="s">
        <v>286</v>
      </c>
      <c r="C13" s="201">
        <f>'2) Tableau budgétaire 2'!D215</f>
        <v>231651.48199999999</v>
      </c>
      <c r="D13" s="201">
        <f>'2) Tableau budgétaire 2'!E215</f>
        <v>30572.100000000002</v>
      </c>
      <c r="E13" s="201">
        <f>'2) Tableau budgétaire 2'!F215</f>
        <v>0</v>
      </c>
      <c r="F13" s="114">
        <f t="shared" si="0"/>
        <v>262223.58199999999</v>
      </c>
    </row>
    <row r="14" spans="2:6" s="56" customFormat="1" ht="30" customHeight="1" x14ac:dyDescent="0.35">
      <c r="B14" s="202" t="s">
        <v>287</v>
      </c>
      <c r="C14" s="203">
        <f>SUM(C7:C13)</f>
        <v>1271028.82</v>
      </c>
      <c r="D14" s="203">
        <f>SUM(D7:D13)</f>
        <v>342643</v>
      </c>
      <c r="E14" s="203">
        <f>SUM(E7:E13)</f>
        <v>0</v>
      </c>
      <c r="F14" s="204">
        <f t="shared" si="0"/>
        <v>1613671.82</v>
      </c>
    </row>
    <row r="15" spans="2:6" s="56" customFormat="1" ht="22.5" customHeight="1" x14ac:dyDescent="0.35">
      <c r="B15" s="205" t="s">
        <v>288</v>
      </c>
      <c r="C15" s="110">
        <f>C14*0.07</f>
        <v>88972.017400000012</v>
      </c>
      <c r="D15" s="110">
        <f t="shared" ref="D15:F15" si="1">D14*0.07</f>
        <v>23985.010000000002</v>
      </c>
      <c r="E15" s="110">
        <f t="shared" si="1"/>
        <v>0</v>
      </c>
      <c r="F15" s="115">
        <f t="shared" si="1"/>
        <v>112957.02740000002</v>
      </c>
    </row>
    <row r="16" spans="2:6" s="56" customFormat="1" ht="30" customHeight="1" thickBot="1" x14ac:dyDescent="0.4">
      <c r="B16" s="111" t="s">
        <v>9</v>
      </c>
      <c r="C16" s="112">
        <f>C14+C15</f>
        <v>1360000.8374000001</v>
      </c>
      <c r="D16" s="112">
        <f t="shared" ref="D16:F16" si="2">D14+D15</f>
        <v>366628.01</v>
      </c>
      <c r="E16" s="112">
        <f t="shared" si="2"/>
        <v>0</v>
      </c>
      <c r="F16" s="116">
        <f t="shared" si="2"/>
        <v>1726628.8474000001</v>
      </c>
    </row>
    <row r="17" spans="2:7" s="56" customFormat="1" ht="16" thickBot="1" x14ac:dyDescent="0.4">
      <c r="B17" s="200"/>
      <c r="C17" s="200"/>
      <c r="D17" s="200"/>
      <c r="E17" s="200"/>
      <c r="F17" s="200"/>
      <c r="G17" s="200"/>
    </row>
    <row r="18" spans="2:7" s="56" customFormat="1" ht="15.5" x14ac:dyDescent="0.35">
      <c r="B18" s="253" t="s">
        <v>289</v>
      </c>
      <c r="C18" s="254"/>
      <c r="D18" s="254"/>
      <c r="E18" s="254"/>
      <c r="F18" s="256"/>
      <c r="G18" s="200"/>
    </row>
    <row r="19" spans="2:7" ht="48" customHeight="1" x14ac:dyDescent="0.35">
      <c r="B19" s="16"/>
      <c r="C19" s="14" t="str">
        <f>'1) Tableau budgétaire 1'!D5</f>
        <v>ONUDC
(budget en USD)</v>
      </c>
      <c r="D19" s="14" t="str">
        <f>'1) Tableau budgétaire 1'!E5</f>
        <v>PNUD
(budget en USD)</v>
      </c>
      <c r="E19" s="14" t="str">
        <f>'1) Tableau budgétaire 1'!F5</f>
        <v>Organisation recipiendiaire 3 (budget en USD)</v>
      </c>
      <c r="F19" s="17" t="s">
        <v>259</v>
      </c>
      <c r="G19" s="132" t="s">
        <v>210</v>
      </c>
    </row>
    <row r="20" spans="2:7" ht="23.25" customHeight="1" x14ac:dyDescent="0.35">
      <c r="B20" s="15" t="s">
        <v>290</v>
      </c>
      <c r="C20" s="13">
        <f>'1) Tableau budgétaire 1'!D191</f>
        <v>952000.58617999998</v>
      </c>
      <c r="D20" s="13">
        <f>'1) Tableau budgétaire 1'!E191</f>
        <v>256639.60699999999</v>
      </c>
      <c r="E20" s="13">
        <f>'1) Tableau budgétaire 1'!F191</f>
        <v>0</v>
      </c>
      <c r="F20" s="131">
        <f>'1) Tableau budgétaire 1'!G191</f>
        <v>1208640.1931799999</v>
      </c>
      <c r="G20" s="133">
        <f>'1) Tableau budgétaire 1'!H191</f>
        <v>0.7</v>
      </c>
    </row>
    <row r="21" spans="2:7" ht="24.75" customHeight="1" x14ac:dyDescent="0.35">
      <c r="B21" s="15" t="s">
        <v>291</v>
      </c>
      <c r="C21" s="13">
        <f>'1) Tableau budgétaire 1'!D192</f>
        <v>408000.25122000003</v>
      </c>
      <c r="D21" s="13">
        <f>'1) Tableau budgétaire 1'!E192</f>
        <v>109988.40300000001</v>
      </c>
      <c r="E21" s="13">
        <f>'1) Tableau budgétaire 1'!F192</f>
        <v>0</v>
      </c>
      <c r="F21" s="131">
        <f>'1) Tableau budgétaire 1'!G192</f>
        <v>517988.65422000003</v>
      </c>
      <c r="G21" s="133">
        <f>'1) Tableau budgétaire 1'!H192</f>
        <v>0.3</v>
      </c>
    </row>
    <row r="22" spans="2:7" ht="24.75" customHeight="1" thickBot="1" x14ac:dyDescent="0.4">
      <c r="B22" s="15" t="s">
        <v>292</v>
      </c>
      <c r="C22" s="13">
        <f>'1) Tableau budgétaire 1'!D193</f>
        <v>0</v>
      </c>
      <c r="D22" s="13">
        <f>'1) Tableau budgétaire 1'!E193</f>
        <v>0</v>
      </c>
      <c r="E22" s="13">
        <f>'1) Tableau budgétaire 1'!F193</f>
        <v>0</v>
      </c>
      <c r="F22" s="131">
        <f>'1) Tableau budgétaire 1'!G193</f>
        <v>0</v>
      </c>
      <c r="G22" s="134">
        <f>'1) Tableau budgétaire 1'!H193</f>
        <v>0</v>
      </c>
    </row>
    <row r="23" spans="2:7" ht="16" thickBot="1" x14ac:dyDescent="0.4">
      <c r="B23" s="6" t="s">
        <v>259</v>
      </c>
      <c r="C23" s="135">
        <f>'1) Tableau budgétaire 1'!D194</f>
        <v>1360000.8374000001</v>
      </c>
      <c r="D23" s="135">
        <f>'1) Tableau budgétaire 1'!E194</f>
        <v>366628.01</v>
      </c>
      <c r="E23" s="135">
        <f>'1) Tableau budgétaire 1'!F194</f>
        <v>0</v>
      </c>
      <c r="F23" s="135">
        <f>'1) Tableau budgétaire 1'!G194</f>
        <v>1726628.8473999999</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1'!$G$186</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81640625" defaultRowHeight="14.5" x14ac:dyDescent="0.35"/>
  <sheetData>
    <row r="1" spans="1:1" x14ac:dyDescent="0.35">
      <c r="A1" s="99">
        <v>0</v>
      </c>
    </row>
    <row r="2" spans="1:1" x14ac:dyDescent="0.35">
      <c r="A2" s="99">
        <v>0.2</v>
      </c>
    </row>
    <row r="3" spans="1:1" x14ac:dyDescent="0.35">
      <c r="A3" s="99">
        <v>0.4</v>
      </c>
    </row>
    <row r="4" spans="1:1" x14ac:dyDescent="0.35">
      <c r="A4" s="99">
        <v>0.6</v>
      </c>
    </row>
    <row r="5" spans="1:1" x14ac:dyDescent="0.35">
      <c r="A5" s="99">
        <v>0.8</v>
      </c>
    </row>
    <row r="6" spans="1:1" x14ac:dyDescent="0.35">
      <c r="A6" s="9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57" t="s">
        <v>293</v>
      </c>
      <c r="B1" s="58" t="s">
        <v>294</v>
      </c>
    </row>
    <row r="2" spans="1:2" x14ac:dyDescent="0.35">
      <c r="A2" s="59" t="s">
        <v>295</v>
      </c>
      <c r="B2" s="60" t="s">
        <v>296</v>
      </c>
    </row>
    <row r="3" spans="1:2" x14ac:dyDescent="0.35">
      <c r="A3" s="59" t="s">
        <v>297</v>
      </c>
      <c r="B3" s="60" t="s">
        <v>298</v>
      </c>
    </row>
    <row r="4" spans="1:2" x14ac:dyDescent="0.35">
      <c r="A4" s="59" t="s">
        <v>299</v>
      </c>
      <c r="B4" s="60" t="s">
        <v>300</v>
      </c>
    </row>
    <row r="5" spans="1:2" x14ac:dyDescent="0.35">
      <c r="A5" s="59" t="s">
        <v>301</v>
      </c>
      <c r="B5" s="60" t="s">
        <v>302</v>
      </c>
    </row>
    <row r="6" spans="1:2" x14ac:dyDescent="0.35">
      <c r="A6" s="59" t="s">
        <v>303</v>
      </c>
      <c r="B6" s="60" t="s">
        <v>304</v>
      </c>
    </row>
    <row r="7" spans="1:2" x14ac:dyDescent="0.35">
      <c r="A7" s="59" t="s">
        <v>305</v>
      </c>
      <c r="B7" s="60" t="s">
        <v>306</v>
      </c>
    </row>
    <row r="8" spans="1:2" x14ac:dyDescent="0.35">
      <c r="A8" s="59" t="s">
        <v>307</v>
      </c>
      <c r="B8" s="60" t="s">
        <v>308</v>
      </c>
    </row>
    <row r="9" spans="1:2" x14ac:dyDescent="0.35">
      <c r="A9" s="59" t="s">
        <v>309</v>
      </c>
      <c r="B9" s="60" t="s">
        <v>310</v>
      </c>
    </row>
    <row r="10" spans="1:2" x14ac:dyDescent="0.35">
      <c r="A10" s="59" t="s">
        <v>311</v>
      </c>
      <c r="B10" s="60" t="s">
        <v>312</v>
      </c>
    </row>
    <row r="11" spans="1:2" x14ac:dyDescent="0.35">
      <c r="A11" s="59" t="s">
        <v>313</v>
      </c>
      <c r="B11" s="60" t="s">
        <v>314</v>
      </c>
    </row>
    <row r="12" spans="1:2" x14ac:dyDescent="0.35">
      <c r="A12" s="59" t="s">
        <v>315</v>
      </c>
      <c r="B12" s="60" t="s">
        <v>316</v>
      </c>
    </row>
    <row r="13" spans="1:2" x14ac:dyDescent="0.35">
      <c r="A13" s="59" t="s">
        <v>317</v>
      </c>
      <c r="B13" s="60" t="s">
        <v>318</v>
      </c>
    </row>
    <row r="14" spans="1:2" x14ac:dyDescent="0.35">
      <c r="A14" s="59" t="s">
        <v>319</v>
      </c>
      <c r="B14" s="60" t="s">
        <v>320</v>
      </c>
    </row>
    <row r="15" spans="1:2" x14ac:dyDescent="0.35">
      <c r="A15" s="59" t="s">
        <v>321</v>
      </c>
      <c r="B15" s="60" t="s">
        <v>322</v>
      </c>
    </row>
    <row r="16" spans="1:2" x14ac:dyDescent="0.35">
      <c r="A16" s="59" t="s">
        <v>323</v>
      </c>
      <c r="B16" s="60" t="s">
        <v>324</v>
      </c>
    </row>
    <row r="17" spans="1:2" x14ac:dyDescent="0.35">
      <c r="A17" s="59" t="s">
        <v>325</v>
      </c>
      <c r="B17" s="60" t="s">
        <v>326</v>
      </c>
    </row>
    <row r="18" spans="1:2" x14ac:dyDescent="0.35">
      <c r="A18" s="59" t="s">
        <v>327</v>
      </c>
      <c r="B18" s="60" t="s">
        <v>328</v>
      </c>
    </row>
    <row r="19" spans="1:2" x14ac:dyDescent="0.35">
      <c r="A19" s="59" t="s">
        <v>329</v>
      </c>
      <c r="B19" s="60" t="s">
        <v>330</v>
      </c>
    </row>
    <row r="20" spans="1:2" x14ac:dyDescent="0.35">
      <c r="A20" s="59" t="s">
        <v>331</v>
      </c>
      <c r="B20" s="60" t="s">
        <v>332</v>
      </c>
    </row>
    <row r="21" spans="1:2" x14ac:dyDescent="0.35">
      <c r="A21" s="59" t="s">
        <v>333</v>
      </c>
      <c r="B21" s="60" t="s">
        <v>334</v>
      </c>
    </row>
    <row r="22" spans="1:2" x14ac:dyDescent="0.35">
      <c r="A22" s="59" t="s">
        <v>335</v>
      </c>
      <c r="B22" s="60" t="s">
        <v>336</v>
      </c>
    </row>
    <row r="23" spans="1:2" x14ac:dyDescent="0.35">
      <c r="A23" s="59" t="s">
        <v>337</v>
      </c>
      <c r="B23" s="60" t="s">
        <v>338</v>
      </c>
    </row>
    <row r="24" spans="1:2" x14ac:dyDescent="0.35">
      <c r="A24" s="59" t="s">
        <v>339</v>
      </c>
      <c r="B24" s="60" t="s">
        <v>340</v>
      </c>
    </row>
    <row r="25" spans="1:2" x14ac:dyDescent="0.35">
      <c r="A25" s="59" t="s">
        <v>341</v>
      </c>
      <c r="B25" s="60" t="s">
        <v>342</v>
      </c>
    </row>
    <row r="26" spans="1:2" x14ac:dyDescent="0.35">
      <c r="A26" s="59" t="s">
        <v>343</v>
      </c>
      <c r="B26" s="60" t="s">
        <v>344</v>
      </c>
    </row>
    <row r="27" spans="1:2" x14ac:dyDescent="0.35">
      <c r="A27" s="59" t="s">
        <v>345</v>
      </c>
      <c r="B27" s="60" t="s">
        <v>346</v>
      </c>
    </row>
    <row r="28" spans="1:2" x14ac:dyDescent="0.35">
      <c r="A28" s="59" t="s">
        <v>347</v>
      </c>
      <c r="B28" s="60" t="s">
        <v>348</v>
      </c>
    </row>
    <row r="29" spans="1:2" x14ac:dyDescent="0.35">
      <c r="A29" s="59" t="s">
        <v>349</v>
      </c>
      <c r="B29" s="60" t="s">
        <v>350</v>
      </c>
    </row>
    <row r="30" spans="1:2" x14ac:dyDescent="0.35">
      <c r="A30" s="59" t="s">
        <v>351</v>
      </c>
      <c r="B30" s="60" t="s">
        <v>352</v>
      </c>
    </row>
    <row r="31" spans="1:2" x14ac:dyDescent="0.35">
      <c r="A31" s="59" t="s">
        <v>353</v>
      </c>
      <c r="B31" s="60" t="s">
        <v>354</v>
      </c>
    </row>
    <row r="32" spans="1:2" x14ac:dyDescent="0.35">
      <c r="A32" s="59" t="s">
        <v>355</v>
      </c>
      <c r="B32" s="60" t="s">
        <v>356</v>
      </c>
    </row>
    <row r="33" spans="1:2" x14ac:dyDescent="0.35">
      <c r="A33" s="59" t="s">
        <v>357</v>
      </c>
      <c r="B33" s="60" t="s">
        <v>358</v>
      </c>
    </row>
    <row r="34" spans="1:2" x14ac:dyDescent="0.35">
      <c r="A34" s="59" t="s">
        <v>359</v>
      </c>
      <c r="B34" s="60" t="s">
        <v>360</v>
      </c>
    </row>
    <row r="35" spans="1:2" x14ac:dyDescent="0.35">
      <c r="A35" s="59" t="s">
        <v>361</v>
      </c>
      <c r="B35" s="60" t="s">
        <v>362</v>
      </c>
    </row>
    <row r="36" spans="1:2" x14ac:dyDescent="0.35">
      <c r="A36" s="59" t="s">
        <v>363</v>
      </c>
      <c r="B36" s="60" t="s">
        <v>364</v>
      </c>
    </row>
    <row r="37" spans="1:2" x14ac:dyDescent="0.35">
      <c r="A37" s="59" t="s">
        <v>365</v>
      </c>
      <c r="B37" s="60" t="s">
        <v>366</v>
      </c>
    </row>
    <row r="38" spans="1:2" x14ac:dyDescent="0.35">
      <c r="A38" s="59" t="s">
        <v>367</v>
      </c>
      <c r="B38" s="60" t="s">
        <v>368</v>
      </c>
    </row>
    <row r="39" spans="1:2" x14ac:dyDescent="0.35">
      <c r="A39" s="59" t="s">
        <v>369</v>
      </c>
      <c r="B39" s="60" t="s">
        <v>370</v>
      </c>
    </row>
    <row r="40" spans="1:2" x14ac:dyDescent="0.35">
      <c r="A40" s="59" t="s">
        <v>371</v>
      </c>
      <c r="B40" s="60" t="s">
        <v>372</v>
      </c>
    </row>
    <row r="41" spans="1:2" x14ac:dyDescent="0.35">
      <c r="A41" s="59" t="s">
        <v>373</v>
      </c>
      <c r="B41" s="60" t="s">
        <v>374</v>
      </c>
    </row>
    <row r="42" spans="1:2" x14ac:dyDescent="0.35">
      <c r="A42" s="59" t="s">
        <v>375</v>
      </c>
      <c r="B42" s="60" t="s">
        <v>376</v>
      </c>
    </row>
    <row r="43" spans="1:2" x14ac:dyDescent="0.35">
      <c r="A43" s="59" t="s">
        <v>377</v>
      </c>
      <c r="B43" s="60" t="s">
        <v>378</v>
      </c>
    </row>
    <row r="44" spans="1:2" x14ac:dyDescent="0.35">
      <c r="A44" s="59" t="s">
        <v>379</v>
      </c>
      <c r="B44" s="60" t="s">
        <v>380</v>
      </c>
    </row>
    <row r="45" spans="1:2" x14ac:dyDescent="0.35">
      <c r="A45" s="59" t="s">
        <v>381</v>
      </c>
      <c r="B45" s="60" t="s">
        <v>382</v>
      </c>
    </row>
    <row r="46" spans="1:2" x14ac:dyDescent="0.35">
      <c r="A46" s="59" t="s">
        <v>383</v>
      </c>
      <c r="B46" s="60" t="s">
        <v>384</v>
      </c>
    </row>
    <row r="47" spans="1:2" x14ac:dyDescent="0.35">
      <c r="A47" s="59" t="s">
        <v>385</v>
      </c>
      <c r="B47" s="60" t="s">
        <v>386</v>
      </c>
    </row>
    <row r="48" spans="1:2" x14ac:dyDescent="0.35">
      <c r="A48" s="59" t="s">
        <v>387</v>
      </c>
      <c r="B48" s="60" t="s">
        <v>388</v>
      </c>
    </row>
    <row r="49" spans="1:2" x14ac:dyDescent="0.35">
      <c r="A49" s="59" t="s">
        <v>389</v>
      </c>
      <c r="B49" s="60" t="s">
        <v>390</v>
      </c>
    </row>
    <row r="50" spans="1:2" x14ac:dyDescent="0.35">
      <c r="A50" s="59" t="s">
        <v>391</v>
      </c>
      <c r="B50" s="60" t="s">
        <v>392</v>
      </c>
    </row>
    <row r="51" spans="1:2" x14ac:dyDescent="0.35">
      <c r="A51" s="59" t="s">
        <v>393</v>
      </c>
      <c r="B51" s="60" t="s">
        <v>394</v>
      </c>
    </row>
    <row r="52" spans="1:2" x14ac:dyDescent="0.35">
      <c r="A52" s="59" t="s">
        <v>395</v>
      </c>
      <c r="B52" s="60" t="s">
        <v>396</v>
      </c>
    </row>
    <row r="53" spans="1:2" x14ac:dyDescent="0.35">
      <c r="A53" s="59" t="s">
        <v>397</v>
      </c>
      <c r="B53" s="60" t="s">
        <v>398</v>
      </c>
    </row>
    <row r="54" spans="1:2" x14ac:dyDescent="0.35">
      <c r="A54" s="59" t="s">
        <v>399</v>
      </c>
      <c r="B54" s="60" t="s">
        <v>400</v>
      </c>
    </row>
    <row r="55" spans="1:2" x14ac:dyDescent="0.35">
      <c r="A55" s="59" t="s">
        <v>401</v>
      </c>
      <c r="B55" s="60" t="s">
        <v>402</v>
      </c>
    </row>
    <row r="56" spans="1:2" x14ac:dyDescent="0.35">
      <c r="A56" s="59" t="s">
        <v>403</v>
      </c>
      <c r="B56" s="60" t="s">
        <v>404</v>
      </c>
    </row>
    <row r="57" spans="1:2" x14ac:dyDescent="0.35">
      <c r="A57" s="59" t="s">
        <v>405</v>
      </c>
      <c r="B57" s="60" t="s">
        <v>406</v>
      </c>
    </row>
    <row r="58" spans="1:2" x14ac:dyDescent="0.35">
      <c r="A58" s="59" t="s">
        <v>407</v>
      </c>
      <c r="B58" s="60" t="s">
        <v>408</v>
      </c>
    </row>
    <row r="59" spans="1:2" x14ac:dyDescent="0.35">
      <c r="A59" s="59" t="s">
        <v>409</v>
      </c>
      <c r="B59" s="60" t="s">
        <v>410</v>
      </c>
    </row>
    <row r="60" spans="1:2" x14ac:dyDescent="0.35">
      <c r="A60" s="59" t="s">
        <v>411</v>
      </c>
      <c r="B60" s="60" t="s">
        <v>412</v>
      </c>
    </row>
    <row r="61" spans="1:2" x14ac:dyDescent="0.35">
      <c r="A61" s="59" t="s">
        <v>413</v>
      </c>
      <c r="B61" s="60" t="s">
        <v>414</v>
      </c>
    </row>
    <row r="62" spans="1:2" x14ac:dyDescent="0.35">
      <c r="A62" s="59" t="s">
        <v>415</v>
      </c>
      <c r="B62" s="60" t="s">
        <v>416</v>
      </c>
    </row>
    <row r="63" spans="1:2" x14ac:dyDescent="0.35">
      <c r="A63" s="59" t="s">
        <v>417</v>
      </c>
      <c r="B63" s="60" t="s">
        <v>418</v>
      </c>
    </row>
    <row r="64" spans="1:2" x14ac:dyDescent="0.35">
      <c r="A64" s="59" t="s">
        <v>419</v>
      </c>
      <c r="B64" s="60" t="s">
        <v>420</v>
      </c>
    </row>
    <row r="65" spans="1:2" x14ac:dyDescent="0.35">
      <c r="A65" s="59" t="s">
        <v>421</v>
      </c>
      <c r="B65" s="60" t="s">
        <v>422</v>
      </c>
    </row>
    <row r="66" spans="1:2" x14ac:dyDescent="0.35">
      <c r="A66" s="59" t="s">
        <v>423</v>
      </c>
      <c r="B66" s="60" t="s">
        <v>424</v>
      </c>
    </row>
    <row r="67" spans="1:2" x14ac:dyDescent="0.35">
      <c r="A67" s="59" t="s">
        <v>425</v>
      </c>
      <c r="B67" s="60" t="s">
        <v>426</v>
      </c>
    </row>
    <row r="68" spans="1:2" x14ac:dyDescent="0.35">
      <c r="A68" s="59" t="s">
        <v>427</v>
      </c>
      <c r="B68" s="60" t="s">
        <v>428</v>
      </c>
    </row>
    <row r="69" spans="1:2" x14ac:dyDescent="0.35">
      <c r="A69" s="59" t="s">
        <v>429</v>
      </c>
      <c r="B69" s="60" t="s">
        <v>430</v>
      </c>
    </row>
    <row r="70" spans="1:2" x14ac:dyDescent="0.35">
      <c r="A70" s="59" t="s">
        <v>431</v>
      </c>
      <c r="B70" s="60" t="s">
        <v>432</v>
      </c>
    </row>
    <row r="71" spans="1:2" x14ac:dyDescent="0.35">
      <c r="A71" s="59" t="s">
        <v>433</v>
      </c>
      <c r="B71" s="60" t="s">
        <v>434</v>
      </c>
    </row>
    <row r="72" spans="1:2" x14ac:dyDescent="0.35">
      <c r="A72" s="59" t="s">
        <v>435</v>
      </c>
      <c r="B72" s="60" t="s">
        <v>436</v>
      </c>
    </row>
    <row r="73" spans="1:2" x14ac:dyDescent="0.35">
      <c r="A73" s="59" t="s">
        <v>437</v>
      </c>
      <c r="B73" s="60" t="s">
        <v>438</v>
      </c>
    </row>
    <row r="74" spans="1:2" x14ac:dyDescent="0.35">
      <c r="A74" s="59" t="s">
        <v>439</v>
      </c>
      <c r="B74" s="60" t="s">
        <v>440</v>
      </c>
    </row>
    <row r="75" spans="1:2" x14ac:dyDescent="0.35">
      <c r="A75" s="59" t="s">
        <v>441</v>
      </c>
      <c r="B75" s="61" t="s">
        <v>442</v>
      </c>
    </row>
    <row r="76" spans="1:2" x14ac:dyDescent="0.35">
      <c r="A76" s="59" t="s">
        <v>443</v>
      </c>
      <c r="B76" s="61" t="s">
        <v>444</v>
      </c>
    </row>
    <row r="77" spans="1:2" x14ac:dyDescent="0.35">
      <c r="A77" s="59" t="s">
        <v>445</v>
      </c>
      <c r="B77" s="61" t="s">
        <v>446</v>
      </c>
    </row>
    <row r="78" spans="1:2" x14ac:dyDescent="0.35">
      <c r="A78" s="59" t="s">
        <v>447</v>
      </c>
      <c r="B78" s="61" t="s">
        <v>448</v>
      </c>
    </row>
    <row r="79" spans="1:2" x14ac:dyDescent="0.35">
      <c r="A79" s="59" t="s">
        <v>449</v>
      </c>
      <c r="B79" s="61" t="s">
        <v>450</v>
      </c>
    </row>
    <row r="80" spans="1:2" x14ac:dyDescent="0.35">
      <c r="A80" s="59" t="s">
        <v>451</v>
      </c>
      <c r="B80" s="61" t="s">
        <v>452</v>
      </c>
    </row>
    <row r="81" spans="1:2" x14ac:dyDescent="0.35">
      <c r="A81" s="59" t="s">
        <v>453</v>
      </c>
      <c r="B81" s="61" t="s">
        <v>454</v>
      </c>
    </row>
    <row r="82" spans="1:2" x14ac:dyDescent="0.35">
      <c r="A82" s="59" t="s">
        <v>455</v>
      </c>
      <c r="B82" s="61" t="s">
        <v>456</v>
      </c>
    </row>
    <row r="83" spans="1:2" x14ac:dyDescent="0.35">
      <c r="A83" s="59" t="s">
        <v>457</v>
      </c>
      <c r="B83" s="61" t="s">
        <v>458</v>
      </c>
    </row>
    <row r="84" spans="1:2" x14ac:dyDescent="0.35">
      <c r="A84" s="59" t="s">
        <v>459</v>
      </c>
      <c r="B84" s="61" t="s">
        <v>460</v>
      </c>
    </row>
    <row r="85" spans="1:2" x14ac:dyDescent="0.35">
      <c r="A85" s="59" t="s">
        <v>461</v>
      </c>
      <c r="B85" s="61" t="s">
        <v>462</v>
      </c>
    </row>
    <row r="86" spans="1:2" x14ac:dyDescent="0.35">
      <c r="A86" s="59" t="s">
        <v>463</v>
      </c>
      <c r="B86" s="61" t="s">
        <v>464</v>
      </c>
    </row>
    <row r="87" spans="1:2" x14ac:dyDescent="0.35">
      <c r="A87" s="59" t="s">
        <v>465</v>
      </c>
      <c r="B87" s="61" t="s">
        <v>466</v>
      </c>
    </row>
    <row r="88" spans="1:2" x14ac:dyDescent="0.35">
      <c r="A88" s="59" t="s">
        <v>467</v>
      </c>
      <c r="B88" s="61" t="s">
        <v>468</v>
      </c>
    </row>
    <row r="89" spans="1:2" x14ac:dyDescent="0.35">
      <c r="A89" s="59" t="s">
        <v>469</v>
      </c>
      <c r="B89" s="61" t="s">
        <v>470</v>
      </c>
    </row>
    <row r="90" spans="1:2" x14ac:dyDescent="0.35">
      <c r="A90" s="59" t="s">
        <v>471</v>
      </c>
      <c r="B90" s="61" t="s">
        <v>472</v>
      </c>
    </row>
    <row r="91" spans="1:2" x14ac:dyDescent="0.35">
      <c r="A91" s="59" t="s">
        <v>473</v>
      </c>
      <c r="B91" s="61" t="s">
        <v>474</v>
      </c>
    </row>
    <row r="92" spans="1:2" x14ac:dyDescent="0.35">
      <c r="A92" s="59" t="s">
        <v>475</v>
      </c>
      <c r="B92" s="61" t="s">
        <v>476</v>
      </c>
    </row>
    <row r="93" spans="1:2" x14ac:dyDescent="0.35">
      <c r="A93" s="59" t="s">
        <v>477</v>
      </c>
      <c r="B93" s="61" t="s">
        <v>478</v>
      </c>
    </row>
    <row r="94" spans="1:2" x14ac:dyDescent="0.35">
      <c r="A94" s="59" t="s">
        <v>479</v>
      </c>
      <c r="B94" s="61" t="s">
        <v>480</v>
      </c>
    </row>
    <row r="95" spans="1:2" x14ac:dyDescent="0.35">
      <c r="A95" s="59" t="s">
        <v>481</v>
      </c>
      <c r="B95" s="61" t="s">
        <v>482</v>
      </c>
    </row>
    <row r="96" spans="1:2" x14ac:dyDescent="0.35">
      <c r="A96" s="59" t="s">
        <v>483</v>
      </c>
      <c r="B96" s="61" t="s">
        <v>484</v>
      </c>
    </row>
    <row r="97" spans="1:2" x14ac:dyDescent="0.35">
      <c r="A97" s="59" t="s">
        <v>485</v>
      </c>
      <c r="B97" s="61" t="s">
        <v>486</v>
      </c>
    </row>
    <row r="98" spans="1:2" x14ac:dyDescent="0.35">
      <c r="A98" s="59" t="s">
        <v>487</v>
      </c>
      <c r="B98" s="61" t="s">
        <v>488</v>
      </c>
    </row>
    <row r="99" spans="1:2" x14ac:dyDescent="0.35">
      <c r="A99" s="59" t="s">
        <v>489</v>
      </c>
      <c r="B99" s="61" t="s">
        <v>490</v>
      </c>
    </row>
    <row r="100" spans="1:2" x14ac:dyDescent="0.35">
      <c r="A100" s="59" t="s">
        <v>491</v>
      </c>
      <c r="B100" s="61" t="s">
        <v>492</v>
      </c>
    </row>
    <row r="101" spans="1:2" x14ac:dyDescent="0.35">
      <c r="A101" s="59" t="s">
        <v>493</v>
      </c>
      <c r="B101" s="61" t="s">
        <v>494</v>
      </c>
    </row>
    <row r="102" spans="1:2" x14ac:dyDescent="0.35">
      <c r="A102" s="59" t="s">
        <v>495</v>
      </c>
      <c r="B102" s="61" t="s">
        <v>496</v>
      </c>
    </row>
    <row r="103" spans="1:2" x14ac:dyDescent="0.35">
      <c r="A103" s="59" t="s">
        <v>497</v>
      </c>
      <c r="B103" s="61" t="s">
        <v>498</v>
      </c>
    </row>
    <row r="104" spans="1:2" x14ac:dyDescent="0.35">
      <c r="A104" s="59" t="s">
        <v>499</v>
      </c>
      <c r="B104" s="61" t="s">
        <v>500</v>
      </c>
    </row>
    <row r="105" spans="1:2" x14ac:dyDescent="0.35">
      <c r="A105" s="59" t="s">
        <v>501</v>
      </c>
      <c r="B105" s="61" t="s">
        <v>502</v>
      </c>
    </row>
    <row r="106" spans="1:2" x14ac:dyDescent="0.35">
      <c r="A106" s="59" t="s">
        <v>503</v>
      </c>
      <c r="B106" s="61" t="s">
        <v>504</v>
      </c>
    </row>
    <row r="107" spans="1:2" x14ac:dyDescent="0.35">
      <c r="A107" s="59" t="s">
        <v>505</v>
      </c>
      <c r="B107" s="61" t="s">
        <v>506</v>
      </c>
    </row>
    <row r="108" spans="1:2" x14ac:dyDescent="0.35">
      <c r="A108" s="59" t="s">
        <v>507</v>
      </c>
      <c r="B108" s="61" t="s">
        <v>508</v>
      </c>
    </row>
    <row r="109" spans="1:2" x14ac:dyDescent="0.35">
      <c r="A109" s="59" t="s">
        <v>509</v>
      </c>
      <c r="B109" s="61" t="s">
        <v>510</v>
      </c>
    </row>
    <row r="110" spans="1:2" x14ac:dyDescent="0.35">
      <c r="A110" s="59" t="s">
        <v>511</v>
      </c>
      <c r="B110" s="61" t="s">
        <v>512</v>
      </c>
    </row>
    <row r="111" spans="1:2" x14ac:dyDescent="0.35">
      <c r="A111" s="59" t="s">
        <v>513</v>
      </c>
      <c r="B111" s="61" t="s">
        <v>514</v>
      </c>
    </row>
    <row r="112" spans="1:2" x14ac:dyDescent="0.35">
      <c r="A112" s="59" t="s">
        <v>515</v>
      </c>
      <c r="B112" s="61" t="s">
        <v>516</v>
      </c>
    </row>
    <row r="113" spans="1:2" x14ac:dyDescent="0.35">
      <c r="A113" s="59" t="s">
        <v>517</v>
      </c>
      <c r="B113" s="61" t="s">
        <v>518</v>
      </c>
    </row>
    <row r="114" spans="1:2" x14ac:dyDescent="0.35">
      <c r="A114" s="59" t="s">
        <v>519</v>
      </c>
      <c r="B114" s="61" t="s">
        <v>520</v>
      </c>
    </row>
    <row r="115" spans="1:2" x14ac:dyDescent="0.35">
      <c r="A115" s="59" t="s">
        <v>521</v>
      </c>
      <c r="B115" s="61" t="s">
        <v>522</v>
      </c>
    </row>
    <row r="116" spans="1:2" x14ac:dyDescent="0.35">
      <c r="A116" s="59" t="s">
        <v>523</v>
      </c>
      <c r="B116" s="61" t="s">
        <v>524</v>
      </c>
    </row>
    <row r="117" spans="1:2" x14ac:dyDescent="0.35">
      <c r="A117" s="59" t="s">
        <v>525</v>
      </c>
      <c r="B117" s="61" t="s">
        <v>526</v>
      </c>
    </row>
    <row r="118" spans="1:2" x14ac:dyDescent="0.35">
      <c r="A118" s="59" t="s">
        <v>527</v>
      </c>
      <c r="B118" s="61" t="s">
        <v>528</v>
      </c>
    </row>
    <row r="119" spans="1:2" x14ac:dyDescent="0.35">
      <c r="A119" s="59" t="s">
        <v>529</v>
      </c>
      <c r="B119" s="61" t="s">
        <v>530</v>
      </c>
    </row>
    <row r="120" spans="1:2" x14ac:dyDescent="0.35">
      <c r="A120" s="59" t="s">
        <v>531</v>
      </c>
      <c r="B120" s="61" t="s">
        <v>532</v>
      </c>
    </row>
    <row r="121" spans="1:2" x14ac:dyDescent="0.35">
      <c r="A121" s="59" t="s">
        <v>533</v>
      </c>
      <c r="B121" s="61" t="s">
        <v>534</v>
      </c>
    </row>
    <row r="122" spans="1:2" x14ac:dyDescent="0.35">
      <c r="A122" s="59" t="s">
        <v>535</v>
      </c>
      <c r="B122" s="61" t="s">
        <v>536</v>
      </c>
    </row>
    <row r="123" spans="1:2" x14ac:dyDescent="0.35">
      <c r="A123" s="59" t="s">
        <v>537</v>
      </c>
      <c r="B123" s="61" t="s">
        <v>538</v>
      </c>
    </row>
    <row r="124" spans="1:2" x14ac:dyDescent="0.35">
      <c r="A124" s="59" t="s">
        <v>539</v>
      </c>
      <c r="B124" s="61" t="s">
        <v>540</v>
      </c>
    </row>
    <row r="125" spans="1:2" x14ac:dyDescent="0.35">
      <c r="A125" s="59" t="s">
        <v>541</v>
      </c>
      <c r="B125" s="61" t="s">
        <v>542</v>
      </c>
    </row>
    <row r="126" spans="1:2" x14ac:dyDescent="0.35">
      <c r="A126" s="59" t="s">
        <v>543</v>
      </c>
      <c r="B126" s="61" t="s">
        <v>544</v>
      </c>
    </row>
    <row r="127" spans="1:2" x14ac:dyDescent="0.35">
      <c r="A127" s="59" t="s">
        <v>545</v>
      </c>
      <c r="B127" s="61" t="s">
        <v>546</v>
      </c>
    </row>
    <row r="128" spans="1:2" x14ac:dyDescent="0.35">
      <c r="A128" s="59" t="s">
        <v>547</v>
      </c>
      <c r="B128" s="61" t="s">
        <v>548</v>
      </c>
    </row>
    <row r="129" spans="1:2" x14ac:dyDescent="0.35">
      <c r="A129" s="59" t="s">
        <v>549</v>
      </c>
      <c r="B129" s="61" t="s">
        <v>550</v>
      </c>
    </row>
    <row r="130" spans="1:2" x14ac:dyDescent="0.35">
      <c r="A130" s="59" t="s">
        <v>551</v>
      </c>
      <c r="B130" s="61" t="s">
        <v>552</v>
      </c>
    </row>
    <row r="131" spans="1:2" x14ac:dyDescent="0.35">
      <c r="A131" s="59" t="s">
        <v>553</v>
      </c>
      <c r="B131" s="61" t="s">
        <v>554</v>
      </c>
    </row>
    <row r="132" spans="1:2" x14ac:dyDescent="0.35">
      <c r="A132" s="59" t="s">
        <v>555</v>
      </c>
      <c r="B132" s="61" t="s">
        <v>556</v>
      </c>
    </row>
    <row r="133" spans="1:2" x14ac:dyDescent="0.35">
      <c r="A133" s="59" t="s">
        <v>557</v>
      </c>
      <c r="B133" s="61" t="s">
        <v>558</v>
      </c>
    </row>
    <row r="134" spans="1:2" x14ac:dyDescent="0.35">
      <c r="A134" s="59" t="s">
        <v>559</v>
      </c>
      <c r="B134" s="61" t="s">
        <v>560</v>
      </c>
    </row>
    <row r="135" spans="1:2" x14ac:dyDescent="0.35">
      <c r="A135" s="59" t="s">
        <v>561</v>
      </c>
      <c r="B135" s="61" t="s">
        <v>562</v>
      </c>
    </row>
    <row r="136" spans="1:2" x14ac:dyDescent="0.35">
      <c r="A136" s="59" t="s">
        <v>563</v>
      </c>
      <c r="B136" s="61" t="s">
        <v>564</v>
      </c>
    </row>
    <row r="137" spans="1:2" x14ac:dyDescent="0.35">
      <c r="A137" s="59" t="s">
        <v>565</v>
      </c>
      <c r="B137" s="61" t="s">
        <v>566</v>
      </c>
    </row>
    <row r="138" spans="1:2" x14ac:dyDescent="0.35">
      <c r="A138" s="59" t="s">
        <v>567</v>
      </c>
      <c r="B138" s="61" t="s">
        <v>568</v>
      </c>
    </row>
    <row r="139" spans="1:2" x14ac:dyDescent="0.35">
      <c r="A139" s="59" t="s">
        <v>569</v>
      </c>
      <c r="B139" s="61" t="s">
        <v>570</v>
      </c>
    </row>
    <row r="140" spans="1:2" x14ac:dyDescent="0.35">
      <c r="A140" s="59" t="s">
        <v>571</v>
      </c>
      <c r="B140" s="61" t="s">
        <v>572</v>
      </c>
    </row>
    <row r="141" spans="1:2" x14ac:dyDescent="0.35">
      <c r="A141" s="59" t="s">
        <v>573</v>
      </c>
      <c r="B141" s="61" t="s">
        <v>574</v>
      </c>
    </row>
    <row r="142" spans="1:2" x14ac:dyDescent="0.35">
      <c r="A142" s="59" t="s">
        <v>575</v>
      </c>
      <c r="B142" s="61" t="s">
        <v>576</v>
      </c>
    </row>
    <row r="143" spans="1:2" x14ac:dyDescent="0.35">
      <c r="A143" s="59" t="s">
        <v>577</v>
      </c>
      <c r="B143" s="61" t="s">
        <v>578</v>
      </c>
    </row>
    <row r="144" spans="1:2" x14ac:dyDescent="0.35">
      <c r="A144" s="59" t="s">
        <v>579</v>
      </c>
      <c r="B144" s="61" t="s">
        <v>580</v>
      </c>
    </row>
    <row r="145" spans="1:2" x14ac:dyDescent="0.35">
      <c r="A145" s="59" t="s">
        <v>581</v>
      </c>
      <c r="B145" s="61" t="s">
        <v>582</v>
      </c>
    </row>
    <row r="146" spans="1:2" x14ac:dyDescent="0.35">
      <c r="A146" s="59" t="s">
        <v>583</v>
      </c>
      <c r="B146" s="61" t="s">
        <v>584</v>
      </c>
    </row>
    <row r="147" spans="1:2" x14ac:dyDescent="0.35">
      <c r="A147" s="59" t="s">
        <v>585</v>
      </c>
      <c r="B147" s="61" t="s">
        <v>586</v>
      </c>
    </row>
    <row r="148" spans="1:2" x14ac:dyDescent="0.35">
      <c r="A148" s="59" t="s">
        <v>587</v>
      </c>
      <c r="B148" s="61" t="s">
        <v>588</v>
      </c>
    </row>
    <row r="149" spans="1:2" x14ac:dyDescent="0.35">
      <c r="A149" s="59" t="s">
        <v>589</v>
      </c>
      <c r="B149" s="61" t="s">
        <v>590</v>
      </c>
    </row>
    <row r="150" spans="1:2" x14ac:dyDescent="0.35">
      <c r="A150" s="59" t="s">
        <v>591</v>
      </c>
      <c r="B150" s="61" t="s">
        <v>592</v>
      </c>
    </row>
    <row r="151" spans="1:2" x14ac:dyDescent="0.35">
      <c r="A151" s="59" t="s">
        <v>593</v>
      </c>
      <c r="B151" s="61" t="s">
        <v>594</v>
      </c>
    </row>
    <row r="152" spans="1:2" x14ac:dyDescent="0.35">
      <c r="A152" s="59" t="s">
        <v>595</v>
      </c>
      <c r="B152" s="61" t="s">
        <v>596</v>
      </c>
    </row>
    <row r="153" spans="1:2" x14ac:dyDescent="0.35">
      <c r="A153" s="59" t="s">
        <v>597</v>
      </c>
      <c r="B153" s="61" t="s">
        <v>598</v>
      </c>
    </row>
    <row r="154" spans="1:2" x14ac:dyDescent="0.35">
      <c r="A154" s="59" t="s">
        <v>599</v>
      </c>
      <c r="B154" s="61" t="s">
        <v>600</v>
      </c>
    </row>
    <row r="155" spans="1:2" x14ac:dyDescent="0.35">
      <c r="A155" s="59" t="s">
        <v>601</v>
      </c>
      <c r="B155" s="61" t="s">
        <v>602</v>
      </c>
    </row>
    <row r="156" spans="1:2" x14ac:dyDescent="0.35">
      <c r="A156" s="59" t="s">
        <v>603</v>
      </c>
      <c r="B156" s="61" t="s">
        <v>604</v>
      </c>
    </row>
    <row r="157" spans="1:2" x14ac:dyDescent="0.35">
      <c r="A157" s="59" t="s">
        <v>605</v>
      </c>
      <c r="B157" s="61" t="s">
        <v>606</v>
      </c>
    </row>
    <row r="158" spans="1:2" x14ac:dyDescent="0.35">
      <c r="A158" s="59" t="s">
        <v>607</v>
      </c>
      <c r="B158" s="61" t="s">
        <v>608</v>
      </c>
    </row>
    <row r="159" spans="1:2" x14ac:dyDescent="0.35">
      <c r="A159" s="59" t="s">
        <v>609</v>
      </c>
      <c r="B159" s="61" t="s">
        <v>610</v>
      </c>
    </row>
    <row r="160" spans="1:2" x14ac:dyDescent="0.35">
      <c r="A160" s="59" t="s">
        <v>611</v>
      </c>
      <c r="B160" s="61" t="s">
        <v>612</v>
      </c>
    </row>
    <row r="161" spans="1:2" x14ac:dyDescent="0.35">
      <c r="A161" s="59" t="s">
        <v>613</v>
      </c>
      <c r="B161" s="61" t="s">
        <v>614</v>
      </c>
    </row>
    <row r="162" spans="1:2" x14ac:dyDescent="0.35">
      <c r="A162" s="59" t="s">
        <v>615</v>
      </c>
      <c r="B162" s="61" t="s">
        <v>616</v>
      </c>
    </row>
    <row r="163" spans="1:2" x14ac:dyDescent="0.35">
      <c r="A163" s="59" t="s">
        <v>617</v>
      </c>
      <c r="B163" s="61" t="s">
        <v>618</v>
      </c>
    </row>
    <row r="164" spans="1:2" x14ac:dyDescent="0.35">
      <c r="A164" s="59" t="s">
        <v>619</v>
      </c>
      <c r="B164" s="61" t="s">
        <v>620</v>
      </c>
    </row>
    <row r="165" spans="1:2" x14ac:dyDescent="0.35">
      <c r="A165" s="59" t="s">
        <v>621</v>
      </c>
      <c r="B165" s="61" t="s">
        <v>622</v>
      </c>
    </row>
    <row r="166" spans="1:2" x14ac:dyDescent="0.35">
      <c r="A166" s="59" t="s">
        <v>623</v>
      </c>
      <c r="B166" s="61" t="s">
        <v>624</v>
      </c>
    </row>
    <row r="167" spans="1:2" x14ac:dyDescent="0.35">
      <c r="A167" s="59" t="s">
        <v>625</v>
      </c>
      <c r="B167" s="61" t="s">
        <v>626</v>
      </c>
    </row>
    <row r="168" spans="1:2" x14ac:dyDescent="0.35">
      <c r="A168" s="59" t="s">
        <v>627</v>
      </c>
      <c r="B168" s="61" t="s">
        <v>628</v>
      </c>
    </row>
    <row r="169" spans="1:2" x14ac:dyDescent="0.35">
      <c r="A169" s="59" t="s">
        <v>629</v>
      </c>
      <c r="B169" s="61" t="s">
        <v>630</v>
      </c>
    </row>
    <row r="170" spans="1:2" x14ac:dyDescent="0.35">
      <c r="A170" s="59" t="s">
        <v>631</v>
      </c>
      <c r="B170" s="61" t="s">
        <v>632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ProjectId xmlns="f9695bc1-6109-4dcd-a27a-f8a0370b00e2">MPTF_00006_01073</ProjectId>
    <FundCode xmlns="f9695bc1-6109-4dcd-a27a-f8a0370b00e2">MPTF_00006</FundCode>
    <Comments xmlns="f9695bc1-6109-4dcd-a27a-f8a0370b00e2">Rapport Financier Annuel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 ds:uri="c0adcd00-bb05-4176-94aa-6f205efeb3f3"/>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030358BC-B8B7-43BF-9F9C-C0E32E0679CE}"/>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Tableau budgétaire 1</vt:lpstr>
      <vt:lpstr>Sheet1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PBF nov 2025 13-11-25 IT CN.xlsx</dc:title>
  <dc:subject/>
  <dc:creator>Jelena Zelenovic</dc:creator>
  <cp:keywords/>
  <dc:description/>
  <cp:lastModifiedBy>Christian Fritz Ntopa Tambi</cp:lastModifiedBy>
  <cp:revision/>
  <dcterms:created xsi:type="dcterms:W3CDTF">2017-11-15T21:17:43Z</dcterms:created>
  <dcterms:modified xsi:type="dcterms:W3CDTF">2025-11-13T17:52:03Z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