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unicef-my.sharepoint.com/personal/nzuniga_unicef_org/Documents/Documents CP Officer/Grants/PBF afrohondureño/Reporte/noviembre 2025/"/>
    </mc:Choice>
  </mc:AlternateContent>
  <xr:revisionPtr revIDLastSave="0" documentId="8_{6FBFA99B-AE5C-4CE0-A891-E24401BFC168}" xr6:coauthVersionLast="47" xr6:coauthVersionMax="47" xr10:uidLastSave="{00000000-0000-0000-0000-000000000000}"/>
  <bookViews>
    <workbookView xWindow="28680" yWindow="-1995" windowWidth="29040" windowHeight="15840" firstSheet="1" activeTab="1" xr2:uid="{45E982DC-F307-476B-B0E7-44C4B248A770}"/>
  </bookViews>
  <sheets>
    <sheet name="EXPENDITURE aea  unicef unodc" sheetId="1" r:id="rId1"/>
    <sheet name="unicef+ socios" sheetId="4" r:id="rId2"/>
    <sheet name="INSIGHT may24" sheetId="2" r:id="rId3"/>
    <sheet name="insight NOV 2024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4" i="4" l="1"/>
  <c r="E198" i="1"/>
  <c r="E53" i="1"/>
  <c r="E191" i="1"/>
  <c r="E55" i="1"/>
  <c r="E177" i="1"/>
  <c r="E176" i="1"/>
  <c r="E175" i="1"/>
  <c r="I201" i="4"/>
  <c r="G196" i="4"/>
  <c r="F196" i="4"/>
  <c r="D196" i="4"/>
  <c r="G188" i="4"/>
  <c r="F188" i="4"/>
  <c r="D188" i="4"/>
  <c r="J179" i="4"/>
  <c r="G179" i="4"/>
  <c r="F179" i="4"/>
  <c r="E179" i="4"/>
  <c r="D179" i="4"/>
  <c r="H178" i="4"/>
  <c r="F177" i="4"/>
  <c r="D206" i="4" s="1"/>
  <c r="F176" i="4"/>
  <c r="H176" i="4" s="1"/>
  <c r="H175" i="4"/>
  <c r="J172" i="4"/>
  <c r="G172" i="4"/>
  <c r="F172" i="4"/>
  <c r="D172" i="4"/>
  <c r="H171" i="4"/>
  <c r="H170" i="4"/>
  <c r="H169" i="4"/>
  <c r="H168" i="4"/>
  <c r="H167" i="4"/>
  <c r="H166" i="4"/>
  <c r="H165" i="4"/>
  <c r="H164" i="4"/>
  <c r="I172" i="4" s="1"/>
  <c r="J162" i="4"/>
  <c r="J203" i="4" s="1"/>
  <c r="I162" i="4"/>
  <c r="G162" i="4"/>
  <c r="F162" i="4"/>
  <c r="D162" i="4"/>
  <c r="H161" i="4"/>
  <c r="H160" i="4"/>
  <c r="H159" i="4"/>
  <c r="H158" i="4"/>
  <c r="H157" i="4"/>
  <c r="H156" i="4"/>
  <c r="H155" i="4"/>
  <c r="H154" i="4"/>
  <c r="H162" i="4" s="1"/>
  <c r="J152" i="4"/>
  <c r="G152" i="4"/>
  <c r="F152" i="4"/>
  <c r="D152" i="4"/>
  <c r="H151" i="4"/>
  <c r="H150" i="4"/>
  <c r="H149" i="4"/>
  <c r="H148" i="4"/>
  <c r="H147" i="4"/>
  <c r="H146" i="4"/>
  <c r="H152" i="4" s="1"/>
  <c r="H145" i="4"/>
  <c r="H144" i="4"/>
  <c r="J142" i="4"/>
  <c r="G142" i="4"/>
  <c r="F142" i="4"/>
  <c r="D142" i="4"/>
  <c r="H141" i="4"/>
  <c r="H140" i="4"/>
  <c r="H139" i="4"/>
  <c r="H138" i="4"/>
  <c r="H137" i="4"/>
  <c r="H136" i="4"/>
  <c r="H135" i="4"/>
  <c r="H134" i="4"/>
  <c r="I142" i="4" s="1"/>
  <c r="J130" i="4"/>
  <c r="G130" i="4"/>
  <c r="F130" i="4"/>
  <c r="D130" i="4"/>
  <c r="H129" i="4"/>
  <c r="H128" i="4"/>
  <c r="H127" i="4"/>
  <c r="H126" i="4"/>
  <c r="H125" i="4"/>
  <c r="H124" i="4"/>
  <c r="H123" i="4"/>
  <c r="H122" i="4"/>
  <c r="I130" i="4" s="1"/>
  <c r="J120" i="4"/>
  <c r="G120" i="4"/>
  <c r="F120" i="4"/>
  <c r="D120" i="4"/>
  <c r="H119" i="4"/>
  <c r="H118" i="4"/>
  <c r="H117" i="4"/>
  <c r="H116" i="4"/>
  <c r="I120" i="4" s="1"/>
  <c r="H115" i="4"/>
  <c r="H114" i="4"/>
  <c r="H113" i="4"/>
  <c r="H112" i="4"/>
  <c r="H120" i="4" s="1"/>
  <c r="J110" i="4"/>
  <c r="G110" i="4"/>
  <c r="F110" i="4"/>
  <c r="D110" i="4"/>
  <c r="H109" i="4"/>
  <c r="H108" i="4"/>
  <c r="H107" i="4"/>
  <c r="H106" i="4"/>
  <c r="H105" i="4"/>
  <c r="H104" i="4"/>
  <c r="I110" i="4" s="1"/>
  <c r="H103" i="4"/>
  <c r="H102" i="4"/>
  <c r="J100" i="4"/>
  <c r="G100" i="4"/>
  <c r="F100" i="4"/>
  <c r="D100" i="4"/>
  <c r="H99" i="4"/>
  <c r="H98" i="4"/>
  <c r="H97" i="4"/>
  <c r="H96" i="4"/>
  <c r="H95" i="4"/>
  <c r="H94" i="4"/>
  <c r="H93" i="4"/>
  <c r="H92" i="4"/>
  <c r="I100" i="4" s="1"/>
  <c r="J88" i="4"/>
  <c r="G88" i="4"/>
  <c r="F88" i="4"/>
  <c r="D88" i="4"/>
  <c r="H87" i="4"/>
  <c r="H86" i="4"/>
  <c r="H85" i="4"/>
  <c r="H84" i="4"/>
  <c r="H83" i="4"/>
  <c r="H82" i="4"/>
  <c r="H81" i="4"/>
  <c r="H80" i="4"/>
  <c r="I88" i="4" s="1"/>
  <c r="J78" i="4"/>
  <c r="I78" i="4"/>
  <c r="G78" i="4"/>
  <c r="F78" i="4"/>
  <c r="D78" i="4"/>
  <c r="H77" i="4"/>
  <c r="H76" i="4"/>
  <c r="H75" i="4"/>
  <c r="H74" i="4"/>
  <c r="H73" i="4"/>
  <c r="H72" i="4"/>
  <c r="H71" i="4"/>
  <c r="H70" i="4"/>
  <c r="H78" i="4" s="1"/>
  <c r="J68" i="4"/>
  <c r="G68" i="4"/>
  <c r="F68" i="4"/>
  <c r="E68" i="4"/>
  <c r="D68" i="4"/>
  <c r="H67" i="4"/>
  <c r="H66" i="4"/>
  <c r="H65" i="4"/>
  <c r="H64" i="4"/>
  <c r="H63" i="4"/>
  <c r="H62" i="4"/>
  <c r="H61" i="4"/>
  <c r="H60" i="4"/>
  <c r="J58" i="4"/>
  <c r="G58" i="4"/>
  <c r="F58" i="4"/>
  <c r="E58" i="4"/>
  <c r="D58" i="4"/>
  <c r="H57" i="4"/>
  <c r="H56" i="4"/>
  <c r="H55" i="4"/>
  <c r="H54" i="4"/>
  <c r="H53" i="4"/>
  <c r="H52" i="4"/>
  <c r="H51" i="4"/>
  <c r="H50" i="4"/>
  <c r="J46" i="4"/>
  <c r="G46" i="4"/>
  <c r="F46" i="4"/>
  <c r="D46" i="4"/>
  <c r="H45" i="4"/>
  <c r="H44" i="4"/>
  <c r="H43" i="4"/>
  <c r="H42" i="4"/>
  <c r="H41" i="4"/>
  <c r="H40" i="4"/>
  <c r="H39" i="4"/>
  <c r="H38" i="4"/>
  <c r="I46" i="4" s="1"/>
  <c r="J36" i="4"/>
  <c r="G36" i="4"/>
  <c r="F36" i="4"/>
  <c r="F190" i="4" s="1"/>
  <c r="D36" i="4"/>
  <c r="H35" i="4"/>
  <c r="H34" i="4"/>
  <c r="H33" i="4"/>
  <c r="H32" i="4"/>
  <c r="H31" i="4"/>
  <c r="H30" i="4"/>
  <c r="H29" i="4"/>
  <c r="H28" i="4"/>
  <c r="I36" i="4" s="1"/>
  <c r="J26" i="4"/>
  <c r="G26" i="4"/>
  <c r="F26" i="4"/>
  <c r="E26" i="4"/>
  <c r="D26" i="4"/>
  <c r="H25" i="4"/>
  <c r="H24" i="4"/>
  <c r="H23" i="4"/>
  <c r="H22" i="4"/>
  <c r="H21" i="4"/>
  <c r="H20" i="4"/>
  <c r="H19" i="4"/>
  <c r="H18" i="4"/>
  <c r="H26" i="4" s="1"/>
  <c r="J16" i="4"/>
  <c r="G16" i="4"/>
  <c r="F16" i="4"/>
  <c r="E16" i="4"/>
  <c r="E190" i="4" s="1"/>
  <c r="E192" i="4" s="1"/>
  <c r="D16" i="4"/>
  <c r="D190" i="4" s="1"/>
  <c r="H15" i="4"/>
  <c r="H14" i="4"/>
  <c r="H13" i="4"/>
  <c r="H12" i="4"/>
  <c r="H11" i="4"/>
  <c r="H10" i="4"/>
  <c r="H9" i="4"/>
  <c r="H8" i="4"/>
  <c r="H7" i="4"/>
  <c r="E26" i="1"/>
  <c r="I26" i="4" l="1"/>
  <c r="I68" i="4"/>
  <c r="I58" i="4"/>
  <c r="H16" i="4"/>
  <c r="G190" i="4"/>
  <c r="F191" i="4"/>
  <c r="F192" i="4"/>
  <c r="D191" i="4"/>
  <c r="D192" i="4"/>
  <c r="G191" i="4"/>
  <c r="G192" i="4" s="1"/>
  <c r="I16" i="4"/>
  <c r="H68" i="4"/>
  <c r="I152" i="4"/>
  <c r="H46" i="4"/>
  <c r="H36" i="4"/>
  <c r="H88" i="4"/>
  <c r="H130" i="4"/>
  <c r="H172" i="4"/>
  <c r="H190" i="4"/>
  <c r="H110" i="4"/>
  <c r="H58" i="4"/>
  <c r="H100" i="4"/>
  <c r="H142" i="4"/>
  <c r="H177" i="4"/>
  <c r="AG43" i="2"/>
  <c r="AK43" i="2"/>
  <c r="AK42" i="2"/>
  <c r="AG42" i="2"/>
  <c r="G176" i="1"/>
  <c r="G177" i="1"/>
  <c r="G178" i="1"/>
  <c r="G175" i="1"/>
  <c r="G61" i="1"/>
  <c r="G62" i="1"/>
  <c r="G63" i="1"/>
  <c r="G64" i="1"/>
  <c r="G65" i="1"/>
  <c r="G60" i="1"/>
  <c r="G51" i="1"/>
  <c r="G52" i="1"/>
  <c r="G53" i="1"/>
  <c r="G54" i="1"/>
  <c r="G55" i="1"/>
  <c r="G50" i="1"/>
  <c r="G19" i="1"/>
  <c r="G20" i="1"/>
  <c r="G21" i="1"/>
  <c r="G22" i="1"/>
  <c r="G18" i="1"/>
  <c r="G8" i="1"/>
  <c r="G9" i="1"/>
  <c r="G10" i="1"/>
  <c r="G11" i="1"/>
  <c r="G12" i="1"/>
  <c r="G13" i="1"/>
  <c r="G14" i="1"/>
  <c r="G7" i="1"/>
  <c r="F26" i="1"/>
  <c r="E58" i="1"/>
  <c r="F58" i="1"/>
  <c r="E68" i="1"/>
  <c r="F68" i="1"/>
  <c r="H179" i="4" l="1"/>
  <c r="I179" i="4"/>
  <c r="I181" i="4" s="1"/>
  <c r="G198" i="4"/>
  <c r="G200" i="4"/>
  <c r="G199" i="4"/>
  <c r="F199" i="4"/>
  <c r="F198" i="4"/>
  <c r="F200" i="4"/>
  <c r="H191" i="4"/>
  <c r="D203" i="4"/>
  <c r="H192" i="4"/>
  <c r="D207" i="4" s="1"/>
  <c r="D199" i="4"/>
  <c r="H199" i="4" s="1"/>
  <c r="D198" i="4"/>
  <c r="D200" i="4"/>
  <c r="H200" i="4" s="1"/>
  <c r="D204" i="4" l="1"/>
  <c r="F201" i="4"/>
  <c r="D201" i="4"/>
  <c r="H198" i="4"/>
  <c r="H201" i="4" s="1"/>
  <c r="G201" i="4"/>
  <c r="D206" i="1"/>
  <c r="H201" i="1"/>
  <c r="F196" i="1"/>
  <c r="E196" i="1"/>
  <c r="D196" i="1"/>
  <c r="F188" i="1"/>
  <c r="E188" i="1"/>
  <c r="D188" i="1"/>
  <c r="I179" i="1"/>
  <c r="F179" i="1"/>
  <c r="E179" i="1"/>
  <c r="D179" i="1"/>
  <c r="I172" i="1"/>
  <c r="F172" i="1"/>
  <c r="E172" i="1"/>
  <c r="D172" i="1"/>
  <c r="G171" i="1"/>
  <c r="G170" i="1"/>
  <c r="G169" i="1"/>
  <c r="G168" i="1"/>
  <c r="G167" i="1"/>
  <c r="G166" i="1"/>
  <c r="G165" i="1"/>
  <c r="G164" i="1"/>
  <c r="I162" i="1"/>
  <c r="F162" i="1"/>
  <c r="E162" i="1"/>
  <c r="D162" i="1"/>
  <c r="G161" i="1"/>
  <c r="G160" i="1"/>
  <c r="G159" i="1"/>
  <c r="G158" i="1"/>
  <c r="G157" i="1"/>
  <c r="G156" i="1"/>
  <c r="G155" i="1"/>
  <c r="G154" i="1"/>
  <c r="I152" i="1"/>
  <c r="F152" i="1"/>
  <c r="E152" i="1"/>
  <c r="D152" i="1"/>
  <c r="G151" i="1"/>
  <c r="G150" i="1"/>
  <c r="G149" i="1"/>
  <c r="G148" i="1"/>
  <c r="G147" i="1"/>
  <c r="G146" i="1"/>
  <c r="G145" i="1"/>
  <c r="G144" i="1"/>
  <c r="I142" i="1"/>
  <c r="F142" i="1"/>
  <c r="E142" i="1"/>
  <c r="D142" i="1"/>
  <c r="G141" i="1"/>
  <c r="G140" i="1"/>
  <c r="G139" i="1"/>
  <c r="G138" i="1"/>
  <c r="G137" i="1"/>
  <c r="G136" i="1"/>
  <c r="G135" i="1"/>
  <c r="G134" i="1"/>
  <c r="I130" i="1"/>
  <c r="F130" i="1"/>
  <c r="E130" i="1"/>
  <c r="D130" i="1"/>
  <c r="G129" i="1"/>
  <c r="G128" i="1"/>
  <c r="G127" i="1"/>
  <c r="G126" i="1"/>
  <c r="G125" i="1"/>
  <c r="G124" i="1"/>
  <c r="G123" i="1"/>
  <c r="G122" i="1"/>
  <c r="I120" i="1"/>
  <c r="F120" i="1"/>
  <c r="E120" i="1"/>
  <c r="D120" i="1"/>
  <c r="G119" i="1"/>
  <c r="G118" i="1"/>
  <c r="G117" i="1"/>
  <c r="G116" i="1"/>
  <c r="G115" i="1"/>
  <c r="G114" i="1"/>
  <c r="G113" i="1"/>
  <c r="G112" i="1"/>
  <c r="I110" i="1"/>
  <c r="F110" i="1"/>
  <c r="E110" i="1"/>
  <c r="D110" i="1"/>
  <c r="G109" i="1"/>
  <c r="G108" i="1"/>
  <c r="G107" i="1"/>
  <c r="G106" i="1"/>
  <c r="G105" i="1"/>
  <c r="G104" i="1"/>
  <c r="G103" i="1"/>
  <c r="G102" i="1"/>
  <c r="I100" i="1"/>
  <c r="F100" i="1"/>
  <c r="E100" i="1"/>
  <c r="D100" i="1"/>
  <c r="G99" i="1"/>
  <c r="G98" i="1"/>
  <c r="G97" i="1"/>
  <c r="G96" i="1"/>
  <c r="G95" i="1"/>
  <c r="G94" i="1"/>
  <c r="G93" i="1"/>
  <c r="G92" i="1"/>
  <c r="I88" i="1"/>
  <c r="F88" i="1"/>
  <c r="E88" i="1"/>
  <c r="D88" i="1"/>
  <c r="G87" i="1"/>
  <c r="G86" i="1"/>
  <c r="G85" i="1"/>
  <c r="G84" i="1"/>
  <c r="G83" i="1"/>
  <c r="G82" i="1"/>
  <c r="G81" i="1"/>
  <c r="G80" i="1"/>
  <c r="I78" i="1"/>
  <c r="F78" i="1"/>
  <c r="E78" i="1"/>
  <c r="D78" i="1"/>
  <c r="G77" i="1"/>
  <c r="G76" i="1"/>
  <c r="G75" i="1"/>
  <c r="G74" i="1"/>
  <c r="G73" i="1"/>
  <c r="G72" i="1"/>
  <c r="G71" i="1"/>
  <c r="G70" i="1"/>
  <c r="I68" i="1"/>
  <c r="D68" i="1"/>
  <c r="G67" i="1"/>
  <c r="G66" i="1"/>
  <c r="I58" i="1"/>
  <c r="D58" i="1"/>
  <c r="G57" i="1"/>
  <c r="G56" i="1"/>
  <c r="I46" i="1"/>
  <c r="F46" i="1"/>
  <c r="E46" i="1"/>
  <c r="D46" i="1"/>
  <c r="G45" i="1"/>
  <c r="G44" i="1"/>
  <c r="G43" i="1"/>
  <c r="G42" i="1"/>
  <c r="G41" i="1"/>
  <c r="G40" i="1"/>
  <c r="G39" i="1"/>
  <c r="G38" i="1"/>
  <c r="I36" i="1"/>
  <c r="F36" i="1"/>
  <c r="E36" i="1"/>
  <c r="D36" i="1"/>
  <c r="G35" i="1"/>
  <c r="G34" i="1"/>
  <c r="G33" i="1"/>
  <c r="G32" i="1"/>
  <c r="G31" i="1"/>
  <c r="G30" i="1"/>
  <c r="G29" i="1"/>
  <c r="G28" i="1"/>
  <c r="I26" i="1"/>
  <c r="D26" i="1"/>
  <c r="G25" i="1"/>
  <c r="G24" i="1"/>
  <c r="G23" i="1"/>
  <c r="I16" i="1"/>
  <c r="F16" i="1"/>
  <c r="E16" i="1"/>
  <c r="E190" i="1" s="1"/>
  <c r="D16" i="1"/>
  <c r="G15" i="1"/>
  <c r="D190" i="1" l="1"/>
  <c r="G179" i="1"/>
  <c r="H26" i="1"/>
  <c r="H36" i="1"/>
  <c r="H78" i="1"/>
  <c r="H120" i="1"/>
  <c r="H162" i="1"/>
  <c r="H179" i="1"/>
  <c r="F190" i="1"/>
  <c r="G190" i="1" s="1"/>
  <c r="H16" i="1"/>
  <c r="H100" i="1"/>
  <c r="H142" i="1"/>
  <c r="H46" i="1"/>
  <c r="H88" i="1"/>
  <c r="H130" i="1"/>
  <c r="H172" i="1"/>
  <c r="H58" i="1"/>
  <c r="G68" i="1"/>
  <c r="H110" i="1"/>
  <c r="H152" i="1"/>
  <c r="I203" i="1"/>
  <c r="D191" i="1"/>
  <c r="D192" i="1" s="1"/>
  <c r="H68" i="1"/>
  <c r="G100" i="1"/>
  <c r="G142" i="1"/>
  <c r="G26" i="1"/>
  <c r="G152" i="1"/>
  <c r="G58" i="1"/>
  <c r="G46" i="1"/>
  <c r="G88" i="1"/>
  <c r="G130" i="1"/>
  <c r="G172" i="1"/>
  <c r="G110" i="1"/>
  <c r="G36" i="1"/>
  <c r="G78" i="1"/>
  <c r="G120" i="1"/>
  <c r="G162" i="1"/>
  <c r="G16" i="1"/>
  <c r="H181" i="1" l="1"/>
  <c r="E192" i="1"/>
  <c r="F191" i="1"/>
  <c r="F192" i="1" s="1"/>
  <c r="G198" i="1" s="1"/>
  <c r="I198" i="1" s="1"/>
  <c r="D203" i="1"/>
  <c r="D199" i="1"/>
  <c r="D198" i="1"/>
  <c r="D200" i="1"/>
  <c r="V220" i="3" l="1"/>
  <c r="E200" i="1"/>
  <c r="G191" i="1"/>
  <c r="G192" i="1"/>
  <c r="D207" i="1" s="1"/>
  <c r="F200" i="1"/>
  <c r="F201" i="1" s="1"/>
  <c r="I204" i="1"/>
  <c r="D201" i="1"/>
  <c r="E201" i="1" l="1"/>
  <c r="G200" i="1"/>
  <c r="D204" i="1"/>
  <c r="G20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PC DELL</author>
    <author>tc={A382597C-3A1E-45F7-BF12-E478A05BB54E}</author>
    <author>tc={534943C7-B680-4736-ADEB-65E05013B3CE}</author>
  </authors>
  <commentList>
    <comment ref="F7" authorId="0" shapeId="0" xr:uid="{326273C9-0172-43AB-BB27-12289A19BF3D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SEDS- 38156.13</t>
        </r>
      </text>
    </comment>
    <comment ref="D22" authorId="1" shapeId="0" xr:uid="{0ED38254-F696-473F-9086-D223A8067A99}">
      <text>
        <r>
          <rPr>
            <b/>
            <sz val="9"/>
            <color indexed="81"/>
            <rFont val="Tahoma"/>
            <family val="2"/>
          </rPr>
          <t>PC DELL:</t>
        </r>
        <r>
          <rPr>
            <sz val="9"/>
            <color indexed="81"/>
            <rFont val="Tahoma"/>
            <family val="2"/>
          </rPr>
          <t xml:space="preserve">
44,500.00</t>
        </r>
      </text>
    </comment>
    <comment ref="D178" authorId="2" shapeId="0" xr:uid="{A382597C-3A1E-45F7-BF12-E478A05BB54E}">
      <text>
        <t>[Threaded comment]
Your version of Excel allows you to read this threaded comment; however, any edits to it will get removed if the file is opened in a newer version of Excel. Learn more: https://go.microsoft.com/fwlink/?linkid=870924
Comment:
    LB</t>
      </text>
    </comment>
    <comment ref="E178" authorId="3" shapeId="0" xr:uid="{534943C7-B680-4736-ADEB-65E05013B3CE}">
      <text>
        <t>[Threaded comment]
Your version of Excel allows you to read this threaded comment; however, any edits to it will get removed if the file is opened in a newer version of Excel. Learn more: https://go.microsoft.com/fwlink/?linkid=870924
Comment:
    evaluación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PC DELL</author>
    <author>tc={7EB6CD16-D11E-4106-8EC4-6176D651FB01}</author>
    <author>Guest User</author>
    <author>tc={16A1375A-EE2E-4398-8F57-D08C3B9EB3AD}</author>
  </authors>
  <commentList>
    <comment ref="G7" authorId="0" shapeId="0" xr:uid="{297DB28F-06BD-4F8A-901D-0AF1B6249A3F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SEDS- 38156.13</t>
        </r>
      </text>
    </comment>
    <comment ref="D22" authorId="1" shapeId="0" xr:uid="{0ABDF1F1-5A2B-4C44-B0C8-BBCA00A59CAB}">
      <text>
        <r>
          <rPr>
            <b/>
            <sz val="9"/>
            <color indexed="81"/>
            <rFont val="Tahoma"/>
            <family val="2"/>
          </rPr>
          <t>PC DELL:</t>
        </r>
        <r>
          <rPr>
            <sz val="9"/>
            <color indexed="81"/>
            <rFont val="Tahoma"/>
            <family val="2"/>
          </rPr>
          <t xml:space="preserve">
44,500.00</t>
        </r>
      </text>
    </comment>
    <comment ref="D178" authorId="2" shapeId="0" xr:uid="{7EB6CD16-D11E-4106-8EC4-6176D651FB01}">
      <text>
        <t>[Threaded comment]
Your version of Excel allows you to read this threaded comment; however, any edits to it will get removed if the file is opened in a newer version of Excel. Learn more: https://go.microsoft.com/fwlink/?linkid=870924
Comment:
    LB</t>
      </text>
    </comment>
    <comment ref="E178" authorId="3" shapeId="0" xr:uid="{3FEA6587-8E75-4816-89B6-C113F12800B2}">
      <text>
        <r>
          <rPr>
            <sz val="11"/>
            <color theme="1"/>
            <rFont val="Aptos Narrow"/>
            <family val="2"/>
            <scheme val="minor"/>
          </rPr>
          <t xml:space="preserve">Unknown User:
Linea Base
</t>
        </r>
      </text>
    </comment>
    <comment ref="F178" authorId="4" shapeId="0" xr:uid="{16A1375A-EE2E-4398-8F57-D08C3B9EB3AD}">
      <text>
        <t>[Threaded comment]
Your version of Excel allows you to read this threaded comment; however, any edits to it will get removed if the file is opened in a newer version of Excel. Learn more: https://go.microsoft.com/fwlink/?linkid=870924
Comment:
    evaluación</t>
      </text>
    </comment>
  </commentList>
</comments>
</file>

<file path=xl/sharedStrings.xml><?xml version="1.0" encoding="utf-8"?>
<sst xmlns="http://schemas.openxmlformats.org/spreadsheetml/2006/main" count="1411" uniqueCount="587">
  <si>
    <t xml:space="preserve">Annex D - PBF Project Budget- EXPENDITURE </t>
  </si>
  <si>
    <t>Table 1 - PBF project budget by outcome, output and activity</t>
  </si>
  <si>
    <r>
      <rPr>
        <b/>
        <sz val="12"/>
        <color theme="1"/>
        <rFont val="Aptos Narrow"/>
        <family val="2"/>
        <scheme val="minor"/>
      </rPr>
      <t>Outcome/ Output</t>
    </r>
    <r>
      <rPr>
        <sz val="12"/>
        <color theme="1"/>
        <rFont val="Aptos Narrow"/>
        <family val="2"/>
        <scheme val="minor"/>
      </rPr>
      <t xml:space="preserve"> number</t>
    </r>
  </si>
  <si>
    <r>
      <rPr>
        <b/>
        <sz val="12"/>
        <color theme="1"/>
        <rFont val="Aptos Narrow"/>
        <family val="2"/>
        <scheme val="minor"/>
      </rPr>
      <t>Description</t>
    </r>
    <r>
      <rPr>
        <sz val="12"/>
        <color theme="1"/>
        <rFont val="Aptos Narrow"/>
        <family val="2"/>
        <scheme val="minor"/>
      </rPr>
      <t xml:space="preserve"> (Text)</t>
    </r>
  </si>
  <si>
    <t>CONSORCIO</t>
  </si>
  <si>
    <t xml:space="preserve">EJECUTADO UNICEF </t>
  </si>
  <si>
    <t>EJECUTADO UNODC</t>
  </si>
  <si>
    <t>Total</t>
  </si>
  <si>
    <r>
      <rPr>
        <b/>
        <sz val="12"/>
        <color theme="1"/>
        <rFont val="Aptos Narrow"/>
        <family val="2"/>
        <scheme val="minor"/>
      </rPr>
      <t>% of budget</t>
    </r>
    <r>
      <rPr>
        <sz val="12"/>
        <color theme="1"/>
        <rFont val="Aptos Narrow"/>
        <family val="2"/>
        <scheme val="minor"/>
      </rPr>
      <t xml:space="preserve"> per activity  allocated to </t>
    </r>
    <r>
      <rPr>
        <b/>
        <sz val="12"/>
        <color theme="1"/>
        <rFont val="Aptos Narrow"/>
        <family val="2"/>
        <scheme val="minor"/>
      </rPr>
      <t>Gender Equality and Women's Empowerment (GEWE)</t>
    </r>
    <r>
      <rPr>
        <sz val="12"/>
        <color theme="1"/>
        <rFont val="Aptos Narrow"/>
        <family val="2"/>
        <scheme val="minor"/>
      </rPr>
      <t xml:space="preserve"> (if any):</t>
    </r>
  </si>
  <si>
    <r>
      <t xml:space="preserve">Current level of </t>
    </r>
    <r>
      <rPr>
        <b/>
        <sz val="12"/>
        <color theme="1"/>
        <rFont val="Aptos Narrow"/>
        <family val="2"/>
        <scheme val="minor"/>
      </rPr>
      <t xml:space="preserve">expenditure/ commitment </t>
    </r>
    <r>
      <rPr>
        <sz val="12"/>
        <color theme="1"/>
        <rFont val="Aptos Narrow"/>
        <family val="2"/>
        <scheme val="minor"/>
      </rPr>
      <t>(To be completed at time of project progress reporting)</t>
    </r>
    <r>
      <rPr>
        <b/>
        <sz val="12"/>
        <color theme="1"/>
        <rFont val="Aptos Narrow"/>
        <family val="2"/>
        <scheme val="minor"/>
      </rPr>
      <t xml:space="preserve"> </t>
    </r>
  </si>
  <si>
    <r>
      <rPr>
        <b/>
        <sz val="12"/>
        <color theme="1"/>
        <rFont val="Aptos Narrow"/>
        <family val="2"/>
        <scheme val="minor"/>
      </rPr>
      <t xml:space="preserve">GEWE justification </t>
    </r>
    <r>
      <rPr>
        <sz val="12"/>
        <color theme="1"/>
        <rFont val="Aptos Narrow"/>
        <family val="2"/>
        <scheme val="minor"/>
      </rPr>
      <t>(e.g. training includes session on gender equality, specific efforts made to ensure equal representation of women and men etc.)</t>
    </r>
  </si>
  <si>
    <r>
      <t xml:space="preserve">Any other </t>
    </r>
    <r>
      <rPr>
        <b/>
        <sz val="12"/>
        <color theme="1"/>
        <rFont val="Aptos Narrow"/>
        <family val="2"/>
        <scheme val="minor"/>
      </rPr>
      <t>remarks</t>
    </r>
    <r>
      <rPr>
        <sz val="12"/>
        <color theme="1"/>
        <rFont val="Aptos Narrow"/>
        <family val="2"/>
        <scheme val="minor"/>
      </rPr>
      <t xml:space="preserve"> (e.g. on types of inputs provided or budget justification, esp. for TA or travel costs)</t>
    </r>
  </si>
  <si>
    <t xml:space="preserve">OUTCOME 1: </t>
  </si>
  <si>
    <t xml:space="preserve">Para el 2025, se ha incrementado la confianza de la población hondureña, en especial la afrohondureña en la institucionalidad pública que lidera procesos de consolidación de paz, y trabaja en la reducción del impacto de la violencia en zonas afectadas por el crimen organizado, incorporando enfoques de derechos humanos, igualdad de género, identidades culturales. </t>
  </si>
  <si>
    <t>Output 1.1:</t>
  </si>
  <si>
    <t>Mejorada la presencia y capacidad de las instituciones gubernamentales en su respuesta integral a las manifestaciones de violencia causadas por el crimen organizado que afectan a las poblaciones afrohondureñas</t>
  </si>
  <si>
    <t>Activity 1.1.1:</t>
  </si>
  <si>
    <t>Fortalecimiento de las capacidades de actoras(es) nacionales y locales involucrados en la atención integral para mejorar su capacidad mediante el Plan Nacional de Respuesta para la Prevención de la Violencia contra Niñas, Niños y Adolescentes ante las diversas manifestaciones de violencia en poblaciones afrohondureñas, desde el cambio de normas sociales y comportamientos discriminatorios que contribuya a la promoción de cultura inclusiva de paz.</t>
  </si>
  <si>
    <t>Inclusión de enfoques de género en talleres y aprendizajes, metodlogias inclusivas. Plan de acción implica acciones contra la VBG y violencia contra MN, los procesos de planificación incluyen organizaciones de muejres.</t>
  </si>
  <si>
    <t xml:space="preserve">Implementa: UNODC, UNICEF
Actoras(es) nacionales y locales: Ministerio Público, CICESCT, municipalidades, Policia Nacional, Municipal y Turistica </t>
  </si>
  <si>
    <t>Activity 1.1.2:</t>
  </si>
  <si>
    <t>Generación de modelos y lineamientos estatales para mejorar la inclusión y respuesta a poblaciones afrohondureñas y actores impactados por manifestaciones de violencia por el crimen organizado.</t>
  </si>
  <si>
    <t>Modelos incluyen lineamientos de inclusión e  interseccionalidades. El modelo si integra un enfoque de género en todos sus componentes.</t>
  </si>
  <si>
    <t xml:space="preserve">Implementa: UNODC, UNICEF, AEA
 </t>
  </si>
  <si>
    <t>Activity 1.1.3:</t>
  </si>
  <si>
    <t>Ampliación de cobertura y fortalecimiento institucional, en las zonas de Colón, Atlántida e Islas de la Bahía  para mejorar  la atención y respuesta  especializada en protección y consolidación de paz.</t>
  </si>
  <si>
    <t>Paridad en la contratación de personal, capacitacitaciones en género, talleres en respuesta a multiples formas de violencia-.</t>
  </si>
  <si>
    <t xml:space="preserve">Implementa: UNODC, UNICEF, AeA
Ampliación de cobertura: DINAF, PN, MP, PJ, CICEST, Alcaldías
 </t>
  </si>
  <si>
    <r>
      <t xml:space="preserve">Ampliación de cobertura y fortalecimiento institucional, en las zonas de Colón, Atlántida e Islas de la Bahía  para mejorar  la atención y respuesta  especializada en protección y consolidación de paz. </t>
    </r>
    <r>
      <rPr>
        <b/>
        <sz val="12"/>
        <color rgb="FFFF0000"/>
        <rFont val="Aptos Narrow"/>
        <family val="2"/>
        <scheme val="minor"/>
      </rPr>
      <t>(GRANT) MINISTERIO PUBLICO</t>
    </r>
  </si>
  <si>
    <t>Activity 1.1.4</t>
  </si>
  <si>
    <t>Fortalecimiento de las capacidades de centros educativos para detectar riesgos y prevenir el abandono escolar; prevenir, detectar y referir situaciones de violencia y adicciones, así como promover la cultura inclusiva de paz y la resolución de conflictos.</t>
  </si>
  <si>
    <t>Identificación de riesgos, VBG, Inclusión de niñas y personas LGBTI, inclusión de otros grupos</t>
  </si>
  <si>
    <t xml:space="preserve">Implementa: UNODC, UNICEF, AeA
 </t>
  </si>
  <si>
    <t>Activity 1.1.5</t>
  </si>
  <si>
    <t xml:space="preserve">Desarrollo de estrategias para consolidar la imlementacion del  Plan Nacional de Repuesta Contra la Violencia que afecta a  Niñas, Niños y Adolescentes </t>
  </si>
  <si>
    <t xml:space="preserve">Desarrollo de estrategias de cambios de normas sociales de género, planificación municipal para mujeres y niñez. </t>
  </si>
  <si>
    <t>LIDERA: unicef
IMPLEMENTA: Sub Sec de Prevención de Violencia con Municipios. MUNICIPALIDADES</t>
  </si>
  <si>
    <t>Activity 1.1.6</t>
  </si>
  <si>
    <t>Implementación de estrategias de transparencia, mecanismos, políticas, normas y procedimientos institucionales para incrementar la confianza, la rendición de cuentas y acceso de niñas, adolescentes y mujeres afrohondureñas</t>
  </si>
  <si>
    <t>Activity 1.1.7</t>
  </si>
  <si>
    <t>La incidencia en programas de protección social diferenciados para las poblaciones afro hondureñas impactadas por las manifestaciones de violencia y la conflictividad local</t>
  </si>
  <si>
    <t>Implementa:  UNODC y AenA
coordinación con: Secretaria de de Transparencia y Lucha contra la corrupción. 
Rendición de cuentas y confianza AenA con municipalidades</t>
  </si>
  <si>
    <t>Activity 1.1.8</t>
  </si>
  <si>
    <t>Output Total</t>
  </si>
  <si>
    <t>Output 1.2:</t>
  </si>
  <si>
    <t>Incrementar la confianza de las poblaciones afrohondureñas, especialmente garífuna y creole en la institucionalidad local y nacional con el fin de mejorar factores protectores y de consolidación de paz.</t>
  </si>
  <si>
    <t>Activity 1.2.1</t>
  </si>
  <si>
    <t>Desarrollo y/o adaptación de rutas de referencia y atención de niñas, niños, adolescentes y mujeres  afrohondureñas sobrevivientes de violencia y VBG en zonas afectadas por el crimen organizado</t>
  </si>
  <si>
    <t>Rutas para poblaciones afectadas, atención VBG, talleres con enfoques diferenciados</t>
  </si>
  <si>
    <t>Implementa: UNICEF y AenA</t>
  </si>
  <si>
    <t>Activity 1.2.2</t>
  </si>
  <si>
    <t>Promoción de la cultura inclusiva de paz, igualdad de género y derechos humanos a través de estrategias de cambios social y de comportamientos respetuosos de la cultura,  arte y simbolismos afrohondureños.</t>
  </si>
  <si>
    <t>Estrategia incluye elementos, normas y comportamientos para la igualdad de género, simbolismos culturales que abordan la discriminación de género</t>
  </si>
  <si>
    <t>Implementa: UNICEF y  mua</t>
  </si>
  <si>
    <t>Activity 1.2.3</t>
  </si>
  <si>
    <t xml:space="preserve">Desarrollo de sistemas predictivos, de alertas y respuesta tempranas entre OSC y gobierno para niñez y personas desaparecidas, conflictos sociales y violencia contra poblaciones afrohondureñas </t>
  </si>
  <si>
    <t>Respuesta a situaciones de VBG, inlcusioin de mujeres y niñas en procesos. Mecanismoa de denuncia accesibles a niñas, mujeres y poblaciones en desventaja</t>
  </si>
  <si>
    <t>Activity 1.2.4</t>
  </si>
  <si>
    <t>Generar un proceso de aprendizaje sobre los efectos de la corrupción en las poblaciones afrohondureñas y su acceso a derechos humanos, así como la protección contra trata, utilización y otras violencias.</t>
  </si>
  <si>
    <t>Se reconocen las afectaciones en poblaciones afro, por géneros, otros. Afectaciones e incrementos de riesgos vinculados con VBG</t>
  </si>
  <si>
    <t>Implementa: UNODC, UNICEF, AEA
Instancias: CICESCT, Municipalidades, Policia Nacional, Secretaría de Transparencia, Ministerio Público</t>
  </si>
  <si>
    <t>Activity 1.2.5</t>
  </si>
  <si>
    <t xml:space="preserve">Fortalecimiento de las capacidades de comunicadores(as) sociales, medios de comunicación masiva y medios locales y alternativos para un manejo de la información enfocado en la cohesión social, el refuerzo de la identidad nacional inclusiva y el arraigo para la construcción de la paz, incluyendo el desarrollo de contenidos y propuestas comunicativas junto a la Secretaría de las Culturas, las Artes y los Patrominios de los pueblos de Honduras. </t>
  </si>
  <si>
    <t xml:space="preserve">Temas y contenidos de inclusión y abordaje de igualdad de género. Se desafian normas sociales de género </t>
  </si>
  <si>
    <t xml:space="preserve"> Implementa UNICEF en coordinación con Mujeres en las Artes y redes comuntarias, radios locales, medios de comunicación, editores, CONATEL, Secretaría de las Culturas, las Artes y los Patrominios de los pueblos de Honduras.    
Beneficiarios: medios de comunicacion, periodistas y comunicadores sociales.</t>
  </si>
  <si>
    <t>Activity 1.2.6</t>
  </si>
  <si>
    <t>Activity 1.2.7</t>
  </si>
  <si>
    <t>Activity 1.2.8</t>
  </si>
  <si>
    <t>Output 1.3:</t>
  </si>
  <si>
    <t>Activity 1.3.1</t>
  </si>
  <si>
    <t>Activity 1.3.2</t>
  </si>
  <si>
    <t>Activity 1.3.3</t>
  </si>
  <si>
    <t>Activity 1.3.4</t>
  </si>
  <si>
    <t>Activity 1.3.5</t>
  </si>
  <si>
    <t>Activity 1.3.6</t>
  </si>
  <si>
    <t>Activity 1.3.7</t>
  </si>
  <si>
    <t>Activity 1.3.8</t>
  </si>
  <si>
    <t>Output 1.4:</t>
  </si>
  <si>
    <t>Activity 1.4.1</t>
  </si>
  <si>
    <t>Activity 1.4.2</t>
  </si>
  <si>
    <t>Activity 1.4.3</t>
  </si>
  <si>
    <t>Activity 1.4.4</t>
  </si>
  <si>
    <t>Activity 1.4.5</t>
  </si>
  <si>
    <t>Activity 1.4.6</t>
  </si>
  <si>
    <t>Activity 1.4.7</t>
  </si>
  <si>
    <t>Activity 1.4.8</t>
  </si>
  <si>
    <t xml:space="preserve">OUTCOME 2: </t>
  </si>
  <si>
    <t>Para 2025 el Estado y las poblaciones afrohondureñas han incrementado los niveles de influencia y participación ciudadana inclusiva para la consolidación de la paz y el pleno ejercicio de los derechos humanos, especialmente en el caso de las mujeres, juventudes y otros grupos de población insuficientemente representadas.</t>
  </si>
  <si>
    <t>Outcome 2.1</t>
  </si>
  <si>
    <t>Fomentar la participación directa, continua e inclusiva y los mecanismos que promueven la integración, la toma de decisiones y las iniciativas de las organizaciones de sociedad civil (garífunas y creoles) con enfoque de niñez, género y derechos humanos, para incidir en la formulación e implementación de políticas públicas</t>
  </si>
  <si>
    <t>Activity 2.1.1</t>
  </si>
  <si>
    <t xml:space="preserve">Desarrollo de una estrategia formativa y de comunicación simbólica y artística, culturalmente sensible, para reducir las barreras en autoridades y sectores gubernamentales y el fortalecimiento de identidades afrohondureñas dentro del modelaje interinstitucional, a nivel nacional y municipal que permitan incrementar el valor y aprecio social hacia la cultura y población afrohondureña. </t>
  </si>
  <si>
    <t>Contenidos de inclusión y abordaje de igualdad de género. Se desafian normas sociales de género a traves de arte, ferias, campañas</t>
  </si>
  <si>
    <t>Implementa: UNICEF, AEA en coordinación con Mujeres en las Artes
Se trabajará con autoridades municipales, Jueces de Paz, directores de escuelas, Salud, Registro Nacional de las Personas, Policia Nacional, Ministerio Publico y DINAF</t>
  </si>
  <si>
    <t>Activity 2.1.2</t>
  </si>
  <si>
    <t>Crear y fortalecer espacios, coyunturas y mecanismos con autoridades y funcionarios del gobierno central para incrementar la inclusión de poblaciones afrohondureñas en propuestas de/en políticas públicas relacionadas con reducción de explotación, trata de personas, control territorial costero, narcotráfico y corrupción.</t>
  </si>
  <si>
    <t>Talleres, mecanismos de participación inclusivos de grupos y mujeres en desventaja. Incluye temas de VBG y su abordaje</t>
  </si>
  <si>
    <t>Implementa: UNICEF, UNODC,  AEA
En coordinación con Mujeres en las Artes
Se trabajará con autoridades municipales, Secretaría de Seguridad, Secretaría de Transparencia</t>
  </si>
  <si>
    <t>Activity 2.1.3</t>
  </si>
  <si>
    <t>Generación de un proceso de formación política y consolidación de paz con intercambios entre equipos de jóvenes (mujeres y hombres) afrohondureños con autoridades e influyentes políticos para generar análisis crítico, diálogo y mayor comprensión de los impactos de la política pública y el racismo.</t>
  </si>
  <si>
    <t>Inclusión de procesos de aprendizaje de temas de poder, políticas para la igualdad, inclusión social.  Mecanismos inclusivos de NNA y sobre todo jóvenes mujeres</t>
  </si>
  <si>
    <t>Implementa: UNICEF, AEA
Se trabajará para alcanzar adolescentes y se coordinará con INJ, Sub Secretaria de prevención</t>
  </si>
  <si>
    <t>Activity 2.1.4</t>
  </si>
  <si>
    <t>Generar estrategias de incidencia política,  visibilidad afrohondureña que amplie el reconocimiento y la participacion en la toma de decisiones vinculadas con paz, protección y justicia.</t>
  </si>
  <si>
    <t xml:space="preserve">Participación activa de mujeres y niñas. Incidencia partiendo de intereses de poblaciones dejadas atrás. </t>
  </si>
  <si>
    <t xml:space="preserve">Implementa: UNICEF, UNODC,  AEA
Amplia coordinacion con Congreso nacional, Instancias del ejecutivo
</t>
  </si>
  <si>
    <t>Activity 2.1.5</t>
  </si>
  <si>
    <t>Procesos de movilización y acción comunitaria que genere mayor influencia y partipación de sectores insuficientemente representados para mejorar la cohesión social y la representatividad.</t>
  </si>
  <si>
    <t xml:space="preserve">Representatividad, legitimidad como puntos de discusión y mecanismos que los desafian. </t>
  </si>
  <si>
    <t xml:space="preserve">Implementa: AEA
apoya UNICEF.
Amplia coordinacion con Congreso nacional, Instancias del ejecutivo
</t>
  </si>
  <si>
    <t>Activity 2.1.6</t>
  </si>
  <si>
    <t>Encuentros multigeneracionales para el intercambio de conocimientos ancestrales vinculados con la paz, la resolución de conflictos y la inclusión de abordajes de igualdad.</t>
  </si>
  <si>
    <t>Diálogos multigeneracionales  sobre género, vinculados con la paz, la resolución de conflictos y la inclusión de abordajes de igualdad, desafiando normas sociales no cohesionantes con propuestas locales innovadoras a través del artes, simbolismos, etc.</t>
  </si>
  <si>
    <t>Implementa: AEA
Sectores involucrados en el nivel comunitario y nacional</t>
  </si>
  <si>
    <t>Activity 2.1.7</t>
  </si>
  <si>
    <t>Activity 2.1.8</t>
  </si>
  <si>
    <t>Output 2.2</t>
  </si>
  <si>
    <t>Fortalecer las instancias de base comunitarias en el corredor garífuna, especialmente OSC conformadas por mujeres, jóvenes para prevenir y reducir las manifestaciones de violencia apoyando su capacidad para identificarla y denunciarla, así como la incidencia pública basada en evidencia para la consolidación de paz.</t>
  </si>
  <si>
    <t>Activity 2.2.1</t>
  </si>
  <si>
    <t>Creación de escenarios creativos y de innovación liderado por organizaciones locales de jóvenes en el espacio público para que las poblaciones afrohondureñas generen análisis críticos, y propuesta en respuesta a las políticas y fenómenos que les afectan, los conflictos y la consolidación de la paz.</t>
  </si>
  <si>
    <t>Reuniones, análisis y espacios de participación con jovenes mujeres y niñas, asi como otras poblaciones.</t>
  </si>
  <si>
    <t>Implementa: AEA, Muejers en las Artes
Sectores involucrados en el nivel comunitario y nacional</t>
  </si>
  <si>
    <t>Activity 2.2.2</t>
  </si>
  <si>
    <t>Estructurar y fortalecer mecanismos comunitarios de protección de niñez y mujeres para la prevención de violencias y soluciones ante situaciones de vulneraciones de derechos.</t>
  </si>
  <si>
    <t xml:space="preserve">Mecanismos comunitarios; incluyen la atencion diferenciada de niñas y adolescentes, lideres, lideresas comunitaria </t>
  </si>
  <si>
    <t xml:space="preserve">Implementa: AEA
Lideres, lideresas comunitaria </t>
  </si>
  <si>
    <t>Activity 2.2.3</t>
  </si>
  <si>
    <t>Fortalecimiento de capacidades de 15 organizaciones locales  de jóvenes, mujeres y otros que se organizan y aplican a través de un mecanismo transparente (multisectorial-participativo) a subvenciones que les permitan generar propuestas sensibles a la conflictividad, al contexto que sean  innovadoras, auténticas y autónomas de participación, incidencia y cohesión social horizontal o vertical con enfoques de género</t>
  </si>
  <si>
    <t>Incentivar organización y coordinaciones de mujeres, generación de propuestas por mujeres y jóvenes. Abordajes de igualdad en 100% de las propuestas</t>
  </si>
  <si>
    <t>Implementa: AEA, UNICEF 
organizaciones locales nuevas o consolidadas, lideresas y lideres jovenes</t>
  </si>
  <si>
    <t>Activity 2.2.4</t>
  </si>
  <si>
    <t>Fortalecimiento de capacidades y mecanismos  para la  prevención de violencia  en las zonas afrohondureñas  de mayor exposición, incluyendo la detección de riesgos y canalización de quienes requieren servicios especializados a través de estrategias de salud pública y protección.</t>
  </si>
  <si>
    <t xml:space="preserve">Activacion por temas de género, inclusión y abordajes de VBG, mujeres y lideredas participan de formas directas en las estartegias </t>
  </si>
  <si>
    <t>Implementa:  UNICEF con Cure Violence y UNODC con Sub Seds
Organizaciones locales nuevas o consolidadas, lideresas y lideres jovenes.</t>
  </si>
  <si>
    <t>Activity 2.2.5</t>
  </si>
  <si>
    <t xml:space="preserve">Estrategia para reducir el aprendizaje de la violencia y la tolerancia hacia el castigo y la VBG a través de metodologías orientadas al cambio de mensajes intergeneracionales para la crianza y la contrucción de relaciones. </t>
  </si>
  <si>
    <t>Incluye la deconstrucción de normas y comportamientos incentivados en los espacios primarios de NNA.</t>
  </si>
  <si>
    <t xml:space="preserve">Implementa:  UNICEF </t>
  </si>
  <si>
    <t>Activity 2.2.6</t>
  </si>
  <si>
    <t xml:space="preserve">Fortalecimiento de redes locales de masculinidades no violentas y participativas en la reducción de violencia y la contrucción de relaciones saludables. </t>
  </si>
  <si>
    <t xml:space="preserve">Implementa:  UNICEF con Muejres en las Artes y Hombre por la Igualdad
</t>
  </si>
  <si>
    <t>Activity 2.2.7</t>
  </si>
  <si>
    <t>Activity 2.2.8</t>
  </si>
  <si>
    <t>Output 2.3</t>
  </si>
  <si>
    <t>Activity 2.3.1</t>
  </si>
  <si>
    <t>Activity 2.3.2</t>
  </si>
  <si>
    <t>Activity 2.3.3</t>
  </si>
  <si>
    <t>Activity 2.3.4</t>
  </si>
  <si>
    <t>Activity 2.3.5</t>
  </si>
  <si>
    <t>Activity 2.3.6</t>
  </si>
  <si>
    <t>Activity 2.3.7</t>
  </si>
  <si>
    <t>Activity 2.3.8</t>
  </si>
  <si>
    <t>Output 2.4</t>
  </si>
  <si>
    <t>Activity 2.4.1</t>
  </si>
  <si>
    <t>Activity 2.4.2</t>
  </si>
  <si>
    <t>Activity 2.4.3</t>
  </si>
  <si>
    <t>Activity 2.4.4</t>
  </si>
  <si>
    <t>Activity 2.4.5</t>
  </si>
  <si>
    <t>Activity 2.4.6</t>
  </si>
  <si>
    <t>Activity 2.4.7</t>
  </si>
  <si>
    <t>Activity 2.4.8</t>
  </si>
  <si>
    <t xml:space="preserve">OUTCOME 3: </t>
  </si>
  <si>
    <t>Output 3.1</t>
  </si>
  <si>
    <t>Activity 3.1.1</t>
  </si>
  <si>
    <t>Activity 3.1.2</t>
  </si>
  <si>
    <t>Activity 3.1.3</t>
  </si>
  <si>
    <t>Activity 3.1.4</t>
  </si>
  <si>
    <t>Activity 3.1.5</t>
  </si>
  <si>
    <t>Activity 3.1.6</t>
  </si>
  <si>
    <t>Activity 3.1.7</t>
  </si>
  <si>
    <t>Activity 3.1.8</t>
  </si>
  <si>
    <t>Output 3.2:</t>
  </si>
  <si>
    <t>Activity 3.2.1</t>
  </si>
  <si>
    <t>Activity 3.2.2</t>
  </si>
  <si>
    <t>Activity 3.2.3</t>
  </si>
  <si>
    <t>Activity 3.2.4</t>
  </si>
  <si>
    <t>Activity 3.2.5</t>
  </si>
  <si>
    <t>Activity 3.2.6</t>
  </si>
  <si>
    <t>Activity 3.2.7</t>
  </si>
  <si>
    <t>Activity 3.2.8</t>
  </si>
  <si>
    <t>Output 3.3</t>
  </si>
  <si>
    <t>Activity 3.3.1</t>
  </si>
  <si>
    <t>Activity 3.3.2</t>
  </si>
  <si>
    <t>Activity 3.3.3</t>
  </si>
  <si>
    <t>Activity 3.3.4</t>
  </si>
  <si>
    <t>Activity 3.3.5</t>
  </si>
  <si>
    <t>Activity 3.3.6</t>
  </si>
  <si>
    <t>Activity 3.3.7</t>
  </si>
  <si>
    <t>Activity 3.3.8</t>
  </si>
  <si>
    <t>Output 3.4</t>
  </si>
  <si>
    <t>Activity 3.4.1</t>
  </si>
  <si>
    <t>Activity 3.4.2</t>
  </si>
  <si>
    <t>Activity 3.4.3</t>
  </si>
  <si>
    <t>Activity 3.4.4</t>
  </si>
  <si>
    <t>Activity 3.4.5</t>
  </si>
  <si>
    <t>Activity 3.4.6</t>
  </si>
  <si>
    <t>Activity 3.4.7</t>
  </si>
  <si>
    <t>Activity 3.4.8</t>
  </si>
  <si>
    <t xml:space="preserve">OUTCOME 4: </t>
  </si>
  <si>
    <t>Output 4.1</t>
  </si>
  <si>
    <t>Activity 4.1.1</t>
  </si>
  <si>
    <t>Activity 4.1.2</t>
  </si>
  <si>
    <t>Activity 4.1.3</t>
  </si>
  <si>
    <t>Activity 4.1.4</t>
  </si>
  <si>
    <t>Activity 4.1.5</t>
  </si>
  <si>
    <t>Activity 4.1.6</t>
  </si>
  <si>
    <t>Activity 4.1.7</t>
  </si>
  <si>
    <t>Activity 4.1.8</t>
  </si>
  <si>
    <t>Output 4.2</t>
  </si>
  <si>
    <t>Activity 4.2.1</t>
  </si>
  <si>
    <t>Activity 4.2.2</t>
  </si>
  <si>
    <t>Activity 4.2.3</t>
  </si>
  <si>
    <t>Activity 4.2.4</t>
  </si>
  <si>
    <t>Activity 4.2.5</t>
  </si>
  <si>
    <t>Activity 4.2.6</t>
  </si>
  <si>
    <t>Activity 4.2.7</t>
  </si>
  <si>
    <t>Activity 4.2.8</t>
  </si>
  <si>
    <t>Output 4.3</t>
  </si>
  <si>
    <t>Activity 4.3.1</t>
  </si>
  <si>
    <t>Activity 4.3.2</t>
  </si>
  <si>
    <t>Activity 4.3.3</t>
  </si>
  <si>
    <t>Activity 4.3.4</t>
  </si>
  <si>
    <t>Activity 4.3.5</t>
  </si>
  <si>
    <t>Activity 4.3.6</t>
  </si>
  <si>
    <t>Activity 4.3.7</t>
  </si>
  <si>
    <t>Activity 4.3.8</t>
  </si>
  <si>
    <t>Output 4.4</t>
  </si>
  <si>
    <t>Activity 4.4.1</t>
  </si>
  <si>
    <t>Activity 4.4.2</t>
  </si>
  <si>
    <t>Activity 4.4.3</t>
  </si>
  <si>
    <t>Activity 4.4.4</t>
  </si>
  <si>
    <t>Activity 4.4.5</t>
  </si>
  <si>
    <t>Activity 4.4.6</t>
  </si>
  <si>
    <t>Activity 4.4.7</t>
  </si>
  <si>
    <t>Activity 4.4.8</t>
  </si>
  <si>
    <t>Additional personnel costs</t>
  </si>
  <si>
    <t xml:space="preserve">Equipos técnicos locales y especializados </t>
  </si>
  <si>
    <t>UNICEF (1 personas NOB y 1 SBC)
UNODC equipo en campo. 
AenA equipo local en territorio</t>
  </si>
  <si>
    <t>Additional operational costs</t>
  </si>
  <si>
    <t>Operational  Cost</t>
  </si>
  <si>
    <t>Monitoring budget</t>
  </si>
  <si>
    <t>Budget for independent final evaluation</t>
  </si>
  <si>
    <t xml:space="preserve">Linea de base con análisis de barreras en participación, violencia y normas sociales para el desarrollo de estrategias  y evaluación final	</t>
  </si>
  <si>
    <t>Total Additional Costs</t>
  </si>
  <si>
    <t>Totals</t>
  </si>
  <si>
    <t>Sub-Total Project Budget</t>
  </si>
  <si>
    <t>Indirect support costs (7%):</t>
  </si>
  <si>
    <t>Performance-Based Tranche Breakdown</t>
  </si>
  <si>
    <t>Tranche %</t>
  </si>
  <si>
    <t>First Tranche:</t>
  </si>
  <si>
    <t>Second Tranche:</t>
  </si>
  <si>
    <t>Third Tranche</t>
  </si>
  <si>
    <t>Total:</t>
  </si>
  <si>
    <r>
      <t xml:space="preserve">$ Towards GEWE </t>
    </r>
    <r>
      <rPr>
        <sz val="12"/>
        <color theme="1"/>
        <rFont val="Aptos Narrow"/>
        <family val="2"/>
        <scheme val="minor"/>
      </rPr>
      <t>(includes indirect costs)</t>
    </r>
  </si>
  <si>
    <t>Total Expenditure</t>
  </si>
  <si>
    <t>% Towards GEWE</t>
  </si>
  <si>
    <t>Delivery Rate:</t>
  </si>
  <si>
    <r>
      <t xml:space="preserve">$ Towards M&amp;E </t>
    </r>
    <r>
      <rPr>
        <sz val="12"/>
        <color theme="1"/>
        <rFont val="Aptos Narrow"/>
        <family val="2"/>
        <scheme val="minor"/>
      </rPr>
      <t>(includes indirect costs)</t>
    </r>
  </si>
  <si>
    <t>% Towards M&amp;E</t>
  </si>
  <si>
    <r>
      <t xml:space="preserve">Note: PBF does not accept projects with less than </t>
    </r>
    <r>
      <rPr>
        <b/>
        <sz val="11"/>
        <color theme="1"/>
        <rFont val="Aptos Narrow"/>
        <family val="2"/>
        <scheme val="minor"/>
      </rPr>
      <t>5%</t>
    </r>
    <r>
      <rPr>
        <sz val="11"/>
        <color theme="1"/>
        <rFont val="Aptos Narrow"/>
        <family val="2"/>
        <scheme val="minor"/>
      </rPr>
      <t xml:space="preserve"> towards M&amp;E and less than </t>
    </r>
    <r>
      <rPr>
        <b/>
        <sz val="11"/>
        <color theme="1"/>
        <rFont val="Aptos Narrow"/>
        <family val="2"/>
        <scheme val="minor"/>
      </rPr>
      <t xml:space="preserve">15% </t>
    </r>
    <r>
      <rPr>
        <sz val="11"/>
        <color theme="1"/>
        <rFont val="Aptos Narrow"/>
        <family val="2"/>
        <scheme val="minor"/>
      </rPr>
      <t xml:space="preserve">towards GEWE. These figures will show as </t>
    </r>
    <r>
      <rPr>
        <sz val="11"/>
        <color rgb="FFFF0000"/>
        <rFont val="Aptos Narrow"/>
        <family val="2"/>
        <scheme val="minor"/>
      </rPr>
      <t xml:space="preserve">red </t>
    </r>
    <r>
      <rPr>
        <sz val="11"/>
        <color theme="1"/>
        <rFont val="Aptos Narrow"/>
        <family val="2"/>
        <scheme val="minor"/>
      </rPr>
      <t xml:space="preserve">if this minimum threshold is not met.  </t>
    </r>
  </si>
  <si>
    <t>Annex D - PBF Project Budget- EXPENDITURE 2025</t>
  </si>
  <si>
    <t>UNICEF</t>
  </si>
  <si>
    <t>EJECUTADO AEA</t>
  </si>
  <si>
    <t> </t>
  </si>
  <si>
    <t xml:space="preserve"> $-   </t>
  </si>
  <si>
    <t>.</t>
  </si>
  <si>
    <t>Fund Monitoring by Grant</t>
  </si>
  <si>
    <t>Business Area:</t>
  </si>
  <si>
    <t>Honduras - 1860</t>
  </si>
  <si>
    <t>Programmable Amount:</t>
  </si>
  <si>
    <t>$1,286,416.60</t>
  </si>
  <si>
    <t>Reporting Period:</t>
  </si>
  <si>
    <t>1 Sep 2023 - 12 Jun 2024</t>
  </si>
  <si>
    <t>$250,726.04</t>
  </si>
  <si>
    <t>Grant Reference:</t>
  </si>
  <si>
    <t>SC230542</t>
  </si>
  <si>
    <t xml:space="preserve">Programmable Balance: </t>
  </si>
  <si>
    <t>Total Funds Utilized:</t>
  </si>
  <si>
    <t>$1,035,690.56</t>
  </si>
  <si>
    <t>After Reporting Period:</t>
  </si>
  <si>
    <t>$57,365.40</t>
  </si>
  <si>
    <t>Grant Duration:</t>
  </si>
  <si>
    <t>7 September 2023 - 6 March 2026</t>
  </si>
  <si>
    <t>For Reporting Period:</t>
  </si>
  <si>
    <t>$978,325.16</t>
  </si>
  <si>
    <t>Donor:</t>
  </si>
  <si>
    <t>United Nations Multi Partner Trust</t>
  </si>
  <si>
    <t>1 Jan 2012 - 31 Aug 2023:</t>
  </si>
  <si>
    <t>$0.00</t>
  </si>
  <si>
    <t>Prior to 2012:</t>
  </si>
  <si>
    <r>
      <rPr>
        <b/>
        <sz val="8"/>
        <color rgb="FF000000"/>
        <rFont val="Arial"/>
        <family val="2"/>
      </rPr>
      <t xml:space="preserve">Input
</t>
    </r>
    <r>
      <rPr>
        <b/>
        <sz val="8"/>
        <color rgb="FF000000"/>
        <rFont val="Arial"/>
        <family val="2"/>
      </rPr>
      <t>Type</t>
    </r>
  </si>
  <si>
    <r>
      <rPr>
        <b/>
        <sz val="8"/>
        <color rgb="FF000000"/>
        <rFont val="Arial"/>
        <family val="2"/>
      </rPr>
      <t xml:space="preserve">Commitment Item
</t>
    </r>
    <r>
      <rPr>
        <b/>
        <sz val="8"/>
        <color rgb="FF000000"/>
        <rFont val="Arial"/>
        <family val="2"/>
      </rPr>
      <t>Reference</t>
    </r>
  </si>
  <si>
    <r>
      <rPr>
        <b/>
        <sz val="8"/>
        <color rgb="FF000000"/>
        <rFont val="Arial"/>
        <family val="2"/>
      </rPr>
      <t xml:space="preserve">Posting
</t>
    </r>
    <r>
      <rPr>
        <b/>
        <sz val="8"/>
        <color rgb="FF000000"/>
        <rFont val="Arial"/>
        <family val="2"/>
      </rPr>
      <t>Date</t>
    </r>
  </si>
  <si>
    <t>Commitment Item Description</t>
  </si>
  <si>
    <t>Commitments</t>
  </si>
  <si>
    <t>Actual</t>
  </si>
  <si>
    <t>Utilized</t>
  </si>
  <si>
    <t>Outcome:  880 - PROGRAMME EFFECTIVENESS</t>
  </si>
  <si>
    <t/>
  </si>
  <si>
    <t>Output: 003 - CROSS-SECTORAL, PLANNING, MONITORING AND EVALUATION</t>
  </si>
  <si>
    <t>Activity:  002 - OPERATIONAL SUPPORT - NON STAFF COSTS</t>
  </si>
  <si>
    <t>Cash</t>
  </si>
  <si>
    <t>1000034865-8</t>
  </si>
  <si>
    <t>02.01.2024</t>
  </si>
  <si>
    <t>Costo Operacional Anual</t>
  </si>
  <si>
    <t>Cash Sub-total</t>
  </si>
  <si>
    <t>Service</t>
  </si>
  <si>
    <t>0043407024-10</t>
  </si>
  <si>
    <t>24.05.2024</t>
  </si>
  <si>
    <t>Servicio de Internet Dedicado</t>
  </si>
  <si>
    <t>Service Sub-total</t>
  </si>
  <si>
    <t>Outcome:  885 - SAFE AND PROTECTIVE ENVIRONMENTS</t>
  </si>
  <si>
    <t>Output: 001 - CHILDREN AND FAMILIES WITH CAPACITY TO PREVENT VIOLENCE</t>
  </si>
  <si>
    <t>Activity:  003 - PARTICIPATION/EMPOWERMENT OF CHILDREN FOR RESILIENCE</t>
  </si>
  <si>
    <t>0100647604-12</t>
  </si>
  <si>
    <t>31.12.2023</t>
  </si>
  <si>
    <t>12 / Respuesta multidimensional para sostener la p</t>
  </si>
  <si>
    <t>0100668074-5</t>
  </si>
  <si>
    <t>15.04.2024</t>
  </si>
  <si>
    <t>05 / Respuesta multidimensional para sostener la p</t>
  </si>
  <si>
    <t>0400114484-21</t>
  </si>
  <si>
    <t>01.01.2024</t>
  </si>
  <si>
    <t>021 / Respuesta multidimensional para sostener la</t>
  </si>
  <si>
    <t>0400114484-22</t>
  </si>
  <si>
    <t>022 / Respuesta multidimensional para sostener la</t>
  </si>
  <si>
    <t>Activity:  005 - SOCIAL AND BEHAVIORAL CHANGE TO REDUCE VIOLENCE</t>
  </si>
  <si>
    <t>0400114484-20</t>
  </si>
  <si>
    <t>020 / Respuesta multidimensional para sostener la</t>
  </si>
  <si>
    <t>h</t>
  </si>
  <si>
    <t>Output: 002 - LOCAL CHILD PROTECTIONS SYSTEMS AGAINSTVIOLENCE</t>
  </si>
  <si>
    <t>m</t>
  </si>
  <si>
    <t>Activity:  001 - STAFF COSTS</t>
  </si>
  <si>
    <t>0820566911-1</t>
  </si>
  <si>
    <t>01.05.2024</t>
  </si>
  <si>
    <t>0820566915-1</t>
  </si>
  <si>
    <t>0820566919-1</t>
  </si>
  <si>
    <t>0820566924-1</t>
  </si>
  <si>
    <t>0820566927-1</t>
  </si>
  <si>
    <t>0820566931-1</t>
  </si>
  <si>
    <t>0820566933-1</t>
  </si>
  <si>
    <t>0820566936-1</t>
  </si>
  <si>
    <t>0820566939-1</t>
  </si>
  <si>
    <t>01.06.2024</t>
  </si>
  <si>
    <t>0820566941-1</t>
  </si>
  <si>
    <t>0820566944-1</t>
  </si>
  <si>
    <t>0820566946-1</t>
  </si>
  <si>
    <t>0820566950-1</t>
  </si>
  <si>
    <t>0820566954-1</t>
  </si>
  <si>
    <t>0820566957-1</t>
  </si>
  <si>
    <t>0820566961-1</t>
  </si>
  <si>
    <t xml:space="preserve"> Direct Charge</t>
  </si>
  <si>
    <t>Travel</t>
  </si>
  <si>
    <t>0002866051-10</t>
  </si>
  <si>
    <t>19.03.2024</t>
  </si>
  <si>
    <t xml:space="preserve">*Trip from 12.03.24 To  15.03.24 to   Honduras - / </t>
  </si>
  <si>
    <t>0002866079-10</t>
  </si>
  <si>
    <t>15.05.2024</t>
  </si>
  <si>
    <t xml:space="preserve">*Trip from 27.05.24 To  30.05.24 to   Honduras - / </t>
  </si>
  <si>
    <t>0002866113-10</t>
  </si>
  <si>
    <t>17.05.2024</t>
  </si>
  <si>
    <t xml:space="preserve">*Trip from 20.05.24 To  25.05.24 to   Honduras - / </t>
  </si>
  <si>
    <t>0002866114-10</t>
  </si>
  <si>
    <t>Travel Sub-total</t>
  </si>
  <si>
    <t>Activity:  003 - STRENGTHENING COMMUNITIES TO PREVENT AND PROTECT CHILDREN FROM VIOLENCE</t>
  </si>
  <si>
    <t>0100647604-10</t>
  </si>
  <si>
    <t>10 / Respuesta multidimensional para sostener la p</t>
  </si>
  <si>
    <t>0100647604-11</t>
  </si>
  <si>
    <t>11 / Respuesta multidimensional para sostener la p</t>
  </si>
  <si>
    <t>0400114484-16</t>
  </si>
  <si>
    <t>016 / Respuesta multidimensional para sostener la</t>
  </si>
  <si>
    <t>0400114484-17</t>
  </si>
  <si>
    <t>017 / Respuesta multidimensional para sostener la</t>
  </si>
  <si>
    <t>0400114484-18</t>
  </si>
  <si>
    <t>018 / Respuesta multidimensional para sostener la</t>
  </si>
  <si>
    <t>Activity:  004 - LOCAL PROTECTION SYSTEMS AND PATHWAYS FOR RESPONSE TO VIOLENCE AGAINST CHILDREN</t>
  </si>
  <si>
    <t>0100647604-7</t>
  </si>
  <si>
    <t>07 / Respuesta multidimensional para sostener la p</t>
  </si>
  <si>
    <t>0100647604-8</t>
  </si>
  <si>
    <t>08 / Respuesta multidimensional para sostener la p</t>
  </si>
  <si>
    <t>0100647604-9</t>
  </si>
  <si>
    <t>09 / Respuesta multidimensional para sostener la p</t>
  </si>
  <si>
    <t>0100668074-10</t>
  </si>
  <si>
    <t>0100668074-3</t>
  </si>
  <si>
    <t>03 / Respuesta multidimensional para sostener la p</t>
  </si>
  <si>
    <t>0100668074-4</t>
  </si>
  <si>
    <t>04 / Respuesta multidimensional para sostener la p</t>
  </si>
  <si>
    <t>0100668074-9</t>
  </si>
  <si>
    <t>0400114484-10</t>
  </si>
  <si>
    <t>010 / Respuesta multidimensional para sostener la</t>
  </si>
  <si>
    <t>0400114484-11</t>
  </si>
  <si>
    <t>011 / Respuesta multidimensional para sostener la</t>
  </si>
  <si>
    <t>0400114484-12</t>
  </si>
  <si>
    <t>012 / Respuesta multidimensional para sostener la</t>
  </si>
  <si>
    <t>0400114484-13</t>
  </si>
  <si>
    <t>013 / Respuesta multidimensional para sostener la</t>
  </si>
  <si>
    <t>0400114484-14</t>
  </si>
  <si>
    <t>014 / Respuesta multidimensional para sostener la</t>
  </si>
  <si>
    <t>0400114484-19</t>
  </si>
  <si>
    <t>019 / Respuesta multidimensional para sostener la</t>
  </si>
  <si>
    <t>Output: 003 - STREGTHENED NATIONAL PROTECTION AND JUSTICE SYSTEMS</t>
  </si>
  <si>
    <t>0002865867-10</t>
  </si>
  <si>
    <t>*Trip from 03.12.23 To  06.12.23 to   Honduras:L / In-Country Travel</t>
  </si>
  <si>
    <t>0002865869-10</t>
  </si>
  <si>
    <t>*Trip from 04.12.23 To  06.12.23 to   Honduras:L / In-Country Travel</t>
  </si>
  <si>
    <t>0002865930-10</t>
  </si>
  <si>
    <t>Activity:  003 - CAPACITY BUILDING OF PROTECTION SERVICEPROVIDERS</t>
  </si>
  <si>
    <t>0100647604-5</t>
  </si>
  <si>
    <t>0100647604-6</t>
  </si>
  <si>
    <t>06 / Respuesta multidimensional para sostener la p</t>
  </si>
  <si>
    <t>0100668074-7</t>
  </si>
  <si>
    <t>0400114484-8</t>
  </si>
  <si>
    <t>008 / Respuesta multidimensional para sostener la</t>
  </si>
  <si>
    <t>Activity:  004 - ADVOCACY TO STRENGTHEN CHILD PROTECTIONSYSTEM TO RESPOND TO VIOLENCE</t>
  </si>
  <si>
    <t>0100647604-4</t>
  </si>
  <si>
    <t>0400114484-5</t>
  </si>
  <si>
    <t>005 / Respuesta multidimensional para sostener la</t>
  </si>
  <si>
    <t>Activity:  005 - SPECIALIZED MODELS AND PROGRAMS FOR PROTECTING CHILDREN FROM VIOLENCE</t>
  </si>
  <si>
    <t>0100647604-1</t>
  </si>
  <si>
    <t>01 / Respuesta multidimensional para sostener la p</t>
  </si>
  <si>
    <t>0100647604-16</t>
  </si>
  <si>
    <t>16 / Respuesta multidimensional para sostener la p</t>
  </si>
  <si>
    <t>0100647604-17</t>
  </si>
  <si>
    <t>17 / Respuesta multidimensional para sostener la p</t>
  </si>
  <si>
    <t>0100647604-2</t>
  </si>
  <si>
    <t>02 / Respuesta multidimensional para sostener la p</t>
  </si>
  <si>
    <t>0100647604-3</t>
  </si>
  <si>
    <t>0100668074-1</t>
  </si>
  <si>
    <t>0100668074-2</t>
  </si>
  <si>
    <t>0100668074-6</t>
  </si>
  <si>
    <t>0100668074-8</t>
  </si>
  <si>
    <t>0100669144-2</t>
  </si>
  <si>
    <t>29.04.2024</t>
  </si>
  <si>
    <t>02 / 885. Para 2026, más niñas, niños, adolescente</t>
  </si>
  <si>
    <t>0400114484-1</t>
  </si>
  <si>
    <t>001 / Respuesta multidimensional para sostener la</t>
  </si>
  <si>
    <t>0400114484-2</t>
  </si>
  <si>
    <t>002 / Respuesta multidimensional para sostener la</t>
  </si>
  <si>
    <t>0400114484-23</t>
  </si>
  <si>
    <t>HON/PCA202354/PD2023129 / Respuesta multidimension</t>
  </si>
  <si>
    <t>0400114484-27</t>
  </si>
  <si>
    <t>0400114484-28</t>
  </si>
  <si>
    <t>0400114484-3</t>
  </si>
  <si>
    <t>003 / Respuesta multidimensional para sostener la</t>
  </si>
  <si>
    <t>0400114484-4</t>
  </si>
  <si>
    <t>004 / Respuesta multidimensional para sostener la</t>
  </si>
  <si>
    <t>0400114484-6</t>
  </si>
  <si>
    <t>006 / Respuesta multidimensional para sostener la</t>
  </si>
  <si>
    <t>0400114484-9</t>
  </si>
  <si>
    <t>009 / Respuesta multidimensional para sostener la</t>
  </si>
  <si>
    <t>1000036762-1</t>
  </si>
  <si>
    <t>21.05.2024</t>
  </si>
  <si>
    <t>Asistencia técnica para la revisión de procedimien</t>
  </si>
  <si>
    <t>Total (For Reporting Period)</t>
  </si>
  <si>
    <t>1 Sep 2023 - 15 Nov 2024</t>
  </si>
  <si>
    <t>$103,216.39</t>
  </si>
  <si>
    <t>$1,183,200.21</t>
  </si>
  <si>
    <t>$10,163.58</t>
  </si>
  <si>
    <t>$1,173,036.63</t>
  </si>
  <si>
    <t>0200010796-20</t>
  </si>
  <si>
    <t>18.07.2024</t>
  </si>
  <si>
    <t>UN Premises</t>
  </si>
  <si>
    <t>Activity:  003 - PROGRAMME AND HACT MONITORING</t>
  </si>
  <si>
    <t>0043410877-10</t>
  </si>
  <si>
    <t>17.07.2024</t>
  </si>
  <si>
    <t>Spotchecks 2024</t>
  </si>
  <si>
    <t>0043411049-10</t>
  </si>
  <si>
    <t>19.07.2024</t>
  </si>
  <si>
    <t>Microevaluaciones 2024</t>
  </si>
  <si>
    <t>0100694426-6</t>
  </si>
  <si>
    <t>16.10.2024</t>
  </si>
  <si>
    <t>1000036762-9</t>
  </si>
  <si>
    <t>28.08.2024</t>
  </si>
  <si>
    <t>0100694426-16</t>
  </si>
  <si>
    <t>0820566965-1</t>
  </si>
  <si>
    <t>01.07.2024</t>
  </si>
  <si>
    <t>0820566968-1</t>
  </si>
  <si>
    <t>0820566972-1</t>
  </si>
  <si>
    <t>0820566977-1</t>
  </si>
  <si>
    <t>0820566980-1</t>
  </si>
  <si>
    <t>0820566984-1</t>
  </si>
  <si>
    <t>0820566988-1</t>
  </si>
  <si>
    <t>0820566993-1</t>
  </si>
  <si>
    <t>0820566996-1</t>
  </si>
  <si>
    <t>01.08.2024</t>
  </si>
  <si>
    <t>0820567000-1</t>
  </si>
  <si>
    <t>0820567003-1</t>
  </si>
  <si>
    <t>0820567007-1</t>
  </si>
  <si>
    <t>0820567011-1</t>
  </si>
  <si>
    <t>0820567016-1</t>
  </si>
  <si>
    <t>0820567019-1</t>
  </si>
  <si>
    <t>0820567024-1</t>
  </si>
  <si>
    <t>0820567028-1</t>
  </si>
  <si>
    <t>01.09.2024</t>
  </si>
  <si>
    <t>0820567031-1</t>
  </si>
  <si>
    <t>0820567035-1</t>
  </si>
  <si>
    <t>0820567040-1</t>
  </si>
  <si>
    <t>0820567044-1</t>
  </si>
  <si>
    <t>0820567047-1</t>
  </si>
  <si>
    <t>0820567051-1</t>
  </si>
  <si>
    <t>0820567055-1</t>
  </si>
  <si>
    <t>0820567058-1</t>
  </si>
  <si>
    <t>01.10.2024</t>
  </si>
  <si>
    <t>0820567061-1</t>
  </si>
  <si>
    <t>0820567064-1</t>
  </si>
  <si>
    <t>0820567068-1</t>
  </si>
  <si>
    <t>0820567073-1</t>
  </si>
  <si>
    <t>0820567076-1</t>
  </si>
  <si>
    <t>0820567080-1</t>
  </si>
  <si>
    <t>0820567085-1</t>
  </si>
  <si>
    <t>0820567090-1</t>
  </si>
  <si>
    <t>01.11.2024</t>
  </si>
  <si>
    <t>0820567094-1</t>
  </si>
  <si>
    <t>0820567098-1</t>
  </si>
  <si>
    <t>0820567102-1</t>
  </si>
  <si>
    <t>0820567107-1</t>
  </si>
  <si>
    <t>0820567109-1</t>
  </si>
  <si>
    <t>0820567112-1</t>
  </si>
  <si>
    <t>0820567115-1</t>
  </si>
  <si>
    <t>0000360241-35</t>
  </si>
  <si>
    <t>16.09.2024</t>
  </si>
  <si>
    <t>In country travel</t>
  </si>
  <si>
    <t>0000369785-4</t>
  </si>
  <si>
    <t>13.11.2024</t>
  </si>
  <si>
    <t>Car Rental La Ceiba Nancy</t>
  </si>
  <si>
    <t>1000036762-4</t>
  </si>
  <si>
    <t>14.06.2024</t>
  </si>
  <si>
    <t>1000036762-5</t>
  </si>
  <si>
    <t>Costos operativos</t>
  </si>
  <si>
    <t>0002866196-10</t>
  </si>
  <si>
    <t xml:space="preserve">*Trip from 20.05.24 To  22.05.24 to   Honduras - / </t>
  </si>
  <si>
    <t>0002866198-10</t>
  </si>
  <si>
    <t>09.07.2024</t>
  </si>
  <si>
    <t xml:space="preserve">*Trip from 18.03.24 To  21.03.24 to   Honduras - / </t>
  </si>
  <si>
    <t>0002866207-10</t>
  </si>
  <si>
    <t xml:space="preserve">*Trip from 07.07.24 To  10.07.24 to   Unknown - / </t>
  </si>
  <si>
    <t>0002866229-10</t>
  </si>
  <si>
    <t xml:space="preserve">*Trip from 17.07.24 To  21.08.24 to   Mexico - M / </t>
  </si>
  <si>
    <t>0002866241-10</t>
  </si>
  <si>
    <t xml:space="preserve">*Trip from 30.06.24 To  03.07.24 to   Honduras - / </t>
  </si>
  <si>
    <t>0002866381-10</t>
  </si>
  <si>
    <t>08.10.2024</t>
  </si>
  <si>
    <t xml:space="preserve">*Trip from 10.09.24 To  13.09.24 to   Honduras - / </t>
  </si>
  <si>
    <t>0002866512-10</t>
  </si>
  <si>
    <t>29.10.2024</t>
  </si>
  <si>
    <t xml:space="preserve">                  093Colombia - Bogota / </t>
  </si>
  <si>
    <t>0002866596-10</t>
  </si>
  <si>
    <t>12.11.2024</t>
  </si>
  <si>
    <t>Reunión           186Honduras - Elsewhere / Reunión</t>
  </si>
  <si>
    <t>0100694426-17</t>
  </si>
  <si>
    <t>0100694426-8</t>
  </si>
  <si>
    <t>0100694426-11</t>
  </si>
  <si>
    <t>0100694426-14</t>
  </si>
  <si>
    <t>14 / Respuesta multidimensional para sostener la p</t>
  </si>
  <si>
    <t>0100694426-2</t>
  </si>
  <si>
    <t>0100694426-4</t>
  </si>
  <si>
    <t>0100694426-5</t>
  </si>
  <si>
    <t>1000036762-6</t>
  </si>
  <si>
    <t>UNV CONPAZ</t>
  </si>
  <si>
    <t>0100694426-1</t>
  </si>
  <si>
    <t>0100694426-3</t>
  </si>
  <si>
    <t>1000036762-11</t>
  </si>
  <si>
    <t>Complemento Subseds</t>
  </si>
  <si>
    <t>1000036762-3</t>
  </si>
  <si>
    <t>MP Fortalecida la labor operativa  de la Fiscalía</t>
  </si>
  <si>
    <t>1000036762-7</t>
  </si>
  <si>
    <t>CICECST Fortalecimiento de las capacidades</t>
  </si>
  <si>
    <t xml:space="preserve">1.1.1    1.2.4 </t>
  </si>
  <si>
    <t>1000036762-8</t>
  </si>
  <si>
    <t>Costos operativos viaje colombia</t>
  </si>
  <si>
    <t>0043409661-10</t>
  </si>
  <si>
    <t>28.06.2024</t>
  </si>
  <si>
    <t>Eventos regionales salon SPS</t>
  </si>
  <si>
    <t>0043410663-10</t>
  </si>
  <si>
    <t>13.07.2024</t>
  </si>
  <si>
    <t>Eventos regionales salon TEG</t>
  </si>
  <si>
    <t>seds</t>
  </si>
  <si>
    <t>0100694426-10</t>
  </si>
  <si>
    <t>0100694426-12</t>
  </si>
  <si>
    <t>0100694426-13</t>
  </si>
  <si>
    <t>13 / Respuesta multidimensional para sostener la p</t>
  </si>
  <si>
    <t>0100694426-15</t>
  </si>
  <si>
    <t>15 / Respuesta multidimensional para sostener la p</t>
  </si>
  <si>
    <t>0100694426-7</t>
  </si>
  <si>
    <t>0100694426-9</t>
  </si>
  <si>
    <t>Rephase reserva salario NOB TA 2025</t>
  </si>
  <si>
    <t>1000036762-2</t>
  </si>
  <si>
    <t>SEDS Implementación de estrategias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</si>
</sst>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L&quot;* #,##0.00_-;\-&quot;L&quot;* #,##0.00_-;_-&quot;L&quot;* &quot;-&quot;??_-;_-@_-"/>
    <numFmt numFmtId="165" formatCode="_-[$$-540A]* #,##0.00_ ;_-[$$-540A]* \-#,##0.00\ ;_-[$$-540A]* &quot;-&quot;??_ ;_-@_ "/>
    <numFmt numFmtId="166" formatCode="_-[$L-480A]* #,##0.00_-;\-[$L-480A]* #,##0.00_-;_-[$L-480A]* &quot;-&quot;??_-;_-@_-"/>
    <numFmt numFmtId="167" formatCode="[$-10409]#,##0.00"/>
    <numFmt numFmtId="168" formatCode="_([$$-409]* #,##0.00_);_([$$-409]* \(#,##0.00\);_([$$-409]* &quot;-&quot;??_);_(@_)"/>
    <numFmt numFmtId="169" formatCode="#,##0.0000"/>
  </numFmts>
  <fonts count="3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rgb="FF00B0F0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name val="Aptos Narrow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1"/>
      <name val="Aptos Narrow"/>
      <family val="2"/>
      <scheme val="minor"/>
    </font>
    <font>
      <sz val="9"/>
      <color indexed="81"/>
      <name val="Tahoma"/>
      <family val="2"/>
    </font>
    <font>
      <sz val="12"/>
      <color rgb="FFC00000"/>
      <name val="Aptos Narrow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</font>
    <font>
      <b/>
      <sz val="14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FF"/>
      <name val="Arial"/>
      <family val="2"/>
    </font>
    <font>
      <b/>
      <sz val="8"/>
      <color rgb="FF0000FF"/>
      <name val="Arial"/>
      <family val="2"/>
    </font>
    <font>
      <sz val="12"/>
      <name val="Aptos Narrow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Times New Roman"/>
      <family val="1"/>
    </font>
    <font>
      <sz val="12"/>
      <color theme="3" tint="0.249977111117893"/>
      <name val="Aptos Narrow"/>
      <family val="2"/>
      <scheme val="minor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7D8FF"/>
        <bgColor rgb="FF97D8FF"/>
      </patternFill>
    </fill>
    <fill>
      <patternFill patternType="solid">
        <fgColor rgb="FFC8E8FF"/>
        <bgColor rgb="FFC8E8FF"/>
      </patternFill>
    </fill>
    <fill>
      <patternFill patternType="solid">
        <fgColor rgb="FFE6E6E6"/>
        <bgColor rgb="FFE6E6E6"/>
      </patternFill>
    </fill>
    <fill>
      <patternFill patternType="solid">
        <fgColor rgb="FFF5F5F5"/>
        <bgColor rgb="FFF5F5F5"/>
      </patternFill>
    </fill>
    <fill>
      <patternFill patternType="solid">
        <fgColor rgb="FFFFFF00"/>
        <bgColor rgb="FFE6E6E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5F5F5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99FF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5" fillId="0" borderId="0"/>
  </cellStyleXfs>
  <cellXfs count="300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164" fontId="7" fillId="0" borderId="0" xfId="1" applyFont="1" applyBorder="1" applyAlignment="1">
      <alignment wrapText="1"/>
    </xf>
    <xf numFmtId="164" fontId="7" fillId="3" borderId="0" xfId="1" applyFont="1" applyFill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164" fontId="10" fillId="3" borderId="0" xfId="1" applyFont="1" applyFill="1" applyBorder="1" applyAlignment="1">
      <alignment horizontal="left" wrapText="1"/>
    </xf>
    <xf numFmtId="164" fontId="10" fillId="3" borderId="0" xfId="1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164" fontId="15" fillId="0" borderId="0" xfId="1" applyFont="1" applyFill="1" applyBorder="1" applyAlignment="1" applyProtection="1">
      <alignment vertical="center" wrapText="1"/>
    </xf>
    <xf numFmtId="164" fontId="9" fillId="0" borderId="0" xfId="1" applyFont="1" applyFill="1" applyBorder="1" applyAlignment="1" applyProtection="1">
      <alignment vertical="center" wrapText="1"/>
    </xf>
    <xf numFmtId="0" fontId="11" fillId="4" borderId="2" xfId="0" applyFont="1" applyFill="1" applyBorder="1" applyAlignment="1">
      <alignment vertical="center" wrapText="1"/>
    </xf>
    <xf numFmtId="164" fontId="11" fillId="0" borderId="2" xfId="1" applyFont="1" applyBorder="1" applyAlignment="1" applyProtection="1">
      <alignment horizontal="center" vertical="center" wrapText="1"/>
      <protection locked="0"/>
    </xf>
    <xf numFmtId="9" fontId="11" fillId="0" borderId="2" xfId="2" applyFont="1" applyBorder="1" applyAlignment="1" applyProtection="1">
      <alignment horizontal="center" vertical="center" wrapText="1"/>
      <protection locked="0"/>
    </xf>
    <xf numFmtId="164" fontId="11" fillId="3" borderId="2" xfId="1" applyFont="1" applyFill="1" applyBorder="1" applyAlignment="1" applyProtection="1">
      <alignment horizontal="left" vertical="top" wrapText="1"/>
      <protection locked="0"/>
    </xf>
    <xf numFmtId="49" fontId="11" fillId="0" borderId="2" xfId="1" applyNumberFormat="1" applyFont="1" applyBorder="1" applyAlignment="1" applyProtection="1">
      <alignment vertical="top" wrapText="1"/>
      <protection locked="0"/>
    </xf>
    <xf numFmtId="164" fontId="11" fillId="0" borderId="0" xfId="1" applyFont="1" applyFill="1" applyBorder="1" applyAlignment="1" applyProtection="1">
      <alignment horizontal="center" vertical="center" wrapText="1"/>
    </xf>
    <xf numFmtId="164" fontId="17" fillId="0" borderId="2" xfId="1" applyFont="1" applyBorder="1" applyAlignment="1" applyProtection="1">
      <alignment horizontal="center" vertical="center" wrapText="1"/>
      <protection locked="0"/>
    </xf>
    <xf numFmtId="9" fontId="17" fillId="0" borderId="2" xfId="2" applyFont="1" applyBorder="1" applyAlignment="1" applyProtection="1">
      <alignment horizontal="center" vertical="center" wrapText="1"/>
      <protection locked="0"/>
    </xf>
    <xf numFmtId="164" fontId="15" fillId="0" borderId="2" xfId="1" applyFont="1" applyBorder="1" applyAlignment="1" applyProtection="1">
      <alignment horizontal="center" vertical="center" wrapText="1"/>
      <protection locked="0"/>
    </xf>
    <xf numFmtId="164" fontId="17" fillId="3" borderId="2" xfId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8" fillId="0" borderId="5" xfId="0" applyFont="1" applyBorder="1" applyAlignment="1" applyProtection="1">
      <alignment vertical="top" wrapText="1"/>
      <protection locked="0"/>
    </xf>
    <xf numFmtId="164" fontId="15" fillId="0" borderId="2" xfId="1" applyFont="1" applyFill="1" applyBorder="1" applyAlignment="1" applyProtection="1">
      <alignment horizontal="center" vertical="center" wrapText="1"/>
      <protection locked="0"/>
    </xf>
    <xf numFmtId="9" fontId="17" fillId="3" borderId="2" xfId="2" applyFont="1" applyFill="1" applyBorder="1" applyAlignment="1" applyProtection="1">
      <alignment horizontal="center" vertical="center" wrapText="1"/>
      <protection locked="0"/>
    </xf>
    <xf numFmtId="164" fontId="15" fillId="3" borderId="2" xfId="1" applyFont="1" applyFill="1" applyBorder="1" applyAlignment="1" applyProtection="1">
      <alignment horizontal="center" vertical="center" wrapText="1"/>
      <protection locked="0"/>
    </xf>
    <xf numFmtId="164" fontId="15" fillId="3" borderId="2" xfId="1" applyFont="1" applyFill="1" applyBorder="1" applyAlignment="1" applyProtection="1">
      <alignment horizontal="left" vertical="top" wrapText="1"/>
      <protection locked="0"/>
    </xf>
    <xf numFmtId="49" fontId="17" fillId="3" borderId="2" xfId="1" applyNumberFormat="1" applyFont="1" applyFill="1" applyBorder="1" applyAlignment="1" applyProtection="1">
      <alignment vertical="top" wrapText="1"/>
      <protection locked="0"/>
    </xf>
    <xf numFmtId="0" fontId="0" fillId="3" borderId="0" xfId="0" applyFill="1" applyAlignment="1">
      <alignment wrapText="1"/>
    </xf>
    <xf numFmtId="164" fontId="11" fillId="3" borderId="2" xfId="1" applyFont="1" applyFill="1" applyBorder="1" applyAlignment="1" applyProtection="1">
      <alignment horizontal="center" vertical="center" wrapText="1"/>
      <protection locked="0"/>
    </xf>
    <xf numFmtId="9" fontId="11" fillId="3" borderId="2" xfId="2" applyFont="1" applyFill="1" applyBorder="1" applyAlignment="1" applyProtection="1">
      <alignment horizontal="center" vertical="center" wrapText="1"/>
      <protection locked="0"/>
    </xf>
    <xf numFmtId="49" fontId="11" fillId="3" borderId="2" xfId="1" applyNumberFormat="1" applyFont="1" applyFill="1" applyBorder="1" applyAlignment="1" applyProtection="1">
      <alignment vertical="top" wrapText="1"/>
      <protection locked="0"/>
    </xf>
    <xf numFmtId="164" fontId="9" fillId="4" borderId="2" xfId="1" applyFont="1" applyFill="1" applyBorder="1" applyAlignment="1" applyProtection="1">
      <alignment horizontal="center" vertical="center" wrapText="1"/>
    </xf>
    <xf numFmtId="164" fontId="9" fillId="3" borderId="2" xfId="1" applyFont="1" applyFill="1" applyBorder="1" applyAlignment="1" applyProtection="1">
      <alignment horizontal="left" vertical="top" wrapText="1"/>
    </xf>
    <xf numFmtId="164" fontId="9" fillId="0" borderId="0" xfId="1" applyFont="1" applyFill="1" applyBorder="1" applyAlignment="1" applyProtection="1">
      <alignment horizontal="center" vertical="center" wrapText="1"/>
    </xf>
    <xf numFmtId="0" fontId="19" fillId="0" borderId="6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164" fontId="9" fillId="4" borderId="7" xfId="1" applyFont="1" applyFill="1" applyBorder="1" applyAlignment="1" applyProtection="1">
      <alignment horizontal="center" vertical="center" wrapText="1"/>
    </xf>
    <xf numFmtId="0" fontId="11" fillId="3" borderId="0" xfId="0" applyFont="1" applyFill="1" applyAlignment="1" applyProtection="1">
      <alignment vertical="center" wrapText="1"/>
      <protection locked="0"/>
    </xf>
    <xf numFmtId="164" fontId="11" fillId="3" borderId="0" xfId="1" applyFont="1" applyFill="1" applyBorder="1" applyAlignment="1" applyProtection="1">
      <alignment horizontal="center" vertical="center" wrapText="1"/>
      <protection locked="0"/>
    </xf>
    <xf numFmtId="164" fontId="11" fillId="3" borderId="0" xfId="1" applyFont="1" applyFill="1" applyBorder="1" applyAlignment="1" applyProtection="1">
      <alignment horizontal="left" vertical="top" wrapText="1"/>
      <protection locked="0"/>
    </xf>
    <xf numFmtId="164" fontId="11" fillId="3" borderId="0" xfId="1" applyFont="1" applyFill="1" applyBorder="1" applyAlignment="1" applyProtection="1">
      <alignment vertical="top" wrapText="1"/>
      <protection locked="0"/>
    </xf>
    <xf numFmtId="44" fontId="14" fillId="6" borderId="2" xfId="0" applyNumberFormat="1" applyFont="1" applyFill="1" applyBorder="1" applyAlignment="1">
      <alignment horizontal="center" vertical="center" wrapText="1"/>
    </xf>
    <xf numFmtId="44" fontId="14" fillId="7" borderId="2" xfId="0" applyNumberFormat="1" applyFont="1" applyFill="1" applyBorder="1" applyAlignment="1">
      <alignment horizontal="left" vertical="top" wrapText="1"/>
    </xf>
    <xf numFmtId="0" fontId="9" fillId="3" borderId="0" xfId="0" applyFont="1" applyFill="1" applyAlignment="1">
      <alignment vertical="center" wrapText="1"/>
    </xf>
    <xf numFmtId="164" fontId="11" fillId="3" borderId="0" xfId="1" applyFont="1" applyFill="1" applyBorder="1" applyAlignment="1" applyProtection="1">
      <alignment vertical="center" wrapText="1"/>
      <protection locked="0"/>
    </xf>
    <xf numFmtId="0" fontId="11" fillId="3" borderId="0" xfId="0" applyFont="1" applyFill="1" applyAlignment="1" applyProtection="1">
      <alignment vertical="top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1" fillId="3" borderId="4" xfId="0" applyFont="1" applyFill="1" applyBorder="1" applyAlignment="1" applyProtection="1">
      <alignment vertical="top" wrapText="1"/>
      <protection locked="0"/>
    </xf>
    <xf numFmtId="164" fontId="11" fillId="0" borderId="2" xfId="1" applyFont="1" applyBorder="1" applyAlignment="1" applyProtection="1">
      <alignment vertical="center" wrapText="1"/>
      <protection locked="0"/>
    </xf>
    <xf numFmtId="9" fontId="11" fillId="0" borderId="2" xfId="2" applyFont="1" applyBorder="1" applyAlignment="1" applyProtection="1">
      <alignment vertical="center" wrapText="1"/>
      <protection locked="0"/>
    </xf>
    <xf numFmtId="49" fontId="11" fillId="0" borderId="2" xfId="0" applyNumberFormat="1" applyFont="1" applyBorder="1" applyAlignment="1" applyProtection="1">
      <alignment vertical="top" wrapText="1"/>
      <protection locked="0"/>
    </xf>
    <xf numFmtId="0" fontId="9" fillId="4" borderId="10" xfId="0" applyFont="1" applyFill="1" applyBorder="1" applyAlignment="1">
      <alignment vertical="center" wrapText="1"/>
    </xf>
    <xf numFmtId="0" fontId="11" fillId="3" borderId="2" xfId="0" applyFont="1" applyFill="1" applyBorder="1" applyAlignment="1" applyProtection="1">
      <alignment vertical="top" wrapText="1"/>
      <protection locked="0"/>
    </xf>
    <xf numFmtId="0" fontId="9" fillId="3" borderId="0" xfId="0" applyFont="1" applyFill="1" applyAlignment="1" applyProtection="1">
      <alignment vertical="center" wrapText="1"/>
      <protection locked="0"/>
    </xf>
    <xf numFmtId="0" fontId="9" fillId="3" borderId="0" xfId="0" applyFont="1" applyFill="1" applyAlignment="1" applyProtection="1">
      <alignment vertical="top" wrapText="1"/>
      <protection locked="0"/>
    </xf>
    <xf numFmtId="0" fontId="11" fillId="3" borderId="0" xfId="0" applyFont="1" applyFill="1" applyAlignment="1">
      <alignment vertical="center" wrapText="1"/>
    </xf>
    <xf numFmtId="44" fontId="11" fillId="4" borderId="2" xfId="0" applyNumberFormat="1" applyFont="1" applyFill="1" applyBorder="1" applyAlignment="1">
      <alignment vertical="center" wrapText="1"/>
    </xf>
    <xf numFmtId="164" fontId="11" fillId="0" borderId="0" xfId="1" applyFont="1" applyFill="1" applyBorder="1" applyAlignment="1" applyProtection="1">
      <alignment vertical="center" wrapText="1"/>
      <protection locked="0"/>
    </xf>
    <xf numFmtId="0" fontId="11" fillId="3" borderId="0" xfId="0" applyFont="1" applyFill="1" applyAlignment="1">
      <alignment vertical="top" wrapText="1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>
      <alignment vertical="top" wrapText="1"/>
    </xf>
    <xf numFmtId="164" fontId="0" fillId="0" borderId="0" xfId="1" applyFont="1" applyBorder="1" applyAlignment="1">
      <alignment wrapText="1"/>
    </xf>
    <xf numFmtId="164" fontId="0" fillId="3" borderId="0" xfId="1" applyFont="1" applyFill="1" applyBorder="1" applyAlignment="1">
      <alignment horizontal="left" vertical="top" wrapText="1"/>
    </xf>
    <xf numFmtId="164" fontId="9" fillId="3" borderId="0" xfId="1" applyFont="1" applyFill="1" applyBorder="1" applyAlignment="1">
      <alignment vertical="center" wrapText="1"/>
    </xf>
    <xf numFmtId="164" fontId="9" fillId="3" borderId="0" xfId="1" applyFont="1" applyFill="1" applyBorder="1" applyAlignment="1">
      <alignment horizontal="left" vertical="top" wrapText="1"/>
    </xf>
    <xf numFmtId="0" fontId="9" fillId="0" borderId="0" xfId="0" applyFont="1" applyAlignment="1" applyProtection="1">
      <alignment vertical="top" wrapText="1"/>
      <protection locked="0"/>
    </xf>
    <xf numFmtId="0" fontId="11" fillId="0" borderId="0" xfId="0" applyFont="1" applyAlignment="1">
      <alignment vertical="center" wrapText="1"/>
    </xf>
    <xf numFmtId="44" fontId="9" fillId="3" borderId="0" xfId="0" applyNumberFormat="1" applyFont="1" applyFill="1" applyAlignment="1">
      <alignment vertical="center" wrapText="1"/>
    </xf>
    <xf numFmtId="164" fontId="9" fillId="3" borderId="0" xfId="1" applyFont="1" applyFill="1" applyBorder="1" applyAlignment="1" applyProtection="1">
      <alignment horizontal="center" vertical="center" wrapText="1"/>
    </xf>
    <xf numFmtId="164" fontId="9" fillId="3" borderId="0" xfId="1" applyFont="1" applyFill="1" applyBorder="1" applyAlignment="1" applyProtection="1">
      <alignment horizontal="left" vertical="top" wrapText="1"/>
    </xf>
    <xf numFmtId="164" fontId="9" fillId="3" borderId="0" xfId="1" applyFont="1" applyFill="1" applyBorder="1" applyAlignment="1" applyProtection="1">
      <alignment vertical="center" wrapText="1"/>
      <protection locked="0"/>
    </xf>
    <xf numFmtId="164" fontId="9" fillId="3" borderId="0" xfId="1" applyFont="1" applyFill="1" applyBorder="1" applyAlignment="1" applyProtection="1">
      <alignment horizontal="left" vertical="top" wrapText="1"/>
      <protection locked="0"/>
    </xf>
    <xf numFmtId="9" fontId="9" fillId="3" borderId="19" xfId="2" applyFont="1" applyFill="1" applyBorder="1" applyAlignment="1" applyProtection="1">
      <alignment vertical="center" wrapText="1"/>
      <protection locked="0"/>
    </xf>
    <xf numFmtId="9" fontId="9" fillId="3" borderId="15" xfId="2" applyFont="1" applyFill="1" applyBorder="1" applyAlignment="1" applyProtection="1">
      <alignment vertical="center" wrapText="1"/>
      <protection locked="0"/>
    </xf>
    <xf numFmtId="164" fontId="9" fillId="3" borderId="0" xfId="1" applyFont="1" applyFill="1" applyBorder="1" applyAlignment="1" applyProtection="1">
      <alignment horizontal="right" vertical="center" wrapText="1"/>
      <protection locked="0"/>
    </xf>
    <xf numFmtId="9" fontId="9" fillId="3" borderId="15" xfId="2" applyFont="1" applyFill="1" applyBorder="1" applyAlignment="1" applyProtection="1">
      <alignment horizontal="right" vertical="center" wrapText="1"/>
      <protection locked="0"/>
    </xf>
    <xf numFmtId="164" fontId="9" fillId="3" borderId="0" xfId="1" applyFont="1" applyFill="1" applyBorder="1" applyAlignment="1" applyProtection="1">
      <alignment vertical="center" wrapText="1"/>
    </xf>
    <xf numFmtId="9" fontId="9" fillId="4" borderId="22" xfId="2" applyFont="1" applyFill="1" applyBorder="1" applyAlignment="1" applyProtection="1">
      <alignment vertical="center" wrapText="1"/>
    </xf>
    <xf numFmtId="164" fontId="9" fillId="0" borderId="0" xfId="1" applyFont="1" applyFill="1" applyBorder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9" fillId="4" borderId="24" xfId="0" applyNumberFormat="1" applyFont="1" applyFill="1" applyBorder="1" applyAlignment="1">
      <alignment vertical="center" wrapText="1"/>
    </xf>
    <xf numFmtId="164" fontId="0" fillId="4" borderId="25" xfId="1" applyFont="1" applyFill="1" applyBorder="1" applyAlignment="1">
      <alignment vertical="center" wrapText="1"/>
    </xf>
    <xf numFmtId="9" fontId="9" fillId="3" borderId="0" xfId="2" applyFont="1" applyFill="1" applyBorder="1" applyAlignment="1">
      <alignment wrapText="1"/>
    </xf>
    <xf numFmtId="0" fontId="0" fillId="4" borderId="20" xfId="0" applyFill="1" applyBorder="1" applyAlignment="1">
      <alignment wrapText="1"/>
    </xf>
    <xf numFmtId="9" fontId="0" fillId="4" borderId="22" xfId="2" applyFont="1" applyFill="1" applyBorder="1" applyAlignment="1">
      <alignment wrapText="1"/>
    </xf>
    <xf numFmtId="9" fontId="0" fillId="3" borderId="0" xfId="2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center" vertical="center" wrapText="1"/>
    </xf>
    <xf numFmtId="44" fontId="9" fillId="3" borderId="0" xfId="2" applyNumberFormat="1" applyFont="1" applyFill="1" applyBorder="1" applyAlignment="1">
      <alignment wrapText="1"/>
    </xf>
    <xf numFmtId="164" fontId="0" fillId="0" borderId="0" xfId="1" applyFont="1" applyFill="1" applyBorder="1" applyAlignment="1">
      <alignment wrapText="1"/>
    </xf>
    <xf numFmtId="0" fontId="0" fillId="3" borderId="0" xfId="0" applyFill="1" applyAlignment="1">
      <alignment horizontal="center" vertical="center" wrapText="1"/>
    </xf>
    <xf numFmtId="165" fontId="12" fillId="0" borderId="2" xfId="0" applyNumberFormat="1" applyFont="1" applyBorder="1" applyAlignment="1" applyProtection="1">
      <alignment horizontal="center" vertical="center" wrapText="1"/>
      <protection locked="0"/>
    </xf>
    <xf numFmtId="165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165" fontId="12" fillId="0" borderId="2" xfId="1" applyNumberFormat="1" applyFont="1" applyFill="1" applyBorder="1" applyAlignment="1" applyProtection="1">
      <alignment horizontal="center" vertical="center" wrapText="1"/>
    </xf>
    <xf numFmtId="165" fontId="12" fillId="0" borderId="7" xfId="1" applyNumberFormat="1" applyFont="1" applyFill="1" applyBorder="1" applyAlignment="1" applyProtection="1">
      <alignment horizontal="center" vertical="center" wrapText="1"/>
    </xf>
    <xf numFmtId="165" fontId="17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17" fillId="0" borderId="0" xfId="1" applyNumberFormat="1" applyFont="1" applyFill="1" applyBorder="1" applyAlignment="1" applyProtection="1">
      <alignment vertical="center" wrapText="1"/>
      <protection locked="0"/>
    </xf>
    <xf numFmtId="165" fontId="17" fillId="0" borderId="2" xfId="1" applyNumberFormat="1" applyFont="1" applyFill="1" applyBorder="1" applyAlignment="1" applyProtection="1">
      <alignment vertical="center" wrapText="1"/>
      <protection locked="0"/>
    </xf>
    <xf numFmtId="165" fontId="12" fillId="0" borderId="2" xfId="1" applyNumberFormat="1" applyFont="1" applyFill="1" applyBorder="1" applyAlignment="1" applyProtection="1">
      <alignment vertical="center" wrapText="1"/>
    </xf>
    <xf numFmtId="165" fontId="17" fillId="0" borderId="2" xfId="0" applyNumberFormat="1" applyFont="1" applyBorder="1" applyAlignment="1">
      <alignment vertical="center" wrapText="1"/>
    </xf>
    <xf numFmtId="165" fontId="12" fillId="0" borderId="21" xfId="1" applyNumberFormat="1" applyFont="1" applyFill="1" applyBorder="1" applyAlignment="1" applyProtection="1">
      <alignment vertical="center" wrapText="1"/>
    </xf>
    <xf numFmtId="165" fontId="20" fillId="0" borderId="0" xfId="0" applyNumberFormat="1" applyFont="1" applyAlignment="1">
      <alignment wrapText="1"/>
    </xf>
    <xf numFmtId="165" fontId="12" fillId="0" borderId="0" xfId="0" applyNumberFormat="1" applyFont="1" applyAlignment="1">
      <alignment vertical="center" wrapText="1"/>
    </xf>
    <xf numFmtId="165" fontId="12" fillId="0" borderId="25" xfId="0" applyNumberFormat="1" applyFont="1" applyBorder="1" applyAlignment="1">
      <alignment vertical="center" wrapText="1"/>
    </xf>
    <xf numFmtId="165" fontId="12" fillId="0" borderId="19" xfId="2" applyNumberFormat="1" applyFont="1" applyFill="1" applyBorder="1" applyAlignment="1" applyProtection="1">
      <alignment wrapText="1"/>
    </xf>
    <xf numFmtId="165" fontId="6" fillId="0" borderId="0" xfId="0" applyNumberFormat="1" applyFont="1" applyAlignment="1">
      <alignment wrapText="1"/>
    </xf>
    <xf numFmtId="165" fontId="9" fillId="0" borderId="0" xfId="0" applyNumberFormat="1" applyFont="1" applyAlignment="1">
      <alignment wrapText="1"/>
    </xf>
    <xf numFmtId="165" fontId="9" fillId="4" borderId="2" xfId="0" applyNumberFormat="1" applyFont="1" applyFill="1" applyBorder="1" applyAlignment="1">
      <alignment horizontal="center" vertical="center" wrapText="1"/>
    </xf>
    <xf numFmtId="165" fontId="11" fillId="4" borderId="2" xfId="1" applyNumberFormat="1" applyFont="1" applyFill="1" applyBorder="1" applyAlignment="1" applyProtection="1">
      <alignment horizontal="center" vertical="center" wrapText="1"/>
    </xf>
    <xf numFmtId="165" fontId="9" fillId="4" borderId="2" xfId="1" applyNumberFormat="1" applyFont="1" applyFill="1" applyBorder="1" applyAlignment="1" applyProtection="1">
      <alignment horizontal="center" vertical="center" wrapText="1"/>
    </xf>
    <xf numFmtId="165" fontId="9" fillId="4" borderId="7" xfId="1" applyNumberFormat="1" applyFont="1" applyFill="1" applyBorder="1" applyAlignment="1" applyProtection="1">
      <alignment horizontal="center" vertical="center" wrapText="1"/>
    </xf>
    <xf numFmtId="165" fontId="11" fillId="3" borderId="0" xfId="1" applyNumberFormat="1" applyFont="1" applyFill="1" applyBorder="1" applyAlignment="1" applyProtection="1">
      <alignment horizontal="center" vertical="center" wrapText="1"/>
      <protection locked="0"/>
    </xf>
    <xf numFmtId="165" fontId="11" fillId="3" borderId="0" xfId="1" applyNumberFormat="1" applyFont="1" applyFill="1" applyBorder="1" applyAlignment="1" applyProtection="1">
      <alignment vertical="center" wrapText="1"/>
      <protection locked="0"/>
    </xf>
    <xf numFmtId="165" fontId="11" fillId="4" borderId="2" xfId="1" applyNumberFormat="1" applyFont="1" applyFill="1" applyBorder="1" applyAlignment="1" applyProtection="1">
      <alignment vertical="center" wrapText="1"/>
    </xf>
    <xf numFmtId="165" fontId="9" fillId="8" borderId="2" xfId="1" applyNumberFormat="1" applyFont="1" applyFill="1" applyBorder="1" applyAlignment="1" applyProtection="1">
      <alignment vertical="center" wrapText="1"/>
    </xf>
    <xf numFmtId="165" fontId="11" fillId="4" borderId="19" xfId="0" applyNumberFormat="1" applyFont="1" applyFill="1" applyBorder="1" applyAlignment="1">
      <alignment vertical="center" wrapText="1"/>
    </xf>
    <xf numFmtId="165" fontId="0" fillId="0" borderId="0" xfId="0" applyNumberFormat="1" applyAlignment="1">
      <alignment wrapText="1"/>
    </xf>
    <xf numFmtId="165" fontId="9" fillId="3" borderId="0" xfId="0" applyNumberFormat="1" applyFont="1" applyFill="1" applyAlignment="1">
      <alignment vertical="center" wrapText="1"/>
    </xf>
    <xf numFmtId="165" fontId="9" fillId="4" borderId="3" xfId="1" applyNumberFormat="1" applyFont="1" applyFill="1" applyBorder="1" applyAlignment="1" applyProtection="1">
      <alignment vertical="center" wrapText="1"/>
    </xf>
    <xf numFmtId="165" fontId="9" fillId="4" borderId="23" xfId="1" applyNumberFormat="1" applyFont="1" applyFill="1" applyBorder="1" applyAlignment="1" applyProtection="1">
      <alignment vertical="center" wrapText="1"/>
    </xf>
    <xf numFmtId="165" fontId="9" fillId="4" borderId="21" xfId="1" applyNumberFormat="1" applyFont="1" applyFill="1" applyBorder="1" applyAlignment="1" applyProtection="1">
      <alignment vertical="center" wrapText="1"/>
    </xf>
    <xf numFmtId="165" fontId="9" fillId="0" borderId="0" xfId="0" applyNumberFormat="1" applyFont="1" applyAlignment="1">
      <alignment vertical="center" wrapText="1"/>
    </xf>
    <xf numFmtId="165" fontId="9" fillId="3" borderId="0" xfId="2" applyNumberFormat="1" applyFont="1" applyFill="1" applyBorder="1" applyAlignment="1">
      <alignment wrapText="1"/>
    </xf>
    <xf numFmtId="165" fontId="4" fillId="3" borderId="0" xfId="0" applyNumberFormat="1" applyFont="1" applyFill="1" applyAlignment="1">
      <alignment horizontal="center" vertical="center" wrapText="1"/>
    </xf>
    <xf numFmtId="165" fontId="0" fillId="3" borderId="0" xfId="0" applyNumberFormat="1" applyFill="1" applyAlignment="1">
      <alignment horizontal="center" vertical="center" wrapText="1"/>
    </xf>
    <xf numFmtId="165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2" xfId="1" applyNumberFormat="1" applyFont="1" applyBorder="1" applyAlignment="1" applyProtection="1">
      <alignment horizontal="center" vertical="center" wrapText="1"/>
      <protection locked="0"/>
    </xf>
    <xf numFmtId="165" fontId="17" fillId="0" borderId="2" xfId="1" applyNumberFormat="1" applyFont="1" applyBorder="1" applyAlignment="1" applyProtection="1">
      <alignment horizontal="center" vertical="center" wrapText="1"/>
      <protection locked="0"/>
    </xf>
    <xf numFmtId="165" fontId="11" fillId="3" borderId="2" xfId="1" applyNumberFormat="1" applyFont="1" applyFill="1" applyBorder="1" applyAlignment="1" applyProtection="1">
      <alignment horizontal="center" vertical="center" wrapText="1"/>
      <protection locked="0"/>
    </xf>
    <xf numFmtId="165" fontId="0" fillId="0" borderId="2" xfId="0" applyNumberFormat="1" applyBorder="1" applyAlignment="1" applyProtection="1">
      <alignment wrapText="1"/>
      <protection locked="0"/>
    </xf>
    <xf numFmtId="165" fontId="11" fillId="0" borderId="2" xfId="1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wrapText="1"/>
      <protection locked="0"/>
    </xf>
    <xf numFmtId="165" fontId="11" fillId="0" borderId="2" xfId="1" applyNumberFormat="1" applyFont="1" applyBorder="1" applyAlignment="1" applyProtection="1">
      <alignment vertical="center" wrapText="1"/>
      <protection locked="0"/>
    </xf>
    <xf numFmtId="165" fontId="11" fillId="4" borderId="2" xfId="0" applyNumberFormat="1" applyFont="1" applyFill="1" applyBorder="1" applyAlignment="1">
      <alignment vertical="center" wrapText="1"/>
    </xf>
    <xf numFmtId="165" fontId="12" fillId="0" borderId="3" xfId="1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7" fillId="3" borderId="2" xfId="0" applyFont="1" applyFill="1" applyBorder="1" applyAlignment="1" applyProtection="1">
      <alignment horizontal="left" vertical="center" wrapText="1"/>
      <protection locked="0"/>
    </xf>
    <xf numFmtId="0" fontId="11" fillId="3" borderId="2" xfId="0" applyFont="1" applyFill="1" applyBorder="1" applyAlignment="1" applyProtection="1">
      <alignment horizontal="left" vertical="center" wrapText="1"/>
      <protection locked="0"/>
    </xf>
    <xf numFmtId="0" fontId="9" fillId="4" borderId="2" xfId="0" applyFont="1" applyFill="1" applyBorder="1" applyAlignment="1">
      <alignment horizontal="left" vertical="center" wrapText="1"/>
    </xf>
    <xf numFmtId="0" fontId="16" fillId="0" borderId="0" xfId="0" applyFont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3" borderId="0" xfId="0" applyFont="1" applyFill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20" fillId="0" borderId="0" xfId="3" applyFont="1" applyFill="1" applyAlignment="1" applyProtection="1">
      <alignment horizontal="left" vertical="center" wrapText="1"/>
      <protection locked="0"/>
    </xf>
    <xf numFmtId="0" fontId="11" fillId="3" borderId="6" xfId="0" applyFont="1" applyFill="1" applyBorder="1" applyAlignment="1" applyProtection="1">
      <alignment horizontal="left" vertical="center" wrapText="1"/>
      <protection locked="0"/>
    </xf>
    <xf numFmtId="0" fontId="9" fillId="8" borderId="2" xfId="0" applyFont="1" applyFill="1" applyBorder="1" applyAlignment="1" applyProtection="1">
      <alignment horizontal="left" vertical="center" wrapText="1"/>
      <protection locked="0"/>
    </xf>
    <xf numFmtId="0" fontId="11" fillId="4" borderId="18" xfId="0" applyFont="1" applyFill="1" applyBorder="1" applyAlignment="1">
      <alignment horizontal="left" vertical="center" wrapText="1"/>
    </xf>
    <xf numFmtId="0" fontId="9" fillId="4" borderId="20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4" borderId="24" xfId="0" applyFont="1" applyFill="1" applyBorder="1" applyAlignment="1">
      <alignment horizontal="left" vertical="center" wrapText="1"/>
    </xf>
    <xf numFmtId="165" fontId="22" fillId="0" borderId="2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Alignment="1">
      <alignment vertical="center" wrapText="1"/>
    </xf>
    <xf numFmtId="0" fontId="24" fillId="0" borderId="0" xfId="0" applyFont="1"/>
    <xf numFmtId="0" fontId="24" fillId="0" borderId="28" xfId="0" applyFont="1" applyBorder="1" applyAlignment="1">
      <alignment vertical="top" wrapText="1"/>
    </xf>
    <xf numFmtId="0" fontId="26" fillId="0" borderId="0" xfId="0" applyFont="1" applyAlignment="1">
      <alignment horizontal="left" vertical="top" wrapText="1" readingOrder="1"/>
    </xf>
    <xf numFmtId="0" fontId="26" fillId="10" borderId="29" xfId="0" applyFont="1" applyFill="1" applyBorder="1" applyAlignment="1">
      <alignment horizontal="center" wrapText="1" readingOrder="1"/>
    </xf>
    <xf numFmtId="0" fontId="27" fillId="0" borderId="29" xfId="0" applyFont="1" applyBorder="1" applyAlignment="1">
      <alignment vertical="top" wrapText="1" readingOrder="1"/>
    </xf>
    <xf numFmtId="0" fontId="27" fillId="0" borderId="29" xfId="0" applyFont="1" applyBorder="1" applyAlignment="1">
      <alignment horizontal="center" vertical="top" wrapText="1" readingOrder="1"/>
    </xf>
    <xf numFmtId="0" fontId="27" fillId="0" borderId="34" xfId="0" applyFont="1" applyBorder="1" applyAlignment="1">
      <alignment horizontal="right" vertical="top" wrapText="1" readingOrder="1"/>
    </xf>
    <xf numFmtId="0" fontId="26" fillId="0" borderId="0" xfId="0" applyFont="1" applyAlignment="1">
      <alignment horizontal="right" wrapText="1" readingOrder="1"/>
    </xf>
    <xf numFmtId="0" fontId="30" fillId="0" borderId="2" xfId="0" applyFont="1" applyBorder="1" applyAlignment="1">
      <alignment wrapText="1"/>
    </xf>
    <xf numFmtId="0" fontId="30" fillId="0" borderId="10" xfId="0" applyFont="1" applyBorder="1" applyAlignment="1">
      <alignment wrapText="1"/>
    </xf>
    <xf numFmtId="8" fontId="30" fillId="0" borderId="10" xfId="0" applyNumberFormat="1" applyFont="1" applyBorder="1" applyAlignment="1">
      <alignment wrapText="1"/>
    </xf>
    <xf numFmtId="0" fontId="31" fillId="0" borderId="0" xfId="0" applyFont="1"/>
    <xf numFmtId="1" fontId="24" fillId="0" borderId="0" xfId="0" applyNumberFormat="1" applyFont="1"/>
    <xf numFmtId="0" fontId="32" fillId="0" borderId="0" xfId="0" applyFont="1"/>
    <xf numFmtId="168" fontId="11" fillId="0" borderId="2" xfId="1" applyNumberFormat="1" applyFont="1" applyBorder="1" applyAlignment="1" applyProtection="1">
      <alignment horizontal="center" vertical="center" wrapText="1"/>
      <protection locked="0"/>
    </xf>
    <xf numFmtId="168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168" fontId="11" fillId="0" borderId="2" xfId="1" applyNumberFormat="1" applyFont="1" applyBorder="1" applyAlignment="1" applyProtection="1">
      <alignment vertical="center" wrapText="1"/>
      <protection locked="0"/>
    </xf>
    <xf numFmtId="168" fontId="11" fillId="0" borderId="2" xfId="1" applyNumberFormat="1" applyFont="1" applyBorder="1" applyAlignment="1" applyProtection="1">
      <alignment horizontal="center" vertical="center"/>
      <protection locked="0"/>
    </xf>
    <xf numFmtId="168" fontId="9" fillId="4" borderId="21" xfId="1" applyNumberFormat="1" applyFont="1" applyFill="1" applyBorder="1" applyAlignment="1" applyProtection="1">
      <alignment vertical="center" wrapText="1"/>
    </xf>
    <xf numFmtId="168" fontId="9" fillId="4" borderId="3" xfId="1" applyNumberFormat="1" applyFont="1" applyFill="1" applyBorder="1" applyAlignment="1" applyProtection="1">
      <alignment vertical="center" wrapText="1"/>
    </xf>
    <xf numFmtId="168" fontId="9" fillId="8" borderId="2" xfId="1" applyNumberFormat="1" applyFont="1" applyFill="1" applyBorder="1" applyAlignment="1" applyProtection="1">
      <alignment vertical="center" wrapText="1"/>
    </xf>
    <xf numFmtId="168" fontId="9" fillId="4" borderId="2" xfId="1" applyNumberFormat="1" applyFont="1" applyFill="1" applyBorder="1" applyAlignment="1" applyProtection="1">
      <alignment horizontal="center" vertical="center" wrapText="1"/>
    </xf>
    <xf numFmtId="165" fontId="12" fillId="0" borderId="7" xfId="0" applyNumberFormat="1" applyFont="1" applyBorder="1" applyAlignment="1" applyProtection="1">
      <alignment horizontal="center" vertical="center" wrapText="1"/>
      <protection locked="0"/>
    </xf>
    <xf numFmtId="165" fontId="12" fillId="0" borderId="10" xfId="0" applyNumberFormat="1" applyFont="1" applyBorder="1" applyAlignment="1" applyProtection="1">
      <alignment horizontal="center" vertical="center" wrapText="1"/>
      <protection locked="0"/>
    </xf>
    <xf numFmtId="4" fontId="33" fillId="0" borderId="0" xfId="0" applyNumberFormat="1" applyFont="1"/>
    <xf numFmtId="165" fontId="34" fillId="0" borderId="2" xfId="1" applyNumberFormat="1" applyFont="1" applyFill="1" applyBorder="1" applyAlignment="1" applyProtection="1">
      <alignment horizontal="center" vertical="center" wrapText="1"/>
      <protection locked="0"/>
    </xf>
    <xf numFmtId="165" fontId="34" fillId="0" borderId="2" xfId="1" applyNumberFormat="1" applyFont="1" applyBorder="1" applyAlignment="1" applyProtection="1">
      <alignment horizontal="center" vertical="center" wrapText="1"/>
      <protection locked="0"/>
    </xf>
    <xf numFmtId="0" fontId="11" fillId="4" borderId="47" xfId="0" applyFont="1" applyFill="1" applyBorder="1" applyAlignment="1">
      <alignment horizontal="left" vertical="center" wrapText="1"/>
    </xf>
    <xf numFmtId="165" fontId="11" fillId="4" borderId="48" xfId="0" applyNumberFormat="1" applyFont="1" applyFill="1" applyBorder="1" applyAlignment="1">
      <alignment vertical="center" wrapText="1"/>
    </xf>
    <xf numFmtId="0" fontId="9" fillId="4" borderId="49" xfId="0" applyFont="1" applyFill="1" applyBorder="1" applyAlignment="1">
      <alignment horizontal="left" vertical="center" wrapText="1"/>
    </xf>
    <xf numFmtId="165" fontId="12" fillId="0" borderId="50" xfId="1" applyNumberFormat="1" applyFont="1" applyFill="1" applyBorder="1" applyAlignment="1" applyProtection="1">
      <alignment vertical="center" wrapText="1"/>
    </xf>
    <xf numFmtId="165" fontId="9" fillId="4" borderId="50" xfId="1" applyNumberFormat="1" applyFont="1" applyFill="1" applyBorder="1" applyAlignment="1" applyProtection="1">
      <alignment vertical="center" wrapText="1"/>
    </xf>
    <xf numFmtId="168" fontId="9" fillId="4" borderId="50" xfId="1" applyNumberFormat="1" applyFont="1" applyFill="1" applyBorder="1" applyAlignment="1" applyProtection="1">
      <alignment vertical="center" wrapText="1"/>
    </xf>
    <xf numFmtId="165" fontId="11" fillId="4" borderId="51" xfId="0" applyNumberFormat="1" applyFont="1" applyFill="1" applyBorder="1" applyAlignment="1">
      <alignment vertical="center" wrapText="1"/>
    </xf>
    <xf numFmtId="0" fontId="27" fillId="15" borderId="29" xfId="0" applyFont="1" applyFill="1" applyBorder="1" applyAlignment="1">
      <alignment horizontal="center" vertical="top" wrapText="1" readingOrder="1"/>
    </xf>
    <xf numFmtId="169" fontId="24" fillId="0" borderId="0" xfId="0" applyNumberFormat="1" applyFont="1"/>
    <xf numFmtId="8" fontId="30" fillId="0" borderId="2" xfId="0" applyNumberFormat="1" applyFont="1" applyBorder="1" applyAlignment="1">
      <alignment vertical="center" wrapText="1"/>
    </xf>
    <xf numFmtId="8" fontId="30" fillId="0" borderId="10" xfId="0" applyNumberFormat="1" applyFont="1" applyBorder="1" applyAlignment="1">
      <alignment vertical="center" wrapText="1"/>
    </xf>
    <xf numFmtId="0" fontId="30" fillId="0" borderId="10" xfId="0" applyFont="1" applyBorder="1" applyAlignment="1">
      <alignment vertical="center" wrapText="1"/>
    </xf>
    <xf numFmtId="165" fontId="0" fillId="0" borderId="0" xfId="0" applyNumberFormat="1" applyAlignment="1" applyProtection="1">
      <alignment vertical="center" wrapText="1"/>
      <protection locked="0"/>
    </xf>
    <xf numFmtId="0" fontId="11" fillId="3" borderId="3" xfId="0" applyFont="1" applyFill="1" applyBorder="1" applyAlignment="1" applyProtection="1">
      <alignment horizontal="left" vertical="top" wrapText="1"/>
      <protection locked="0"/>
    </xf>
    <xf numFmtId="0" fontId="11" fillId="3" borderId="4" xfId="0" applyFont="1" applyFill="1" applyBorder="1" applyAlignment="1" applyProtection="1">
      <alignment horizontal="left" vertical="top" wrapText="1"/>
      <protection locked="0"/>
    </xf>
    <xf numFmtId="0" fontId="11" fillId="3" borderId="6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wrapText="1"/>
    </xf>
    <xf numFmtId="0" fontId="14" fillId="5" borderId="3" xfId="0" applyFont="1" applyFill="1" applyBorder="1" applyAlignment="1" applyProtection="1">
      <alignment horizontal="left" vertical="top" wrapText="1"/>
      <protection locked="0"/>
    </xf>
    <xf numFmtId="0" fontId="14" fillId="5" borderId="4" xfId="0" applyFont="1" applyFill="1" applyBorder="1" applyAlignment="1" applyProtection="1">
      <alignment horizontal="left" vertical="top" wrapText="1"/>
      <protection locked="0"/>
    </xf>
    <xf numFmtId="0" fontId="9" fillId="3" borderId="3" xfId="0" applyFont="1" applyFill="1" applyBorder="1" applyAlignment="1" applyProtection="1">
      <alignment horizontal="left" vertical="top" wrapText="1"/>
      <protection locked="0"/>
    </xf>
    <xf numFmtId="0" fontId="9" fillId="3" borderId="4" xfId="0" applyFont="1" applyFill="1" applyBorder="1" applyAlignment="1" applyProtection="1">
      <alignment horizontal="left" vertical="top" wrapText="1"/>
      <protection locked="0"/>
    </xf>
    <xf numFmtId="0" fontId="9" fillId="3" borderId="6" xfId="0" applyFont="1" applyFill="1" applyBorder="1" applyAlignment="1" applyProtection="1">
      <alignment horizontal="left" vertical="top" wrapText="1"/>
      <protection locked="0"/>
    </xf>
    <xf numFmtId="0" fontId="9" fillId="8" borderId="11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 wrapText="1"/>
    </xf>
    <xf numFmtId="165" fontId="12" fillId="0" borderId="7" xfId="1" applyNumberFormat="1" applyFont="1" applyFill="1" applyBorder="1" applyAlignment="1" applyProtection="1">
      <alignment horizontal="center" vertical="center" wrapText="1"/>
      <protection locked="0"/>
    </xf>
    <xf numFmtId="165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165" fontId="9" fillId="4" borderId="7" xfId="1" applyNumberFormat="1" applyFont="1" applyFill="1" applyBorder="1" applyAlignment="1" applyProtection="1">
      <alignment horizontal="center" vertical="center" wrapText="1"/>
      <protection locked="0"/>
    </xf>
    <xf numFmtId="165" fontId="9" fillId="4" borderId="10" xfId="1" applyNumberFormat="1" applyFont="1" applyFill="1" applyBorder="1" applyAlignment="1" applyProtection="1">
      <alignment horizontal="center" vertical="center" wrapText="1"/>
      <protection locked="0"/>
    </xf>
    <xf numFmtId="164" fontId="9" fillId="4" borderId="7" xfId="1" applyFont="1" applyFill="1" applyBorder="1" applyAlignment="1" applyProtection="1">
      <alignment horizontal="center" vertical="center" wrapText="1"/>
      <protection locked="0"/>
    </xf>
    <xf numFmtId="164" fontId="9" fillId="4" borderId="10" xfId="1" applyFont="1" applyFill="1" applyBorder="1" applyAlignment="1" applyProtection="1">
      <alignment horizontal="center" vertical="center" wrapText="1"/>
      <protection locked="0"/>
    </xf>
    <xf numFmtId="165" fontId="9" fillId="4" borderId="15" xfId="1" applyNumberFormat="1" applyFont="1" applyFill="1" applyBorder="1" applyAlignment="1" applyProtection="1">
      <alignment horizontal="center" vertical="center" wrapText="1"/>
    </xf>
    <xf numFmtId="165" fontId="9" fillId="4" borderId="17" xfId="1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0" fillId="9" borderId="20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165" fontId="12" fillId="0" borderId="7" xfId="0" applyNumberFormat="1" applyFont="1" applyBorder="1" applyAlignment="1" applyProtection="1">
      <alignment horizontal="center" vertical="center" wrapText="1"/>
      <protection locked="0"/>
    </xf>
    <xf numFmtId="165" fontId="12" fillId="0" borderId="10" xfId="0" applyNumberFormat="1" applyFont="1" applyBorder="1" applyAlignment="1" applyProtection="1">
      <alignment horizontal="center" vertical="center" wrapText="1"/>
      <protection locked="0"/>
    </xf>
    <xf numFmtId="165" fontId="9" fillId="4" borderId="7" xfId="0" applyNumberFormat="1" applyFont="1" applyFill="1" applyBorder="1" applyAlignment="1" applyProtection="1">
      <alignment horizontal="center" vertical="center" wrapText="1"/>
      <protection locked="0"/>
    </xf>
    <xf numFmtId="165" fontId="9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165" fontId="9" fillId="4" borderId="7" xfId="0" applyNumberFormat="1" applyFont="1" applyFill="1" applyBorder="1" applyAlignment="1">
      <alignment horizontal="center" vertical="center" wrapText="1"/>
    </xf>
    <xf numFmtId="165" fontId="9" fillId="4" borderId="10" xfId="0" applyNumberFormat="1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8" borderId="40" xfId="0" applyFont="1" applyFill="1" applyBorder="1" applyAlignment="1">
      <alignment horizontal="center" vertical="center" wrapText="1"/>
    </xf>
    <xf numFmtId="0" fontId="9" fillId="8" borderId="41" xfId="0" applyFont="1" applyFill="1" applyBorder="1" applyAlignment="1">
      <alignment horizontal="center" vertical="center" wrapText="1"/>
    </xf>
    <xf numFmtId="0" fontId="9" fillId="8" borderId="42" xfId="0" applyFont="1" applyFill="1" applyBorder="1" applyAlignment="1">
      <alignment horizontal="center" vertical="center" wrapText="1"/>
    </xf>
    <xf numFmtId="165" fontId="9" fillId="4" borderId="44" xfId="1" applyNumberFormat="1" applyFont="1" applyFill="1" applyBorder="1" applyAlignment="1" applyProtection="1">
      <alignment horizontal="center" vertical="center" wrapText="1"/>
    </xf>
    <xf numFmtId="165" fontId="9" fillId="4" borderId="46" xfId="1" applyNumberFormat="1" applyFont="1" applyFill="1" applyBorder="1" applyAlignment="1" applyProtection="1">
      <alignment horizontal="center" vertical="center" wrapText="1"/>
    </xf>
    <xf numFmtId="0" fontId="11" fillId="4" borderId="43" xfId="0" applyFont="1" applyFill="1" applyBorder="1" applyAlignment="1">
      <alignment horizontal="left" vertical="center" wrapText="1"/>
    </xf>
    <xf numFmtId="0" fontId="11" fillId="4" borderId="45" xfId="0" applyFont="1" applyFill="1" applyBorder="1" applyAlignment="1">
      <alignment horizontal="left" vertical="center" wrapText="1"/>
    </xf>
    <xf numFmtId="0" fontId="27" fillId="0" borderId="29" xfId="0" applyFont="1" applyBorder="1" applyAlignment="1">
      <alignment vertical="top" wrapText="1" readingOrder="1"/>
    </xf>
    <xf numFmtId="0" fontId="24" fillId="0" borderId="30" xfId="0" applyFont="1" applyBorder="1" applyAlignment="1">
      <alignment vertical="top" wrapText="1"/>
    </xf>
    <xf numFmtId="0" fontId="24" fillId="0" borderId="31" xfId="0" applyFont="1" applyBorder="1" applyAlignment="1">
      <alignment vertical="top" wrapText="1"/>
    </xf>
    <xf numFmtId="167" fontId="27" fillId="0" borderId="29" xfId="0" applyNumberFormat="1" applyFont="1" applyBorder="1" applyAlignment="1">
      <alignment vertical="top" wrapText="1" readingOrder="1"/>
    </xf>
    <xf numFmtId="167" fontId="28" fillId="0" borderId="29" xfId="0" applyNumberFormat="1" applyFont="1" applyBorder="1" applyAlignment="1">
      <alignment vertical="top" wrapText="1" readingOrder="1"/>
    </xf>
    <xf numFmtId="0" fontId="26" fillId="0" borderId="0" xfId="0" applyFont="1" applyAlignment="1">
      <alignment horizontal="right" wrapText="1" readingOrder="1"/>
    </xf>
    <xf numFmtId="167" fontId="26" fillId="0" borderId="0" xfId="0" applyNumberFormat="1" applyFont="1" applyAlignment="1">
      <alignment wrapText="1" readingOrder="1"/>
    </xf>
    <xf numFmtId="0" fontId="27" fillId="0" borderId="34" xfId="0" applyFont="1" applyBorder="1" applyAlignment="1">
      <alignment vertical="top" wrapText="1" readingOrder="1"/>
    </xf>
    <xf numFmtId="0" fontId="24" fillId="0" borderId="34" xfId="0" applyFont="1" applyBorder="1" applyAlignment="1">
      <alignment vertical="top" wrapText="1"/>
    </xf>
    <xf numFmtId="0" fontId="27" fillId="0" borderId="34" xfId="0" applyFont="1" applyBorder="1" applyAlignment="1">
      <alignment horizontal="right" vertical="top" wrapText="1" readingOrder="1"/>
    </xf>
    <xf numFmtId="167" fontId="26" fillId="0" borderId="29" xfId="0" applyNumberFormat="1" applyFont="1" applyBorder="1" applyAlignment="1">
      <alignment vertical="top" wrapText="1" readingOrder="1"/>
    </xf>
    <xf numFmtId="0" fontId="26" fillId="13" borderId="29" xfId="0" applyFont="1" applyFill="1" applyBorder="1" applyAlignment="1">
      <alignment vertical="top" wrapText="1" readingOrder="1"/>
    </xf>
    <xf numFmtId="167" fontId="26" fillId="13" borderId="29" xfId="0" applyNumberFormat="1" applyFont="1" applyFill="1" applyBorder="1" applyAlignment="1">
      <alignment vertical="top" wrapText="1" readingOrder="1"/>
    </xf>
    <xf numFmtId="0" fontId="24" fillId="0" borderId="35" xfId="0" applyFont="1" applyBorder="1" applyAlignment="1">
      <alignment vertical="top" wrapText="1"/>
    </xf>
    <xf numFmtId="0" fontId="24" fillId="0" borderId="33" xfId="0" applyFont="1" applyBorder="1" applyAlignment="1">
      <alignment vertical="top" wrapText="1"/>
    </xf>
    <xf numFmtId="0" fontId="26" fillId="12" borderId="29" xfId="0" applyFont="1" applyFill="1" applyBorder="1" applyAlignment="1">
      <alignment vertical="top" wrapText="1" readingOrder="1"/>
    </xf>
    <xf numFmtId="167" fontId="26" fillId="12" borderId="29" xfId="0" applyNumberFormat="1" applyFont="1" applyFill="1" applyBorder="1" applyAlignment="1">
      <alignment vertical="top" wrapText="1" readingOrder="1"/>
    </xf>
    <xf numFmtId="0" fontId="26" fillId="0" borderId="29" xfId="0" applyFont="1" applyBorder="1" applyAlignment="1">
      <alignment vertical="top" wrapText="1" readingOrder="1"/>
    </xf>
    <xf numFmtId="167" fontId="29" fillId="0" borderId="29" xfId="0" applyNumberFormat="1" applyFont="1" applyBorder="1" applyAlignment="1">
      <alignment vertical="top" wrapText="1" readingOrder="1"/>
    </xf>
    <xf numFmtId="0" fontId="26" fillId="11" borderId="32" xfId="0" applyFont="1" applyFill="1" applyBorder="1" applyAlignment="1">
      <alignment vertical="top" wrapText="1" readingOrder="1"/>
    </xf>
    <xf numFmtId="0" fontId="26" fillId="11" borderId="0" xfId="0" applyFont="1" applyFill="1" applyAlignment="1">
      <alignment vertical="top" wrapText="1" readingOrder="1"/>
    </xf>
    <xf numFmtId="0" fontId="26" fillId="11" borderId="31" xfId="0" applyFont="1" applyFill="1" applyBorder="1" applyAlignment="1">
      <alignment vertical="top" wrapText="1" readingOrder="1"/>
    </xf>
    <xf numFmtId="0" fontId="27" fillId="0" borderId="0" xfId="0" applyFont="1" applyAlignment="1">
      <alignment horizontal="left" vertical="top" wrapText="1" readingOrder="1"/>
    </xf>
    <xf numFmtId="0" fontId="27" fillId="0" borderId="0" xfId="0" applyFont="1" applyAlignment="1">
      <alignment horizontal="right" vertical="top" wrapText="1" readingOrder="1"/>
    </xf>
    <xf numFmtId="0" fontId="26" fillId="10" borderId="29" xfId="0" applyFont="1" applyFill="1" applyBorder="1" applyAlignment="1">
      <alignment horizontal="center" wrapText="1" readingOrder="1"/>
    </xf>
    <xf numFmtId="0" fontId="26" fillId="0" borderId="0" xfId="0" applyFont="1" applyAlignment="1">
      <alignment vertical="top" wrapText="1" readingOrder="1"/>
    </xf>
    <xf numFmtId="0" fontId="26" fillId="0" borderId="0" xfId="0" applyFont="1" applyAlignment="1">
      <alignment horizontal="right" vertical="top" wrapText="1" readingOrder="1"/>
    </xf>
    <xf numFmtId="0" fontId="26" fillId="0" borderId="0" xfId="0" applyFont="1" applyAlignment="1">
      <alignment horizontal="left" vertical="top" wrapText="1" readingOrder="1"/>
    </xf>
    <xf numFmtId="0" fontId="25" fillId="0" borderId="0" xfId="0" applyFont="1" applyAlignment="1">
      <alignment vertical="top" wrapText="1" readingOrder="1"/>
    </xf>
    <xf numFmtId="167" fontId="27" fillId="15" borderId="29" xfId="0" applyNumberFormat="1" applyFont="1" applyFill="1" applyBorder="1" applyAlignment="1">
      <alignment vertical="top" wrapText="1" readingOrder="1"/>
    </xf>
    <xf numFmtId="0" fontId="24" fillId="15" borderId="30" xfId="0" applyFont="1" applyFill="1" applyBorder="1" applyAlignment="1">
      <alignment vertical="top" wrapText="1"/>
    </xf>
    <xf numFmtId="0" fontId="24" fillId="15" borderId="31" xfId="0" applyFont="1" applyFill="1" applyBorder="1" applyAlignment="1">
      <alignment vertical="top" wrapText="1"/>
    </xf>
    <xf numFmtId="0" fontId="24" fillId="0" borderId="36" xfId="0" applyFont="1" applyBorder="1" applyAlignment="1">
      <alignment vertical="top" wrapText="1"/>
    </xf>
    <xf numFmtId="0" fontId="24" fillId="0" borderId="37" xfId="0" applyFont="1" applyBorder="1" applyAlignment="1">
      <alignment vertical="top" wrapText="1"/>
    </xf>
    <xf numFmtId="0" fontId="24" fillId="0" borderId="38" xfId="0" applyFont="1" applyBorder="1" applyAlignment="1">
      <alignment vertical="top" wrapText="1"/>
    </xf>
    <xf numFmtId="0" fontId="24" fillId="0" borderId="39" xfId="0" applyFont="1" applyBorder="1" applyAlignment="1">
      <alignment vertical="top" wrapText="1"/>
    </xf>
    <xf numFmtId="167" fontId="26" fillId="15" borderId="29" xfId="0" applyNumberFormat="1" applyFont="1" applyFill="1" applyBorder="1" applyAlignment="1">
      <alignment vertical="top" wrapText="1" readingOrder="1"/>
    </xf>
    <xf numFmtId="0" fontId="27" fillId="15" borderId="29" xfId="0" applyFont="1" applyFill="1" applyBorder="1" applyAlignment="1">
      <alignment vertical="top" wrapText="1" readingOrder="1"/>
    </xf>
    <xf numFmtId="167" fontId="28" fillId="15" borderId="29" xfId="0" applyNumberFormat="1" applyFont="1" applyFill="1" applyBorder="1" applyAlignment="1">
      <alignment vertical="top" wrapText="1" readingOrder="1"/>
    </xf>
    <xf numFmtId="167" fontId="26" fillId="16" borderId="29" xfId="0" applyNumberFormat="1" applyFont="1" applyFill="1" applyBorder="1" applyAlignment="1">
      <alignment vertical="top" wrapText="1" readingOrder="1"/>
    </xf>
    <xf numFmtId="167" fontId="26" fillId="14" borderId="29" xfId="0" applyNumberFormat="1" applyFont="1" applyFill="1" applyBorder="1" applyAlignment="1">
      <alignment vertical="top" wrapText="1" readingOrder="1"/>
    </xf>
    <xf numFmtId="0" fontId="24" fillId="0" borderId="0" xfId="0" applyFont="1" applyAlignment="1"/>
  </cellXfs>
  <cellStyles count="5">
    <cellStyle name="Currency" xfId="1" builtinId="4"/>
    <cellStyle name="Good" xfId="3" builtinId="26"/>
    <cellStyle name="Normal" xfId="0" builtinId="0"/>
    <cellStyle name="Normal 2" xfId="4" xr:uid="{E06E485A-6538-476D-AEC5-3CDB30F9A358}"/>
    <cellStyle name="Percent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ncy Waleska Zuniga Mencia" id="{B3262B51-D2E5-4C9A-9753-D925B4C20F81}" userId="S::nzuniga@unicef.org::f277b398-f190-445b-a0a2-3fa61219744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78" dT="2023-02-02T00:03:04.64" personId="{B3262B51-D2E5-4C9A-9753-D925B4C20F81}" id="{A382597C-3A1E-45F7-BF12-E478A05BB54E}">
    <text>LB</text>
  </threadedComment>
  <threadedComment ref="E178" dT="2023-02-02T00:02:58.83" personId="{B3262B51-D2E5-4C9A-9753-D925B4C20F81}" id="{534943C7-B680-4736-ADEB-65E05013B3CE}">
    <text>evaluación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78" dT="2023-02-02T00:03:04.64" personId="{B3262B51-D2E5-4C9A-9753-D925B4C20F81}" id="{7EB6CD16-D11E-4106-8EC4-6176D651FB01}">
    <text>LB</text>
  </threadedComment>
  <threadedComment ref="F178" dT="2023-02-02T00:02:58.83" personId="{B3262B51-D2E5-4C9A-9753-D925B4C20F81}" id="{16A1375A-EE2E-4398-8F57-D08C3B9EB3AD}">
    <text>evaluación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628898670403&amp;startdate=09%2F01%2F2023%2000%3A00%3A00&amp;p_activity=437869506&amp;p_ir=218467590&amp;p_pcr=55198022&amp;rs%3AParameterLanguage=" TargetMode="External"/><Relationship Id="rId2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91368999&amp;startdate=09%2F01%2F2023%2000%3A00%3A00&amp;p_activity=437869505&amp;p_ir=218467590&amp;p_pcr=55198022&amp;rs%3AParameterLanguage=" TargetMode="External"/><Relationship Id="rId4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96602491&amp;startdate=09%2F01%2F2023%2000%3A00%3A00&amp;p_activity=437870432&amp;p_ir=218467590&amp;p_pcr=55198022&amp;rs%3AParameterLanguage=" TargetMode="External"/><Relationship Id="rId47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528901099482&amp;startdate=09%2F01%2F2023%2000%3A00%3A00&amp;p_activity=437870435&amp;p_ir=218467591&amp;p_pcr=55198022&amp;rs%3AParameterLanguage=" TargetMode="External"/><Relationship Id="rId6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83348661&amp;startdate=09%2F01%2F2023%2000%3A00%3A00&amp;p_activity=437870438&amp;p_ir=218467591&amp;p_pcr=55198022&amp;rs%3AParameterLanguage=" TargetMode="External"/><Relationship Id="rId68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90906151&amp;startdate=09%2F01%2F2023%2000%3A00%3A00&amp;p_activity=437870438&amp;p_ir=218467591&amp;p_pcr=55198022&amp;rs%3AParameterLanguage=" TargetMode="External"/><Relationship Id="rId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749621846753643787133728903716425&amp;startdate=09%2F01%2F2023%2000%3A00%3A00&amp;p_activity=437871337&amp;p_ir=218467536&amp;p_pcr=55197496&amp;rs%3AParameterLanguage=" TargetMode="External"/><Relationship Id="rId16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92786119&amp;startdate=09%2F01%2F2023%2000%3A00%3A00&amp;p_activity=437869505&amp;p_ir=218467590&amp;p_pcr=55198022&amp;rs%3AParameterLanguage=" TargetMode="External"/><Relationship Id="rId29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728897395296&amp;startdate=09%2F01%2F2023%2000%3A00%3A00&amp;p_activity=437869507&amp;p_ir=218467590&amp;p_pcr=55198022&amp;rs%3AParameterLanguage=" TargetMode="External"/><Relationship Id="rId1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98981251&amp;startdate=09%2F01%2F2023%2000%3A00%3A00&amp;p_activity=437869505&amp;p_ir=218467590&amp;p_pcr=55198022&amp;rs%3AParameterLanguage=" TargetMode="External"/><Relationship Id="rId2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6-999&amp;startdate=09%2F01%2F2023%2000%3A00%3A00&amp;p_activity=437869506&amp;p_ir=218467590&amp;p_pcr=55198022&amp;rs%3AParameterLanguage=" TargetMode="External"/><Relationship Id="rId3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728885667832&amp;startdate=09%2F01%2F2023%2000%3A00%3A00&amp;p_activity=437869507&amp;p_ir=218467590&amp;p_pcr=55198022&amp;rs%3AParameterLanguage=" TargetMode="External"/><Relationship Id="rId37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80732622&amp;startdate=09%2F01%2F2023%2000%3A00%3A00&amp;p_activity=437870432&amp;p_ir=218467590&amp;p_pcr=55198022&amp;rs%3AParameterLanguage=" TargetMode="External"/><Relationship Id="rId40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97517707&amp;startdate=09%2F01%2F2023%2000%3A00%3A00&amp;p_activity=437870432&amp;p_ir=218467590&amp;p_pcr=55198022&amp;rs%3AParameterLanguage=" TargetMode="External"/><Relationship Id="rId4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80444819&amp;startdate=09%2F01%2F2023%2000%3A00%3A00&amp;p_activity=437870432&amp;p_ir=218467590&amp;p_pcr=55198022&amp;rs%3AParameterLanguage=" TargetMode="External"/><Relationship Id="rId5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628902220510&amp;startdate=09%2F01%2F2023%2000%3A00%3A00&amp;p_activity=437870436&amp;p_ir=218467591&amp;p_pcr=55198022&amp;rs%3AParameterLanguage=" TargetMode="External"/><Relationship Id="rId58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99810264&amp;startdate=09%2F01%2F2023%2000%3A00%3A00&amp;p_activity=437870438&amp;p_ir=218467591&amp;p_pcr=55198022&amp;rs%3AParameterLanguage=" TargetMode="External"/><Relationship Id="rId66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99532484&amp;startdate=09%2F01%2F2023%2000%3A00%3A00&amp;p_activity=437870438&amp;p_ir=218467591&amp;p_pcr=55198022&amp;rs%3AParameterLanguage=" TargetMode="External"/><Relationship Id="rId7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94186967&amp;startdate=09%2F01%2F2023%2000%3A00%3A00&amp;p_activity=437870438&amp;p_ir=218467591&amp;p_pcr=55198022&amp;rs%3AParameterLanguage=" TargetMode="External"/><Relationship Id="rId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8943786950128903410640&amp;startdate=09%2F01%2F2023%2000%3A00%3A00&amp;p_activity=437869501&amp;p_ir=218467589&amp;p_pcr=55198022&amp;rs%3AParameterLanguage=" TargetMode="External"/><Relationship Id="rId6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85598844&amp;startdate=09%2F01%2F2023%2000%3A00%3A00&amp;p_activity=437870438&amp;p_ir=218467591&amp;p_pcr=55198022&amp;rs%3AParameterLanguage=" TargetMode="External"/><Relationship Id="rId19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86573721&amp;startdate=09%2F01%2F2023%2000%3A00%3A00&amp;p_activity=437869505&amp;p_ir=218467590&amp;p_pcr=55198022&amp;rs%3AParameterLanguage=" TargetMode="External"/><Relationship Id="rId1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98022723&amp;startdate=09%2F01%2F2023%2000%3A00%3A00&amp;p_activity=437869505&amp;p_ir=218467590&amp;p_pcr=55198022&amp;rs%3AParameterLanguage=" TargetMode="External"/><Relationship Id="rId2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900560244&amp;startdate=09%2F01%2F2023%2000%3A00%3A00&amp;p_activity=437869505&amp;p_ir=218467590&amp;p_pcr=55198022&amp;rs%3AParameterLanguage=" TargetMode="External"/><Relationship Id="rId27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628885504343&amp;startdate=09%2F01%2F2023%2000%3A00%3A00&amp;p_activity=437869506&amp;p_ir=218467590&amp;p_pcr=55198022&amp;rs%3AParameterLanguage=" TargetMode="External"/><Relationship Id="rId30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728880543687&amp;startdate=09%2F01%2F2023%2000%3A00%3A00&amp;p_activity=437869507&amp;p_ir=218467590&amp;p_pcr=55198022&amp;rs%3AParameterLanguage=" TargetMode="External"/><Relationship Id="rId3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93333719&amp;startdate=09%2F01%2F2023%2000%3A00%3A00&amp;p_activity=437870432&amp;p_ir=218467590&amp;p_pcr=55198022&amp;rs%3AParameterLanguage=" TargetMode="External"/><Relationship Id="rId4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86941405&amp;startdate=09%2F01%2F2023%2000%3A00%3A00&amp;p_activity=437870432&amp;p_ir=218467590&amp;p_pcr=55198022&amp;rs%3AParameterLanguage=" TargetMode="External"/><Relationship Id="rId48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528893962143&amp;startdate=09%2F01%2F2023%2000%3A00%3A00&amp;p_activity=437870435&amp;p_ir=218467591&amp;p_pcr=55198022&amp;rs%3AParameterLanguage=" TargetMode="External"/><Relationship Id="rId56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78370813&amp;startdate=09%2F01%2F2023%2000%3A00%3A00&amp;p_activity=437870438&amp;p_ir=218467591&amp;p_pcr=55198022&amp;rs%3AParameterLanguage=" TargetMode="External"/><Relationship Id="rId6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82485290&amp;startdate=09%2F01%2F2023%2000%3A00%3A00&amp;p_activity=437870438&amp;p_ir=218467591&amp;p_pcr=55198022&amp;rs%3AParameterLanguage=" TargetMode="External"/><Relationship Id="rId69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901053416&amp;startdate=09%2F01%2F2023%2000%3A00%3A00&amp;p_activity=437870438&amp;p_ir=218467591&amp;p_pcr=55198022&amp;rs%3AParameterLanguage=" TargetMode="External"/><Relationship Id="rId8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94449878&amp;startdate=09%2F01%2F2023%2000%3A00%3A00&amp;p_activity=437869505&amp;p_ir=218467590&amp;p_pcr=55198022&amp;rs%3AParameterLanguage=" TargetMode="External"/><Relationship Id="rId5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628895644207&amp;startdate=09%2F01%2F2023%2000%3A00%3A00&amp;p_activity=437870436&amp;p_ir=218467591&amp;p_pcr=55198022&amp;rs%3AParameterLanguage=" TargetMode="External"/><Relationship Id="rId7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97072977&amp;startdate=09%2F01%2F2023%2000%3A00%3A00&amp;p_activity=437870438&amp;p_ir=218467591&amp;p_pcr=55198022&amp;rs%3AParameterLanguage=" TargetMode="External"/><Relationship Id="rId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8943786950128891400617&amp;startdate=09%2F01%2F2023%2000%3A00%3A00&amp;p_activity=437869501&amp;p_ir=218467589&amp;p_pcr=55198022&amp;rs%3AParameterLanguage=" TargetMode="External"/><Relationship Id="rId1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93765045&amp;startdate=09%2F01%2F2023%2000%3A00%3A00&amp;p_activity=437869505&amp;p_ir=218467590&amp;p_pcr=55198022&amp;rs%3AParameterLanguage=" TargetMode="External"/><Relationship Id="rId17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86552780&amp;startdate=09%2F01%2F2023%2000%3A00%3A00&amp;p_activity=437869505&amp;p_ir=218467590&amp;p_pcr=55198022&amp;rs%3AParameterLanguage=" TargetMode="External"/><Relationship Id="rId2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628894335537&amp;startdate=09%2F01%2F2023%2000%3A00%3A00&amp;p_activity=437869506&amp;p_ir=218467590&amp;p_pcr=55198022&amp;rs%3AParameterLanguage=" TargetMode="External"/><Relationship Id="rId3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728899019516&amp;startdate=09%2F01%2F2023%2000%3A00%3A00&amp;p_activity=437869507&amp;p_ir=218467590&amp;p_pcr=55198022&amp;rs%3AParameterLanguage=" TargetMode="External"/><Relationship Id="rId38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901707155&amp;startdate=09%2F01%2F2023%2000%3A00%3A00&amp;p_activity=437870432&amp;p_ir=218467590&amp;p_pcr=55198022&amp;rs%3AParameterLanguage=" TargetMode="External"/><Relationship Id="rId46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84695150&amp;startdate=09%2F01%2F2023%2000%3A00%3A00&amp;p_activity=437870432&amp;p_ir=218467590&amp;p_pcr=55198022&amp;rs%3AParameterLanguage=" TargetMode="External"/><Relationship Id="rId59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97800186&amp;startdate=09%2F01%2F2023%2000%3A00%3A00&amp;p_activity=437870438&amp;p_ir=218467591&amp;p_pcr=55198022&amp;rs%3AParameterLanguage=" TargetMode="External"/><Relationship Id="rId67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85934722&amp;startdate=09%2F01%2F2023%2000%3A00%3A00&amp;p_activity=437870438&amp;p_ir=218467591&amp;p_pcr=55198022&amp;rs%3AParameterLanguage=" TargetMode="External"/><Relationship Id="rId20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79231292&amp;startdate=09%2F01%2F2023%2000%3A00%3A00&amp;p_activity=437869505&amp;p_ir=218467590&amp;p_pcr=55198022&amp;rs%3AParameterLanguage=" TargetMode="External"/><Relationship Id="rId4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83466653&amp;startdate=09%2F01%2F2023%2000%3A00%3A00&amp;p_activity=437870432&amp;p_ir=218467590&amp;p_pcr=55198022&amp;rs%3AParameterLanguage=" TargetMode="External"/><Relationship Id="rId5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728890597060&amp;startdate=09%2F01%2F2023%2000%3A00%3A00&amp;p_activity=437870437&amp;p_ir=218467591&amp;p_pcr=55198022&amp;rs%3AParameterLanguage=" TargetMode="External"/><Relationship Id="rId6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81054429&amp;startdate=09%2F01%2F2023%2000%3A00%3A00&amp;p_activity=437870438&amp;p_ir=218467591&amp;p_pcr=55198022&amp;rs%3AParameterLanguage=" TargetMode="External"/><Relationship Id="rId70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78335341&amp;startdate=09%2F01%2F2023%2000%3A00%3A00&amp;p_activity=437870438&amp;p_ir=218467591&amp;p_pcr=55198022&amp;rs%3AParameterLanguage=" TargetMode="External"/><Relationship Id="rId7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95666856&amp;startdate=09%2F01%2F2023%2000%3A00%3A00&amp;p_activity=437870438&amp;p_ir=218467591&amp;p_pcr=55198022&amp;rs%3AParameterLanguage=" TargetMode="External"/><Relationship Id="rId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749621846753643787133728891181110&amp;startdate=09%2F01%2F2023%2000%3A00%3A00&amp;p_activity=437871337&amp;p_ir=218467536&amp;p_pcr=55197496&amp;rs%3AParameterLanguage=" TargetMode="External"/><Relationship Id="rId6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8943786950128883456984&amp;startdate=09%2F01%2F2023%2000%3A00%3A00&amp;p_activity=437869501&amp;p_ir=218467589&amp;p_pcr=55198022&amp;rs%3AParameterLanguage=" TargetMode="External"/><Relationship Id="rId1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902843301&amp;startdate=09%2F01%2F2023%2000%3A00%3A00&amp;p_activity=437869505&amp;p_ir=218467590&amp;p_pcr=55198022&amp;rs%3AParameterLanguage=" TargetMode="External"/><Relationship Id="rId2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80291365&amp;startdate=09%2F01%2F2023%2000%3A00%3A00&amp;p_activity=437869505&amp;p_ir=218467590&amp;p_pcr=55198022&amp;rs%3AParameterLanguage=" TargetMode="External"/><Relationship Id="rId28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628903038774&amp;startdate=09%2F01%2F2023%2000%3A00%3A00&amp;p_activity=437869506&amp;p_ir=218467590&amp;p_pcr=55198022&amp;rs%3AParameterLanguage=" TargetMode="External"/><Relationship Id="rId36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96428699&amp;startdate=09%2F01%2F2023%2000%3A00%3A00&amp;p_activity=437870432&amp;p_ir=218467590&amp;p_pcr=55198022&amp;rs%3AParameterLanguage=" TargetMode="External"/><Relationship Id="rId49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528897484098&amp;startdate=09%2F01%2F2023%2000%3A00%3A00&amp;p_activity=437870435&amp;p_ir=218467591&amp;p_pcr=55198022&amp;rs%3AParameterLanguage=" TargetMode="External"/><Relationship Id="rId57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93006706&amp;startdate=09%2F01%2F2023%2000%3A00%3A00&amp;p_activity=437870438&amp;p_ir=218467591&amp;p_pcr=55198022&amp;rs%3AParameterLanguage=" TargetMode="External"/><Relationship Id="rId10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86613806&amp;startdate=09%2F01%2F2023%2000%3A00%3A00&amp;p_activity=437869505&amp;p_ir=218467590&amp;p_pcr=55198022&amp;rs%3AParameterLanguage=" TargetMode="External"/><Relationship Id="rId3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728889844917&amp;startdate=09%2F01%2F2023%2000%3A00%3A00&amp;p_activity=437869507&amp;p_ir=218467590&amp;p_pcr=55198022&amp;rs%3AParameterLanguage=" TargetMode="External"/><Relationship Id="rId4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78458771&amp;startdate=09%2F01%2F2023%2000%3A00%3A00&amp;p_activity=437870432&amp;p_ir=218467590&amp;p_pcr=55198022&amp;rs%3AParameterLanguage=" TargetMode="External"/><Relationship Id="rId5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628879053620&amp;startdate=09%2F01%2F2023%2000%3A00%3A00&amp;p_activity=437870436&amp;p_ir=218467591&amp;p_pcr=55198022&amp;rs%3AParameterLanguage=" TargetMode="External"/><Relationship Id="rId60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94608951&amp;startdate=09%2F01%2F2023%2000%3A00%3A00&amp;p_activity=437870438&amp;p_ir=218467591&amp;p_pcr=55198022&amp;rs%3AParameterLanguage=" TargetMode="External"/><Relationship Id="rId6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900201498&amp;startdate=09%2F01%2F2023%2000%3A00%3A00&amp;p_activity=437870438&amp;p_ir=218467591&amp;p_pcr=55198022&amp;rs%3AParameterLanguage=" TargetMode="External"/><Relationship Id="rId7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85616485&amp;startdate=09%2F01%2F2023%2000%3A00%3A00&amp;p_activity=437870438&amp;p_ir=218467591&amp;p_pcr=55198022&amp;rs%3AParameterLanguage=" TargetMode="External"/><Relationship Id="rId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8943786950128887322817&amp;startdate=09%2F01%2F2023%2000%3A00%3A00&amp;p_activity=437869501&amp;p_ir=218467589&amp;p_pcr=55198022&amp;rs%3AParameterLanguage=" TargetMode="External"/><Relationship Id="rId9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89118259&amp;startdate=09%2F01%2F2023%2000%3A00%3A00&amp;p_activity=437869505&amp;p_ir=218467590&amp;p_pcr=55198022&amp;rs%3AParameterLanguage=" TargetMode="External"/><Relationship Id="rId1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85838997&amp;startdate=09%2F01%2F2023%2000%3A00%3A00&amp;p_activity=437869505&amp;p_ir=218467590&amp;p_pcr=55198022&amp;rs%3AParameterLanguage=" TargetMode="External"/><Relationship Id="rId18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78814352&amp;startdate=09%2F01%2F2023%2000%3A00%3A00&amp;p_activity=437869505&amp;p_ir=218467590&amp;p_pcr=55198022&amp;rs%3AParameterLanguage=" TargetMode="External"/><Relationship Id="rId39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78622756&amp;startdate=09%2F01%2F2023%2000%3A00%3A00&amp;p_activity=437870432&amp;p_ir=218467590&amp;p_pcr=55198022&amp;rs%3AParameterLanguage=" TargetMode="External"/><Relationship Id="rId3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87158792&amp;startdate=09%2F01%2F2023%2000%3A00%3A00&amp;p_activity=437870432&amp;p_ir=218467590&amp;p_pcr=55198022&amp;rs%3AParameterLanguage=" TargetMode="External"/><Relationship Id="rId50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628889780992&amp;startdate=09%2F01%2F2023%2000%3A00%3A00&amp;p_activity=437870436&amp;p_ir=218467591&amp;p_pcr=55198022&amp;rs%3AParameterLanguage=" TargetMode="External"/><Relationship Id="rId5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728893993258&amp;startdate=09%2F01%2F2023%2000%3A00%3A00&amp;p_activity=437870437&amp;p_ir=218467591&amp;p_pcr=55198022&amp;rs%3AParameterLanguage=" TargetMode="External"/><Relationship Id="rId7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8943786950328901356391&amp;startdate=09%2F01%2F2023%2000%3A00%3A00&amp;p_activity=437869503&amp;p_ir=218467589&amp;p_pcr=55198022&amp;rs%3AParameterLanguage=" TargetMode="External"/><Relationship Id="rId7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84437569&amp;startdate=09%2F01%2F2023%2000%3A00%3A00&amp;p_activity=437870438&amp;p_ir=218467591&amp;p_pcr=55198022&amp;rs%3AParameterLanguage=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610405062&amp;startdate=09%2F01%2F2023%2000%3A00%3A00&amp;p_activity=452965415&amp;p_ir=225367669&amp;p_pcr=57519952&amp;rs%3AParameterLanguage=" TargetMode="External"/><Relationship Id="rId2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598239168&amp;startdate=09%2F01%2F2023%2000%3A00%3A00&amp;p_activity=452965408&amp;p_ir=225367668&amp;p_pcr=57519952&amp;rs%3AParameterLanguage=" TargetMode="External"/><Relationship Id="rId4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6904199&amp;startdate=09%2F01%2F2023%2000%3A00%3A00&amp;p_activity=452965408&amp;p_ir=225367668&amp;p_pcr=57519952&amp;rs%3AParameterLanguage=" TargetMode="External"/><Relationship Id="rId6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598246445&amp;startdate=09%2F01%2F2023%2000%3A00%3A00&amp;p_activity=452965408&amp;p_ir=225367668&amp;p_pcr=57519952&amp;rs%3AParameterLanguage=" TargetMode="External"/><Relationship Id="rId8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18357676&amp;startdate=09%2F01%2F2023%2000%3A00%3A00&amp;p_activity=452965409&amp;p_ir=225367668&amp;p_pcr=57519952&amp;rs%3AParameterLanguage=" TargetMode="External"/><Relationship Id="rId138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593966964&amp;startdate=09%2F01%2F2023%2000%3A00%3A00&amp;p_activity=452965501&amp;p_ir=225367669&amp;p_pcr=57519952&amp;rs%3AParameterLanguage=" TargetMode="External"/><Relationship Id="rId107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03813740&amp;startdate=09%2F01%2F2023%2000%3A00%3A00&amp;p_activity=452965411&amp;p_ir=225367668&amp;p_pcr=57519952&amp;rs%3AParameterLanguage=" TargetMode="External"/><Relationship Id="rId1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745296540630594762910&amp;startdate=09%2F01%2F2023%2000%3A00%3A00&amp;p_activity=452965406&amp;p_ir=225367667&amp;p_pcr=57519952&amp;rs%3AParameterLanguage=" TargetMode="External"/><Relationship Id="rId3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593463719&amp;startdate=09%2F01%2F2023%2000%3A00%3A00&amp;p_activity=452965408&amp;p_ir=225367668&amp;p_pcr=57519952&amp;rs%3AParameterLanguage=" TargetMode="External"/><Relationship Id="rId5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6827180&amp;startdate=09%2F01%2F2023%2000%3A00%3A00&amp;p_activity=452965408&amp;p_ir=225367668&amp;p_pcr=57519952&amp;rs%3AParameterLanguage=" TargetMode="External"/><Relationship Id="rId7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05256386&amp;startdate=09%2F01%2F2023%2000%3A00%3A00&amp;p_activity=452965409&amp;p_ir=225367668&amp;p_pcr=57519952&amp;rs%3AParameterLanguage=" TargetMode="External"/><Relationship Id="rId128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030620460144&amp;startdate=09%2F01%2F2023%2000%3A00%3A00&amp;p_activity=452965500&amp;p_ir=225367669&amp;p_pcr=57519952&amp;rs%3AParameterLanguage=" TargetMode="External"/><Relationship Id="rId149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595716790&amp;startdate=09%2F01%2F2023%2000%3A00%3A00&amp;p_activity=452965501&amp;p_ir=225367669&amp;p_pcr=57519952&amp;rs%3AParameterLanguage=" TargetMode="External"/><Relationship Id="rId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69822536765345296752330600953767&amp;startdate=09%2F01%2F2023%2000%3A00%3A00&amp;p_activity=452967523&amp;p_ir=225367653&amp;p_pcr=57519698&amp;rs%3AParameterLanguage=" TargetMode="External"/><Relationship Id="rId9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08040463&amp;startdate=09%2F01%2F2023%2000%3A00%3A00&amp;p_activity=452965411&amp;p_ir=225367668&amp;p_pcr=57519952&amp;rs%3AParameterLanguage=" TargetMode="External"/><Relationship Id="rId2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7302441&amp;startdate=09%2F01%2F2023%2000%3A00%3A00&amp;p_activity=452965408&amp;p_ir=225367668&amp;p_pcr=57519952&amp;rs%3AParameterLanguage=" TargetMode="External"/><Relationship Id="rId27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7549701&amp;startdate=09%2F01%2F2023%2000%3A00%3A00&amp;p_activity=452965408&amp;p_ir=225367668&amp;p_pcr=57519952&amp;rs%3AParameterLanguage=" TargetMode="External"/><Relationship Id="rId4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4674304&amp;startdate=09%2F01%2F2023%2000%3A00%3A00&amp;p_activity=452965408&amp;p_ir=225367668&amp;p_pcr=57519952&amp;rs%3AParameterLanguage=" TargetMode="External"/><Relationship Id="rId48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7107513&amp;startdate=09%2F01%2F2023%2000%3A00%3A00&amp;p_activity=452965408&amp;p_ir=225367668&amp;p_pcr=57519952&amp;rs%3AParameterLanguage=" TargetMode="External"/><Relationship Id="rId6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599144659&amp;startdate=09%2F01%2F2023%2000%3A00%3A00&amp;p_activity=452965408&amp;p_ir=225367668&amp;p_pcr=57519952&amp;rs%3AParameterLanguage=" TargetMode="External"/><Relationship Id="rId69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0849807&amp;startdate=09%2F01%2F2023%2000%3A00%3A00&amp;p_activity=452965408&amp;p_ir=225367668&amp;p_pcr=57519952&amp;rs%3AParameterLanguage=" TargetMode="External"/><Relationship Id="rId11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430600685550&amp;startdate=09%2F01%2F2023%2000%3A00%3A00&amp;p_activity=452965414&amp;p_ir=225367669&amp;p_pcr=57519952&amp;rs%3AParameterLanguage=" TargetMode="External"/><Relationship Id="rId118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607326345&amp;startdate=09%2F01%2F2023%2000%3A00%3A00&amp;p_activity=452965415&amp;p_ir=225367669&amp;p_pcr=57519952&amp;rs%3AParameterLanguage=" TargetMode="External"/><Relationship Id="rId13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599229116&amp;startdate=09%2F01%2F2023%2000%3A00%3A00&amp;p_activity=452965501&amp;p_ir=225367669&amp;p_pcr=57519952&amp;rs%3AParameterLanguage=" TargetMode="External"/><Relationship Id="rId139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15109268&amp;startdate=09%2F01%2F2023%2000%3A00%3A00&amp;p_activity=452965501&amp;p_ir=225367669&amp;p_pcr=57519952&amp;rs%3AParameterLanguage=" TargetMode="External"/><Relationship Id="rId80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16978960&amp;startdate=09%2F01%2F2023%2000%3A00%3A00&amp;p_activity=452965409&amp;p_ir=225367668&amp;p_pcr=57519952&amp;rs%3AParameterLanguage=" TargetMode="External"/><Relationship Id="rId8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594525847&amp;startdate=09%2F01%2F2023%2000%3A00%3A00&amp;p_activity=452965409&amp;p_ir=225367668&amp;p_pcr=57519952&amp;rs%3AParameterLanguage=" TargetMode="External"/><Relationship Id="rId150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09254616&amp;startdate=09%2F01%2F2023%2000%3A00%3A00&amp;p_activity=452965501&amp;p_ir=225367669&amp;p_pcr=57519952&amp;rs%3AParameterLanguage=" TargetMode="External"/><Relationship Id="rId15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594662088&amp;startdate=09%2F01%2F2023%2000%3A00%3A00&amp;p_activity=452965501&amp;p_ir=225367669&amp;p_pcr=57519952&amp;rs%3AParameterLanguage=" TargetMode="External"/><Relationship Id="rId1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745296540630602338076&amp;startdate=09%2F01%2F2023%2000%3A00%3A00&amp;p_activity=452965406&amp;p_ir=225367667&amp;p_pcr=57519952&amp;rs%3AParameterLanguage=" TargetMode="External"/><Relationship Id="rId17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595227891&amp;startdate=09%2F01%2F2023%2000%3A00%3A00&amp;p_activity=452965408&amp;p_ir=225367668&amp;p_pcr=57519952&amp;rs%3AParameterLanguage=" TargetMode="External"/><Relationship Id="rId3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7113186&amp;startdate=09%2F01%2F2023%2000%3A00%3A00&amp;p_activity=452965408&amp;p_ir=225367668&amp;p_pcr=57519952&amp;rs%3AParameterLanguage=" TargetMode="External"/><Relationship Id="rId38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20407558&amp;startdate=09%2F01%2F2023%2000%3A00%3A00&amp;p_activity=452965408&amp;p_ir=225367668&amp;p_pcr=57519952&amp;rs%3AParameterLanguage=" TargetMode="External"/><Relationship Id="rId59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596703816&amp;startdate=09%2F01%2F2023%2000%3A00%3A00&amp;p_activity=452965408&amp;p_ir=225367668&amp;p_pcr=57519952&amp;rs%3AParameterLanguage=" TargetMode="External"/><Relationship Id="rId10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11612046&amp;startdate=09%2F01%2F2023%2000%3A00%3A00&amp;p_activity=452965411&amp;p_ir=225367668&amp;p_pcr=57519952&amp;rs%3AParameterLanguage=" TargetMode="External"/><Relationship Id="rId108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06282306&amp;startdate=09%2F01%2F2023%2000%3A00%3A00&amp;p_activity=452965411&amp;p_ir=225367668&amp;p_pcr=57519952&amp;rs%3AParameterLanguage=" TargetMode="External"/><Relationship Id="rId12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597103244&amp;startdate=09%2F01%2F2023%2000%3A00%3A00&amp;p_activity=452965415&amp;p_ir=225367669&amp;p_pcr=57519952&amp;rs%3AParameterLanguage=" TargetMode="External"/><Relationship Id="rId129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030594760081&amp;startdate=09%2F01%2F2023%2000%3A00%3A00&amp;p_activity=452965500&amp;p_ir=225367669&amp;p_pcr=57519952&amp;rs%3AParameterLanguage=" TargetMode="External"/><Relationship Id="rId5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0280774&amp;startdate=09%2F01%2F2023%2000%3A00%3A00&amp;p_activity=452965408&amp;p_ir=225367668&amp;p_pcr=57519952&amp;rs%3AParameterLanguage=" TargetMode="External"/><Relationship Id="rId70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-999&amp;startdate=09%2F01%2F2023%2000%3A00%3A00&amp;p_activity=452965409&amp;p_ir=225367668&amp;p_pcr=57519952&amp;rs%3AParameterLanguage=" TargetMode="External"/><Relationship Id="rId7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20307601&amp;startdate=09%2F01%2F2023%2000%3A00%3A00&amp;p_activity=452965409&amp;p_ir=225367668&amp;p_pcr=57519952&amp;rs%3AParameterLanguage=" TargetMode="External"/><Relationship Id="rId9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030609065943&amp;startdate=09%2F01%2F2023%2000%3A00%3A00&amp;p_activity=452965410&amp;p_ir=225367668&amp;p_pcr=57519952&amp;rs%3AParameterLanguage=" TargetMode="External"/><Relationship Id="rId96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02461633&amp;startdate=09%2F01%2F2023%2000%3A00%3A00&amp;p_activity=452965411&amp;p_ir=225367668&amp;p_pcr=57519952&amp;rs%3AParameterLanguage=" TargetMode="External"/><Relationship Id="rId140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598402287&amp;startdate=09%2F01%2F2023%2000%3A00%3A00&amp;p_activity=452965501&amp;p_ir=225367669&amp;p_pcr=57519952&amp;rs%3AParameterLanguage=" TargetMode="External"/><Relationship Id="rId14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08217564&amp;startdate=09%2F01%2F2023%2000%3A00%3A00&amp;p_activity=452965501&amp;p_ir=225367669&amp;p_pcr=57519952&amp;rs%3AParameterLanguage=" TargetMode="External"/><Relationship Id="rId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698225367653452967522-999&amp;startdate=09%2F01%2F2023%2000%3A00%3A00&amp;p_activity=452967522&amp;p_ir=225367653&amp;p_pcr=57519698&amp;rs%3AParameterLanguage=" TargetMode="External"/><Relationship Id="rId6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745296540430601319068&amp;startdate=09%2F01%2F2023%2000%3A00%3A00&amp;p_activity=452965404&amp;p_ir=225367667&amp;p_pcr=57519952&amp;rs%3AParameterLanguage=" TargetMode="External"/><Relationship Id="rId2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4181417&amp;startdate=09%2F01%2F2023%2000%3A00%3A00&amp;p_activity=452965408&amp;p_ir=225367668&amp;p_pcr=57519952&amp;rs%3AParameterLanguage=" TargetMode="External"/><Relationship Id="rId28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6415635&amp;startdate=09%2F01%2F2023%2000%3A00%3A00&amp;p_activity=452965408&amp;p_ir=225367668&amp;p_pcr=57519952&amp;rs%3AParameterLanguage=" TargetMode="External"/><Relationship Id="rId49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2908514&amp;startdate=09%2F01%2F2023%2000%3A00%3A00&amp;p_activity=452965408&amp;p_ir=225367668&amp;p_pcr=57519952&amp;rs%3AParameterLanguage=" TargetMode="External"/><Relationship Id="rId11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-999&amp;startdate=09%2F01%2F2023%2000%3A00%3A00&amp;p_activity=452965415&amp;p_ir=225367669&amp;p_pcr=57519952&amp;rs%3AParameterLanguage=" TargetMode="External"/><Relationship Id="rId119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610382001&amp;startdate=09%2F01%2F2023%2000%3A00%3A00&amp;p_activity=452965415&amp;p_ir=225367669&amp;p_pcr=57519952&amp;rs%3AParameterLanguage=" TargetMode="External"/><Relationship Id="rId4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20311836&amp;startdate=09%2F01%2F2023%2000%3A00%3A00&amp;p_activity=452965408&amp;p_ir=225367668&amp;p_pcr=57519952&amp;rs%3AParameterLanguage=" TargetMode="External"/><Relationship Id="rId60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7976913&amp;startdate=09%2F01%2F2023%2000%3A00%3A00&amp;p_activity=452965408&amp;p_ir=225367668&amp;p_pcr=57519952&amp;rs%3AParameterLanguage=" TargetMode="External"/><Relationship Id="rId6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1414980&amp;startdate=09%2F01%2F2023%2000%3A00%3A00&amp;p_activity=452965408&amp;p_ir=225367668&amp;p_pcr=57519952&amp;rs%3AParameterLanguage=" TargetMode="External"/><Relationship Id="rId8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16900928&amp;startdate=09%2F01%2F2023%2000%3A00%3A00&amp;p_activity=452965409&amp;p_ir=225367668&amp;p_pcr=57519952&amp;rs%3AParameterLanguage=" TargetMode="External"/><Relationship Id="rId86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596601413&amp;startdate=09%2F01%2F2023%2000%3A00%3A00&amp;p_activity=452965409&amp;p_ir=225367668&amp;p_pcr=57519952&amp;rs%3AParameterLanguage=" TargetMode="External"/><Relationship Id="rId130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-999&amp;startdate=09%2F01%2F2023%2000%3A00%3A00&amp;p_activity=452965501&amp;p_ir=225367669&amp;p_pcr=57519952&amp;rs%3AParameterLanguage=" TargetMode="External"/><Relationship Id="rId13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10442058&amp;startdate=09%2F01%2F2023%2000%3A00%3A00&amp;p_activity=452965501&amp;p_ir=225367669&amp;p_pcr=57519952&amp;rs%3AParameterLanguage=" TargetMode="External"/><Relationship Id="rId15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596044297&amp;startdate=09%2F01%2F2023%2000%3A00%3A00&amp;p_activity=452965501&amp;p_ir=225367669&amp;p_pcr=57519952&amp;rs%3AParameterLanguage=" TargetMode="External"/><Relationship Id="rId156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17621139&amp;startdate=09%2F01%2F2023%2000%3A00%3A00&amp;p_activity=452965501&amp;p_ir=225367669&amp;p_pcr=57519952&amp;rs%3AParameterLanguage=" TargetMode="External"/><Relationship Id="rId1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-999&amp;startdate=09%2F01%2F2023%2000%3A00%3A00&amp;p_activity=452965408&amp;p_ir=225367668&amp;p_pcr=57519952&amp;rs%3AParameterLanguage=" TargetMode="External"/><Relationship Id="rId18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0534019&amp;startdate=09%2F01%2F2023%2000%3A00%3A00&amp;p_activity=452965408&amp;p_ir=225367668&amp;p_pcr=57519952&amp;rs%3AParameterLanguage=" TargetMode="External"/><Relationship Id="rId39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1436793&amp;startdate=09%2F01%2F2023%2000%3A00%3A00&amp;p_activity=452965408&amp;p_ir=225367668&amp;p_pcr=57519952&amp;rs%3AParameterLanguage=" TargetMode="External"/><Relationship Id="rId109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07843233&amp;startdate=09%2F01%2F2023%2000%3A00%3A00&amp;p_activity=452965411&amp;p_ir=225367668&amp;p_pcr=57519952&amp;rs%3AParameterLanguage=" TargetMode="External"/><Relationship Id="rId3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4699282&amp;startdate=09%2F01%2F2023%2000%3A00%3A00&amp;p_activity=452965408&amp;p_ir=225367668&amp;p_pcr=57519952&amp;rs%3AParameterLanguage=" TargetMode="External"/><Relationship Id="rId50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5908477&amp;startdate=09%2F01%2F2023%2000%3A00%3A00&amp;p_activity=452965408&amp;p_ir=225367668&amp;p_pcr=57519952&amp;rs%3AParameterLanguage=" TargetMode="External"/><Relationship Id="rId5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7302341&amp;startdate=09%2F01%2F2023%2000%3A00%3A00&amp;p_activity=452965408&amp;p_ir=225367668&amp;p_pcr=57519952&amp;rs%3AParameterLanguage=" TargetMode="External"/><Relationship Id="rId76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05828279&amp;startdate=09%2F01%2F2023%2000%3A00%3A00&amp;p_activity=452965409&amp;p_ir=225367668&amp;p_pcr=57519952&amp;rs%3AParameterLanguage=" TargetMode="External"/><Relationship Id="rId97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10579369&amp;startdate=09%2F01%2F2023%2000%3A00%3A00&amp;p_activity=452965411&amp;p_ir=225367668&amp;p_pcr=57519952&amp;rs%3AParameterLanguage=" TargetMode="External"/><Relationship Id="rId10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00104925&amp;startdate=09%2F01%2F2023%2000%3A00%3A00&amp;p_activity=452965411&amp;p_ir=225367668&amp;p_pcr=57519952&amp;rs%3AParameterLanguage=" TargetMode="External"/><Relationship Id="rId120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598120050&amp;startdate=09%2F01%2F2023%2000%3A00%3A00&amp;p_activity=452965415&amp;p_ir=225367669&amp;p_pcr=57519952&amp;rs%3AParameterLanguage=" TargetMode="External"/><Relationship Id="rId12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613525764&amp;startdate=09%2F01%2F2023%2000%3A00%3A00&amp;p_activity=452965415&amp;p_ir=225367669&amp;p_pcr=57519952&amp;rs%3AParameterLanguage=" TargetMode="External"/><Relationship Id="rId14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05012045&amp;startdate=09%2F01%2F2023%2000%3A00%3A00&amp;p_activity=452965501&amp;p_ir=225367669&amp;p_pcr=57519952&amp;rs%3AParameterLanguage=" TargetMode="External"/><Relationship Id="rId146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04316447&amp;startdate=09%2F01%2F2023%2000%3A00%3A00&amp;p_activity=452965501&amp;p_ir=225367669&amp;p_pcr=57519952&amp;rs%3AParameterLanguage=" TargetMode="External"/><Relationship Id="rId7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745296540430609331371&amp;startdate=09%2F01%2F2023%2000%3A00%3A00&amp;p_activity=452965404&amp;p_ir=225367667&amp;p_pcr=57519952&amp;rs%3AParameterLanguage=" TargetMode="External"/><Relationship Id="rId7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18521299&amp;startdate=09%2F01%2F2023%2000%3A00%3A00&amp;p_activity=452965409&amp;p_ir=225367668&amp;p_pcr=57519952&amp;rs%3AParameterLanguage=" TargetMode="External"/><Relationship Id="rId9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030596461178&amp;startdate=09%2F01%2F2023%2000%3A00%3A00&amp;p_activity=452965410&amp;p_ir=225367668&amp;p_pcr=57519952&amp;rs%3AParameterLanguage=" TargetMode="External"/><Relationship Id="rId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69822536765345296752230619137116&amp;startdate=09%2F01%2F2023%2000%3A00%3A00&amp;p_activity=452967522&amp;p_ir=225367653&amp;p_pcr=57519698&amp;rs%3AParameterLanguage=" TargetMode="External"/><Relationship Id="rId29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2339577&amp;startdate=09%2F01%2F2023%2000%3A00%3A00&amp;p_activity=452965408&amp;p_ir=225367668&amp;p_pcr=57519952&amp;rs%3AParameterLanguage=" TargetMode="External"/><Relationship Id="rId2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4208593&amp;startdate=09%2F01%2F2023%2000%3A00%3A00&amp;p_activity=452965408&amp;p_ir=225367668&amp;p_pcr=57519952&amp;rs%3AParameterLanguage=" TargetMode="External"/><Relationship Id="rId40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5689228&amp;startdate=09%2F01%2F2023%2000%3A00%3A00&amp;p_activity=452965408&amp;p_ir=225367668&amp;p_pcr=57519952&amp;rs%3AParameterLanguage=" TargetMode="External"/><Relationship Id="rId4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6103661&amp;startdate=09%2F01%2F2023%2000%3A00%3A00&amp;p_activity=452965408&amp;p_ir=225367668&amp;p_pcr=57519952&amp;rs%3AParameterLanguage=" TargetMode="External"/><Relationship Id="rId66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7932399&amp;startdate=09%2F01%2F2023%2000%3A00%3A00&amp;p_activity=452965408&amp;p_ir=225367668&amp;p_pcr=57519952&amp;rs%3AParameterLanguage=" TargetMode="External"/><Relationship Id="rId87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030606269571&amp;startdate=09%2F01%2F2023%2000%3A00%3A00&amp;p_activity=452965410&amp;p_ir=225367668&amp;p_pcr=57519952&amp;rs%3AParameterLanguage=" TargetMode="External"/><Relationship Id="rId110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03171945&amp;startdate=09%2F01%2F2023%2000%3A00%3A00&amp;p_activity=452965411&amp;p_ir=225367668&amp;p_pcr=57519952&amp;rs%3AParameterLanguage=" TargetMode="External"/><Relationship Id="rId11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612438217&amp;startdate=09%2F01%2F2023%2000%3A00%3A00&amp;p_activity=452965415&amp;p_ir=225367669&amp;p_pcr=57519952&amp;rs%3AParameterLanguage=" TargetMode="External"/><Relationship Id="rId13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594552771&amp;startdate=09%2F01%2F2023%2000%3A00%3A00&amp;p_activity=452965501&amp;p_ir=225367669&amp;p_pcr=57519952&amp;rs%3AParameterLanguage=" TargetMode="External"/><Relationship Id="rId136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05007460&amp;startdate=09%2F01%2F2023%2000%3A00%3A00&amp;p_activity=452965501&amp;p_ir=225367669&amp;p_pcr=57519952&amp;rs%3AParameterLanguage=" TargetMode="External"/><Relationship Id="rId6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8840084&amp;startdate=09%2F01%2F2023%2000%3A00%3A00&amp;p_activity=452965408&amp;p_ir=225367668&amp;p_pcr=57519952&amp;rs%3AParameterLanguage=" TargetMode="External"/><Relationship Id="rId8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10061508&amp;startdate=09%2F01%2F2023%2000%3A00%3A00&amp;p_activity=452965409&amp;p_ir=225367668&amp;p_pcr=57519952&amp;rs%3AParameterLanguage=" TargetMode="External"/><Relationship Id="rId15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05085245&amp;startdate=09%2F01%2F2023%2000%3A00%3A00&amp;p_activity=452965501&amp;p_ir=225367669&amp;p_pcr=57519952&amp;rs%3AParameterLanguage=" TargetMode="External"/><Relationship Id="rId19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8450090&amp;startdate=09%2F01%2F2023%2000%3A00%3A00&amp;p_activity=452965408&amp;p_ir=225367668&amp;p_pcr=57519952&amp;rs%3AParameterLanguage=" TargetMode="External"/><Relationship Id="rId1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594256736&amp;startdate=09%2F01%2F2023%2000%3A00%3A00&amp;p_activity=452965408&amp;p_ir=225367668&amp;p_pcr=57519952&amp;rs%3AParameterLanguage=" TargetMode="External"/><Relationship Id="rId30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2953463&amp;startdate=09%2F01%2F2023%2000%3A00%3A00&amp;p_activity=452965408&amp;p_ir=225367668&amp;p_pcr=57519952&amp;rs%3AParameterLanguage=" TargetMode="External"/><Relationship Id="rId3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0124305&amp;startdate=09%2F01%2F2023%2000%3A00%3A00&amp;p_activity=452965408&amp;p_ir=225367668&amp;p_pcr=57519952&amp;rs%3AParameterLanguage=" TargetMode="External"/><Relationship Id="rId56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3690621&amp;startdate=09%2F01%2F2023%2000%3A00%3A00&amp;p_activity=452965408&amp;p_ir=225367668&amp;p_pcr=57519952&amp;rs%3AParameterLanguage=" TargetMode="External"/><Relationship Id="rId77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14448526&amp;startdate=09%2F01%2F2023%2000%3A00%3A00&amp;p_activity=452965409&amp;p_ir=225367668&amp;p_pcr=57519952&amp;rs%3AParameterLanguage=" TargetMode="External"/><Relationship Id="rId100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06348931&amp;startdate=09%2F01%2F2023%2000%3A00%3A00&amp;p_activity=452965411&amp;p_ir=225367668&amp;p_pcr=57519952&amp;rs%3AParameterLanguage=" TargetMode="External"/><Relationship Id="rId10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596114625&amp;startdate=09%2F01%2F2023%2000%3A00%3A00&amp;p_activity=452965411&amp;p_ir=225367668&amp;p_pcr=57519952&amp;rs%3AParameterLanguage=" TargetMode="External"/><Relationship Id="rId126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596645046&amp;startdate=09%2F01%2F2023%2000%3A00%3A00&amp;p_activity=452965415&amp;p_ir=225367669&amp;p_pcr=57519952&amp;rs%3AParameterLanguage=" TargetMode="External"/><Relationship Id="rId147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15230977&amp;startdate=09%2F01%2F2023%2000%3A00%3A00&amp;p_activity=452965501&amp;p_ir=225367669&amp;p_pcr=57519952&amp;rs%3AParameterLanguage=" TargetMode="External"/><Relationship Id="rId8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745296540430618724130&amp;startdate=09%2F01%2F2023%2000%3A00%3A00&amp;p_activity=452965404&amp;p_ir=225367667&amp;p_pcr=57519952&amp;rs%3AParameterLanguage=" TargetMode="External"/><Relationship Id="rId5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595738667&amp;startdate=09%2F01%2F2023%2000%3A00%3A00&amp;p_activity=452965408&amp;p_ir=225367668&amp;p_pcr=57519952&amp;rs%3AParameterLanguage=" TargetMode="External"/><Relationship Id="rId7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13608710&amp;startdate=09%2F01%2F2023%2000%3A00%3A00&amp;p_activity=452965409&amp;p_ir=225367668&amp;p_pcr=57519952&amp;rs%3AParameterLanguage=" TargetMode="External"/><Relationship Id="rId9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030604255982&amp;startdate=09%2F01%2F2023%2000%3A00%3A00&amp;p_activity=452965410&amp;p_ir=225367668&amp;p_pcr=57519952&amp;rs%3AParameterLanguage=" TargetMode="External"/><Relationship Id="rId98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598484552&amp;startdate=09%2F01%2F2023%2000%3A00%3A00&amp;p_activity=452965411&amp;p_ir=225367668&amp;p_pcr=57519952&amp;rs%3AParameterLanguage=" TargetMode="External"/><Relationship Id="rId12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612565827&amp;startdate=09%2F01%2F2023%2000%3A00%3A00&amp;p_activity=452965415&amp;p_ir=225367669&amp;p_pcr=57519952&amp;rs%3AParameterLanguage=" TargetMode="External"/><Relationship Id="rId14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598066279&amp;startdate=09%2F01%2F2023%2000%3A00%3A00&amp;p_activity=452965501&amp;p_ir=225367669&amp;p_pcr=57519952&amp;rs%3AParameterLanguage=" TargetMode="External"/><Relationship Id="rId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69822536765345296752230616831592&amp;startdate=09%2F01%2F2023%2000%3A00%3A00&amp;p_activity=452967522&amp;p_ir=225367653&amp;p_pcr=57519698&amp;rs%3AParameterLanguage=" TargetMode="External"/><Relationship Id="rId2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596798056&amp;startdate=09%2F01%2F2023%2000%3A00%3A00&amp;p_activity=452965408&amp;p_ir=225367668&amp;p_pcr=57519952&amp;rs%3AParameterLanguage=" TargetMode="External"/><Relationship Id="rId46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0949191&amp;startdate=09%2F01%2F2023%2000%3A00%3A00&amp;p_activity=452965408&amp;p_ir=225367668&amp;p_pcr=57519952&amp;rs%3AParameterLanguage=" TargetMode="External"/><Relationship Id="rId67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5497498&amp;startdate=09%2F01%2F2023%2000%3A00%3A00&amp;p_activity=452965408&amp;p_ir=225367668&amp;p_pcr=57519952&amp;rs%3AParameterLanguage=" TargetMode="External"/><Relationship Id="rId116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596230598&amp;startdate=09%2F01%2F2023%2000%3A00%3A00&amp;p_activity=452965415&amp;p_ir=225367669&amp;p_pcr=57519952&amp;rs%3AParameterLanguage=" TargetMode="External"/><Relationship Id="rId137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597509707&amp;startdate=09%2F01%2F2023%2000%3A00%3A00&amp;p_activity=452965501&amp;p_ir=225367669&amp;p_pcr=57519952&amp;rs%3AParameterLanguage=" TargetMode="External"/><Relationship Id="rId20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6351027&amp;startdate=09%2F01%2F2023%2000%3A00%3A00&amp;p_activity=452965408&amp;p_ir=225367668&amp;p_pcr=57519952&amp;rs%3AParameterLanguage=" TargetMode="External"/><Relationship Id="rId4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0506150&amp;startdate=09%2F01%2F2023%2000%3A00%3A00&amp;p_activity=452965408&amp;p_ir=225367668&amp;p_pcr=57519952&amp;rs%3AParameterLanguage=" TargetMode="External"/><Relationship Id="rId6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7957437&amp;startdate=09%2F01%2F2023%2000%3A00%3A00&amp;p_activity=452965408&amp;p_ir=225367668&amp;p_pcr=57519952&amp;rs%3AParameterLanguage=" TargetMode="External"/><Relationship Id="rId8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10086878&amp;startdate=09%2F01%2F2023%2000%3A00%3A00&amp;p_activity=452965409&amp;p_ir=225367668&amp;p_pcr=57519952&amp;rs%3AParameterLanguage=" TargetMode="External"/><Relationship Id="rId88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030609929339&amp;startdate=09%2F01%2F2023%2000%3A00%3A00&amp;p_activity=452965410&amp;p_ir=225367668&amp;p_pcr=57519952&amp;rs%3AParameterLanguage=" TargetMode="External"/><Relationship Id="rId11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430608546967&amp;startdate=09%2F01%2F2023%2000%3A00%3A00&amp;p_activity=452965414&amp;p_ir=225367669&amp;p_pcr=57519952&amp;rs%3AParameterLanguage=" TargetMode="External"/><Relationship Id="rId13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06331020&amp;startdate=09%2F01%2F2023%2000%3A00%3A00&amp;p_activity=452965501&amp;p_ir=225367669&amp;p_pcr=57519952&amp;rs%3AParameterLanguage=" TargetMode="External"/><Relationship Id="rId15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11328778&amp;startdate=09%2F01%2F2023%2000%3A00%3A00&amp;p_activity=452965501&amp;p_ir=225367669&amp;p_pcr=57519952&amp;rs%3AParameterLanguage=" TargetMode="External"/><Relationship Id="rId15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8223310&amp;startdate=09%2F01%2F2023%2000%3A00%3A00&amp;p_activity=452965408&amp;p_ir=225367668&amp;p_pcr=57519952&amp;rs%3AParameterLanguage=" TargetMode="External"/><Relationship Id="rId36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3495648&amp;startdate=09%2F01%2F2023%2000%3A00%3A00&amp;p_activity=452965408&amp;p_ir=225367668&amp;p_pcr=57519952&amp;rs%3AParameterLanguage=" TargetMode="External"/><Relationship Id="rId57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0811508&amp;startdate=09%2F01%2F2023%2000%3A00%3A00&amp;p_activity=452965408&amp;p_ir=225367668&amp;p_pcr=57519952&amp;rs%3AParameterLanguage=" TargetMode="External"/><Relationship Id="rId106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19908589&amp;startdate=09%2F01%2F2023%2000%3A00%3A00&amp;p_activity=452965411&amp;p_ir=225367668&amp;p_pcr=57519952&amp;rs%3AParameterLanguage=" TargetMode="External"/><Relationship Id="rId127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030616096491&amp;startdate=09%2F01%2F2023%2000%3A00%3A00&amp;p_activity=452965500&amp;p_ir=225367669&amp;p_pcr=57519952&amp;rs%3AParameterLanguage=" TargetMode="External"/><Relationship Id="rId10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745296540430602807939&amp;startdate=09%2F01%2F2023%2000%3A00%3A00&amp;p_activity=452965404&amp;p_ir=225367667&amp;p_pcr=57519952&amp;rs%3AParameterLanguage=" TargetMode="External"/><Relationship Id="rId3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7178263&amp;startdate=09%2F01%2F2023%2000%3A00%3A00&amp;p_activity=452965408&amp;p_ir=225367668&amp;p_pcr=57519952&amp;rs%3AParameterLanguage=" TargetMode="External"/><Relationship Id="rId5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9688124&amp;startdate=09%2F01%2F2023%2000%3A00%3A00&amp;p_activity=452965408&amp;p_ir=225367668&amp;p_pcr=57519952&amp;rs%3AParameterLanguage=" TargetMode="External"/><Relationship Id="rId7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599592996&amp;startdate=09%2F01%2F2023%2000%3A00%3A00&amp;p_activity=452965409&amp;p_ir=225367668&amp;p_pcr=57519952&amp;rs%3AParameterLanguage=" TargetMode="External"/><Relationship Id="rId78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08002780&amp;startdate=09%2F01%2F2023%2000%3A00%3A00&amp;p_activity=452965409&amp;p_ir=225367668&amp;p_pcr=57519952&amp;rs%3AParameterLanguage=" TargetMode="External"/><Relationship Id="rId9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15639815&amp;startdate=09%2F01%2F2023%2000%3A00%3A00&amp;p_activity=452965411&amp;p_ir=225367668&amp;p_pcr=57519952&amp;rs%3AParameterLanguage=" TargetMode="External"/><Relationship Id="rId99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12109417&amp;startdate=09%2F01%2F2023%2000%3A00%3A00&amp;p_activity=452965411&amp;p_ir=225367668&amp;p_pcr=57519952&amp;rs%3AParameterLanguage=" TargetMode="External"/><Relationship Id="rId101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16092170&amp;startdate=09%2F01%2F2023%2000%3A00%3A00&amp;p_activity=452965411&amp;p_ir=225367668&amp;p_pcr=57519952&amp;rs%3AParameterLanguage=" TargetMode="External"/><Relationship Id="rId12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606814818&amp;startdate=09%2F01%2F2023%2000%3A00%3A00&amp;p_activity=452965415&amp;p_ir=225367669&amp;p_pcr=57519952&amp;rs%3AParameterLanguage=" TargetMode="External"/><Relationship Id="rId14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595723645&amp;startdate=09%2F01%2F2023%2000%3A00%3A00&amp;p_activity=452965501&amp;p_ir=225367669&amp;p_pcr=57519952&amp;rs%3AParameterLanguage=" TargetMode="External"/><Relationship Id="rId148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13936403&amp;startdate=09%2F01%2F2023%2000%3A00%3A00&amp;p_activity=452965501&amp;p_ir=225367669&amp;p_pcr=57519952&amp;rs%3AParameterLanguage=" TargetMode="External"/><Relationship Id="rId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69822536765345296752330594835326&amp;startdate=09%2F01%2F2023%2000%3A00%3A00&amp;p_activity=452967523&amp;p_ir=225367653&amp;p_pcr=57519698&amp;rs%3AParameterLanguage=" TargetMode="External"/><Relationship Id="rId9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745296540430620183416&amp;startdate=09%2F01%2F2023%2000%3A00%3A00&amp;p_activity=452965404&amp;p_ir=225367667&amp;p_pcr=57519952&amp;rs%3AParameterLanguage=" TargetMode="External"/><Relationship Id="rId26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9205793&amp;startdate=09%2F01%2F2023%2000%3A00%3A00&amp;p_activity=452965408&amp;p_ir=225367668&amp;p_pcr=57519952&amp;rs%3AParameterLanguage=" TargetMode="External"/><Relationship Id="rId47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3595137&amp;startdate=09%2F01%2F2023%2000%3A00%3A00&amp;p_activity=452965408&amp;p_ir=225367668&amp;p_pcr=57519952&amp;rs%3AParameterLanguage=" TargetMode="External"/><Relationship Id="rId68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2055984&amp;startdate=09%2F01%2F2023%2000%3A00%3A00&amp;p_activity=452965408&amp;p_ir=225367668&amp;p_pcr=57519952&amp;rs%3AParameterLanguage=" TargetMode="External"/><Relationship Id="rId89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030620465794&amp;startdate=09%2F01%2F2023%2000%3A00%3A00&amp;p_activity=452965410&amp;p_ir=225367668&amp;p_pcr=57519952&amp;rs%3AParameterLanguage=" TargetMode="External"/><Relationship Id="rId11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430611883088&amp;startdate=09%2F01%2F2023%2000%3A00%3A00&amp;p_activity=452965414&amp;p_ir=225367669&amp;p_pcr=57519952&amp;rs%3AParameterLanguage=" TargetMode="External"/><Relationship Id="rId13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599640497&amp;startdate=09%2F01%2F2023%2000%3A00%3A00&amp;p_activity=452965501&amp;p_ir=225367669&amp;p_pcr=57519952&amp;rs%3AParameterLanguage=" TargetMode="External"/><Relationship Id="rId15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01282683&amp;startdate=09%2F01%2F2023%2000%3A00%3A00&amp;p_activity=452965501&amp;p_ir=225367669&amp;p_pcr=57519952&amp;rs%3AParameterLanguage=" TargetMode="External"/><Relationship Id="rId16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9729732&amp;startdate=09%2F01%2F2023%2000%3A00%3A00&amp;p_activity=452965408&amp;p_ir=225367668&amp;p_pcr=57519952&amp;rs%3AParameterLanguage=" TargetMode="External"/><Relationship Id="rId37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3153747&amp;startdate=09%2F01%2F2023%2000%3A00%3A00&amp;p_activity=452965408&amp;p_ir=225367668&amp;p_pcr=57519952&amp;rs%3AParameterLanguage=" TargetMode="External"/><Relationship Id="rId58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3700018&amp;startdate=09%2F01%2F2023%2000%3A00%3A00&amp;p_activity=452965408&amp;p_ir=225367668&amp;p_pcr=57519952&amp;rs%3AParameterLanguage=" TargetMode="External"/><Relationship Id="rId79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10071817&amp;startdate=09%2F01%2F2023%2000%3A00%3A00&amp;p_activity=452965409&amp;p_ir=225367668&amp;p_pcr=57519952&amp;rs%3AParameterLanguage=" TargetMode="External"/><Relationship Id="rId102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599148842&amp;startdate=09%2F01%2F2023%2000%3A00%3A00&amp;p_activity=452965411&amp;p_ir=225367668&amp;p_pcr=57519952&amp;rs%3AParameterLanguage=" TargetMode="External"/><Relationship Id="rId123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604367007&amp;startdate=09%2F01%2F2023%2000%3A00%3A00&amp;p_activity=452965415&amp;p_ir=225367669&amp;p_pcr=57519952&amp;rs%3AParameterLanguage=" TargetMode="External"/><Relationship Id="rId144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17863461&amp;startdate=09%2F01%2F2023%2000%3A00%3A00&amp;p_activity=452965501&amp;p_ir=225367669&amp;p_pcr=57519952&amp;rs%3AParameterLanguage=" TargetMode="External"/><Relationship Id="rId90" Type="http://schemas.openxmlformats.org/officeDocument/2006/relationships/hyperlink" Target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030605234804&amp;startdate=09%2F01%2F2023%2000%3A00%3A00&amp;p_activity=452965410&amp;p_ir=225367668&amp;p_pcr=57519952&amp;rs%3AParameterLanguag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FD31A-301C-435A-9667-92EEEAFBADB1}">
  <dimension ref="A1:L222"/>
  <sheetViews>
    <sheetView topLeftCell="A4" zoomScale="70" zoomScaleNormal="70" workbookViewId="0">
      <pane ySplit="1950" topLeftCell="A64" activePane="bottomLeft"/>
      <selection pane="bottomLeft" activeCell="E20" sqref="E20"/>
      <selection activeCell="D4" sqref="D4"/>
    </sheetView>
  </sheetViews>
  <sheetFormatPr defaultColWidth="9.140625" defaultRowHeight="15.95"/>
  <cols>
    <col min="1" max="1" width="1.28515625" style="1" customWidth="1"/>
    <col min="2" max="2" width="30.7109375" style="1" customWidth="1"/>
    <col min="3" max="3" width="54" style="143" customWidth="1"/>
    <col min="4" max="4" width="38.28515625" style="109" customWidth="1"/>
    <col min="5" max="5" width="38.28515625" style="124" customWidth="1"/>
    <col min="6" max="6" width="38.28515625" style="1" customWidth="1"/>
    <col min="7" max="7" width="32" style="124" customWidth="1"/>
    <col min="8" max="8" width="32" style="1" customWidth="1"/>
    <col min="9" max="9" width="22.42578125" style="70" customWidth="1"/>
    <col min="10" max="10" width="25.7109375" style="71" customWidth="1"/>
    <col min="11" max="11" width="30.28515625" style="10" customWidth="1"/>
    <col min="12" max="12" width="18.85546875" style="1" customWidth="1"/>
    <col min="13" max="13" width="9.140625" style="1"/>
    <col min="14" max="14" width="17.7109375" style="1" customWidth="1"/>
    <col min="15" max="15" width="26.42578125" style="1" customWidth="1"/>
    <col min="16" max="16" width="22.42578125" style="1" customWidth="1"/>
    <col min="17" max="17" width="29.7109375" style="1" customWidth="1"/>
    <col min="18" max="18" width="23.42578125" style="1" customWidth="1"/>
    <col min="19" max="19" width="18.42578125" style="1" customWidth="1"/>
    <col min="20" max="20" width="17.42578125" style="1" customWidth="1"/>
    <col min="21" max="21" width="25.140625" style="1" customWidth="1"/>
    <col min="22" max="16384" width="9.140625" style="1"/>
  </cols>
  <sheetData>
    <row r="1" spans="1:12" ht="30.75" customHeight="1">
      <c r="B1" s="213" t="s">
        <v>0</v>
      </c>
      <c r="C1" s="213"/>
      <c r="D1" s="213"/>
      <c r="E1" s="213"/>
      <c r="F1" s="2"/>
      <c r="G1" s="113"/>
      <c r="H1" s="3"/>
      <c r="I1" s="4"/>
      <c r="J1" s="5"/>
      <c r="K1" s="6"/>
    </row>
    <row r="2" spans="1:12" ht="16.5" customHeight="1">
      <c r="B2" s="214" t="s">
        <v>1</v>
      </c>
      <c r="C2" s="214"/>
      <c r="D2" s="214"/>
      <c r="E2" s="214"/>
      <c r="F2" s="7"/>
      <c r="G2" s="114"/>
      <c r="H2" s="7"/>
      <c r="I2" s="8"/>
      <c r="J2" s="9"/>
    </row>
    <row r="4" spans="1:12" ht="119.25" customHeight="1">
      <c r="B4" s="11" t="s">
        <v>2</v>
      </c>
      <c r="C4" s="144" t="s">
        <v>3</v>
      </c>
      <c r="D4" s="99" t="s">
        <v>4</v>
      </c>
      <c r="E4" s="133" t="s">
        <v>5</v>
      </c>
      <c r="F4" s="13" t="s">
        <v>6</v>
      </c>
      <c r="G4" s="115" t="s">
        <v>7</v>
      </c>
      <c r="H4" s="11" t="s">
        <v>8</v>
      </c>
      <c r="I4" s="11" t="s">
        <v>9</v>
      </c>
      <c r="J4" s="12" t="s">
        <v>10</v>
      </c>
      <c r="K4" s="14" t="s">
        <v>11</v>
      </c>
      <c r="L4" s="15"/>
    </row>
    <row r="5" spans="1:12" ht="51" customHeight="1">
      <c r="B5" s="16" t="s">
        <v>12</v>
      </c>
      <c r="C5" s="215" t="s">
        <v>13</v>
      </c>
      <c r="D5" s="216"/>
      <c r="E5" s="216"/>
      <c r="F5" s="216"/>
      <c r="G5" s="216"/>
      <c r="H5" s="216"/>
      <c r="I5" s="216"/>
      <c r="J5" s="216"/>
      <c r="K5" s="216"/>
      <c r="L5" s="17"/>
    </row>
    <row r="6" spans="1:12" ht="51" customHeight="1">
      <c r="B6" s="16" t="s">
        <v>14</v>
      </c>
      <c r="C6" s="215" t="s">
        <v>15</v>
      </c>
      <c r="D6" s="216"/>
      <c r="E6" s="216"/>
      <c r="F6" s="216"/>
      <c r="G6" s="216"/>
      <c r="H6" s="216"/>
      <c r="I6" s="216"/>
      <c r="J6" s="216"/>
      <c r="K6" s="216"/>
      <c r="L6" s="18"/>
    </row>
    <row r="7" spans="1:12" ht="158.25" customHeight="1">
      <c r="B7" s="19" t="s">
        <v>16</v>
      </c>
      <c r="C7" s="145" t="s">
        <v>17</v>
      </c>
      <c r="D7" s="100">
        <v>50000</v>
      </c>
      <c r="E7" s="134">
        <v>72156.13</v>
      </c>
      <c r="F7" s="187">
        <v>50000</v>
      </c>
      <c r="G7" s="116">
        <f t="shared" ref="G7:G14" si="0">SUM(E7:F7)</f>
        <v>122156.13</v>
      </c>
      <c r="H7" s="21">
        <v>0.75</v>
      </c>
      <c r="I7" s="20"/>
      <c r="J7" s="22" t="s">
        <v>18</v>
      </c>
      <c r="K7" s="23" t="s">
        <v>19</v>
      </c>
      <c r="L7" s="24"/>
    </row>
    <row r="8" spans="1:12" ht="76.900000000000006" customHeight="1">
      <c r="B8" s="19" t="s">
        <v>20</v>
      </c>
      <c r="C8" s="145" t="s">
        <v>21</v>
      </c>
      <c r="D8" s="168">
        <v>70000</v>
      </c>
      <c r="E8" s="134"/>
      <c r="F8" s="184">
        <v>45000</v>
      </c>
      <c r="G8" s="116">
        <f t="shared" si="0"/>
        <v>45000</v>
      </c>
      <c r="H8" s="21">
        <v>0.62</v>
      </c>
      <c r="I8" s="20"/>
      <c r="J8" s="22" t="s">
        <v>22</v>
      </c>
      <c r="K8" s="23" t="s">
        <v>23</v>
      </c>
      <c r="L8" s="24"/>
    </row>
    <row r="9" spans="1:12" ht="95.45" customHeight="1">
      <c r="B9" s="19" t="s">
        <v>24</v>
      </c>
      <c r="C9" s="145" t="s">
        <v>25</v>
      </c>
      <c r="D9" s="168">
        <v>100000</v>
      </c>
      <c r="E9" s="134">
        <v>13247.63</v>
      </c>
      <c r="F9" s="184">
        <v>78500</v>
      </c>
      <c r="G9" s="116">
        <f t="shared" si="0"/>
        <v>91747.63</v>
      </c>
      <c r="H9" s="21">
        <v>0.68</v>
      </c>
      <c r="I9" s="20"/>
      <c r="J9" s="22" t="s">
        <v>26</v>
      </c>
      <c r="K9" s="23" t="s">
        <v>27</v>
      </c>
      <c r="L9" s="24"/>
    </row>
    <row r="10" spans="1:12" ht="95.45" customHeight="1">
      <c r="B10" s="19" t="s">
        <v>24</v>
      </c>
      <c r="C10" s="145" t="s">
        <v>28</v>
      </c>
      <c r="D10" s="100">
        <v>0</v>
      </c>
      <c r="E10" s="134">
        <v>28652.89</v>
      </c>
      <c r="F10" s="20"/>
      <c r="G10" s="116">
        <f t="shared" si="0"/>
        <v>28652.89</v>
      </c>
      <c r="H10" s="21">
        <v>0.68</v>
      </c>
      <c r="I10" s="20"/>
      <c r="J10" s="22" t="s">
        <v>26</v>
      </c>
      <c r="K10" s="23" t="s">
        <v>27</v>
      </c>
      <c r="L10" s="24"/>
    </row>
    <row r="11" spans="1:12" ht="90" customHeight="1">
      <c r="B11" s="19" t="s">
        <v>29</v>
      </c>
      <c r="C11" s="145" t="s">
        <v>30</v>
      </c>
      <c r="D11" s="168">
        <v>30000</v>
      </c>
      <c r="E11" s="134"/>
      <c r="F11" s="184">
        <v>70000</v>
      </c>
      <c r="G11" s="116">
        <f t="shared" si="0"/>
        <v>70000</v>
      </c>
      <c r="H11" s="21">
        <v>0.65</v>
      </c>
      <c r="I11" s="20"/>
      <c r="J11" s="22" t="s">
        <v>31</v>
      </c>
      <c r="K11" s="23" t="s">
        <v>32</v>
      </c>
      <c r="L11" s="24"/>
    </row>
    <row r="12" spans="1:12" ht="85.15" customHeight="1">
      <c r="B12" s="19" t="s">
        <v>33</v>
      </c>
      <c r="C12" s="146" t="s">
        <v>34</v>
      </c>
      <c r="D12" s="100">
        <v>20000</v>
      </c>
      <c r="E12" s="135">
        <v>25401.02</v>
      </c>
      <c r="F12" s="25"/>
      <c r="G12" s="116">
        <f t="shared" si="0"/>
        <v>25401.02</v>
      </c>
      <c r="H12" s="26">
        <v>0.6</v>
      </c>
      <c r="I12" s="27"/>
      <c r="J12" s="28" t="s">
        <v>35</v>
      </c>
      <c r="K12" s="29" t="s">
        <v>36</v>
      </c>
      <c r="L12" s="24"/>
    </row>
    <row r="13" spans="1:12" ht="80.099999999999994">
      <c r="B13" s="19" t="s">
        <v>37</v>
      </c>
      <c r="C13" s="147" t="s">
        <v>38</v>
      </c>
      <c r="D13" s="168">
        <v>20000</v>
      </c>
      <c r="E13" s="100"/>
      <c r="F13" s="185">
        <v>97057.63</v>
      </c>
      <c r="G13" s="116">
        <f t="shared" si="0"/>
        <v>97057.63</v>
      </c>
      <c r="H13" s="26">
        <v>0.4</v>
      </c>
      <c r="I13" s="20"/>
      <c r="J13" s="22"/>
      <c r="K13" s="30"/>
      <c r="L13" s="24"/>
    </row>
    <row r="14" spans="1:12" ht="61.15" customHeight="1">
      <c r="B14" s="19" t="s">
        <v>39</v>
      </c>
      <c r="C14" s="148" t="s">
        <v>40</v>
      </c>
      <c r="D14" s="100">
        <v>20000</v>
      </c>
      <c r="E14" s="195">
        <v>20000</v>
      </c>
      <c r="F14" s="31"/>
      <c r="G14" s="116">
        <f t="shared" si="0"/>
        <v>20000</v>
      </c>
      <c r="H14" s="32">
        <v>0.5</v>
      </c>
      <c r="I14" s="33"/>
      <c r="J14" s="34"/>
      <c r="K14" s="35" t="s">
        <v>41</v>
      </c>
      <c r="L14" s="24"/>
    </row>
    <row r="15" spans="1:12" hidden="1">
      <c r="A15" s="36"/>
      <c r="B15" s="19" t="s">
        <v>42</v>
      </c>
      <c r="C15" s="149"/>
      <c r="D15" s="100"/>
      <c r="E15" s="136"/>
      <c r="F15" s="37"/>
      <c r="G15" s="116">
        <f>SUM(D15:F15)</f>
        <v>0</v>
      </c>
      <c r="H15" s="38"/>
      <c r="I15" s="37"/>
      <c r="J15" s="22"/>
      <c r="K15" s="39"/>
    </row>
    <row r="16" spans="1:12">
      <c r="A16" s="36"/>
      <c r="C16" s="150" t="s">
        <v>43</v>
      </c>
      <c r="D16" s="101">
        <f>SUM(D7:D15)</f>
        <v>310000</v>
      </c>
      <c r="E16" s="117">
        <f>SUM(E7:E15)</f>
        <v>159457.67000000001</v>
      </c>
      <c r="F16" s="191">
        <f>SUM(F7:F15)</f>
        <v>340557.63</v>
      </c>
      <c r="G16" s="117">
        <f>SUM(G7:G15)</f>
        <v>500015.30000000005</v>
      </c>
      <c r="H16" s="40">
        <f>(H7*G7)+(H8*G8)+(H9*G9)+(H11*G11)+(H12*G12)+(H13*G13)+(H14*G14)+(H15*G15)</f>
        <v>291469.14990000002</v>
      </c>
      <c r="I16" s="40">
        <f>SUM(I7:I15)</f>
        <v>0</v>
      </c>
      <c r="J16" s="41"/>
      <c r="K16" s="39"/>
      <c r="L16" s="42"/>
    </row>
    <row r="17" spans="1:12" ht="51" customHeight="1">
      <c r="A17" s="36"/>
      <c r="B17" s="16" t="s">
        <v>44</v>
      </c>
      <c r="C17" s="215" t="s">
        <v>45</v>
      </c>
      <c r="D17" s="216"/>
      <c r="E17" s="216"/>
      <c r="F17" s="216"/>
      <c r="G17" s="216"/>
      <c r="H17" s="216"/>
      <c r="I17" s="216"/>
      <c r="J17" s="216"/>
      <c r="K17" s="216"/>
      <c r="L17" s="18"/>
    </row>
    <row r="18" spans="1:12" ht="76.900000000000006" customHeight="1">
      <c r="A18" s="36"/>
      <c r="B18" s="19" t="s">
        <v>46</v>
      </c>
      <c r="C18" s="151" t="s">
        <v>47</v>
      </c>
      <c r="D18" s="168">
        <v>40000</v>
      </c>
      <c r="E18" s="134">
        <v>6122.45</v>
      </c>
      <c r="F18" s="20"/>
      <c r="G18" s="116">
        <f>SUM(E18:F18)</f>
        <v>6122.45</v>
      </c>
      <c r="H18" s="21">
        <v>0.95</v>
      </c>
      <c r="I18" s="20"/>
      <c r="J18" s="22" t="s">
        <v>48</v>
      </c>
      <c r="K18" s="23" t="s">
        <v>49</v>
      </c>
      <c r="L18" s="24"/>
    </row>
    <row r="19" spans="1:12" ht="103.5" customHeight="1">
      <c r="A19" s="36"/>
      <c r="B19" s="19" t="s">
        <v>50</v>
      </c>
      <c r="C19" s="152" t="s">
        <v>51</v>
      </c>
      <c r="D19" s="168">
        <v>76500</v>
      </c>
      <c r="E19" s="134">
        <v>3877.55</v>
      </c>
      <c r="F19" s="20"/>
      <c r="G19" s="116">
        <f>SUM(E19:F19)</f>
        <v>3877.55</v>
      </c>
      <c r="H19" s="21">
        <v>0.85</v>
      </c>
      <c r="I19" s="20"/>
      <c r="J19" s="22" t="s">
        <v>52</v>
      </c>
      <c r="K19" s="23" t="s">
        <v>53</v>
      </c>
      <c r="L19" s="24"/>
    </row>
    <row r="20" spans="1:12" ht="103.9" customHeight="1">
      <c r="A20" s="36"/>
      <c r="B20" s="19" t="s">
        <v>54</v>
      </c>
      <c r="C20" s="146" t="s">
        <v>55</v>
      </c>
      <c r="D20" s="100">
        <v>45000</v>
      </c>
      <c r="E20" s="134"/>
      <c r="F20" s="184">
        <v>45000</v>
      </c>
      <c r="G20" s="116">
        <f>SUM(E20:F20)</f>
        <v>45000</v>
      </c>
      <c r="H20" s="21">
        <v>0.55000000000000004</v>
      </c>
      <c r="I20" s="20"/>
      <c r="J20" s="22" t="s">
        <v>56</v>
      </c>
      <c r="K20" s="23" t="s">
        <v>23</v>
      </c>
      <c r="L20" s="24"/>
    </row>
    <row r="21" spans="1:12" ht="96" customHeight="1">
      <c r="A21" s="36"/>
      <c r="B21" s="19" t="s">
        <v>57</v>
      </c>
      <c r="C21" s="152" t="s">
        <v>58</v>
      </c>
      <c r="D21" s="168">
        <v>5000</v>
      </c>
      <c r="E21" s="134">
        <v>50000</v>
      </c>
      <c r="F21" s="184">
        <v>50000</v>
      </c>
      <c r="G21" s="116">
        <f>SUM(E21:F21)</f>
        <v>100000</v>
      </c>
      <c r="H21" s="21">
        <v>0.5</v>
      </c>
      <c r="I21" s="20"/>
      <c r="J21" s="22" t="s">
        <v>59</v>
      </c>
      <c r="K21" s="23" t="s">
        <v>60</v>
      </c>
      <c r="L21" s="24"/>
    </row>
    <row r="22" spans="1:12" ht="167.25" customHeight="1">
      <c r="A22" s="36"/>
      <c r="B22" s="19" t="s">
        <v>61</v>
      </c>
      <c r="C22" s="152" t="s">
        <v>62</v>
      </c>
      <c r="D22" s="168">
        <v>60000</v>
      </c>
      <c r="E22" s="134">
        <v>2938.78</v>
      </c>
      <c r="F22" s="20"/>
      <c r="G22" s="116">
        <f>SUM(E22:F22)</f>
        <v>2938.78</v>
      </c>
      <c r="H22" s="21">
        <v>0.65</v>
      </c>
      <c r="I22" s="20"/>
      <c r="J22" s="22" t="s">
        <v>63</v>
      </c>
      <c r="K22" s="43" t="s">
        <v>64</v>
      </c>
      <c r="L22" s="24"/>
    </row>
    <row r="23" spans="1:12" ht="84.6" hidden="1" customHeight="1">
      <c r="A23" s="36"/>
      <c r="B23" s="19" t="s">
        <v>65</v>
      </c>
      <c r="C23" s="153"/>
      <c r="D23" s="100"/>
      <c r="E23" s="137"/>
      <c r="F23" s="20"/>
      <c r="G23" s="116">
        <f>SUM(D23:F23)</f>
        <v>0</v>
      </c>
      <c r="H23" s="21"/>
      <c r="I23" s="20"/>
      <c r="J23" s="22"/>
      <c r="K23" s="44"/>
      <c r="L23" s="24"/>
    </row>
    <row r="24" spans="1:12" hidden="1">
      <c r="A24" s="36"/>
      <c r="B24" s="19" t="s">
        <v>66</v>
      </c>
      <c r="C24" s="149"/>
      <c r="D24" s="100"/>
      <c r="E24" s="136"/>
      <c r="F24" s="37"/>
      <c r="G24" s="116">
        <f>SUM(D24:F24)</f>
        <v>0</v>
      </c>
      <c r="H24" s="38"/>
      <c r="I24" s="37"/>
      <c r="J24" s="22"/>
      <c r="K24" s="39"/>
      <c r="L24" s="24"/>
    </row>
    <row r="25" spans="1:12" hidden="1">
      <c r="A25" s="36"/>
      <c r="B25" s="19" t="s">
        <v>67</v>
      </c>
      <c r="C25" s="149"/>
      <c r="D25" s="100"/>
      <c r="E25" s="136"/>
      <c r="F25" s="37"/>
      <c r="G25" s="116">
        <f>SUM(D25:F25)</f>
        <v>0</v>
      </c>
      <c r="H25" s="38"/>
      <c r="I25" s="37"/>
      <c r="J25" s="22"/>
      <c r="K25" s="39"/>
      <c r="L25" s="24"/>
    </row>
    <row r="26" spans="1:12" ht="23.45" customHeight="1">
      <c r="A26" s="36"/>
      <c r="C26" s="150" t="s">
        <v>43</v>
      </c>
      <c r="D26" s="101">
        <f>SUM(D18:D25)</f>
        <v>226500</v>
      </c>
      <c r="E26" s="101">
        <f>SUM(E18:E25)</f>
        <v>62938.78</v>
      </c>
      <c r="F26" s="101">
        <f t="shared" ref="F26" si="1">SUM(F18:F25)</f>
        <v>95000</v>
      </c>
      <c r="G26" s="117">
        <f>SUM(G18:G25)</f>
        <v>157938.78</v>
      </c>
      <c r="H26" s="40">
        <f>(H18*G18)+(H19*G19)+(H20*G20)+(H21*G21)+(H22*G22)+(H23*G23)+(H24*G24)+(H25*G25)</f>
        <v>85772.45199999999</v>
      </c>
      <c r="I26" s="40">
        <f>SUM(I18:I25)</f>
        <v>0</v>
      </c>
      <c r="J26" s="41"/>
      <c r="K26" s="39"/>
      <c r="L26" s="42"/>
    </row>
    <row r="27" spans="1:12" ht="51" hidden="1" customHeight="1">
      <c r="A27" s="36"/>
      <c r="B27" s="16" t="s">
        <v>68</v>
      </c>
      <c r="C27" s="210"/>
      <c r="D27" s="211"/>
      <c r="E27" s="211"/>
      <c r="F27" s="211"/>
      <c r="G27" s="211"/>
      <c r="H27" s="211"/>
      <c r="I27" s="211"/>
      <c r="J27" s="211"/>
      <c r="K27" s="212"/>
      <c r="L27" s="18"/>
    </row>
    <row r="28" spans="1:12" hidden="1">
      <c r="A28" s="36"/>
      <c r="B28" s="19" t="s">
        <v>69</v>
      </c>
      <c r="C28" s="147"/>
      <c r="D28" s="100"/>
      <c r="E28" s="134"/>
      <c r="F28" s="20"/>
      <c r="G28" s="116">
        <f t="shared" ref="G28:G35" si="2">SUM(D28:F28)</f>
        <v>0</v>
      </c>
      <c r="H28" s="21"/>
      <c r="I28" s="20"/>
      <c r="J28" s="22"/>
      <c r="K28" s="23"/>
      <c r="L28" s="24"/>
    </row>
    <row r="29" spans="1:12" hidden="1">
      <c r="A29" s="36"/>
      <c r="B29" s="19" t="s">
        <v>70</v>
      </c>
      <c r="C29" s="147"/>
      <c r="D29" s="100"/>
      <c r="E29" s="134"/>
      <c r="F29" s="20"/>
      <c r="G29" s="116">
        <f t="shared" si="2"/>
        <v>0</v>
      </c>
      <c r="H29" s="21"/>
      <c r="I29" s="20"/>
      <c r="J29" s="22"/>
      <c r="K29" s="23"/>
      <c r="L29" s="24"/>
    </row>
    <row r="30" spans="1:12" hidden="1">
      <c r="A30" s="36"/>
      <c r="B30" s="19" t="s">
        <v>71</v>
      </c>
      <c r="C30" s="147"/>
      <c r="D30" s="100"/>
      <c r="E30" s="134"/>
      <c r="F30" s="20"/>
      <c r="G30" s="116">
        <f t="shared" si="2"/>
        <v>0</v>
      </c>
      <c r="H30" s="21"/>
      <c r="I30" s="20"/>
      <c r="J30" s="22"/>
      <c r="K30" s="23"/>
      <c r="L30" s="24"/>
    </row>
    <row r="31" spans="1:12" hidden="1">
      <c r="A31" s="36"/>
      <c r="B31" s="19" t="s">
        <v>72</v>
      </c>
      <c r="C31" s="147"/>
      <c r="D31" s="100"/>
      <c r="E31" s="134"/>
      <c r="F31" s="20"/>
      <c r="G31" s="116">
        <f t="shared" si="2"/>
        <v>0</v>
      </c>
      <c r="H31" s="21"/>
      <c r="I31" s="20"/>
      <c r="J31" s="22"/>
      <c r="K31" s="23"/>
      <c r="L31" s="24"/>
    </row>
    <row r="32" spans="1:12" s="36" customFormat="1" hidden="1">
      <c r="B32" s="19" t="s">
        <v>73</v>
      </c>
      <c r="C32" s="147"/>
      <c r="D32" s="100"/>
      <c r="E32" s="134"/>
      <c r="F32" s="20"/>
      <c r="G32" s="116">
        <f t="shared" si="2"/>
        <v>0</v>
      </c>
      <c r="H32" s="21"/>
      <c r="I32" s="20"/>
      <c r="J32" s="22"/>
      <c r="K32" s="23"/>
      <c r="L32" s="24"/>
    </row>
    <row r="33" spans="1:12" s="36" customFormat="1" hidden="1">
      <c r="B33" s="19" t="s">
        <v>74</v>
      </c>
      <c r="C33" s="147"/>
      <c r="D33" s="100"/>
      <c r="E33" s="134"/>
      <c r="F33" s="20"/>
      <c r="G33" s="116">
        <f t="shared" si="2"/>
        <v>0</v>
      </c>
      <c r="H33" s="21"/>
      <c r="I33" s="20"/>
      <c r="J33" s="22"/>
      <c r="K33" s="23"/>
      <c r="L33" s="24"/>
    </row>
    <row r="34" spans="1:12" s="36" customFormat="1" hidden="1">
      <c r="A34" s="1"/>
      <c r="B34" s="19" t="s">
        <v>75</v>
      </c>
      <c r="C34" s="149"/>
      <c r="D34" s="100"/>
      <c r="E34" s="136"/>
      <c r="F34" s="37"/>
      <c r="G34" s="116">
        <f t="shared" si="2"/>
        <v>0</v>
      </c>
      <c r="H34" s="38"/>
      <c r="I34" s="37"/>
      <c r="J34" s="22"/>
      <c r="K34" s="39"/>
      <c r="L34" s="24"/>
    </row>
    <row r="35" spans="1:12" hidden="1">
      <c r="B35" s="19" t="s">
        <v>76</v>
      </c>
      <c r="C35" s="149"/>
      <c r="D35" s="100"/>
      <c r="E35" s="136"/>
      <c r="F35" s="37"/>
      <c r="G35" s="116">
        <f t="shared" si="2"/>
        <v>0</v>
      </c>
      <c r="H35" s="38"/>
      <c r="I35" s="37"/>
      <c r="J35" s="22"/>
      <c r="K35" s="39"/>
      <c r="L35" s="24"/>
    </row>
    <row r="36" spans="1:12" hidden="1">
      <c r="C36" s="150" t="s">
        <v>43</v>
      </c>
      <c r="D36" s="102">
        <f>SUM(D28:D35)</f>
        <v>0</v>
      </c>
      <c r="E36" s="118">
        <f>SUM(E28:E35)</f>
        <v>0</v>
      </c>
      <c r="F36" s="45">
        <f>SUM(F28:F35)</f>
        <v>0</v>
      </c>
      <c r="G36" s="118">
        <f>SUM(G28:G35)</f>
        <v>0</v>
      </c>
      <c r="H36" s="40">
        <f>(H28*G28)+(H29*G29)+(H30*G30)+(H31*G31)+(H32*G32)+(H33*G33)+(H34*G34)+(H35*G35)</f>
        <v>0</v>
      </c>
      <c r="I36" s="40">
        <f>SUM(I28:I35)</f>
        <v>0</v>
      </c>
      <c r="J36" s="41"/>
      <c r="K36" s="39"/>
      <c r="L36" s="42"/>
    </row>
    <row r="37" spans="1:12" ht="51" hidden="1" customHeight="1">
      <c r="B37" s="16" t="s">
        <v>77</v>
      </c>
      <c r="C37" s="210"/>
      <c r="D37" s="211"/>
      <c r="E37" s="211"/>
      <c r="F37" s="211"/>
      <c r="G37" s="211"/>
      <c r="H37" s="211"/>
      <c r="I37" s="211"/>
      <c r="J37" s="211"/>
      <c r="K37" s="212"/>
      <c r="L37" s="18"/>
    </row>
    <row r="38" spans="1:12" hidden="1">
      <c r="B38" s="19" t="s">
        <v>78</v>
      </c>
      <c r="C38" s="147"/>
      <c r="D38" s="100"/>
      <c r="E38" s="134"/>
      <c r="F38" s="20"/>
      <c r="G38" s="116">
        <f t="shared" ref="G38:G45" si="3">SUM(D38:F38)</f>
        <v>0</v>
      </c>
      <c r="H38" s="21"/>
      <c r="I38" s="20"/>
      <c r="J38" s="22"/>
      <c r="K38" s="23"/>
      <c r="L38" s="24"/>
    </row>
    <row r="39" spans="1:12" hidden="1">
      <c r="B39" s="19" t="s">
        <v>79</v>
      </c>
      <c r="C39" s="147"/>
      <c r="D39" s="100"/>
      <c r="E39" s="134"/>
      <c r="F39" s="20"/>
      <c r="G39" s="116">
        <f t="shared" si="3"/>
        <v>0</v>
      </c>
      <c r="H39" s="21"/>
      <c r="I39" s="20"/>
      <c r="J39" s="22"/>
      <c r="K39" s="23"/>
      <c r="L39" s="24"/>
    </row>
    <row r="40" spans="1:12" hidden="1">
      <c r="B40" s="19" t="s">
        <v>80</v>
      </c>
      <c r="C40" s="147"/>
      <c r="D40" s="100"/>
      <c r="E40" s="134"/>
      <c r="F40" s="20"/>
      <c r="G40" s="116">
        <f t="shared" si="3"/>
        <v>0</v>
      </c>
      <c r="H40" s="21"/>
      <c r="I40" s="20"/>
      <c r="J40" s="22"/>
      <c r="K40" s="23"/>
      <c r="L40" s="24"/>
    </row>
    <row r="41" spans="1:12" hidden="1">
      <c r="B41" s="19" t="s">
        <v>81</v>
      </c>
      <c r="C41" s="147"/>
      <c r="D41" s="100"/>
      <c r="E41" s="134"/>
      <c r="F41" s="20"/>
      <c r="G41" s="116">
        <f t="shared" si="3"/>
        <v>0</v>
      </c>
      <c r="H41" s="21"/>
      <c r="I41" s="20"/>
      <c r="J41" s="22"/>
      <c r="K41" s="23"/>
      <c r="L41" s="24"/>
    </row>
    <row r="42" spans="1:12" hidden="1">
      <c r="B42" s="19" t="s">
        <v>82</v>
      </c>
      <c r="C42" s="147"/>
      <c r="D42" s="100"/>
      <c r="E42" s="134"/>
      <c r="F42" s="20"/>
      <c r="G42" s="116">
        <f t="shared" si="3"/>
        <v>0</v>
      </c>
      <c r="H42" s="21"/>
      <c r="I42" s="20"/>
      <c r="J42" s="22"/>
      <c r="K42" s="23"/>
      <c r="L42" s="24"/>
    </row>
    <row r="43" spans="1:12" hidden="1">
      <c r="A43" s="36"/>
      <c r="B43" s="19" t="s">
        <v>83</v>
      </c>
      <c r="C43" s="147"/>
      <c r="D43" s="100"/>
      <c r="E43" s="134"/>
      <c r="F43" s="20"/>
      <c r="G43" s="116">
        <f t="shared" si="3"/>
        <v>0</v>
      </c>
      <c r="H43" s="21"/>
      <c r="I43" s="20"/>
      <c r="J43" s="22"/>
      <c r="K43" s="23"/>
      <c r="L43" s="24"/>
    </row>
    <row r="44" spans="1:12" s="36" customFormat="1" hidden="1">
      <c r="A44" s="1"/>
      <c r="B44" s="19" t="s">
        <v>84</v>
      </c>
      <c r="C44" s="149"/>
      <c r="D44" s="100"/>
      <c r="E44" s="136"/>
      <c r="F44" s="37"/>
      <c r="G44" s="116">
        <f t="shared" si="3"/>
        <v>0</v>
      </c>
      <c r="H44" s="38"/>
      <c r="I44" s="37"/>
      <c r="J44" s="22"/>
      <c r="K44" s="39"/>
      <c r="L44" s="24"/>
    </row>
    <row r="45" spans="1:12" hidden="1">
      <c r="B45" s="19" t="s">
        <v>85</v>
      </c>
      <c r="C45" s="149"/>
      <c r="D45" s="100"/>
      <c r="E45" s="136"/>
      <c r="F45" s="37"/>
      <c r="G45" s="116">
        <f t="shared" si="3"/>
        <v>0</v>
      </c>
      <c r="H45" s="38"/>
      <c r="I45" s="37"/>
      <c r="J45" s="22"/>
      <c r="K45" s="39"/>
      <c r="L45" s="24"/>
    </row>
    <row r="46" spans="1:12" hidden="1">
      <c r="C46" s="150" t="s">
        <v>43</v>
      </c>
      <c r="D46" s="101">
        <f>SUM(D38:D45)</f>
        <v>0</v>
      </c>
      <c r="E46" s="117">
        <f>SUM(E38:E45)</f>
        <v>0</v>
      </c>
      <c r="F46" s="40">
        <f>SUM(F38:F45)</f>
        <v>0</v>
      </c>
      <c r="G46" s="117">
        <f>SUM(G38:G45)</f>
        <v>0</v>
      </c>
      <c r="H46" s="40">
        <f>(H38*G38)+(H39*G39)+(H40*G40)+(H41*G41)+(H42*G42)+(H43*G43)+(H44*G44)+(H45*G45)</f>
        <v>0</v>
      </c>
      <c r="I46" s="40">
        <f>SUM(I38:I45)</f>
        <v>0</v>
      </c>
      <c r="J46" s="41"/>
      <c r="K46" s="39"/>
      <c r="L46" s="42"/>
    </row>
    <row r="47" spans="1:12" ht="45.6" customHeight="1">
      <c r="B47" s="46"/>
      <c r="C47" s="154"/>
      <c r="D47" s="103"/>
      <c r="E47" s="119"/>
      <c r="F47" s="47"/>
      <c r="G47" s="119"/>
      <c r="H47" s="47"/>
      <c r="I47" s="47"/>
      <c r="J47" s="48"/>
      <c r="K47" s="49"/>
      <c r="L47" s="24"/>
    </row>
    <row r="48" spans="1:12" ht="51" customHeight="1">
      <c r="B48" s="16" t="s">
        <v>86</v>
      </c>
      <c r="C48" s="215" t="s">
        <v>87</v>
      </c>
      <c r="D48" s="216"/>
      <c r="E48" s="216"/>
      <c r="F48" s="216"/>
      <c r="G48" s="216"/>
      <c r="H48" s="216"/>
      <c r="I48" s="216"/>
      <c r="J48" s="216"/>
      <c r="K48" s="216"/>
      <c r="L48" s="17"/>
    </row>
    <row r="49" spans="1:12" ht="51" customHeight="1">
      <c r="B49" s="16" t="s">
        <v>88</v>
      </c>
      <c r="C49" s="215" t="s">
        <v>89</v>
      </c>
      <c r="D49" s="216"/>
      <c r="E49" s="216"/>
      <c r="F49" s="216"/>
      <c r="G49" s="216"/>
      <c r="H49" s="216"/>
      <c r="I49" s="216"/>
      <c r="J49" s="216"/>
      <c r="K49" s="216"/>
      <c r="L49" s="18"/>
    </row>
    <row r="50" spans="1:12" ht="149.44999999999999" customHeight="1">
      <c r="B50" s="19" t="s">
        <v>90</v>
      </c>
      <c r="C50" s="145" t="s">
        <v>91</v>
      </c>
      <c r="D50" s="100">
        <v>100000</v>
      </c>
      <c r="E50" s="134">
        <v>27588.240000000002</v>
      </c>
      <c r="F50" s="20"/>
      <c r="G50" s="116">
        <f t="shared" ref="G50:G55" si="4">SUM(E50:F50)</f>
        <v>27588.240000000002</v>
      </c>
      <c r="H50" s="21">
        <v>0.75</v>
      </c>
      <c r="I50" s="20"/>
      <c r="J50" s="22" t="s">
        <v>92</v>
      </c>
      <c r="K50" s="23" t="s">
        <v>93</v>
      </c>
      <c r="L50" s="24"/>
    </row>
    <row r="51" spans="1:12" ht="144">
      <c r="B51" s="19" t="s">
        <v>94</v>
      </c>
      <c r="C51" s="145" t="s">
        <v>95</v>
      </c>
      <c r="D51" s="100">
        <v>35000</v>
      </c>
      <c r="E51" s="138">
        <v>3840.67</v>
      </c>
      <c r="F51" s="20">
        <v>48072.639999999999</v>
      </c>
      <c r="G51" s="116">
        <f t="shared" si="4"/>
        <v>51913.31</v>
      </c>
      <c r="H51" s="21">
        <v>0.82</v>
      </c>
      <c r="I51" s="20"/>
      <c r="J51" s="22" t="s">
        <v>96</v>
      </c>
      <c r="K51" s="23" t="s">
        <v>97</v>
      </c>
      <c r="L51" s="24"/>
    </row>
    <row r="52" spans="1:12" ht="123" customHeight="1">
      <c r="B52" s="19" t="s">
        <v>98</v>
      </c>
      <c r="C52" s="145" t="s">
        <v>99</v>
      </c>
      <c r="D52" s="100">
        <v>56000</v>
      </c>
      <c r="E52" s="138">
        <v>27202.28</v>
      </c>
      <c r="F52" s="20"/>
      <c r="G52" s="116">
        <f t="shared" si="4"/>
        <v>27202.28</v>
      </c>
      <c r="H52" s="21">
        <v>0.7</v>
      </c>
      <c r="I52" s="20"/>
      <c r="J52" s="22" t="s">
        <v>100</v>
      </c>
      <c r="K52" s="23" t="s">
        <v>101</v>
      </c>
      <c r="L52" s="24"/>
    </row>
    <row r="53" spans="1:12" ht="101.45" customHeight="1">
      <c r="B53" s="19" t="s">
        <v>102</v>
      </c>
      <c r="C53" s="153" t="s">
        <v>103</v>
      </c>
      <c r="D53" s="100">
        <v>30000</v>
      </c>
      <c r="E53" s="195">
        <f>30000-2220.84</f>
        <v>27779.16</v>
      </c>
      <c r="F53" s="20">
        <v>28500</v>
      </c>
      <c r="G53" s="116">
        <f t="shared" si="4"/>
        <v>56279.16</v>
      </c>
      <c r="H53" s="21">
        <v>0.65</v>
      </c>
      <c r="I53" s="20"/>
      <c r="J53" s="22" t="s">
        <v>104</v>
      </c>
      <c r="K53" s="23" t="s">
        <v>105</v>
      </c>
      <c r="L53" s="24"/>
    </row>
    <row r="54" spans="1:12" ht="96">
      <c r="B54" s="19" t="s">
        <v>106</v>
      </c>
      <c r="C54" s="155" t="s">
        <v>107</v>
      </c>
      <c r="D54" s="100">
        <v>28238</v>
      </c>
      <c r="E54" s="134"/>
      <c r="F54" s="20"/>
      <c r="G54" s="116">
        <f t="shared" si="4"/>
        <v>0</v>
      </c>
      <c r="H54" s="21">
        <v>0.88</v>
      </c>
      <c r="I54" s="20"/>
      <c r="J54" s="22" t="s">
        <v>108</v>
      </c>
      <c r="K54" s="23" t="s">
        <v>109</v>
      </c>
      <c r="L54" s="24"/>
    </row>
    <row r="55" spans="1:12" ht="176.1">
      <c r="B55" s="19" t="s">
        <v>110</v>
      </c>
      <c r="C55" s="156" t="s">
        <v>111</v>
      </c>
      <c r="D55" s="100">
        <v>48000</v>
      </c>
      <c r="E55" s="196">
        <f>48888-18103.49</f>
        <v>30784.51</v>
      </c>
      <c r="F55" s="20"/>
      <c r="G55" s="116">
        <f t="shared" si="4"/>
        <v>30784.51</v>
      </c>
      <c r="H55" s="21">
        <v>0.8</v>
      </c>
      <c r="I55" s="20"/>
      <c r="J55" s="22" t="s">
        <v>112</v>
      </c>
      <c r="K55" s="23" t="s">
        <v>113</v>
      </c>
      <c r="L55" s="24"/>
    </row>
    <row r="56" spans="1:12" hidden="1">
      <c r="A56" s="36"/>
      <c r="B56" s="19" t="s">
        <v>114</v>
      </c>
      <c r="C56" s="149"/>
      <c r="D56" s="100"/>
      <c r="E56" s="136"/>
      <c r="F56" s="37"/>
      <c r="G56" s="116">
        <f>SUM(D56:F56)</f>
        <v>0</v>
      </c>
      <c r="H56" s="38"/>
      <c r="I56" s="37"/>
      <c r="J56" s="22"/>
      <c r="K56" s="39"/>
      <c r="L56" s="24"/>
    </row>
    <row r="57" spans="1:12" s="36" customFormat="1" hidden="1">
      <c r="B57" s="19" t="s">
        <v>115</v>
      </c>
      <c r="C57" s="149"/>
      <c r="D57" s="100"/>
      <c r="E57" s="136"/>
      <c r="F57" s="37"/>
      <c r="G57" s="116">
        <f>SUM(D57:F57)</f>
        <v>0</v>
      </c>
      <c r="H57" s="38"/>
      <c r="I57" s="37"/>
      <c r="J57" s="22"/>
      <c r="K57" s="39"/>
      <c r="L57" s="24"/>
    </row>
    <row r="58" spans="1:12" s="36" customFormat="1">
      <c r="A58" s="1"/>
      <c r="B58" s="1"/>
      <c r="C58" s="150" t="s">
        <v>43</v>
      </c>
      <c r="D58" s="101">
        <f>SUM(D50:D57)</f>
        <v>297238</v>
      </c>
      <c r="E58" s="101">
        <f t="shared" ref="E58:F58" si="5">SUM(E50:E57)</f>
        <v>117194.86</v>
      </c>
      <c r="F58" s="101">
        <f t="shared" si="5"/>
        <v>76572.639999999999</v>
      </c>
      <c r="G58" s="118">
        <f>SUM(G50:G57)</f>
        <v>193767.5</v>
      </c>
      <c r="H58" s="40">
        <f>(H50*G50)+(H51*G51)+(H52*G52)+(H53*G53)+(H54*G54)+(H55*G55)+(H56*G56)+(H57*G57)</f>
        <v>143510.75219999999</v>
      </c>
      <c r="I58" s="40">
        <f>SUM(I50:I57)</f>
        <v>0</v>
      </c>
      <c r="J58" s="41"/>
      <c r="K58" s="39"/>
      <c r="L58" s="42"/>
    </row>
    <row r="59" spans="1:12" ht="51" customHeight="1">
      <c r="B59" s="16" t="s">
        <v>116</v>
      </c>
      <c r="C59" s="215" t="s">
        <v>117</v>
      </c>
      <c r="D59" s="216"/>
      <c r="E59" s="216"/>
      <c r="F59" s="216"/>
      <c r="G59" s="216"/>
      <c r="H59" s="216"/>
      <c r="I59" s="216"/>
      <c r="J59" s="216"/>
      <c r="K59" s="216"/>
      <c r="L59" s="18"/>
    </row>
    <row r="60" spans="1:12" ht="107.45" customHeight="1">
      <c r="B60" s="19" t="s">
        <v>118</v>
      </c>
      <c r="C60" s="157" t="s">
        <v>119</v>
      </c>
      <c r="D60" s="100">
        <v>30000</v>
      </c>
      <c r="E60" s="139">
        <v>13935.44</v>
      </c>
      <c r="F60" s="20"/>
      <c r="G60" s="116">
        <f t="shared" ref="G60:G65" si="6">SUM(E60:F60)</f>
        <v>13935.44</v>
      </c>
      <c r="H60" s="21">
        <v>0.8</v>
      </c>
      <c r="I60" s="20"/>
      <c r="J60" s="22" t="s">
        <v>120</v>
      </c>
      <c r="K60" s="23" t="s">
        <v>121</v>
      </c>
      <c r="L60" s="24"/>
    </row>
    <row r="61" spans="1:12" ht="68.45" customHeight="1">
      <c r="B61" s="19" t="s">
        <v>122</v>
      </c>
      <c r="C61" s="156" t="s">
        <v>123</v>
      </c>
      <c r="D61" s="100">
        <v>76500</v>
      </c>
      <c r="E61" s="134">
        <v>27144.22</v>
      </c>
      <c r="F61" s="20">
        <v>32000</v>
      </c>
      <c r="G61" s="116">
        <f t="shared" si="6"/>
        <v>59144.22</v>
      </c>
      <c r="H61" s="21">
        <v>0.85</v>
      </c>
      <c r="I61" s="20"/>
      <c r="J61" s="22" t="s">
        <v>124</v>
      </c>
      <c r="K61" s="23" t="s">
        <v>125</v>
      </c>
      <c r="L61" s="24"/>
    </row>
    <row r="62" spans="1:12" ht="132.6" customHeight="1">
      <c r="B62" s="19" t="s">
        <v>126</v>
      </c>
      <c r="C62" s="158" t="s">
        <v>127</v>
      </c>
      <c r="D62" s="100">
        <v>205000</v>
      </c>
      <c r="E62" s="134">
        <v>4367.6099999999997</v>
      </c>
      <c r="F62" s="20"/>
      <c r="G62" s="116">
        <f t="shared" si="6"/>
        <v>4367.6099999999997</v>
      </c>
      <c r="H62" s="21">
        <v>0.82</v>
      </c>
      <c r="I62" s="20"/>
      <c r="J62" s="22" t="s">
        <v>128</v>
      </c>
      <c r="K62" s="23" t="s">
        <v>129</v>
      </c>
      <c r="L62" s="24"/>
    </row>
    <row r="63" spans="1:12" ht="136.15" customHeight="1">
      <c r="B63" s="19" t="s">
        <v>130</v>
      </c>
      <c r="C63" s="145" t="s">
        <v>131</v>
      </c>
      <c r="D63" s="100">
        <v>270000</v>
      </c>
      <c r="E63" s="100"/>
      <c r="F63" s="20"/>
      <c r="G63" s="116">
        <f t="shared" si="6"/>
        <v>0</v>
      </c>
      <c r="H63" s="21">
        <v>0.8</v>
      </c>
      <c r="I63" s="20"/>
      <c r="J63" s="22" t="s">
        <v>132</v>
      </c>
      <c r="K63" s="23" t="s">
        <v>133</v>
      </c>
      <c r="L63" s="24"/>
    </row>
    <row r="64" spans="1:12" ht="91.9" customHeight="1">
      <c r="B64" s="19" t="s">
        <v>134</v>
      </c>
      <c r="C64" s="145" t="s">
        <v>135</v>
      </c>
      <c r="D64" s="100">
        <v>56500</v>
      </c>
      <c r="E64" s="134"/>
      <c r="F64" s="20"/>
      <c r="G64" s="116">
        <f t="shared" si="6"/>
        <v>0</v>
      </c>
      <c r="H64" s="21">
        <v>0.8</v>
      </c>
      <c r="I64" s="20"/>
      <c r="J64" s="22" t="s">
        <v>136</v>
      </c>
      <c r="K64" s="23" t="s">
        <v>137</v>
      </c>
      <c r="L64" s="24"/>
    </row>
    <row r="65" spans="1:12" ht="49.15" customHeight="1">
      <c r="B65" s="19" t="s">
        <v>138</v>
      </c>
      <c r="C65" s="145" t="s">
        <v>139</v>
      </c>
      <c r="D65" s="100">
        <v>60000</v>
      </c>
      <c r="E65" s="134">
        <v>7346.94</v>
      </c>
      <c r="F65" s="20"/>
      <c r="G65" s="116">
        <f t="shared" si="6"/>
        <v>7346.94</v>
      </c>
      <c r="H65" s="21">
        <v>1</v>
      </c>
      <c r="I65" s="20"/>
      <c r="J65" s="22"/>
      <c r="K65" s="23" t="s">
        <v>140</v>
      </c>
      <c r="L65" s="24"/>
    </row>
    <row r="66" spans="1:12" hidden="1">
      <c r="B66" s="19" t="s">
        <v>141</v>
      </c>
      <c r="C66" s="149"/>
      <c r="D66" s="100"/>
      <c r="E66" s="136"/>
      <c r="F66" s="37"/>
      <c r="G66" s="116">
        <f>SUM(D66:F66)</f>
        <v>0</v>
      </c>
      <c r="H66" s="38"/>
      <c r="I66" s="37"/>
      <c r="J66" s="22"/>
      <c r="K66" s="39"/>
      <c r="L66" s="24"/>
    </row>
    <row r="67" spans="1:12" hidden="1">
      <c r="B67" s="19" t="s">
        <v>142</v>
      </c>
      <c r="C67" s="149"/>
      <c r="D67" s="100"/>
      <c r="E67" s="136"/>
      <c r="F67" s="37"/>
      <c r="G67" s="116">
        <f>SUM(D67:F67)</f>
        <v>0</v>
      </c>
      <c r="H67" s="38"/>
      <c r="I67" s="37"/>
      <c r="J67" s="22"/>
      <c r="K67" s="39"/>
      <c r="L67" s="24"/>
    </row>
    <row r="68" spans="1:12" ht="21.6" customHeight="1">
      <c r="C68" s="150" t="s">
        <v>43</v>
      </c>
      <c r="D68" s="101">
        <f>SUM(D60:D67)</f>
        <v>698000</v>
      </c>
      <c r="E68" s="101">
        <f t="shared" ref="E68:F68" si="7">SUM(E60:E67)</f>
        <v>52794.210000000006</v>
      </c>
      <c r="F68" s="101">
        <f t="shared" si="7"/>
        <v>32000</v>
      </c>
      <c r="G68" s="117">
        <f>SUM(G60:G67)</f>
        <v>84794.21</v>
      </c>
      <c r="H68" s="40">
        <f>(H60*G60)+(H61*G61)+(H62*G62)+(H63*G63)+(H64*G64)+(H65*G65)+(H66*G66)+(H67*G67)</f>
        <v>72349.319199999998</v>
      </c>
      <c r="I68" s="50">
        <f>SUM(I60:I67)</f>
        <v>0</v>
      </c>
      <c r="J68" s="51"/>
      <c r="K68" s="39"/>
      <c r="L68" s="42"/>
    </row>
    <row r="69" spans="1:12" ht="51" hidden="1" customHeight="1">
      <c r="B69" s="16" t="s">
        <v>143</v>
      </c>
      <c r="C69" s="210"/>
      <c r="D69" s="211"/>
      <c r="E69" s="211"/>
      <c r="F69" s="211"/>
      <c r="G69" s="211"/>
      <c r="H69" s="211"/>
      <c r="I69" s="211"/>
      <c r="J69" s="211"/>
      <c r="K69" s="212"/>
      <c r="L69" s="18"/>
    </row>
    <row r="70" spans="1:12" hidden="1">
      <c r="B70" s="19" t="s">
        <v>144</v>
      </c>
      <c r="C70" s="147"/>
      <c r="D70" s="100"/>
      <c r="E70" s="134"/>
      <c r="F70" s="20"/>
      <c r="G70" s="116">
        <f t="shared" ref="G70:G77" si="8">SUM(D70:F70)</f>
        <v>0</v>
      </c>
      <c r="H70" s="21"/>
      <c r="I70" s="20"/>
      <c r="J70" s="22"/>
      <c r="K70" s="23"/>
      <c r="L70" s="24"/>
    </row>
    <row r="71" spans="1:12" hidden="1">
      <c r="B71" s="19" t="s">
        <v>145</v>
      </c>
      <c r="C71" s="147"/>
      <c r="D71" s="100"/>
      <c r="E71" s="134"/>
      <c r="F71" s="20"/>
      <c r="G71" s="116">
        <f t="shared" si="8"/>
        <v>0</v>
      </c>
      <c r="H71" s="21"/>
      <c r="I71" s="20"/>
      <c r="J71" s="22"/>
      <c r="K71" s="23"/>
      <c r="L71" s="24"/>
    </row>
    <row r="72" spans="1:12" hidden="1">
      <c r="B72" s="19" t="s">
        <v>146</v>
      </c>
      <c r="C72" s="147"/>
      <c r="D72" s="100"/>
      <c r="E72" s="134"/>
      <c r="F72" s="20"/>
      <c r="G72" s="116">
        <f t="shared" si="8"/>
        <v>0</v>
      </c>
      <c r="H72" s="21"/>
      <c r="I72" s="20"/>
      <c r="J72" s="22"/>
      <c r="K72" s="23"/>
      <c r="L72" s="24"/>
    </row>
    <row r="73" spans="1:12" hidden="1">
      <c r="A73" s="36"/>
      <c r="B73" s="19" t="s">
        <v>147</v>
      </c>
      <c r="C73" s="147"/>
      <c r="D73" s="100"/>
      <c r="E73" s="134"/>
      <c r="F73" s="20"/>
      <c r="G73" s="116">
        <f t="shared" si="8"/>
        <v>0</v>
      </c>
      <c r="H73" s="21"/>
      <c r="I73" s="20"/>
      <c r="J73" s="22"/>
      <c r="K73" s="23"/>
      <c r="L73" s="24"/>
    </row>
    <row r="74" spans="1:12" s="36" customFormat="1" hidden="1">
      <c r="A74" s="1"/>
      <c r="B74" s="19" t="s">
        <v>148</v>
      </c>
      <c r="C74" s="147"/>
      <c r="D74" s="100"/>
      <c r="E74" s="134"/>
      <c r="F74" s="20"/>
      <c r="G74" s="116">
        <f t="shared" si="8"/>
        <v>0</v>
      </c>
      <c r="H74" s="21"/>
      <c r="I74" s="20"/>
      <c r="J74" s="22"/>
      <c r="K74" s="23"/>
      <c r="L74" s="24"/>
    </row>
    <row r="75" spans="1:12" hidden="1">
      <c r="B75" s="19" t="s">
        <v>149</v>
      </c>
      <c r="C75" s="147"/>
      <c r="D75" s="100"/>
      <c r="E75" s="134"/>
      <c r="F75" s="20"/>
      <c r="G75" s="116">
        <f t="shared" si="8"/>
        <v>0</v>
      </c>
      <c r="H75" s="21"/>
      <c r="I75" s="20"/>
      <c r="J75" s="22"/>
      <c r="K75" s="23"/>
      <c r="L75" s="24"/>
    </row>
    <row r="76" spans="1:12" hidden="1">
      <c r="B76" s="19" t="s">
        <v>150</v>
      </c>
      <c r="C76" s="149"/>
      <c r="D76" s="100"/>
      <c r="E76" s="136"/>
      <c r="F76" s="37"/>
      <c r="G76" s="116">
        <f t="shared" si="8"/>
        <v>0</v>
      </c>
      <c r="H76" s="38"/>
      <c r="I76" s="37"/>
      <c r="J76" s="22"/>
      <c r="K76" s="39"/>
      <c r="L76" s="24"/>
    </row>
    <row r="77" spans="1:12" hidden="1">
      <c r="B77" s="19" t="s">
        <v>151</v>
      </c>
      <c r="C77" s="149"/>
      <c r="D77" s="100"/>
      <c r="E77" s="136"/>
      <c r="F77" s="37"/>
      <c r="G77" s="116">
        <f t="shared" si="8"/>
        <v>0</v>
      </c>
      <c r="H77" s="38"/>
      <c r="I77" s="37"/>
      <c r="J77" s="22"/>
      <c r="K77" s="39"/>
      <c r="L77" s="24"/>
    </row>
    <row r="78" spans="1:12" hidden="1">
      <c r="C78" s="150" t="s">
        <v>43</v>
      </c>
      <c r="D78" s="102">
        <f>SUM(D70:D77)</f>
        <v>0</v>
      </c>
      <c r="E78" s="118">
        <f>SUM(E70:E77)</f>
        <v>0</v>
      </c>
      <c r="F78" s="45">
        <f>SUM(F70:F77)</f>
        <v>0</v>
      </c>
      <c r="G78" s="118">
        <f>SUM(G70:G77)</f>
        <v>0</v>
      </c>
      <c r="H78" s="40">
        <f>(H70*G70)+(H71*G71)+(H72*G72)+(H73*G73)+(H74*G74)+(H75*G75)+(H76*G76)+(H77*G77)</f>
        <v>0</v>
      </c>
      <c r="I78" s="50">
        <f>SUM(I70:I77)</f>
        <v>0</v>
      </c>
      <c r="J78" s="51"/>
      <c r="K78" s="39"/>
      <c r="L78" s="42"/>
    </row>
    <row r="79" spans="1:12" ht="51" hidden="1" customHeight="1">
      <c r="B79" s="16" t="s">
        <v>152</v>
      </c>
      <c r="C79" s="210"/>
      <c r="D79" s="211"/>
      <c r="E79" s="211"/>
      <c r="F79" s="211"/>
      <c r="G79" s="211"/>
      <c r="H79" s="211"/>
      <c r="I79" s="211"/>
      <c r="J79" s="211"/>
      <c r="K79" s="212"/>
      <c r="L79" s="18"/>
    </row>
    <row r="80" spans="1:12" hidden="1">
      <c r="B80" s="19" t="s">
        <v>153</v>
      </c>
      <c r="C80" s="147"/>
      <c r="D80" s="100"/>
      <c r="E80" s="134"/>
      <c r="F80" s="20"/>
      <c r="G80" s="116">
        <f t="shared" ref="G80:G87" si="9">SUM(D80:F80)</f>
        <v>0</v>
      </c>
      <c r="H80" s="21"/>
      <c r="I80" s="20"/>
      <c r="J80" s="22"/>
      <c r="K80" s="23"/>
      <c r="L80" s="24"/>
    </row>
    <row r="81" spans="2:12" hidden="1">
      <c r="B81" s="19" t="s">
        <v>154</v>
      </c>
      <c r="C81" s="147"/>
      <c r="D81" s="100"/>
      <c r="E81" s="134"/>
      <c r="F81" s="20"/>
      <c r="G81" s="116">
        <f t="shared" si="9"/>
        <v>0</v>
      </c>
      <c r="H81" s="21"/>
      <c r="I81" s="20"/>
      <c r="J81" s="22"/>
      <c r="K81" s="23"/>
      <c r="L81" s="24"/>
    </row>
    <row r="82" spans="2:12" hidden="1">
      <c r="B82" s="19" t="s">
        <v>155</v>
      </c>
      <c r="C82" s="147"/>
      <c r="D82" s="100"/>
      <c r="E82" s="134"/>
      <c r="F82" s="20"/>
      <c r="G82" s="116">
        <f t="shared" si="9"/>
        <v>0</v>
      </c>
      <c r="H82" s="21"/>
      <c r="I82" s="20"/>
      <c r="J82" s="22"/>
      <c r="K82" s="23"/>
      <c r="L82" s="24"/>
    </row>
    <row r="83" spans="2:12" hidden="1">
      <c r="B83" s="19" t="s">
        <v>156</v>
      </c>
      <c r="C83" s="147"/>
      <c r="D83" s="100"/>
      <c r="E83" s="134"/>
      <c r="F83" s="20"/>
      <c r="G83" s="116">
        <f t="shared" si="9"/>
        <v>0</v>
      </c>
      <c r="H83" s="21"/>
      <c r="I83" s="20"/>
      <c r="J83" s="22"/>
      <c r="K83" s="23"/>
      <c r="L83" s="24"/>
    </row>
    <row r="84" spans="2:12" hidden="1">
      <c r="B84" s="19" t="s">
        <v>157</v>
      </c>
      <c r="C84" s="147"/>
      <c r="D84" s="100"/>
      <c r="E84" s="134"/>
      <c r="F84" s="20"/>
      <c r="G84" s="116">
        <f t="shared" si="9"/>
        <v>0</v>
      </c>
      <c r="H84" s="21"/>
      <c r="I84" s="20"/>
      <c r="J84" s="22"/>
      <c r="K84" s="23"/>
      <c r="L84" s="24"/>
    </row>
    <row r="85" spans="2:12" hidden="1">
      <c r="B85" s="19" t="s">
        <v>158</v>
      </c>
      <c r="C85" s="147"/>
      <c r="D85" s="100"/>
      <c r="E85" s="134"/>
      <c r="F85" s="20"/>
      <c r="G85" s="116">
        <f t="shared" si="9"/>
        <v>0</v>
      </c>
      <c r="H85" s="21"/>
      <c r="I85" s="20"/>
      <c r="J85" s="22"/>
      <c r="K85" s="23"/>
      <c r="L85" s="24"/>
    </row>
    <row r="86" spans="2:12" hidden="1">
      <c r="B86" s="19" t="s">
        <v>159</v>
      </c>
      <c r="C86" s="149"/>
      <c r="D86" s="100"/>
      <c r="E86" s="136"/>
      <c r="F86" s="37"/>
      <c r="G86" s="116">
        <f t="shared" si="9"/>
        <v>0</v>
      </c>
      <c r="H86" s="38"/>
      <c r="I86" s="37"/>
      <c r="J86" s="22"/>
      <c r="K86" s="39"/>
      <c r="L86" s="24"/>
    </row>
    <row r="87" spans="2:12" hidden="1">
      <c r="B87" s="19" t="s">
        <v>160</v>
      </c>
      <c r="C87" s="149"/>
      <c r="D87" s="100"/>
      <c r="E87" s="136"/>
      <c r="F87" s="37"/>
      <c r="G87" s="116">
        <f t="shared" si="9"/>
        <v>0</v>
      </c>
      <c r="H87" s="38"/>
      <c r="I87" s="37"/>
      <c r="J87" s="22"/>
      <c r="K87" s="39"/>
      <c r="L87" s="24"/>
    </row>
    <row r="88" spans="2:12" hidden="1">
      <c r="C88" s="150" t="s">
        <v>43</v>
      </c>
      <c r="D88" s="101">
        <f>SUM(D80:D87)</f>
        <v>0</v>
      </c>
      <c r="E88" s="117">
        <f>SUM(E80:E87)</f>
        <v>0</v>
      </c>
      <c r="F88" s="40">
        <f>SUM(F80:F87)</f>
        <v>0</v>
      </c>
      <c r="G88" s="117">
        <f>SUM(G80:G87)</f>
        <v>0</v>
      </c>
      <c r="H88" s="40">
        <f>(H80*G80)+(H81*G81)+(H82*G82)+(H83*G83)+(H84*G84)+(H85*G85)+(H86*G86)+(H87*G87)</f>
        <v>0</v>
      </c>
      <c r="I88" s="50">
        <f>SUM(I80:I87)</f>
        <v>0</v>
      </c>
      <c r="J88" s="51"/>
      <c r="K88" s="39"/>
      <c r="L88" s="42"/>
    </row>
    <row r="89" spans="2:12" ht="12" customHeight="1">
      <c r="B89" s="52"/>
      <c r="C89" s="154"/>
      <c r="D89" s="104"/>
      <c r="E89" s="120"/>
      <c r="F89" s="53"/>
      <c r="G89" s="120"/>
      <c r="H89" s="53"/>
      <c r="I89" s="53"/>
      <c r="J89" s="48"/>
      <c r="K89" s="54"/>
      <c r="L89" s="55"/>
    </row>
    <row r="90" spans="2:12" ht="51" hidden="1" customHeight="1">
      <c r="B90" s="16" t="s">
        <v>161</v>
      </c>
      <c r="C90" s="217"/>
      <c r="D90" s="218"/>
      <c r="E90" s="218"/>
      <c r="F90" s="218"/>
      <c r="G90" s="218"/>
      <c r="H90" s="218"/>
      <c r="I90" s="218"/>
      <c r="J90" s="218"/>
      <c r="K90" s="219"/>
      <c r="L90" s="17"/>
    </row>
    <row r="91" spans="2:12" ht="51" hidden="1" customHeight="1">
      <c r="B91" s="16" t="s">
        <v>162</v>
      </c>
      <c r="C91" s="210"/>
      <c r="D91" s="211"/>
      <c r="E91" s="211"/>
      <c r="F91" s="211"/>
      <c r="G91" s="211"/>
      <c r="H91" s="211"/>
      <c r="I91" s="211"/>
      <c r="J91" s="211"/>
      <c r="K91" s="212"/>
      <c r="L91" s="18"/>
    </row>
    <row r="92" spans="2:12" hidden="1">
      <c r="B92" s="19" t="s">
        <v>163</v>
      </c>
      <c r="C92" s="147"/>
      <c r="D92" s="100"/>
      <c r="E92" s="134"/>
      <c r="F92" s="20"/>
      <c r="G92" s="116">
        <f t="shared" ref="G92:G99" si="10">SUM(D92:F92)</f>
        <v>0</v>
      </c>
      <c r="H92" s="21"/>
      <c r="I92" s="20"/>
      <c r="J92" s="22"/>
      <c r="K92" s="23"/>
      <c r="L92" s="24"/>
    </row>
    <row r="93" spans="2:12" hidden="1">
      <c r="B93" s="19" t="s">
        <v>164</v>
      </c>
      <c r="C93" s="147"/>
      <c r="D93" s="100"/>
      <c r="E93" s="134"/>
      <c r="F93" s="20"/>
      <c r="G93" s="116">
        <f t="shared" si="10"/>
        <v>0</v>
      </c>
      <c r="H93" s="21"/>
      <c r="I93" s="20"/>
      <c r="J93" s="22"/>
      <c r="K93" s="23"/>
      <c r="L93" s="24"/>
    </row>
    <row r="94" spans="2:12" hidden="1">
      <c r="B94" s="19" t="s">
        <v>165</v>
      </c>
      <c r="C94" s="147"/>
      <c r="D94" s="100"/>
      <c r="E94" s="134"/>
      <c r="F94" s="20"/>
      <c r="G94" s="116">
        <f t="shared" si="10"/>
        <v>0</v>
      </c>
      <c r="H94" s="21"/>
      <c r="I94" s="20"/>
      <c r="J94" s="22"/>
      <c r="K94" s="23"/>
      <c r="L94" s="24"/>
    </row>
    <row r="95" spans="2:12" hidden="1">
      <c r="B95" s="19" t="s">
        <v>166</v>
      </c>
      <c r="C95" s="147"/>
      <c r="D95" s="100"/>
      <c r="E95" s="134"/>
      <c r="F95" s="20"/>
      <c r="G95" s="116">
        <f t="shared" si="10"/>
        <v>0</v>
      </c>
      <c r="H95" s="21"/>
      <c r="I95" s="20"/>
      <c r="J95" s="22"/>
      <c r="K95" s="23"/>
      <c r="L95" s="24"/>
    </row>
    <row r="96" spans="2:12" hidden="1">
      <c r="B96" s="19" t="s">
        <v>167</v>
      </c>
      <c r="C96" s="147"/>
      <c r="D96" s="100"/>
      <c r="E96" s="134"/>
      <c r="F96" s="20"/>
      <c r="G96" s="116">
        <f t="shared" si="10"/>
        <v>0</v>
      </c>
      <c r="H96" s="21"/>
      <c r="I96" s="20"/>
      <c r="J96" s="22"/>
      <c r="K96" s="23"/>
      <c r="L96" s="24"/>
    </row>
    <row r="97" spans="2:12" hidden="1">
      <c r="B97" s="19" t="s">
        <v>168</v>
      </c>
      <c r="C97" s="147"/>
      <c r="D97" s="100"/>
      <c r="E97" s="134"/>
      <c r="F97" s="20"/>
      <c r="G97" s="116">
        <f t="shared" si="10"/>
        <v>0</v>
      </c>
      <c r="H97" s="21"/>
      <c r="I97" s="20"/>
      <c r="J97" s="22"/>
      <c r="K97" s="23"/>
      <c r="L97" s="24"/>
    </row>
    <row r="98" spans="2:12" hidden="1">
      <c r="B98" s="19" t="s">
        <v>169</v>
      </c>
      <c r="C98" s="149"/>
      <c r="D98" s="100"/>
      <c r="E98" s="136"/>
      <c r="F98" s="37"/>
      <c r="G98" s="116">
        <f t="shared" si="10"/>
        <v>0</v>
      </c>
      <c r="H98" s="38"/>
      <c r="I98" s="37"/>
      <c r="J98" s="22"/>
      <c r="K98" s="39"/>
      <c r="L98" s="24"/>
    </row>
    <row r="99" spans="2:12" hidden="1">
      <c r="B99" s="19" t="s">
        <v>170</v>
      </c>
      <c r="C99" s="149"/>
      <c r="D99" s="100"/>
      <c r="E99" s="136"/>
      <c r="F99" s="37"/>
      <c r="G99" s="116">
        <f t="shared" si="10"/>
        <v>0</v>
      </c>
      <c r="H99" s="38"/>
      <c r="I99" s="37"/>
      <c r="J99" s="22"/>
      <c r="K99" s="39"/>
      <c r="L99" s="24"/>
    </row>
    <row r="100" spans="2:12" hidden="1">
      <c r="C100" s="150" t="s">
        <v>43</v>
      </c>
      <c r="D100" s="101">
        <f>SUM(D92:D99)</f>
        <v>0</v>
      </c>
      <c r="E100" s="117">
        <f>SUM(E92:E99)</f>
        <v>0</v>
      </c>
      <c r="F100" s="40">
        <f>SUM(F92:F99)</f>
        <v>0</v>
      </c>
      <c r="G100" s="118">
        <f>SUM(G92:G99)</f>
        <v>0</v>
      </c>
      <c r="H100" s="40">
        <f>(H92*G92)+(H93*G93)+(H94*G94)+(H95*G95)+(H96*G96)+(H97*G97)+(H98*G98)+(H99*G99)</f>
        <v>0</v>
      </c>
      <c r="I100" s="50">
        <f>SUM(I92:I99)</f>
        <v>0</v>
      </c>
      <c r="J100" s="51"/>
      <c r="K100" s="39"/>
      <c r="L100" s="42"/>
    </row>
    <row r="101" spans="2:12" ht="51" hidden="1" customHeight="1">
      <c r="B101" s="16" t="s">
        <v>171</v>
      </c>
      <c r="C101" s="210"/>
      <c r="D101" s="211"/>
      <c r="E101" s="211"/>
      <c r="F101" s="211"/>
      <c r="G101" s="211"/>
      <c r="H101" s="211"/>
      <c r="I101" s="211"/>
      <c r="J101" s="211"/>
      <c r="K101" s="212"/>
      <c r="L101" s="18"/>
    </row>
    <row r="102" spans="2:12" hidden="1">
      <c r="B102" s="19" t="s">
        <v>172</v>
      </c>
      <c r="C102" s="147"/>
      <c r="D102" s="100"/>
      <c r="E102" s="134"/>
      <c r="F102" s="20"/>
      <c r="G102" s="116">
        <f t="shared" ref="G102:G109" si="11">SUM(D102:F102)</f>
        <v>0</v>
      </c>
      <c r="H102" s="21"/>
      <c r="I102" s="20"/>
      <c r="J102" s="22"/>
      <c r="K102" s="23"/>
      <c r="L102" s="24"/>
    </row>
    <row r="103" spans="2:12" hidden="1">
      <c r="B103" s="19" t="s">
        <v>173</v>
      </c>
      <c r="C103" s="147"/>
      <c r="D103" s="100"/>
      <c r="E103" s="134"/>
      <c r="F103" s="20"/>
      <c r="G103" s="116">
        <f t="shared" si="11"/>
        <v>0</v>
      </c>
      <c r="H103" s="21"/>
      <c r="I103" s="20"/>
      <c r="J103" s="22"/>
      <c r="K103" s="23"/>
      <c r="L103" s="24"/>
    </row>
    <row r="104" spans="2:12" ht="8.4499999999999993" hidden="1" customHeight="1">
      <c r="B104" s="19" t="s">
        <v>174</v>
      </c>
      <c r="C104" s="147"/>
      <c r="D104" s="100"/>
      <c r="E104" s="134"/>
      <c r="F104" s="20"/>
      <c r="G104" s="116">
        <f t="shared" si="11"/>
        <v>0</v>
      </c>
      <c r="H104" s="21"/>
      <c r="I104" s="20"/>
      <c r="J104" s="22"/>
      <c r="K104" s="23"/>
      <c r="L104" s="24"/>
    </row>
    <row r="105" spans="2:12" hidden="1">
      <c r="B105" s="19" t="s">
        <v>175</v>
      </c>
      <c r="C105" s="147"/>
      <c r="D105" s="100"/>
      <c r="E105" s="134"/>
      <c r="F105" s="20"/>
      <c r="G105" s="116">
        <f t="shared" si="11"/>
        <v>0</v>
      </c>
      <c r="H105" s="21"/>
      <c r="I105" s="20"/>
      <c r="J105" s="22"/>
      <c r="K105" s="23"/>
      <c r="L105" s="24"/>
    </row>
    <row r="106" spans="2:12" hidden="1">
      <c r="B106" s="19" t="s">
        <v>176</v>
      </c>
      <c r="C106" s="147"/>
      <c r="D106" s="100"/>
      <c r="E106" s="134"/>
      <c r="F106" s="20"/>
      <c r="G106" s="116">
        <f t="shared" si="11"/>
        <v>0</v>
      </c>
      <c r="H106" s="21"/>
      <c r="I106" s="20"/>
      <c r="J106" s="22"/>
      <c r="K106" s="23"/>
      <c r="L106" s="24"/>
    </row>
    <row r="107" spans="2:12" hidden="1">
      <c r="B107" s="19" t="s">
        <v>177</v>
      </c>
      <c r="C107" s="147"/>
      <c r="D107" s="100"/>
      <c r="E107" s="134"/>
      <c r="F107" s="20"/>
      <c r="G107" s="116">
        <f t="shared" si="11"/>
        <v>0</v>
      </c>
      <c r="H107" s="21"/>
      <c r="I107" s="20"/>
      <c r="J107" s="22"/>
      <c r="K107" s="23"/>
      <c r="L107" s="24"/>
    </row>
    <row r="108" spans="2:12" hidden="1">
      <c r="B108" s="19" t="s">
        <v>178</v>
      </c>
      <c r="C108" s="149"/>
      <c r="D108" s="100"/>
      <c r="E108" s="136"/>
      <c r="F108" s="37"/>
      <c r="G108" s="116">
        <f t="shared" si="11"/>
        <v>0</v>
      </c>
      <c r="H108" s="38"/>
      <c r="I108" s="37"/>
      <c r="J108" s="22"/>
      <c r="K108" s="39"/>
      <c r="L108" s="24"/>
    </row>
    <row r="109" spans="2:12" hidden="1">
      <c r="B109" s="19" t="s">
        <v>179</v>
      </c>
      <c r="C109" s="149"/>
      <c r="D109" s="100"/>
      <c r="E109" s="136"/>
      <c r="F109" s="37"/>
      <c r="G109" s="116">
        <f t="shared" si="11"/>
        <v>0</v>
      </c>
      <c r="H109" s="38"/>
      <c r="I109" s="37"/>
      <c r="J109" s="22"/>
      <c r="K109" s="39"/>
      <c r="L109" s="24"/>
    </row>
    <row r="110" spans="2:12" hidden="1">
      <c r="C110" s="150" t="s">
        <v>43</v>
      </c>
      <c r="D110" s="102">
        <f>SUM(D102:D109)</f>
        <v>0</v>
      </c>
      <c r="E110" s="118">
        <f>SUM(E102:E109)</f>
        <v>0</v>
      </c>
      <c r="F110" s="45">
        <f>SUM(F102:F109)</f>
        <v>0</v>
      </c>
      <c r="G110" s="118">
        <f>SUM(G102:G109)</f>
        <v>0</v>
      </c>
      <c r="H110" s="40">
        <f>(H102*G102)+(H103*G103)+(H104*G104)+(H105*G105)+(H106*G106)+(H107*G107)+(H108*G108)+(H109*G109)</f>
        <v>0</v>
      </c>
      <c r="I110" s="50">
        <f>SUM(I102:I109)</f>
        <v>0</v>
      </c>
      <c r="J110" s="51"/>
      <c r="K110" s="39"/>
      <c r="L110" s="42"/>
    </row>
    <row r="111" spans="2:12" ht="51" hidden="1" customHeight="1">
      <c r="B111" s="16" t="s">
        <v>180</v>
      </c>
      <c r="C111" s="210"/>
      <c r="D111" s="211"/>
      <c r="E111" s="211"/>
      <c r="F111" s="211"/>
      <c r="G111" s="211"/>
      <c r="H111" s="211"/>
      <c r="I111" s="211"/>
      <c r="J111" s="211"/>
      <c r="K111" s="212"/>
      <c r="L111" s="18"/>
    </row>
    <row r="112" spans="2:12" hidden="1">
      <c r="B112" s="19" t="s">
        <v>181</v>
      </c>
      <c r="C112" s="147"/>
      <c r="D112" s="100"/>
      <c r="E112" s="134"/>
      <c r="F112" s="20"/>
      <c r="G112" s="116">
        <f t="shared" ref="G112:G119" si="12">SUM(D112:F112)</f>
        <v>0</v>
      </c>
      <c r="H112" s="21"/>
      <c r="I112" s="20"/>
      <c r="J112" s="22"/>
      <c r="K112" s="23"/>
      <c r="L112" s="24"/>
    </row>
    <row r="113" spans="2:12" hidden="1">
      <c r="B113" s="19" t="s">
        <v>182</v>
      </c>
      <c r="C113" s="147"/>
      <c r="D113" s="100"/>
      <c r="E113" s="134"/>
      <c r="F113" s="20"/>
      <c r="G113" s="116">
        <f t="shared" si="12"/>
        <v>0</v>
      </c>
      <c r="H113" s="21"/>
      <c r="I113" s="20"/>
      <c r="J113" s="22"/>
      <c r="K113" s="23"/>
      <c r="L113" s="24"/>
    </row>
    <row r="114" spans="2:12" hidden="1">
      <c r="B114" s="19" t="s">
        <v>183</v>
      </c>
      <c r="C114" s="147"/>
      <c r="D114" s="100"/>
      <c r="E114" s="134"/>
      <c r="F114" s="20"/>
      <c r="G114" s="116">
        <f t="shared" si="12"/>
        <v>0</v>
      </c>
      <c r="H114" s="21"/>
      <c r="I114" s="20"/>
      <c r="J114" s="22"/>
      <c r="K114" s="23"/>
      <c r="L114" s="24"/>
    </row>
    <row r="115" spans="2:12" hidden="1">
      <c r="B115" s="19" t="s">
        <v>184</v>
      </c>
      <c r="C115" s="147"/>
      <c r="D115" s="100"/>
      <c r="E115" s="134"/>
      <c r="F115" s="20"/>
      <c r="G115" s="116">
        <f t="shared" si="12"/>
        <v>0</v>
      </c>
      <c r="H115" s="21"/>
      <c r="I115" s="20"/>
      <c r="J115" s="22"/>
      <c r="K115" s="23"/>
      <c r="L115" s="24"/>
    </row>
    <row r="116" spans="2:12" hidden="1">
      <c r="B116" s="19" t="s">
        <v>185</v>
      </c>
      <c r="C116" s="147"/>
      <c r="D116" s="100"/>
      <c r="E116" s="134"/>
      <c r="F116" s="20"/>
      <c r="G116" s="116">
        <f t="shared" si="12"/>
        <v>0</v>
      </c>
      <c r="H116" s="21"/>
      <c r="I116" s="20"/>
      <c r="J116" s="22"/>
      <c r="K116" s="23"/>
      <c r="L116" s="24"/>
    </row>
    <row r="117" spans="2:12" hidden="1">
      <c r="B117" s="19" t="s">
        <v>186</v>
      </c>
      <c r="C117" s="147"/>
      <c r="D117" s="100"/>
      <c r="E117" s="134"/>
      <c r="F117" s="20"/>
      <c r="G117" s="116">
        <f t="shared" si="12"/>
        <v>0</v>
      </c>
      <c r="H117" s="21"/>
      <c r="I117" s="20"/>
      <c r="J117" s="22"/>
      <c r="K117" s="23"/>
      <c r="L117" s="24"/>
    </row>
    <row r="118" spans="2:12" hidden="1">
      <c r="B118" s="19" t="s">
        <v>187</v>
      </c>
      <c r="C118" s="149"/>
      <c r="D118" s="100"/>
      <c r="E118" s="136"/>
      <c r="F118" s="37"/>
      <c r="G118" s="116">
        <f t="shared" si="12"/>
        <v>0</v>
      </c>
      <c r="H118" s="38"/>
      <c r="I118" s="37"/>
      <c r="J118" s="22"/>
      <c r="K118" s="39"/>
      <c r="L118" s="24"/>
    </row>
    <row r="119" spans="2:12" hidden="1">
      <c r="B119" s="19" t="s">
        <v>188</v>
      </c>
      <c r="C119" s="149"/>
      <c r="D119" s="100"/>
      <c r="E119" s="136"/>
      <c r="F119" s="37"/>
      <c r="G119" s="116">
        <f t="shared" si="12"/>
        <v>0</v>
      </c>
      <c r="H119" s="38"/>
      <c r="I119" s="37"/>
      <c r="J119" s="22"/>
      <c r="K119" s="39"/>
      <c r="L119" s="24"/>
    </row>
    <row r="120" spans="2:12" hidden="1">
      <c r="C120" s="150" t="s">
        <v>43</v>
      </c>
      <c r="D120" s="102">
        <f>SUM(D112:D119)</f>
        <v>0</v>
      </c>
      <c r="E120" s="118">
        <f>SUM(E112:E119)</f>
        <v>0</v>
      </c>
      <c r="F120" s="45">
        <f>SUM(F112:F119)</f>
        <v>0</v>
      </c>
      <c r="G120" s="118">
        <f>SUM(G112:G119)</f>
        <v>0</v>
      </c>
      <c r="H120" s="40">
        <f>(H112*G112)+(H113*G113)+(H114*G114)+(H115*G115)+(H116*G116)+(H117*G117)+(H118*G118)+(H119*G119)</f>
        <v>0</v>
      </c>
      <c r="I120" s="50">
        <f>SUM(I112:I119)</f>
        <v>0</v>
      </c>
      <c r="J120" s="51"/>
      <c r="K120" s="39"/>
      <c r="L120" s="42"/>
    </row>
    <row r="121" spans="2:12" ht="51" hidden="1" customHeight="1">
      <c r="B121" s="16" t="s">
        <v>189</v>
      </c>
      <c r="C121" s="210"/>
      <c r="D121" s="211"/>
      <c r="E121" s="211"/>
      <c r="F121" s="211"/>
      <c r="G121" s="211"/>
      <c r="H121" s="211"/>
      <c r="I121" s="211"/>
      <c r="J121" s="211"/>
      <c r="K121" s="212"/>
      <c r="L121" s="18"/>
    </row>
    <row r="122" spans="2:12" hidden="1">
      <c r="B122" s="19" t="s">
        <v>190</v>
      </c>
      <c r="C122" s="147"/>
      <c r="D122" s="100"/>
      <c r="E122" s="134"/>
      <c r="F122" s="20"/>
      <c r="G122" s="116">
        <f t="shared" ref="G122:G129" si="13">SUM(D122:F122)</f>
        <v>0</v>
      </c>
      <c r="H122" s="21"/>
      <c r="I122" s="20"/>
      <c r="J122" s="22"/>
      <c r="K122" s="23"/>
      <c r="L122" s="24"/>
    </row>
    <row r="123" spans="2:12" hidden="1">
      <c r="B123" s="19" t="s">
        <v>191</v>
      </c>
      <c r="C123" s="147"/>
      <c r="D123" s="100"/>
      <c r="E123" s="134"/>
      <c r="F123" s="20"/>
      <c r="G123" s="116">
        <f t="shared" si="13"/>
        <v>0</v>
      </c>
      <c r="H123" s="21"/>
      <c r="I123" s="20"/>
      <c r="J123" s="22"/>
      <c r="K123" s="23"/>
      <c r="L123" s="24"/>
    </row>
    <row r="124" spans="2:12" hidden="1">
      <c r="B124" s="19" t="s">
        <v>192</v>
      </c>
      <c r="C124" s="147"/>
      <c r="D124" s="100"/>
      <c r="E124" s="134"/>
      <c r="F124" s="20"/>
      <c r="G124" s="116">
        <f t="shared" si="13"/>
        <v>0</v>
      </c>
      <c r="H124" s="21"/>
      <c r="I124" s="20"/>
      <c r="J124" s="22"/>
      <c r="K124" s="23"/>
      <c r="L124" s="24"/>
    </row>
    <row r="125" spans="2:12" hidden="1">
      <c r="B125" s="19" t="s">
        <v>193</v>
      </c>
      <c r="C125" s="147"/>
      <c r="D125" s="100"/>
      <c r="E125" s="134"/>
      <c r="F125" s="20"/>
      <c r="G125" s="116">
        <f t="shared" si="13"/>
        <v>0</v>
      </c>
      <c r="H125" s="21"/>
      <c r="I125" s="20"/>
      <c r="J125" s="22"/>
      <c r="K125" s="23"/>
      <c r="L125" s="24"/>
    </row>
    <row r="126" spans="2:12" hidden="1">
      <c r="B126" s="19" t="s">
        <v>194</v>
      </c>
      <c r="C126" s="147"/>
      <c r="D126" s="100"/>
      <c r="E126" s="134"/>
      <c r="F126" s="20"/>
      <c r="G126" s="116">
        <f t="shared" si="13"/>
        <v>0</v>
      </c>
      <c r="H126" s="21"/>
      <c r="I126" s="20"/>
      <c r="J126" s="22"/>
      <c r="K126" s="23"/>
      <c r="L126" s="24"/>
    </row>
    <row r="127" spans="2:12" hidden="1">
      <c r="B127" s="19" t="s">
        <v>195</v>
      </c>
      <c r="C127" s="147"/>
      <c r="D127" s="100"/>
      <c r="E127" s="134"/>
      <c r="F127" s="20"/>
      <c r="G127" s="116">
        <f t="shared" si="13"/>
        <v>0</v>
      </c>
      <c r="H127" s="21"/>
      <c r="I127" s="20"/>
      <c r="J127" s="22"/>
      <c r="K127" s="23"/>
      <c r="L127" s="24"/>
    </row>
    <row r="128" spans="2:12" hidden="1">
      <c r="B128" s="19" t="s">
        <v>196</v>
      </c>
      <c r="C128" s="149"/>
      <c r="D128" s="100"/>
      <c r="E128" s="136"/>
      <c r="F128" s="37"/>
      <c r="G128" s="116">
        <f t="shared" si="13"/>
        <v>0</v>
      </c>
      <c r="H128" s="38"/>
      <c r="I128" s="37"/>
      <c r="J128" s="22"/>
      <c r="K128" s="39"/>
      <c r="L128" s="24"/>
    </row>
    <row r="129" spans="2:12" hidden="1">
      <c r="B129" s="19" t="s">
        <v>197</v>
      </c>
      <c r="C129" s="149"/>
      <c r="D129" s="100"/>
      <c r="E129" s="136"/>
      <c r="F129" s="37"/>
      <c r="G129" s="116">
        <f t="shared" si="13"/>
        <v>0</v>
      </c>
      <c r="H129" s="38"/>
      <c r="I129" s="37"/>
      <c r="J129" s="22"/>
      <c r="K129" s="39"/>
      <c r="L129" s="24"/>
    </row>
    <row r="130" spans="2:12" hidden="1">
      <c r="C130" s="150" t="s">
        <v>43</v>
      </c>
      <c r="D130" s="101">
        <f>SUM(D122:D129)</f>
        <v>0</v>
      </c>
      <c r="E130" s="117">
        <f>SUM(E122:E129)</f>
        <v>0</v>
      </c>
      <c r="F130" s="40">
        <f>SUM(F122:F129)</f>
        <v>0</v>
      </c>
      <c r="G130" s="117">
        <f>SUM(G122:G129)</f>
        <v>0</v>
      </c>
      <c r="H130" s="40">
        <f>(H122*G122)+(H123*G123)+(H124*G124)+(H125*G125)+(H126*G126)+(H127*G127)+(H128*G128)+(H129*G129)</f>
        <v>0</v>
      </c>
      <c r="I130" s="50">
        <f>SUM(I122:I129)</f>
        <v>0</v>
      </c>
      <c r="J130" s="51"/>
      <c r="K130" s="39"/>
      <c r="L130" s="42"/>
    </row>
    <row r="131" spans="2:12" ht="9.6" customHeight="1">
      <c r="B131" s="52"/>
      <c r="C131" s="154"/>
      <c r="D131" s="104"/>
      <c r="E131" s="120"/>
      <c r="F131" s="53"/>
      <c r="G131" s="120"/>
      <c r="H131" s="53"/>
      <c r="I131" s="53"/>
      <c r="J131" s="48"/>
      <c r="K131" s="56"/>
      <c r="L131" s="55"/>
    </row>
    <row r="132" spans="2:12" ht="51" hidden="1" customHeight="1">
      <c r="B132" s="16" t="s">
        <v>198</v>
      </c>
      <c r="C132" s="217"/>
      <c r="D132" s="218"/>
      <c r="E132" s="218"/>
      <c r="F132" s="218"/>
      <c r="G132" s="218"/>
      <c r="H132" s="218"/>
      <c r="I132" s="218"/>
      <c r="J132" s="218"/>
      <c r="K132" s="219"/>
      <c r="L132" s="17"/>
    </row>
    <row r="133" spans="2:12" ht="51" hidden="1" customHeight="1">
      <c r="B133" s="16" t="s">
        <v>199</v>
      </c>
      <c r="C133" s="210"/>
      <c r="D133" s="211"/>
      <c r="E133" s="211"/>
      <c r="F133" s="211"/>
      <c r="G133" s="211"/>
      <c r="H133" s="211"/>
      <c r="I133" s="211"/>
      <c r="J133" s="211"/>
      <c r="K133" s="212"/>
      <c r="L133" s="18"/>
    </row>
    <row r="134" spans="2:12" hidden="1">
      <c r="B134" s="19" t="s">
        <v>200</v>
      </c>
      <c r="C134" s="147"/>
      <c r="D134" s="100"/>
      <c r="E134" s="134"/>
      <c r="F134" s="20"/>
      <c r="G134" s="116">
        <f t="shared" ref="G134:G141" si="14">SUM(D134:F134)</f>
        <v>0</v>
      </c>
      <c r="H134" s="21"/>
      <c r="I134" s="20"/>
      <c r="J134" s="22"/>
      <c r="K134" s="23"/>
      <c r="L134" s="24"/>
    </row>
    <row r="135" spans="2:12" hidden="1">
      <c r="B135" s="19" t="s">
        <v>201</v>
      </c>
      <c r="C135" s="147"/>
      <c r="D135" s="100"/>
      <c r="E135" s="134"/>
      <c r="F135" s="20"/>
      <c r="G135" s="116">
        <f t="shared" si="14"/>
        <v>0</v>
      </c>
      <c r="H135" s="21"/>
      <c r="I135" s="20"/>
      <c r="J135" s="22"/>
      <c r="K135" s="23"/>
      <c r="L135" s="24"/>
    </row>
    <row r="136" spans="2:12" hidden="1">
      <c r="B136" s="19" t="s">
        <v>202</v>
      </c>
      <c r="C136" s="147"/>
      <c r="D136" s="100"/>
      <c r="E136" s="134"/>
      <c r="F136" s="20"/>
      <c r="G136" s="116">
        <f t="shared" si="14"/>
        <v>0</v>
      </c>
      <c r="H136" s="21"/>
      <c r="I136" s="20"/>
      <c r="J136" s="22"/>
      <c r="K136" s="23"/>
      <c r="L136" s="24"/>
    </row>
    <row r="137" spans="2:12" hidden="1">
      <c r="B137" s="19" t="s">
        <v>203</v>
      </c>
      <c r="C137" s="147"/>
      <c r="D137" s="100"/>
      <c r="E137" s="134"/>
      <c r="F137" s="20"/>
      <c r="G137" s="116">
        <f t="shared" si="14"/>
        <v>0</v>
      </c>
      <c r="H137" s="21"/>
      <c r="I137" s="20"/>
      <c r="J137" s="22"/>
      <c r="K137" s="23"/>
      <c r="L137" s="24"/>
    </row>
    <row r="138" spans="2:12" hidden="1">
      <c r="B138" s="19" t="s">
        <v>204</v>
      </c>
      <c r="C138" s="147"/>
      <c r="D138" s="100"/>
      <c r="E138" s="134"/>
      <c r="F138" s="20"/>
      <c r="G138" s="116">
        <f t="shared" si="14"/>
        <v>0</v>
      </c>
      <c r="H138" s="21"/>
      <c r="I138" s="20"/>
      <c r="J138" s="22"/>
      <c r="K138" s="23"/>
      <c r="L138" s="24"/>
    </row>
    <row r="139" spans="2:12" hidden="1">
      <c r="B139" s="19" t="s">
        <v>205</v>
      </c>
      <c r="C139" s="147"/>
      <c r="D139" s="100"/>
      <c r="E139" s="134"/>
      <c r="F139" s="20"/>
      <c r="G139" s="116">
        <f t="shared" si="14"/>
        <v>0</v>
      </c>
      <c r="H139" s="21"/>
      <c r="I139" s="20"/>
      <c r="J139" s="22"/>
      <c r="K139" s="23"/>
      <c r="L139" s="24"/>
    </row>
    <row r="140" spans="2:12" hidden="1">
      <c r="B140" s="19" t="s">
        <v>206</v>
      </c>
      <c r="C140" s="149"/>
      <c r="D140" s="100"/>
      <c r="E140" s="136"/>
      <c r="F140" s="37"/>
      <c r="G140" s="116">
        <f t="shared" si="14"/>
        <v>0</v>
      </c>
      <c r="H140" s="38"/>
      <c r="I140" s="37"/>
      <c r="J140" s="22"/>
      <c r="K140" s="39"/>
      <c r="L140" s="24"/>
    </row>
    <row r="141" spans="2:12" hidden="1">
      <c r="B141" s="19" t="s">
        <v>207</v>
      </c>
      <c r="C141" s="149"/>
      <c r="D141" s="100"/>
      <c r="E141" s="136"/>
      <c r="F141" s="37"/>
      <c r="G141" s="116">
        <f t="shared" si="14"/>
        <v>0</v>
      </c>
      <c r="H141" s="38"/>
      <c r="I141" s="37"/>
      <c r="J141" s="22"/>
      <c r="K141" s="39"/>
      <c r="L141" s="24"/>
    </row>
    <row r="142" spans="2:12" hidden="1">
      <c r="C142" s="150" t="s">
        <v>43</v>
      </c>
      <c r="D142" s="101">
        <f>SUM(D134:D141)</f>
        <v>0</v>
      </c>
      <c r="E142" s="117">
        <f>SUM(E134:E141)</f>
        <v>0</v>
      </c>
      <c r="F142" s="40">
        <f>SUM(F134:F141)</f>
        <v>0</v>
      </c>
      <c r="G142" s="118">
        <f>SUM(G134:G141)</f>
        <v>0</v>
      </c>
      <c r="H142" s="40">
        <f>(H134*G134)+(H135*G135)+(H136*G136)+(H137*G137)+(H138*G138)+(H139*G139)+(H140*G140)+(H141*G141)</f>
        <v>0</v>
      </c>
      <c r="I142" s="50">
        <f>SUM(I134:I141)</f>
        <v>0</v>
      </c>
      <c r="J142" s="51"/>
      <c r="K142" s="39"/>
      <c r="L142" s="42"/>
    </row>
    <row r="143" spans="2:12" ht="51" hidden="1" customHeight="1">
      <c r="B143" s="16" t="s">
        <v>208</v>
      </c>
      <c r="C143" s="210"/>
      <c r="D143" s="211"/>
      <c r="E143" s="211"/>
      <c r="F143" s="211"/>
      <c r="G143" s="211"/>
      <c r="H143" s="211"/>
      <c r="I143" s="211"/>
      <c r="J143" s="211"/>
      <c r="K143" s="212"/>
      <c r="L143" s="18"/>
    </row>
    <row r="144" spans="2:12" hidden="1">
      <c r="B144" s="19" t="s">
        <v>209</v>
      </c>
      <c r="C144" s="147"/>
      <c r="D144" s="100"/>
      <c r="E144" s="134"/>
      <c r="F144" s="20"/>
      <c r="G144" s="116">
        <f t="shared" ref="G144:G151" si="15">SUM(D144:F144)</f>
        <v>0</v>
      </c>
      <c r="H144" s="21"/>
      <c r="I144" s="20"/>
      <c r="J144" s="22"/>
      <c r="K144" s="23"/>
      <c r="L144" s="24"/>
    </row>
    <row r="145" spans="2:12" hidden="1">
      <c r="B145" s="19" t="s">
        <v>210</v>
      </c>
      <c r="C145" s="147"/>
      <c r="D145" s="100"/>
      <c r="E145" s="134"/>
      <c r="F145" s="20"/>
      <c r="G145" s="116">
        <f t="shared" si="15"/>
        <v>0</v>
      </c>
      <c r="H145" s="21"/>
      <c r="I145" s="20"/>
      <c r="J145" s="22"/>
      <c r="K145" s="23"/>
      <c r="L145" s="24"/>
    </row>
    <row r="146" spans="2:12" hidden="1">
      <c r="B146" s="19" t="s">
        <v>211</v>
      </c>
      <c r="C146" s="147"/>
      <c r="D146" s="100"/>
      <c r="E146" s="134"/>
      <c r="F146" s="20"/>
      <c r="G146" s="116">
        <f t="shared" si="15"/>
        <v>0</v>
      </c>
      <c r="H146" s="21"/>
      <c r="I146" s="20"/>
      <c r="J146" s="22"/>
      <c r="K146" s="23"/>
      <c r="L146" s="24"/>
    </row>
    <row r="147" spans="2:12" hidden="1">
      <c r="B147" s="19" t="s">
        <v>212</v>
      </c>
      <c r="C147" s="147"/>
      <c r="D147" s="100"/>
      <c r="E147" s="134"/>
      <c r="F147" s="20"/>
      <c r="G147" s="116">
        <f t="shared" si="15"/>
        <v>0</v>
      </c>
      <c r="H147" s="21"/>
      <c r="I147" s="20"/>
      <c r="J147" s="22"/>
      <c r="K147" s="23"/>
      <c r="L147" s="24"/>
    </row>
    <row r="148" spans="2:12" hidden="1">
      <c r="B148" s="19" t="s">
        <v>213</v>
      </c>
      <c r="C148" s="147"/>
      <c r="D148" s="100"/>
      <c r="E148" s="134"/>
      <c r="F148" s="20"/>
      <c r="G148" s="116">
        <f t="shared" si="15"/>
        <v>0</v>
      </c>
      <c r="H148" s="21"/>
      <c r="I148" s="20"/>
      <c r="J148" s="22"/>
      <c r="K148" s="23"/>
      <c r="L148" s="24"/>
    </row>
    <row r="149" spans="2:12" hidden="1">
      <c r="B149" s="19" t="s">
        <v>214</v>
      </c>
      <c r="C149" s="147"/>
      <c r="D149" s="100"/>
      <c r="E149" s="134"/>
      <c r="F149" s="20"/>
      <c r="G149" s="116">
        <f t="shared" si="15"/>
        <v>0</v>
      </c>
      <c r="H149" s="21"/>
      <c r="I149" s="20"/>
      <c r="J149" s="22"/>
      <c r="K149" s="23"/>
      <c r="L149" s="24"/>
    </row>
    <row r="150" spans="2:12" hidden="1">
      <c r="B150" s="19" t="s">
        <v>215</v>
      </c>
      <c r="C150" s="149"/>
      <c r="D150" s="100"/>
      <c r="E150" s="136"/>
      <c r="F150" s="37"/>
      <c r="G150" s="116">
        <f t="shared" si="15"/>
        <v>0</v>
      </c>
      <c r="H150" s="38"/>
      <c r="I150" s="37"/>
      <c r="J150" s="22"/>
      <c r="K150" s="39"/>
      <c r="L150" s="24"/>
    </row>
    <row r="151" spans="2:12" ht="13.9" hidden="1" customHeight="1">
      <c r="B151" s="19" t="s">
        <v>216</v>
      </c>
      <c r="C151" s="149"/>
      <c r="D151" s="100"/>
      <c r="E151" s="136"/>
      <c r="F151" s="37"/>
      <c r="G151" s="116">
        <f t="shared" si="15"/>
        <v>0</v>
      </c>
      <c r="H151" s="38"/>
      <c r="I151" s="37"/>
      <c r="J151" s="22"/>
      <c r="K151" s="39"/>
      <c r="L151" s="24"/>
    </row>
    <row r="152" spans="2:12" hidden="1">
      <c r="C152" s="150" t="s">
        <v>43</v>
      </c>
      <c r="D152" s="102">
        <f>SUM(D144:D151)</f>
        <v>0</v>
      </c>
      <c r="E152" s="118">
        <f>SUM(E144:E151)</f>
        <v>0</v>
      </c>
      <c r="F152" s="45">
        <f>SUM(F144:F151)</f>
        <v>0</v>
      </c>
      <c r="G152" s="118">
        <f>SUM(G144:G151)</f>
        <v>0</v>
      </c>
      <c r="H152" s="40">
        <f>(H144*G144)+(H145*G145)+(H146*G146)+(H147*G147)+(H148*G148)+(H149*G149)+(H150*G150)+(H151*G151)</f>
        <v>0</v>
      </c>
      <c r="I152" s="50">
        <f>SUM(I144:I151)</f>
        <v>0</v>
      </c>
      <c r="J152" s="51"/>
      <c r="K152" s="39"/>
      <c r="L152" s="42"/>
    </row>
    <row r="153" spans="2:12" ht="51" hidden="1" customHeight="1">
      <c r="B153" s="16" t="s">
        <v>217</v>
      </c>
      <c r="C153" s="210"/>
      <c r="D153" s="211"/>
      <c r="E153" s="211"/>
      <c r="F153" s="211"/>
      <c r="G153" s="211"/>
      <c r="H153" s="211"/>
      <c r="I153" s="211"/>
      <c r="J153" s="211"/>
      <c r="K153" s="212"/>
      <c r="L153" s="18"/>
    </row>
    <row r="154" spans="2:12" hidden="1">
      <c r="B154" s="19" t="s">
        <v>218</v>
      </c>
      <c r="C154" s="147"/>
      <c r="D154" s="100"/>
      <c r="E154" s="134"/>
      <c r="F154" s="20"/>
      <c r="G154" s="116">
        <f t="shared" ref="G154:G161" si="16">SUM(D154:F154)</f>
        <v>0</v>
      </c>
      <c r="H154" s="21"/>
      <c r="I154" s="20"/>
      <c r="J154" s="22"/>
      <c r="K154" s="23"/>
      <c r="L154" s="24"/>
    </row>
    <row r="155" spans="2:12" hidden="1">
      <c r="B155" s="19" t="s">
        <v>219</v>
      </c>
      <c r="C155" s="147"/>
      <c r="D155" s="100"/>
      <c r="E155" s="134"/>
      <c r="F155" s="20"/>
      <c r="G155" s="116">
        <f t="shared" si="16"/>
        <v>0</v>
      </c>
      <c r="H155" s="21"/>
      <c r="I155" s="20"/>
      <c r="J155" s="22"/>
      <c r="K155" s="23"/>
      <c r="L155" s="24"/>
    </row>
    <row r="156" spans="2:12" hidden="1">
      <c r="B156" s="19" t="s">
        <v>220</v>
      </c>
      <c r="C156" s="147"/>
      <c r="D156" s="100"/>
      <c r="E156" s="134"/>
      <c r="F156" s="20"/>
      <c r="G156" s="116">
        <f t="shared" si="16"/>
        <v>0</v>
      </c>
      <c r="H156" s="21"/>
      <c r="I156" s="20"/>
      <c r="J156" s="22"/>
      <c r="K156" s="23"/>
      <c r="L156" s="24"/>
    </row>
    <row r="157" spans="2:12" hidden="1">
      <c r="B157" s="19" t="s">
        <v>221</v>
      </c>
      <c r="C157" s="147"/>
      <c r="D157" s="100"/>
      <c r="E157" s="134"/>
      <c r="F157" s="20"/>
      <c r="G157" s="116">
        <f t="shared" si="16"/>
        <v>0</v>
      </c>
      <c r="H157" s="21"/>
      <c r="I157" s="20"/>
      <c r="J157" s="22"/>
      <c r="K157" s="23"/>
      <c r="L157" s="24"/>
    </row>
    <row r="158" spans="2:12" hidden="1">
      <c r="B158" s="19" t="s">
        <v>222</v>
      </c>
      <c r="C158" s="147"/>
      <c r="D158" s="100"/>
      <c r="E158" s="134"/>
      <c r="F158" s="20"/>
      <c r="G158" s="116">
        <f t="shared" si="16"/>
        <v>0</v>
      </c>
      <c r="H158" s="21"/>
      <c r="I158" s="20"/>
      <c r="J158" s="22"/>
      <c r="K158" s="23"/>
      <c r="L158" s="24"/>
    </row>
    <row r="159" spans="2:12" hidden="1">
      <c r="B159" s="19" t="s">
        <v>223</v>
      </c>
      <c r="C159" s="147"/>
      <c r="D159" s="100"/>
      <c r="E159" s="134"/>
      <c r="F159" s="20"/>
      <c r="G159" s="116">
        <f t="shared" si="16"/>
        <v>0</v>
      </c>
      <c r="H159" s="21"/>
      <c r="I159" s="20"/>
      <c r="J159" s="22"/>
      <c r="K159" s="23"/>
      <c r="L159" s="24"/>
    </row>
    <row r="160" spans="2:12" hidden="1">
      <c r="B160" s="19" t="s">
        <v>224</v>
      </c>
      <c r="C160" s="149"/>
      <c r="D160" s="100"/>
      <c r="E160" s="136"/>
      <c r="F160" s="37"/>
      <c r="G160" s="116">
        <f t="shared" si="16"/>
        <v>0</v>
      </c>
      <c r="H160" s="38"/>
      <c r="I160" s="37"/>
      <c r="J160" s="22"/>
      <c r="K160" s="39"/>
      <c r="L160" s="24"/>
    </row>
    <row r="161" spans="2:12" hidden="1">
      <c r="B161" s="19" t="s">
        <v>225</v>
      </c>
      <c r="C161" s="149"/>
      <c r="D161" s="100"/>
      <c r="E161" s="136"/>
      <c r="F161" s="37"/>
      <c r="G161" s="116">
        <f t="shared" si="16"/>
        <v>0</v>
      </c>
      <c r="H161" s="38"/>
      <c r="I161" s="37"/>
      <c r="J161" s="22"/>
      <c r="K161" s="39"/>
      <c r="L161" s="24"/>
    </row>
    <row r="162" spans="2:12" hidden="1">
      <c r="C162" s="150" t="s">
        <v>43</v>
      </c>
      <c r="D162" s="102">
        <f>SUM(D154:D161)</f>
        <v>0</v>
      </c>
      <c r="E162" s="118">
        <f>SUM(E154:E161)</f>
        <v>0</v>
      </c>
      <c r="F162" s="45">
        <f>SUM(F154:F161)</f>
        <v>0</v>
      </c>
      <c r="G162" s="118">
        <f>SUM(G154:G161)</f>
        <v>0</v>
      </c>
      <c r="H162" s="40">
        <f>(H154*G154)+(H155*G155)+(H156*G156)+(H157*G157)+(H158*G158)+(H159*G159)+(H160*G160)+(H161*G161)</f>
        <v>0</v>
      </c>
      <c r="I162" s="50">
        <f>SUM(I154:I161)</f>
        <v>0</v>
      </c>
      <c r="J162" s="51"/>
      <c r="K162" s="39"/>
      <c r="L162" s="42"/>
    </row>
    <row r="163" spans="2:12" ht="51" hidden="1" customHeight="1">
      <c r="B163" s="16" t="s">
        <v>226</v>
      </c>
      <c r="C163" s="210"/>
      <c r="D163" s="211"/>
      <c r="E163" s="211"/>
      <c r="F163" s="211"/>
      <c r="G163" s="211"/>
      <c r="H163" s="211"/>
      <c r="I163" s="211"/>
      <c r="J163" s="211"/>
      <c r="K163" s="212"/>
      <c r="L163" s="18"/>
    </row>
    <row r="164" spans="2:12" hidden="1">
      <c r="B164" s="19" t="s">
        <v>227</v>
      </c>
      <c r="C164" s="147"/>
      <c r="D164" s="100"/>
      <c r="E164" s="134"/>
      <c r="F164" s="20"/>
      <c r="G164" s="116">
        <f t="shared" ref="G164:G171" si="17">SUM(D164:F164)</f>
        <v>0</v>
      </c>
      <c r="H164" s="21"/>
      <c r="I164" s="20"/>
      <c r="J164" s="22"/>
      <c r="K164" s="23"/>
      <c r="L164" s="24"/>
    </row>
    <row r="165" spans="2:12" hidden="1">
      <c r="B165" s="19" t="s">
        <v>228</v>
      </c>
      <c r="C165" s="147"/>
      <c r="D165" s="100"/>
      <c r="E165" s="134"/>
      <c r="F165" s="20"/>
      <c r="G165" s="116">
        <f t="shared" si="17"/>
        <v>0</v>
      </c>
      <c r="H165" s="21"/>
      <c r="I165" s="20"/>
      <c r="J165" s="22"/>
      <c r="K165" s="23"/>
      <c r="L165" s="24"/>
    </row>
    <row r="166" spans="2:12" hidden="1">
      <c r="B166" s="19" t="s">
        <v>229</v>
      </c>
      <c r="C166" s="147"/>
      <c r="D166" s="100"/>
      <c r="E166" s="134"/>
      <c r="F166" s="20"/>
      <c r="G166" s="116">
        <f t="shared" si="17"/>
        <v>0</v>
      </c>
      <c r="H166" s="21"/>
      <c r="I166" s="20"/>
      <c r="J166" s="22"/>
      <c r="K166" s="23"/>
      <c r="L166" s="24"/>
    </row>
    <row r="167" spans="2:12" hidden="1">
      <c r="B167" s="19" t="s">
        <v>230</v>
      </c>
      <c r="C167" s="147"/>
      <c r="D167" s="100"/>
      <c r="E167" s="134"/>
      <c r="F167" s="20"/>
      <c r="G167" s="116">
        <f t="shared" si="17"/>
        <v>0</v>
      </c>
      <c r="H167" s="21"/>
      <c r="I167" s="20"/>
      <c r="J167" s="22"/>
      <c r="K167" s="23"/>
      <c r="L167" s="24"/>
    </row>
    <row r="168" spans="2:12" hidden="1">
      <c r="B168" s="19" t="s">
        <v>231</v>
      </c>
      <c r="C168" s="147"/>
      <c r="D168" s="100"/>
      <c r="E168" s="134"/>
      <c r="F168" s="20"/>
      <c r="G168" s="116">
        <f t="shared" si="17"/>
        <v>0</v>
      </c>
      <c r="H168" s="21"/>
      <c r="I168" s="20"/>
      <c r="J168" s="22"/>
      <c r="K168" s="23"/>
      <c r="L168" s="24"/>
    </row>
    <row r="169" spans="2:12" hidden="1">
      <c r="B169" s="19" t="s">
        <v>232</v>
      </c>
      <c r="C169" s="147"/>
      <c r="D169" s="100"/>
      <c r="E169" s="134"/>
      <c r="F169" s="20"/>
      <c r="G169" s="116">
        <f t="shared" si="17"/>
        <v>0</v>
      </c>
      <c r="H169" s="21"/>
      <c r="I169" s="20"/>
      <c r="J169" s="22"/>
      <c r="K169" s="23"/>
      <c r="L169" s="24"/>
    </row>
    <row r="170" spans="2:12" hidden="1">
      <c r="B170" s="19" t="s">
        <v>233</v>
      </c>
      <c r="C170" s="149"/>
      <c r="D170" s="100"/>
      <c r="E170" s="136"/>
      <c r="F170" s="37"/>
      <c r="G170" s="116">
        <f t="shared" si="17"/>
        <v>0</v>
      </c>
      <c r="H170" s="38"/>
      <c r="I170" s="37"/>
      <c r="J170" s="22"/>
      <c r="K170" s="39"/>
      <c r="L170" s="24"/>
    </row>
    <row r="171" spans="2:12" hidden="1">
      <c r="B171" s="19" t="s">
        <v>234</v>
      </c>
      <c r="C171" s="149"/>
      <c r="D171" s="100"/>
      <c r="E171" s="136"/>
      <c r="F171" s="37"/>
      <c r="G171" s="116">
        <f t="shared" si="17"/>
        <v>0</v>
      </c>
      <c r="H171" s="38"/>
      <c r="I171" s="37"/>
      <c r="J171" s="22"/>
      <c r="K171" s="39"/>
      <c r="L171" s="24"/>
    </row>
    <row r="172" spans="2:12" hidden="1">
      <c r="C172" s="150" t="s">
        <v>43</v>
      </c>
      <c r="D172" s="101">
        <f>SUM(D164:D171)</f>
        <v>0</v>
      </c>
      <c r="E172" s="117">
        <f>SUM(E164:E171)</f>
        <v>0</v>
      </c>
      <c r="F172" s="40">
        <f>SUM(F164:F171)</f>
        <v>0</v>
      </c>
      <c r="G172" s="117">
        <f>SUM(G164:G171)</f>
        <v>0</v>
      </c>
      <c r="H172" s="40">
        <f>(H164*G164)+(H165*G165)+(H166*G166)+(H167*G167)+(H168*G168)+(H169*G169)+(H170*G170)+(H171*G171)</f>
        <v>0</v>
      </c>
      <c r="I172" s="50">
        <f>SUM(I164:I171)</f>
        <v>0</v>
      </c>
      <c r="J172" s="51"/>
      <c r="K172" s="39"/>
      <c r="L172" s="42"/>
    </row>
    <row r="173" spans="2:12" ht="15.75" customHeight="1">
      <c r="B173" s="52"/>
      <c r="C173" s="154"/>
      <c r="D173" s="104"/>
      <c r="E173" s="120"/>
      <c r="F173" s="53"/>
      <c r="G173" s="120"/>
      <c r="H173" s="53"/>
      <c r="I173" s="53"/>
      <c r="J173" s="48"/>
      <c r="K173" s="54"/>
      <c r="L173" s="55"/>
    </row>
    <row r="174" spans="2:12" ht="15.75" customHeight="1">
      <c r="B174" s="52"/>
      <c r="C174" s="154"/>
      <c r="D174" s="104"/>
      <c r="E174" s="120"/>
      <c r="F174" s="53"/>
      <c r="G174" s="120"/>
      <c r="H174" s="53"/>
      <c r="I174" s="53"/>
      <c r="J174" s="48"/>
      <c r="K174" s="54"/>
      <c r="L174" s="55"/>
    </row>
    <row r="175" spans="2:12" ht="63.75" customHeight="1">
      <c r="B175" s="16" t="s">
        <v>235</v>
      </c>
      <c r="C175" s="149" t="s">
        <v>236</v>
      </c>
      <c r="D175" s="105">
        <v>200000</v>
      </c>
      <c r="E175" s="140">
        <f>71713.43+18085.58</f>
        <v>89799.01</v>
      </c>
      <c r="F175" s="186">
        <v>123427.26</v>
      </c>
      <c r="G175" s="121">
        <f>SUM(E175:F175)</f>
        <v>213226.27</v>
      </c>
      <c r="H175" s="58">
        <v>0.6</v>
      </c>
      <c r="I175" s="57"/>
      <c r="J175" s="22"/>
      <c r="K175" s="59" t="s">
        <v>237</v>
      </c>
      <c r="L175" s="42"/>
    </row>
    <row r="176" spans="2:12" ht="69.75" customHeight="1">
      <c r="B176" s="16" t="s">
        <v>238</v>
      </c>
      <c r="C176" s="149" t="s">
        <v>239</v>
      </c>
      <c r="D176" s="105">
        <v>30000</v>
      </c>
      <c r="E176" s="105">
        <f>8297.78+236.45+12875.82</f>
        <v>21410.050000000003</v>
      </c>
      <c r="F176" s="186">
        <v>39000</v>
      </c>
      <c r="G176" s="121">
        <f>SUM(E176:F176)</f>
        <v>60410.05</v>
      </c>
      <c r="H176" s="58">
        <v>0.6</v>
      </c>
      <c r="I176" s="57"/>
      <c r="J176" s="22"/>
      <c r="K176" s="59"/>
      <c r="L176" s="42"/>
    </row>
    <row r="177" spans="2:12" ht="57" customHeight="1">
      <c r="B177" s="16" t="s">
        <v>240</v>
      </c>
      <c r="C177" s="159" t="s">
        <v>240</v>
      </c>
      <c r="D177" s="105">
        <v>30000</v>
      </c>
      <c r="E177" s="124">
        <f>16065.11+2697.88+1454.44+10868.96</f>
        <v>31086.39</v>
      </c>
      <c r="F177" s="57"/>
      <c r="G177" s="121">
        <f>SUM(E177:F177)</f>
        <v>31086.39</v>
      </c>
      <c r="H177" s="58">
        <v>0.5</v>
      </c>
      <c r="I177" s="57"/>
      <c r="J177" s="22"/>
      <c r="K177" s="59"/>
      <c r="L177" s="42"/>
    </row>
    <row r="178" spans="2:12" ht="65.25" customHeight="1">
      <c r="B178" s="60" t="s">
        <v>241</v>
      </c>
      <c r="C178" s="149" t="s">
        <v>242</v>
      </c>
      <c r="D178" s="105">
        <v>46000</v>
      </c>
      <c r="E178" s="140">
        <v>6132.24</v>
      </c>
      <c r="F178" s="57"/>
      <c r="G178" s="121">
        <f>SUM(E178:F178)</f>
        <v>6132.24</v>
      </c>
      <c r="H178" s="58">
        <v>0.8</v>
      </c>
      <c r="I178" s="57"/>
      <c r="J178" s="22"/>
      <c r="K178" s="59"/>
      <c r="L178" s="42"/>
    </row>
    <row r="179" spans="2:12" ht="21.75" customHeight="1">
      <c r="B179" s="52"/>
      <c r="C179" s="160" t="s">
        <v>243</v>
      </c>
      <c r="D179" s="106">
        <f>SUM(D175:D178)</f>
        <v>306000</v>
      </c>
      <c r="E179" s="122">
        <f>SUM(E175:E178)</f>
        <v>148427.69</v>
      </c>
      <c r="F179" s="190">
        <f>SUM(F175:F178)</f>
        <v>162427.26</v>
      </c>
      <c r="G179" s="122">
        <f>SUM(G175:G178)</f>
        <v>310854.95</v>
      </c>
      <c r="H179" s="40">
        <f>(H175*G175)+(H176*G176)+(H177*G177)+(H178*G178)</f>
        <v>184630.77899999998</v>
      </c>
      <c r="I179" s="50">
        <f>SUM(I175:I178)</f>
        <v>0</v>
      </c>
      <c r="J179" s="51"/>
      <c r="K179" s="61"/>
      <c r="L179" s="62"/>
    </row>
    <row r="180" spans="2:12" ht="15.75" customHeight="1">
      <c r="B180" s="52"/>
      <c r="C180" s="154"/>
      <c r="D180" s="104"/>
      <c r="E180" s="120"/>
      <c r="F180" s="53"/>
      <c r="G180" s="120"/>
      <c r="H180" s="53"/>
      <c r="I180" s="53"/>
      <c r="J180" s="48"/>
      <c r="K180" s="54"/>
      <c r="L180" s="62"/>
    </row>
    <row r="181" spans="2:12" ht="15.75" customHeight="1">
      <c r="B181" s="52"/>
      <c r="C181" s="154"/>
      <c r="D181" s="104"/>
      <c r="E181" s="120"/>
      <c r="F181" s="53"/>
      <c r="G181" s="120"/>
      <c r="H181" s="53">
        <f>H179+H58+H68+H26+H16</f>
        <v>777732.4523</v>
      </c>
      <c r="I181" s="53"/>
      <c r="J181" s="48"/>
      <c r="K181" s="54"/>
      <c r="L181" s="62"/>
    </row>
    <row r="182" spans="2:12" ht="15.75" customHeight="1">
      <c r="B182" s="52"/>
      <c r="C182" s="154"/>
      <c r="D182" s="104"/>
      <c r="E182" s="120"/>
      <c r="F182" s="53"/>
      <c r="G182" s="120"/>
      <c r="H182" s="53">
        <v>116590</v>
      </c>
      <c r="I182" s="53"/>
      <c r="J182" s="48"/>
      <c r="K182" s="54"/>
      <c r="L182" s="62"/>
    </row>
    <row r="183" spans="2:12" ht="15.75" customHeight="1">
      <c r="B183" s="52"/>
      <c r="C183" s="154"/>
      <c r="D183" s="104"/>
      <c r="E183" s="120"/>
      <c r="F183" s="53"/>
      <c r="G183" s="120"/>
      <c r="H183" s="53"/>
      <c r="I183" s="53"/>
      <c r="J183" s="48"/>
      <c r="K183" s="54"/>
      <c r="L183" s="62"/>
    </row>
    <row r="184" spans="2:12" ht="15.75" customHeight="1">
      <c r="B184" s="52"/>
      <c r="C184" s="154"/>
      <c r="D184" s="104"/>
      <c r="E184" s="120"/>
      <c r="F184" s="53"/>
      <c r="G184" s="120"/>
      <c r="H184" s="53"/>
      <c r="I184" s="53"/>
      <c r="J184" s="48"/>
      <c r="K184" s="54"/>
      <c r="L184" s="62"/>
    </row>
    <row r="185" spans="2:12" ht="15.75" customHeight="1">
      <c r="B185" s="52"/>
      <c r="C185" s="154"/>
      <c r="D185" s="104"/>
      <c r="E185" s="120"/>
      <c r="F185" s="53"/>
      <c r="G185" s="120"/>
      <c r="H185" s="53"/>
      <c r="I185" s="53"/>
      <c r="J185" s="48"/>
      <c r="K185" s="54"/>
      <c r="L185" s="62"/>
    </row>
    <row r="186" spans="2:12" ht="15.75" customHeight="1" thickBot="1">
      <c r="B186" s="52"/>
      <c r="C186" s="154"/>
      <c r="D186" s="104"/>
      <c r="E186" s="120"/>
      <c r="F186" s="53"/>
      <c r="G186" s="120"/>
      <c r="H186" s="53"/>
      <c r="I186" s="53"/>
      <c r="J186" s="48"/>
      <c r="K186" s="54"/>
      <c r="L186" s="62"/>
    </row>
    <row r="187" spans="2:12">
      <c r="B187" s="52"/>
      <c r="C187" s="220" t="s">
        <v>244</v>
      </c>
      <c r="D187" s="221"/>
      <c r="E187" s="221"/>
      <c r="F187" s="221"/>
      <c r="G187" s="222"/>
      <c r="H187" s="62"/>
      <c r="I187" s="53"/>
      <c r="J187" s="48"/>
      <c r="K187" s="63"/>
    </row>
    <row r="188" spans="2:12" ht="40.5" customHeight="1">
      <c r="B188" s="52"/>
      <c r="C188" s="223"/>
      <c r="D188" s="225" t="str">
        <f>D4</f>
        <v>CONSORCIO</v>
      </c>
      <c r="E188" s="227" t="str">
        <f>E4</f>
        <v xml:space="preserve">EJECUTADO UNICEF </v>
      </c>
      <c r="F188" s="229" t="str">
        <f>F4</f>
        <v>EJECUTADO UNODC</v>
      </c>
      <c r="G188" s="231" t="s">
        <v>7</v>
      </c>
      <c r="H188" s="46"/>
      <c r="I188" s="53"/>
      <c r="J188" s="48"/>
      <c r="K188" s="63"/>
    </row>
    <row r="189" spans="2:12" ht="24.75" customHeight="1">
      <c r="B189" s="52"/>
      <c r="C189" s="224"/>
      <c r="D189" s="226"/>
      <c r="E189" s="228"/>
      <c r="F189" s="230"/>
      <c r="G189" s="232"/>
      <c r="H189" s="46"/>
      <c r="I189" s="53"/>
      <c r="J189" s="48"/>
      <c r="K189" s="63"/>
    </row>
    <row r="190" spans="2:12" ht="41.25" customHeight="1">
      <c r="B190" s="64"/>
      <c r="C190" s="161" t="s">
        <v>245</v>
      </c>
      <c r="D190" s="107">
        <f>SUM(D16,D26,D36,D46,D58,D68,D78,D88,D100,D110,D120,D130,D142,D152,D162,D172,D175,D176,D177,D178)</f>
        <v>1837738</v>
      </c>
      <c r="E190" s="141">
        <f>SUM(E16,E26,E36,E46,E58,E68,E179)</f>
        <v>540813.21</v>
      </c>
      <c r="F190" s="65">
        <f>SUM(F16,F26,F36,F46,F58,F68,F78,F88,F100,F110,F120,F130,F142,F152,F162,F172,F175,F176,F177,F178)</f>
        <v>706557.53</v>
      </c>
      <c r="G190" s="123">
        <f>SUM(E190:F190)</f>
        <v>1247370.74</v>
      </c>
      <c r="H190" s="46"/>
      <c r="I190" s="66"/>
      <c r="J190" s="48"/>
      <c r="K190" s="67"/>
    </row>
    <row r="191" spans="2:12" ht="51.75" customHeight="1">
      <c r="B191" s="68"/>
      <c r="C191" s="161" t="s">
        <v>246</v>
      </c>
      <c r="D191" s="107">
        <f>D190*0.07</f>
        <v>128641.66000000002</v>
      </c>
      <c r="E191" s="141">
        <f>41500.47</f>
        <v>41500.47</v>
      </c>
      <c r="F191" s="65">
        <f>F190*0.07</f>
        <v>49459.027100000007</v>
      </c>
      <c r="G191" s="123">
        <f>SUM(E191:F191)</f>
        <v>90959.497100000008</v>
      </c>
      <c r="H191" s="68"/>
      <c r="I191" s="66"/>
      <c r="J191" s="48"/>
      <c r="K191" s="69"/>
    </row>
    <row r="192" spans="2:12" ht="51.75" customHeight="1" thickBot="1">
      <c r="B192" s="68"/>
      <c r="C192" s="162" t="s">
        <v>7</v>
      </c>
      <c r="D192" s="108">
        <f>SUM(D190:D191)</f>
        <v>1966379.66</v>
      </c>
      <c r="E192" s="128">
        <f>SUM(E190:E191)</f>
        <v>582313.67999999993</v>
      </c>
      <c r="F192" s="188">
        <f>SUM(F190:F191)</f>
        <v>756016.55710000009</v>
      </c>
      <c r="G192" s="123">
        <f>SUM(E192:F192)</f>
        <v>1338330.2371</v>
      </c>
      <c r="H192" s="68"/>
      <c r="K192" s="69"/>
    </row>
    <row r="193" spans="2:12" ht="42" customHeight="1">
      <c r="B193" s="68"/>
      <c r="E193" s="194"/>
      <c r="F193" s="124"/>
      <c r="I193" s="72"/>
      <c r="J193" s="73"/>
      <c r="K193" s="74"/>
      <c r="L193" s="75"/>
    </row>
    <row r="194" spans="2:12" s="36" customFormat="1" ht="29.25" customHeight="1" thickBot="1">
      <c r="B194" s="46"/>
      <c r="C194" s="163"/>
      <c r="D194" s="110"/>
      <c r="E194" s="125"/>
      <c r="F194" s="76"/>
      <c r="G194" s="125"/>
      <c r="H194" s="76"/>
      <c r="I194" s="77"/>
      <c r="J194" s="78"/>
      <c r="K194" s="63"/>
      <c r="L194" s="64"/>
    </row>
    <row r="195" spans="2:12" ht="23.25" customHeight="1">
      <c r="B195" s="75"/>
      <c r="C195" s="238" t="s">
        <v>247</v>
      </c>
      <c r="D195" s="239"/>
      <c r="E195" s="239"/>
      <c r="F195" s="239"/>
      <c r="G195" s="239"/>
      <c r="H195" s="240"/>
      <c r="I195" s="77"/>
      <c r="J195" s="78"/>
      <c r="K195" s="69"/>
    </row>
    <row r="196" spans="2:12" ht="41.25" customHeight="1">
      <c r="B196" s="75"/>
      <c r="C196" s="164"/>
      <c r="D196" s="241" t="str">
        <f>D4</f>
        <v>CONSORCIO</v>
      </c>
      <c r="E196" s="243" t="str">
        <f>E4</f>
        <v xml:space="preserve">EJECUTADO UNICEF </v>
      </c>
      <c r="F196" s="245" t="str">
        <f>F4</f>
        <v>EJECUTADO UNODC</v>
      </c>
      <c r="G196" s="247" t="s">
        <v>7</v>
      </c>
      <c r="H196" s="249" t="s">
        <v>248</v>
      </c>
      <c r="I196" s="77"/>
      <c r="J196" s="78"/>
      <c r="K196" s="69"/>
    </row>
    <row r="197" spans="2:12" ht="27.75" customHeight="1">
      <c r="B197" s="75"/>
      <c r="C197" s="164"/>
      <c r="D197" s="242"/>
      <c r="E197" s="244"/>
      <c r="F197" s="246"/>
      <c r="G197" s="248"/>
      <c r="H197" s="250"/>
      <c r="I197" s="79"/>
      <c r="J197" s="80"/>
      <c r="K197" s="69"/>
    </row>
    <row r="198" spans="2:12" ht="55.5" customHeight="1">
      <c r="B198" s="75"/>
      <c r="C198" s="164" t="s">
        <v>249</v>
      </c>
      <c r="D198" s="106">
        <f>$D$192*H198</f>
        <v>1376465.7619999999</v>
      </c>
      <c r="E198" s="126">
        <f>E192</f>
        <v>582313.67999999993</v>
      </c>
      <c r="F198" s="189">
        <v>529211.66</v>
      </c>
      <c r="G198" s="126">
        <f>F198+E198</f>
        <v>1111525.3399999999</v>
      </c>
      <c r="H198" s="81">
        <v>0.7</v>
      </c>
      <c r="I198" s="79">
        <f>G198*100/D198</f>
        <v>80.752124076443238</v>
      </c>
      <c r="J198" s="80"/>
      <c r="K198" s="69"/>
    </row>
    <row r="199" spans="2:12" ht="57.75" customHeight="1">
      <c r="B199" s="233"/>
      <c r="C199" s="165" t="s">
        <v>250</v>
      </c>
      <c r="D199" s="106">
        <f>$D$192*H199</f>
        <v>0</v>
      </c>
      <c r="E199" s="126"/>
      <c r="F199" s="189">
        <v>226805</v>
      </c>
      <c r="G199" s="127"/>
      <c r="H199" s="82"/>
      <c r="I199" s="83"/>
      <c r="J199" s="80"/>
    </row>
    <row r="200" spans="2:12" ht="57.75" customHeight="1">
      <c r="B200" s="233"/>
      <c r="C200" s="165" t="s">
        <v>251</v>
      </c>
      <c r="D200" s="106">
        <f>$D$192*H200</f>
        <v>0</v>
      </c>
      <c r="E200" s="126">
        <f>$E$192*H200</f>
        <v>0</v>
      </c>
      <c r="F200" s="189">
        <f>$F$192*H200</f>
        <v>0</v>
      </c>
      <c r="G200" s="127">
        <f>SUM(D200:F200)</f>
        <v>0</v>
      </c>
      <c r="H200" s="84"/>
      <c r="I200" s="85"/>
      <c r="J200" s="78"/>
    </row>
    <row r="201" spans="2:12" ht="38.25" customHeight="1" thickBot="1">
      <c r="B201" s="233"/>
      <c r="C201" s="162" t="s">
        <v>252</v>
      </c>
      <c r="D201" s="108">
        <f>SUM(D198:D200)</f>
        <v>1376465.7619999999</v>
      </c>
      <c r="E201" s="128">
        <f>SUM(E198:E200)</f>
        <v>582313.67999999993</v>
      </c>
      <c r="F201" s="188">
        <f>SUM(F198:F200)</f>
        <v>756016.66</v>
      </c>
      <c r="G201" s="128">
        <f>SUM(G198:G200)</f>
        <v>1111525.3399999999</v>
      </c>
      <c r="H201" s="86">
        <f>SUM(H198:H200)</f>
        <v>0.7</v>
      </c>
      <c r="I201" s="87"/>
      <c r="J201" s="73"/>
    </row>
    <row r="202" spans="2:12" ht="21.75" customHeight="1" thickBot="1">
      <c r="B202" s="233"/>
      <c r="C202" s="166"/>
      <c r="D202" s="110"/>
      <c r="E202" s="129"/>
      <c r="F202" s="88"/>
      <c r="G202" s="129"/>
      <c r="H202" s="88"/>
      <c r="I202" s="87"/>
      <c r="J202" s="73"/>
    </row>
    <row r="203" spans="2:12" ht="49.5" customHeight="1">
      <c r="B203" s="233"/>
      <c r="C203" s="167" t="s">
        <v>253</v>
      </c>
      <c r="D203" s="111">
        <f>SUM(H16,H26,H36,H46,H58,H68,H78,H88,H100,H110,H120,H130,H142,H152,H162,H172,H179)*1.07</f>
        <v>832173.7239610001</v>
      </c>
      <c r="E203" s="125"/>
      <c r="F203" s="76"/>
      <c r="G203" s="125"/>
      <c r="H203" s="89" t="s">
        <v>254</v>
      </c>
      <c r="I203" s="90">
        <f>SUM(I179,I172,I162,I152,I142,I130,I120,I110,I100,I88,I78,I68,I58,I46,I36,I26,I16)</f>
        <v>0</v>
      </c>
    </row>
    <row r="204" spans="2:12" ht="28.5" customHeight="1" thickBot="1">
      <c r="B204" s="233"/>
      <c r="C204" s="164" t="s">
        <v>255</v>
      </c>
      <c r="D204" s="112">
        <f>D203/G192</f>
        <v>0.62179998694807948</v>
      </c>
      <c r="E204" s="130"/>
      <c r="F204" s="91"/>
      <c r="G204" s="130"/>
      <c r="H204" s="92" t="s">
        <v>256</v>
      </c>
      <c r="I204" s="93">
        <f>I203/G190</f>
        <v>0</v>
      </c>
      <c r="J204" s="94"/>
    </row>
    <row r="205" spans="2:12" ht="28.5" customHeight="1">
      <c r="B205" s="233"/>
      <c r="C205" s="234"/>
      <c r="D205" s="235"/>
      <c r="E205" s="131"/>
      <c r="F205" s="95"/>
      <c r="G205" s="131"/>
    </row>
    <row r="206" spans="2:12" ht="32.25" customHeight="1">
      <c r="B206" s="233"/>
      <c r="C206" s="164" t="s">
        <v>257</v>
      </c>
      <c r="D206" s="112">
        <f>SUM(D177:F178)*1.07</f>
        <v>121143.93410000001</v>
      </c>
      <c r="E206" s="130"/>
      <c r="F206" s="96"/>
      <c r="G206" s="130"/>
    </row>
    <row r="207" spans="2:12" ht="23.25" customHeight="1">
      <c r="B207" s="233"/>
      <c r="C207" s="164" t="s">
        <v>258</v>
      </c>
      <c r="D207" s="112">
        <f>D206/G192</f>
        <v>9.051871559182903E-2</v>
      </c>
      <c r="E207" s="130"/>
      <c r="F207" s="96"/>
      <c r="G207" s="130"/>
      <c r="I207" s="97"/>
    </row>
    <row r="208" spans="2:12" ht="66.75" customHeight="1" thickBot="1">
      <c r="B208" s="233"/>
      <c r="C208" s="236" t="s">
        <v>259</v>
      </c>
      <c r="D208" s="237"/>
      <c r="E208" s="132"/>
      <c r="F208" s="98"/>
      <c r="G208" s="132"/>
    </row>
    <row r="209" spans="2:12" ht="55.5" customHeight="1">
      <c r="B209" s="233"/>
      <c r="L209" s="36"/>
    </row>
    <row r="210" spans="2:12" ht="42.75" customHeight="1">
      <c r="B210" s="233"/>
    </row>
    <row r="211" spans="2:12" ht="21.75" customHeight="1">
      <c r="B211" s="233"/>
    </row>
    <row r="212" spans="2:12" ht="21.75" customHeight="1">
      <c r="B212" s="233"/>
    </row>
    <row r="213" spans="2:12" ht="23.25" customHeight="1">
      <c r="B213" s="233"/>
    </row>
    <row r="214" spans="2:12" ht="23.25" customHeight="1"/>
    <row r="215" spans="2:12" ht="21.75" customHeight="1"/>
    <row r="216" spans="2:12" ht="16.5" customHeight="1"/>
    <row r="217" spans="2:12" ht="29.25" customHeight="1"/>
    <row r="218" spans="2:12" ht="24.75" customHeight="1"/>
    <row r="219" spans="2:12" ht="33" customHeight="1"/>
    <row r="221" spans="2:12" ht="15" customHeight="1"/>
    <row r="222" spans="2:12" ht="25.5" customHeight="1"/>
  </sheetData>
  <mergeCells count="37">
    <mergeCell ref="B199:B213"/>
    <mergeCell ref="C205:D205"/>
    <mergeCell ref="C208:D208"/>
    <mergeCell ref="C195:H195"/>
    <mergeCell ref="D196:D197"/>
    <mergeCell ref="E196:E197"/>
    <mergeCell ref="F196:F197"/>
    <mergeCell ref="G196:G197"/>
    <mergeCell ref="H196:H197"/>
    <mergeCell ref="C188:C189"/>
    <mergeCell ref="D188:D189"/>
    <mergeCell ref="E188:E189"/>
    <mergeCell ref="F188:F189"/>
    <mergeCell ref="G188:G189"/>
    <mergeCell ref="C133:K133"/>
    <mergeCell ref="C143:K143"/>
    <mergeCell ref="C153:K153"/>
    <mergeCell ref="C163:K163"/>
    <mergeCell ref="C187:G187"/>
    <mergeCell ref="C132:K132"/>
    <mergeCell ref="C37:K37"/>
    <mergeCell ref="C48:K48"/>
    <mergeCell ref="C49:K49"/>
    <mergeCell ref="C59:K59"/>
    <mergeCell ref="C69:K69"/>
    <mergeCell ref="C79:K79"/>
    <mergeCell ref="C90:K90"/>
    <mergeCell ref="C91:K91"/>
    <mergeCell ref="C101:K101"/>
    <mergeCell ref="C111:K111"/>
    <mergeCell ref="C121:K121"/>
    <mergeCell ref="C27:K27"/>
    <mergeCell ref="B1:E1"/>
    <mergeCell ref="B2:E2"/>
    <mergeCell ref="C5:K5"/>
    <mergeCell ref="C6:K6"/>
    <mergeCell ref="C17:K17"/>
  </mergeCells>
  <conditionalFormatting sqref="D204">
    <cfRule type="cellIs" dxfId="5" priority="3" operator="lessThan">
      <formula>0.15</formula>
    </cfRule>
  </conditionalFormatting>
  <conditionalFormatting sqref="D207">
    <cfRule type="cellIs" dxfId="4" priority="2" operator="lessThan">
      <formula>0.05</formula>
    </cfRule>
  </conditionalFormatting>
  <conditionalFormatting sqref="I200:J200 H201">
    <cfRule type="cellIs" dxfId="3" priority="1" operator="greaterThan">
      <formula>1</formula>
    </cfRule>
  </conditionalFormatting>
  <dataValidations count="6">
    <dataValidation allowBlank="1" showInputMessage="1" showErrorMessage="1" prompt="Insert *text* description of Activity here" sqref="C164 C154 C28 C38 C144 C134 C70 C80 C92 C102 C112 C122" xr:uid="{4DAE5769-8DD9-4F95-B976-150A20B32586}"/>
    <dataValidation allowBlank="1" showInputMessage="1" showErrorMessage="1" prompt="Insert *text* description of Output here" sqref="C163 C153 C27 C37 C143 C133 C69 C79 C91 C101 C111 C121" xr:uid="{AA8E72E7-73C0-459B-880D-D8678014F0F0}"/>
    <dataValidation allowBlank="1" showErrorMessage="1" prompt="% Towards Gender Equality and Women's Empowerment Must be Higher than 15%_x000a_" sqref="D206:G206" xr:uid="{16627564-FE97-4A2C-AEAE-85D5DC66FFB9}"/>
    <dataValidation allowBlank="1" showInputMessage="1" showErrorMessage="1" prompt="Insert *text* description of Outcome here" sqref="C132:K132 C90:K90" xr:uid="{40F81ABC-2C69-4CE4-B7F0-3079C72F5921}"/>
    <dataValidation allowBlank="1" showInputMessage="1" showErrorMessage="1" prompt="M&amp;E Budget Cannot be Less than 5%_x000a_" sqref="D207:G207" xr:uid="{08BC5C79-8263-49A2-9EB1-94BCD10CD5E7}"/>
    <dataValidation allowBlank="1" showInputMessage="1" showErrorMessage="1" prompt="% Towards Gender Equality and Women's Empowerment Must be Higher than 15%_x000a_" sqref="D204:G204" xr:uid="{A18EE1A6-8AE9-45C7-AB11-A24BE61B00FF}"/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C275-50EF-4723-AEA9-47C3D784D943}">
  <dimension ref="A1:M222"/>
  <sheetViews>
    <sheetView tabSelected="1" topLeftCell="A199" workbookViewId="0">
      <selection activeCell="E203" sqref="E203:E208"/>
    </sheetView>
  </sheetViews>
  <sheetFormatPr defaultColWidth="9.140625" defaultRowHeight="15.95"/>
  <cols>
    <col min="1" max="1" width="1.28515625" style="1" customWidth="1"/>
    <col min="2" max="2" width="30.7109375" style="1" customWidth="1"/>
    <col min="3" max="3" width="54" style="143" customWidth="1"/>
    <col min="4" max="5" width="25.140625" style="109" customWidth="1"/>
    <col min="6" max="6" width="25.7109375" style="124" customWidth="1"/>
    <col min="7" max="7" width="36.85546875" style="1" customWidth="1"/>
    <col min="8" max="8" width="23.140625" style="124" customWidth="1"/>
    <col min="9" max="9" width="22.42578125" style="1" customWidth="1"/>
    <col min="10" max="10" width="22.42578125" style="70" customWidth="1"/>
    <col min="11" max="11" width="25.7109375" style="71" customWidth="1"/>
    <col min="12" max="12" width="30.28515625" style="10" customWidth="1"/>
    <col min="13" max="13" width="18.85546875" style="1" customWidth="1"/>
    <col min="14" max="14" width="9.140625" style="1"/>
    <col min="15" max="15" width="17.7109375" style="1" customWidth="1"/>
    <col min="16" max="16" width="26.42578125" style="1" customWidth="1"/>
    <col min="17" max="17" width="22.42578125" style="1" customWidth="1"/>
    <col min="18" max="18" width="29.7109375" style="1" customWidth="1"/>
    <col min="19" max="19" width="23.42578125" style="1" customWidth="1"/>
    <col min="20" max="20" width="18.42578125" style="1" customWidth="1"/>
    <col min="21" max="21" width="17.42578125" style="1" customWidth="1"/>
    <col min="22" max="22" width="25.140625" style="1" customWidth="1"/>
    <col min="23" max="16384" width="9.140625" style="1"/>
  </cols>
  <sheetData>
    <row r="1" spans="1:13" ht="30.75" customHeight="1">
      <c r="B1" s="213" t="s">
        <v>260</v>
      </c>
      <c r="C1" s="213"/>
      <c r="D1" s="213"/>
      <c r="E1" s="213"/>
      <c r="F1" s="213"/>
      <c r="G1" s="2"/>
      <c r="H1" s="113"/>
      <c r="I1" s="3"/>
      <c r="J1" s="4"/>
      <c r="K1" s="5"/>
      <c r="L1" s="6"/>
    </row>
    <row r="2" spans="1:13" ht="16.5" customHeight="1">
      <c r="B2" s="214" t="s">
        <v>1</v>
      </c>
      <c r="C2" s="214"/>
      <c r="D2" s="214"/>
      <c r="E2" s="214"/>
      <c r="F2" s="214"/>
      <c r="G2" s="7"/>
      <c r="H2" s="114"/>
      <c r="I2" s="7"/>
      <c r="J2" s="8"/>
      <c r="K2" s="9"/>
    </row>
    <row r="3" spans="1:13">
      <c r="E3" s="109">
        <v>24.5</v>
      </c>
    </row>
    <row r="4" spans="1:13" ht="119.25" customHeight="1">
      <c r="B4" s="11" t="s">
        <v>2</v>
      </c>
      <c r="C4" s="144" t="s">
        <v>3</v>
      </c>
      <c r="D4" s="99" t="s">
        <v>261</v>
      </c>
      <c r="E4" s="99" t="s">
        <v>262</v>
      </c>
      <c r="F4" s="133" t="s">
        <v>5</v>
      </c>
      <c r="G4" s="13" t="s">
        <v>6</v>
      </c>
      <c r="H4" s="115" t="s">
        <v>7</v>
      </c>
      <c r="I4" s="11" t="s">
        <v>8</v>
      </c>
      <c r="J4" s="11" t="s">
        <v>9</v>
      </c>
      <c r="K4" s="12" t="s">
        <v>10</v>
      </c>
      <c r="L4" s="14" t="s">
        <v>11</v>
      </c>
      <c r="M4" s="15"/>
    </row>
    <row r="5" spans="1:13" ht="51" customHeight="1">
      <c r="B5" s="16" t="s">
        <v>12</v>
      </c>
      <c r="C5" s="215" t="s">
        <v>13</v>
      </c>
      <c r="D5" s="216"/>
      <c r="E5" s="216"/>
      <c r="F5" s="216"/>
      <c r="G5" s="216"/>
      <c r="H5" s="216"/>
      <c r="I5" s="216"/>
      <c r="J5" s="216"/>
      <c r="K5" s="216"/>
      <c r="L5" s="216"/>
      <c r="M5" s="17"/>
    </row>
    <row r="6" spans="1:13" ht="51" customHeight="1">
      <c r="B6" s="16" t="s">
        <v>14</v>
      </c>
      <c r="C6" s="215" t="s">
        <v>15</v>
      </c>
      <c r="D6" s="216"/>
      <c r="E6" s="216"/>
      <c r="F6" s="216"/>
      <c r="G6" s="216"/>
      <c r="H6" s="216"/>
      <c r="I6" s="216"/>
      <c r="J6" s="216"/>
      <c r="K6" s="216"/>
      <c r="L6" s="216"/>
      <c r="M6" s="18"/>
    </row>
    <row r="7" spans="1:13" ht="158.25" customHeight="1">
      <c r="B7" s="19" t="s">
        <v>16</v>
      </c>
      <c r="C7" s="145" t="s">
        <v>17</v>
      </c>
      <c r="D7" s="100">
        <v>50000</v>
      </c>
      <c r="E7" s="178"/>
      <c r="F7" s="134">
        <v>72156.13</v>
      </c>
      <c r="G7" s="187">
        <v>50000</v>
      </c>
      <c r="H7" s="116">
        <f>SUM(E7:G7)</f>
        <v>122156.13</v>
      </c>
      <c r="I7" s="21">
        <v>0.75</v>
      </c>
      <c r="J7" s="20"/>
      <c r="K7" s="22" t="s">
        <v>18</v>
      </c>
      <c r="L7" s="23" t="s">
        <v>19</v>
      </c>
      <c r="M7" s="24"/>
    </row>
    <row r="8" spans="1:13" ht="76.900000000000006" customHeight="1">
      <c r="B8" s="19" t="s">
        <v>20</v>
      </c>
      <c r="C8" s="145" t="s">
        <v>21</v>
      </c>
      <c r="D8" s="168">
        <v>70000</v>
      </c>
      <c r="E8" s="179">
        <v>33140.82</v>
      </c>
      <c r="F8" s="134"/>
      <c r="G8" s="184">
        <v>45000</v>
      </c>
      <c r="H8" s="116">
        <f t="shared" ref="H8:H14" si="0">SUM(E8:G8)</f>
        <v>78140.820000000007</v>
      </c>
      <c r="I8" s="21">
        <v>0.62</v>
      </c>
      <c r="J8" s="20"/>
      <c r="K8" s="22" t="s">
        <v>22</v>
      </c>
      <c r="L8" s="23" t="s">
        <v>23</v>
      </c>
      <c r="M8" s="24"/>
    </row>
    <row r="9" spans="1:13" ht="95.45" customHeight="1">
      <c r="B9" s="19" t="s">
        <v>24</v>
      </c>
      <c r="C9" s="145" t="s">
        <v>25</v>
      </c>
      <c r="D9" s="168">
        <v>100000</v>
      </c>
      <c r="E9" s="180">
        <v>45347.29</v>
      </c>
      <c r="F9" s="134"/>
      <c r="G9" s="184">
        <v>78500</v>
      </c>
      <c r="H9" s="116">
        <f t="shared" si="0"/>
        <v>123847.29000000001</v>
      </c>
      <c r="I9" s="21">
        <v>0.68</v>
      </c>
      <c r="J9" s="20"/>
      <c r="K9" s="22" t="s">
        <v>26</v>
      </c>
      <c r="L9" s="23" t="s">
        <v>27</v>
      </c>
      <c r="M9" s="24"/>
    </row>
    <row r="10" spans="1:13" ht="95.45" customHeight="1">
      <c r="B10" s="19" t="s">
        <v>24</v>
      </c>
      <c r="C10" s="145" t="s">
        <v>28</v>
      </c>
      <c r="D10" s="100">
        <v>0</v>
      </c>
      <c r="E10" s="180">
        <v>28652.89</v>
      </c>
      <c r="F10" s="134"/>
      <c r="G10" s="20"/>
      <c r="H10" s="116">
        <f t="shared" si="0"/>
        <v>28652.89</v>
      </c>
      <c r="I10" s="21">
        <v>0.68</v>
      </c>
      <c r="J10" s="20"/>
      <c r="K10" s="22" t="s">
        <v>26</v>
      </c>
      <c r="L10" s="23" t="s">
        <v>27</v>
      </c>
      <c r="M10" s="24"/>
    </row>
    <row r="11" spans="1:13" ht="90" customHeight="1">
      <c r="B11" s="19" t="s">
        <v>29</v>
      </c>
      <c r="C11" s="145" t="s">
        <v>30</v>
      </c>
      <c r="D11" s="168">
        <v>30000</v>
      </c>
      <c r="E11" s="179">
        <v>15000</v>
      </c>
      <c r="F11" s="134"/>
      <c r="G11" s="184">
        <v>70000</v>
      </c>
      <c r="H11" s="116">
        <f t="shared" si="0"/>
        <v>85000</v>
      </c>
      <c r="I11" s="21">
        <v>0.65</v>
      </c>
      <c r="J11" s="20"/>
      <c r="K11" s="22" t="s">
        <v>31</v>
      </c>
      <c r="L11" s="23" t="s">
        <v>32</v>
      </c>
      <c r="M11" s="24"/>
    </row>
    <row r="12" spans="1:13" ht="85.15" customHeight="1">
      <c r="B12" s="19" t="s">
        <v>33</v>
      </c>
      <c r="C12" s="146" t="s">
        <v>34</v>
      </c>
      <c r="D12" s="100">
        <v>20000</v>
      </c>
      <c r="E12" s="179" t="s">
        <v>263</v>
      </c>
      <c r="F12" s="135">
        <v>25401.02</v>
      </c>
      <c r="G12" s="25"/>
      <c r="H12" s="116">
        <f t="shared" si="0"/>
        <v>25401.02</v>
      </c>
      <c r="I12" s="26">
        <v>0.6</v>
      </c>
      <c r="J12" s="27"/>
      <c r="K12" s="28" t="s">
        <v>35</v>
      </c>
      <c r="L12" s="29" t="s">
        <v>36</v>
      </c>
      <c r="M12" s="24"/>
    </row>
    <row r="13" spans="1:13" ht="80.099999999999994">
      <c r="B13" s="19" t="s">
        <v>37</v>
      </c>
      <c r="C13" s="147" t="s">
        <v>38</v>
      </c>
      <c r="D13" s="168">
        <v>20000</v>
      </c>
      <c r="E13" s="179">
        <v>9000</v>
      </c>
      <c r="F13" s="100"/>
      <c r="G13" s="185">
        <v>97057.63</v>
      </c>
      <c r="H13" s="116">
        <f t="shared" si="0"/>
        <v>106057.63</v>
      </c>
      <c r="I13" s="26">
        <v>0.4</v>
      </c>
      <c r="J13" s="20"/>
      <c r="K13" s="22"/>
      <c r="L13" s="30"/>
      <c r="M13" s="24"/>
    </row>
    <row r="14" spans="1:13" ht="61.15" customHeight="1">
      <c r="B14" s="19" t="s">
        <v>39</v>
      </c>
      <c r="C14" s="148" t="s">
        <v>40</v>
      </c>
      <c r="D14" s="100">
        <v>20000</v>
      </c>
      <c r="E14" s="179" t="s">
        <v>263</v>
      </c>
      <c r="F14" s="100"/>
      <c r="G14" s="31"/>
      <c r="H14" s="116">
        <f t="shared" si="0"/>
        <v>0</v>
      </c>
      <c r="I14" s="32">
        <v>0.5</v>
      </c>
      <c r="J14" s="33"/>
      <c r="K14" s="34"/>
      <c r="L14" s="35" t="s">
        <v>41</v>
      </c>
      <c r="M14" s="24"/>
    </row>
    <row r="15" spans="1:13" hidden="1">
      <c r="A15" s="36"/>
      <c r="B15" s="19" t="s">
        <v>42</v>
      </c>
      <c r="C15" s="149"/>
      <c r="D15" s="100"/>
      <c r="E15" s="100"/>
      <c r="F15" s="136"/>
      <c r="G15" s="37"/>
      <c r="H15" s="116">
        <f t="shared" ref="H15" si="1">SUM(D15:G15)</f>
        <v>0</v>
      </c>
      <c r="I15" s="38"/>
      <c r="J15" s="37"/>
      <c r="K15" s="22"/>
      <c r="L15" s="39"/>
    </row>
    <row r="16" spans="1:13">
      <c r="A16" s="36"/>
      <c r="C16" s="150" t="s">
        <v>43</v>
      </c>
      <c r="D16" s="101">
        <f>SUM(D7:D15)</f>
        <v>310000</v>
      </c>
      <c r="E16" s="101">
        <f>SUM(E7:E15)</f>
        <v>131141</v>
      </c>
      <c r="F16" s="117">
        <f>SUM(F7:F15)</f>
        <v>97557.150000000009</v>
      </c>
      <c r="G16" s="191">
        <f>SUM(G7:G15)</f>
        <v>340557.63</v>
      </c>
      <c r="H16" s="117">
        <f>SUM(H7:H15)</f>
        <v>569255.78</v>
      </c>
      <c r="I16" s="40">
        <f>(I7*H7)+(I8*H8)+(I9*H9)+(I11*H11)+(I12*H12)+(I13*H13)+(I14*H14)+(I15*H15)</f>
        <v>337194.22710000008</v>
      </c>
      <c r="J16" s="40">
        <f>SUM(J7:J15)</f>
        <v>0</v>
      </c>
      <c r="K16" s="41"/>
      <c r="L16" s="39"/>
      <c r="M16" s="42"/>
    </row>
    <row r="17" spans="1:13" ht="51" customHeight="1">
      <c r="A17" s="36"/>
      <c r="B17" s="16" t="s">
        <v>44</v>
      </c>
      <c r="C17" s="215" t="s">
        <v>45</v>
      </c>
      <c r="D17" s="216"/>
      <c r="E17" s="216"/>
      <c r="F17" s="216"/>
      <c r="G17" s="216"/>
      <c r="H17" s="216"/>
      <c r="I17" s="216"/>
      <c r="J17" s="216"/>
      <c r="K17" s="216"/>
      <c r="L17" s="216"/>
      <c r="M17" s="18"/>
    </row>
    <row r="18" spans="1:13" ht="76.900000000000006" customHeight="1">
      <c r="A18" s="36"/>
      <c r="B18" s="19" t="s">
        <v>46</v>
      </c>
      <c r="C18" s="151" t="s">
        <v>47</v>
      </c>
      <c r="D18" s="168">
        <v>40000</v>
      </c>
      <c r="E18" s="100">
        <v>21590.37</v>
      </c>
      <c r="F18" s="134"/>
      <c r="G18" s="20"/>
      <c r="H18" s="116">
        <f>SUM(E18:G18)</f>
        <v>21590.37</v>
      </c>
      <c r="I18" s="21">
        <v>0.95</v>
      </c>
      <c r="J18" s="20"/>
      <c r="K18" s="22" t="s">
        <v>48</v>
      </c>
      <c r="L18" s="23" t="s">
        <v>49</v>
      </c>
      <c r="M18" s="24"/>
    </row>
    <row r="19" spans="1:13" ht="103.5" customHeight="1">
      <c r="A19" s="36"/>
      <c r="B19" s="19" t="s">
        <v>50</v>
      </c>
      <c r="C19" s="152" t="s">
        <v>51</v>
      </c>
      <c r="D19" s="168">
        <v>76500</v>
      </c>
      <c r="E19" s="100">
        <v>26400.65</v>
      </c>
      <c r="F19" s="134"/>
      <c r="G19" s="20"/>
      <c r="H19" s="116">
        <f t="shared" ref="H19:H22" si="2">SUM(E19:G19)</f>
        <v>26400.65</v>
      </c>
      <c r="I19" s="21">
        <v>0.85</v>
      </c>
      <c r="J19" s="20"/>
      <c r="K19" s="22" t="s">
        <v>52</v>
      </c>
      <c r="L19" s="23" t="s">
        <v>53</v>
      </c>
      <c r="M19" s="24"/>
    </row>
    <row r="20" spans="1:13" ht="103.9" customHeight="1">
      <c r="A20" s="36"/>
      <c r="B20" s="19" t="s">
        <v>54</v>
      </c>
      <c r="C20" s="146" t="s">
        <v>55</v>
      </c>
      <c r="D20" s="100">
        <v>45000</v>
      </c>
      <c r="E20" s="100" t="s">
        <v>264</v>
      </c>
      <c r="F20" s="134"/>
      <c r="G20" s="184">
        <v>45000</v>
      </c>
      <c r="H20" s="116">
        <f t="shared" si="2"/>
        <v>45000</v>
      </c>
      <c r="I20" s="21">
        <v>0.55000000000000004</v>
      </c>
      <c r="J20" s="20"/>
      <c r="K20" s="22" t="s">
        <v>56</v>
      </c>
      <c r="L20" s="23" t="s">
        <v>23</v>
      </c>
      <c r="M20" s="24"/>
    </row>
    <row r="21" spans="1:13" ht="96" customHeight="1">
      <c r="A21" s="36"/>
      <c r="B21" s="19" t="s">
        <v>57</v>
      </c>
      <c r="C21" s="152" t="s">
        <v>58</v>
      </c>
      <c r="D21" s="168">
        <v>5000</v>
      </c>
      <c r="E21" s="100">
        <v>3000</v>
      </c>
      <c r="F21" s="134">
        <v>50000</v>
      </c>
      <c r="G21" s="184">
        <v>50000</v>
      </c>
      <c r="H21" s="116">
        <f t="shared" si="2"/>
        <v>103000</v>
      </c>
      <c r="I21" s="21">
        <v>0.5</v>
      </c>
      <c r="J21" s="20"/>
      <c r="K21" s="22" t="s">
        <v>59</v>
      </c>
      <c r="L21" s="23" t="s">
        <v>60</v>
      </c>
      <c r="M21" s="24"/>
    </row>
    <row r="22" spans="1:13" ht="167.25" customHeight="1">
      <c r="A22" s="36"/>
      <c r="B22" s="19" t="s">
        <v>61</v>
      </c>
      <c r="C22" s="152" t="s">
        <v>62</v>
      </c>
      <c r="D22" s="168">
        <v>60000</v>
      </c>
      <c r="E22" s="100">
        <v>31884.73</v>
      </c>
      <c r="F22" s="134"/>
      <c r="G22" s="20"/>
      <c r="H22" s="116">
        <f t="shared" si="2"/>
        <v>31884.73</v>
      </c>
      <c r="I22" s="21">
        <v>0.65</v>
      </c>
      <c r="J22" s="20"/>
      <c r="K22" s="22" t="s">
        <v>63</v>
      </c>
      <c r="L22" s="43" t="s">
        <v>64</v>
      </c>
      <c r="M22" s="24"/>
    </row>
    <row r="23" spans="1:13" ht="84.6" hidden="1" customHeight="1">
      <c r="A23" s="36"/>
      <c r="B23" s="19" t="s">
        <v>65</v>
      </c>
      <c r="C23" s="153"/>
      <c r="D23" s="100"/>
      <c r="E23" s="100"/>
      <c r="F23" s="137"/>
      <c r="G23" s="20"/>
      <c r="H23" s="116">
        <f t="shared" ref="H23:H25" si="3">SUM(D23:G23)</f>
        <v>0</v>
      </c>
      <c r="I23" s="21"/>
      <c r="J23" s="20"/>
      <c r="K23" s="22"/>
      <c r="L23" s="44"/>
      <c r="M23" s="24"/>
    </row>
    <row r="24" spans="1:13" hidden="1">
      <c r="A24" s="36"/>
      <c r="B24" s="19" t="s">
        <v>66</v>
      </c>
      <c r="C24" s="149"/>
      <c r="D24" s="100"/>
      <c r="E24" s="100"/>
      <c r="F24" s="136"/>
      <c r="G24" s="37"/>
      <c r="H24" s="116">
        <f t="shared" si="3"/>
        <v>0</v>
      </c>
      <c r="I24" s="38"/>
      <c r="J24" s="37"/>
      <c r="K24" s="22"/>
      <c r="L24" s="39"/>
      <c r="M24" s="24"/>
    </row>
    <row r="25" spans="1:13" hidden="1">
      <c r="A25" s="36"/>
      <c r="B25" s="19" t="s">
        <v>67</v>
      </c>
      <c r="C25" s="149"/>
      <c r="D25" s="100"/>
      <c r="E25" s="100"/>
      <c r="F25" s="136"/>
      <c r="G25" s="37"/>
      <c r="H25" s="116">
        <f t="shared" si="3"/>
        <v>0</v>
      </c>
      <c r="I25" s="38"/>
      <c r="J25" s="37"/>
      <c r="K25" s="22"/>
      <c r="L25" s="39"/>
      <c r="M25" s="24"/>
    </row>
    <row r="26" spans="1:13" ht="23.45" customHeight="1">
      <c r="A26" s="36"/>
      <c r="C26" s="150" t="s">
        <v>43</v>
      </c>
      <c r="D26" s="101">
        <f>SUM(D18:D25)</f>
        <v>226500</v>
      </c>
      <c r="E26" s="101">
        <f>SUM(E18:E25)</f>
        <v>82875.75</v>
      </c>
      <c r="F26" s="101">
        <f>SUM(F18:F25)</f>
        <v>50000</v>
      </c>
      <c r="G26" s="101">
        <f t="shared" ref="G26" si="4">SUM(G18:G25)</f>
        <v>95000</v>
      </c>
      <c r="H26" s="117">
        <f>SUM(H18:H25)</f>
        <v>227875.75000000003</v>
      </c>
      <c r="I26" s="40">
        <f>(I18*H18)+(I19*H19)+(I20*H20)+(I21*H21)+(I22*H22)+(I23*H23)+(I24*H24)+(I25*H25)</f>
        <v>139926.4785</v>
      </c>
      <c r="J26" s="40">
        <f>SUM(J18:J25)</f>
        <v>0</v>
      </c>
      <c r="K26" s="41"/>
      <c r="L26" s="39"/>
      <c r="M26" s="42"/>
    </row>
    <row r="27" spans="1:13" ht="51" hidden="1" customHeight="1">
      <c r="A27" s="36"/>
      <c r="B27" s="16" t="s">
        <v>68</v>
      </c>
      <c r="C27" s="210"/>
      <c r="D27" s="211"/>
      <c r="E27" s="211"/>
      <c r="F27" s="211"/>
      <c r="G27" s="211"/>
      <c r="H27" s="211"/>
      <c r="I27" s="211"/>
      <c r="J27" s="211"/>
      <c r="K27" s="211"/>
      <c r="L27" s="212"/>
      <c r="M27" s="18"/>
    </row>
    <row r="28" spans="1:13" hidden="1">
      <c r="A28" s="36"/>
      <c r="B28" s="19" t="s">
        <v>69</v>
      </c>
      <c r="C28" s="147"/>
      <c r="D28" s="100"/>
      <c r="E28" s="100"/>
      <c r="F28" s="134"/>
      <c r="G28" s="20"/>
      <c r="H28" s="116">
        <f t="shared" ref="H28:H35" si="5">SUM(D28:G28)</f>
        <v>0</v>
      </c>
      <c r="I28" s="21"/>
      <c r="J28" s="20"/>
      <c r="K28" s="22"/>
      <c r="L28" s="23"/>
      <c r="M28" s="24"/>
    </row>
    <row r="29" spans="1:13" hidden="1">
      <c r="A29" s="36"/>
      <c r="B29" s="19" t="s">
        <v>70</v>
      </c>
      <c r="C29" s="147"/>
      <c r="D29" s="100"/>
      <c r="E29" s="100"/>
      <c r="F29" s="134"/>
      <c r="G29" s="20"/>
      <c r="H29" s="116">
        <f t="shared" si="5"/>
        <v>0</v>
      </c>
      <c r="I29" s="21"/>
      <c r="J29" s="20"/>
      <c r="K29" s="22"/>
      <c r="L29" s="23"/>
      <c r="M29" s="24"/>
    </row>
    <row r="30" spans="1:13" hidden="1">
      <c r="A30" s="36"/>
      <c r="B30" s="19" t="s">
        <v>71</v>
      </c>
      <c r="C30" s="147"/>
      <c r="D30" s="100"/>
      <c r="E30" s="100"/>
      <c r="F30" s="134"/>
      <c r="G30" s="20"/>
      <c r="H30" s="116">
        <f t="shared" si="5"/>
        <v>0</v>
      </c>
      <c r="I30" s="21"/>
      <c r="J30" s="20"/>
      <c r="K30" s="22"/>
      <c r="L30" s="23"/>
      <c r="M30" s="24"/>
    </row>
    <row r="31" spans="1:13" hidden="1">
      <c r="A31" s="36"/>
      <c r="B31" s="19" t="s">
        <v>72</v>
      </c>
      <c r="C31" s="147"/>
      <c r="D31" s="100"/>
      <c r="E31" s="100"/>
      <c r="F31" s="134"/>
      <c r="G31" s="20"/>
      <c r="H31" s="116">
        <f t="shared" si="5"/>
        <v>0</v>
      </c>
      <c r="I31" s="21"/>
      <c r="J31" s="20"/>
      <c r="K31" s="22"/>
      <c r="L31" s="23"/>
      <c r="M31" s="24"/>
    </row>
    <row r="32" spans="1:13" s="36" customFormat="1" hidden="1">
      <c r="B32" s="19" t="s">
        <v>73</v>
      </c>
      <c r="C32" s="147"/>
      <c r="D32" s="100"/>
      <c r="E32" s="100"/>
      <c r="F32" s="134"/>
      <c r="G32" s="20"/>
      <c r="H32" s="116">
        <f t="shared" si="5"/>
        <v>0</v>
      </c>
      <c r="I32" s="21"/>
      <c r="J32" s="20"/>
      <c r="K32" s="22"/>
      <c r="L32" s="23"/>
      <c r="M32" s="24"/>
    </row>
    <row r="33" spans="1:13" s="36" customFormat="1" hidden="1">
      <c r="B33" s="19" t="s">
        <v>74</v>
      </c>
      <c r="C33" s="147"/>
      <c r="D33" s="100"/>
      <c r="E33" s="100"/>
      <c r="F33" s="134"/>
      <c r="G33" s="20"/>
      <c r="H33" s="116">
        <f t="shared" si="5"/>
        <v>0</v>
      </c>
      <c r="I33" s="21"/>
      <c r="J33" s="20"/>
      <c r="K33" s="22"/>
      <c r="L33" s="23"/>
      <c r="M33" s="24"/>
    </row>
    <row r="34" spans="1:13" s="36" customFormat="1" hidden="1">
      <c r="A34" s="1"/>
      <c r="B34" s="19" t="s">
        <v>75</v>
      </c>
      <c r="C34" s="149"/>
      <c r="D34" s="100"/>
      <c r="E34" s="100"/>
      <c r="F34" s="136"/>
      <c r="G34" s="37"/>
      <c r="H34" s="116">
        <f t="shared" si="5"/>
        <v>0</v>
      </c>
      <c r="I34" s="38"/>
      <c r="J34" s="37"/>
      <c r="K34" s="22"/>
      <c r="L34" s="39"/>
      <c r="M34" s="24"/>
    </row>
    <row r="35" spans="1:13" hidden="1">
      <c r="B35" s="19" t="s">
        <v>76</v>
      </c>
      <c r="C35" s="149"/>
      <c r="D35" s="100"/>
      <c r="E35" s="100"/>
      <c r="F35" s="136"/>
      <c r="G35" s="37"/>
      <c r="H35" s="116">
        <f t="shared" si="5"/>
        <v>0</v>
      </c>
      <c r="I35" s="38"/>
      <c r="J35" s="37"/>
      <c r="K35" s="22"/>
      <c r="L35" s="39"/>
      <c r="M35" s="24"/>
    </row>
    <row r="36" spans="1:13" hidden="1">
      <c r="C36" s="150" t="s">
        <v>43</v>
      </c>
      <c r="D36" s="102">
        <f>SUM(D28:D35)</f>
        <v>0</v>
      </c>
      <c r="E36" s="102"/>
      <c r="F36" s="118">
        <f>SUM(F28:F35)</f>
        <v>0</v>
      </c>
      <c r="G36" s="45">
        <f>SUM(G28:G35)</f>
        <v>0</v>
      </c>
      <c r="H36" s="118">
        <f>SUM(H28:H35)</f>
        <v>0</v>
      </c>
      <c r="I36" s="40">
        <f>(I28*H28)+(I29*H29)+(I30*H30)+(I31*H31)+(I32*H32)+(I33*H33)+(I34*H34)+(I35*H35)</f>
        <v>0</v>
      </c>
      <c r="J36" s="40">
        <f>SUM(J28:J35)</f>
        <v>0</v>
      </c>
      <c r="K36" s="41"/>
      <c r="L36" s="39"/>
      <c r="M36" s="42"/>
    </row>
    <row r="37" spans="1:13" ht="51" hidden="1" customHeight="1">
      <c r="B37" s="16" t="s">
        <v>77</v>
      </c>
      <c r="C37" s="210"/>
      <c r="D37" s="211"/>
      <c r="E37" s="211"/>
      <c r="F37" s="211"/>
      <c r="G37" s="211"/>
      <c r="H37" s="211"/>
      <c r="I37" s="211"/>
      <c r="J37" s="211"/>
      <c r="K37" s="211"/>
      <c r="L37" s="212"/>
      <c r="M37" s="18"/>
    </row>
    <row r="38" spans="1:13" hidden="1">
      <c r="B38" s="19" t="s">
        <v>78</v>
      </c>
      <c r="C38" s="147"/>
      <c r="D38" s="100"/>
      <c r="E38" s="100"/>
      <c r="F38" s="134"/>
      <c r="G38" s="20"/>
      <c r="H38" s="116">
        <f t="shared" ref="H38:H45" si="6">SUM(D38:G38)</f>
        <v>0</v>
      </c>
      <c r="I38" s="21"/>
      <c r="J38" s="20"/>
      <c r="K38" s="22"/>
      <c r="L38" s="23"/>
      <c r="M38" s="24"/>
    </row>
    <row r="39" spans="1:13" hidden="1">
      <c r="B39" s="19" t="s">
        <v>79</v>
      </c>
      <c r="C39" s="147"/>
      <c r="D39" s="100"/>
      <c r="E39" s="100"/>
      <c r="F39" s="134"/>
      <c r="G39" s="20"/>
      <c r="H39" s="116">
        <f t="shared" si="6"/>
        <v>0</v>
      </c>
      <c r="I39" s="21"/>
      <c r="J39" s="20"/>
      <c r="K39" s="22"/>
      <c r="L39" s="23"/>
      <c r="M39" s="24"/>
    </row>
    <row r="40" spans="1:13" hidden="1">
      <c r="B40" s="19" t="s">
        <v>80</v>
      </c>
      <c r="C40" s="147"/>
      <c r="D40" s="100"/>
      <c r="E40" s="100"/>
      <c r="F40" s="134"/>
      <c r="G40" s="20"/>
      <c r="H40" s="116">
        <f t="shared" si="6"/>
        <v>0</v>
      </c>
      <c r="I40" s="21"/>
      <c r="J40" s="20"/>
      <c r="K40" s="22"/>
      <c r="L40" s="23"/>
      <c r="M40" s="24"/>
    </row>
    <row r="41" spans="1:13" hidden="1">
      <c r="B41" s="19" t="s">
        <v>81</v>
      </c>
      <c r="C41" s="147"/>
      <c r="D41" s="100"/>
      <c r="E41" s="100"/>
      <c r="F41" s="134"/>
      <c r="G41" s="20"/>
      <c r="H41" s="116">
        <f t="shared" si="6"/>
        <v>0</v>
      </c>
      <c r="I41" s="21"/>
      <c r="J41" s="20"/>
      <c r="K41" s="22"/>
      <c r="L41" s="23"/>
      <c r="M41" s="24"/>
    </row>
    <row r="42" spans="1:13" hidden="1">
      <c r="B42" s="19" t="s">
        <v>82</v>
      </c>
      <c r="C42" s="147"/>
      <c r="D42" s="100"/>
      <c r="E42" s="100"/>
      <c r="F42" s="134"/>
      <c r="G42" s="20"/>
      <c r="H42" s="116">
        <f t="shared" si="6"/>
        <v>0</v>
      </c>
      <c r="I42" s="21"/>
      <c r="J42" s="20"/>
      <c r="K42" s="22"/>
      <c r="L42" s="23"/>
      <c r="M42" s="24"/>
    </row>
    <row r="43" spans="1:13" hidden="1">
      <c r="A43" s="36"/>
      <c r="B43" s="19" t="s">
        <v>83</v>
      </c>
      <c r="C43" s="147"/>
      <c r="D43" s="100"/>
      <c r="E43" s="100"/>
      <c r="F43" s="134"/>
      <c r="G43" s="20"/>
      <c r="H43" s="116">
        <f t="shared" si="6"/>
        <v>0</v>
      </c>
      <c r="I43" s="21"/>
      <c r="J43" s="20"/>
      <c r="K43" s="22"/>
      <c r="L43" s="23"/>
      <c r="M43" s="24"/>
    </row>
    <row r="44" spans="1:13" s="36" customFormat="1" hidden="1">
      <c r="A44" s="1"/>
      <c r="B44" s="19" t="s">
        <v>84</v>
      </c>
      <c r="C44" s="149"/>
      <c r="D44" s="100"/>
      <c r="E44" s="100"/>
      <c r="F44" s="136"/>
      <c r="G44" s="37"/>
      <c r="H44" s="116">
        <f t="shared" si="6"/>
        <v>0</v>
      </c>
      <c r="I44" s="38"/>
      <c r="J44" s="37"/>
      <c r="K44" s="22"/>
      <c r="L44" s="39"/>
      <c r="M44" s="24"/>
    </row>
    <row r="45" spans="1:13" hidden="1">
      <c r="B45" s="19" t="s">
        <v>85</v>
      </c>
      <c r="C45" s="149"/>
      <c r="D45" s="100"/>
      <c r="E45" s="100"/>
      <c r="F45" s="136"/>
      <c r="G45" s="37"/>
      <c r="H45" s="116">
        <f t="shared" si="6"/>
        <v>0</v>
      </c>
      <c r="I45" s="38"/>
      <c r="J45" s="37"/>
      <c r="K45" s="22"/>
      <c r="L45" s="39"/>
      <c r="M45" s="24"/>
    </row>
    <row r="46" spans="1:13" hidden="1">
      <c r="C46" s="150" t="s">
        <v>43</v>
      </c>
      <c r="D46" s="101">
        <f>SUM(D38:D45)</f>
        <v>0</v>
      </c>
      <c r="E46" s="101"/>
      <c r="F46" s="117">
        <f>SUM(F38:F45)</f>
        <v>0</v>
      </c>
      <c r="G46" s="40">
        <f>SUM(G38:G45)</f>
        <v>0</v>
      </c>
      <c r="H46" s="117">
        <f>SUM(H38:H45)</f>
        <v>0</v>
      </c>
      <c r="I46" s="40">
        <f>(I38*H38)+(I39*H39)+(I40*H40)+(I41*H41)+(I42*H42)+(I43*H43)+(I44*H44)+(I45*H45)</f>
        <v>0</v>
      </c>
      <c r="J46" s="40">
        <f>SUM(J38:J45)</f>
        <v>0</v>
      </c>
      <c r="K46" s="41"/>
      <c r="L46" s="39"/>
      <c r="M46" s="42"/>
    </row>
    <row r="47" spans="1:13" ht="45.6" customHeight="1">
      <c r="B47" s="46"/>
      <c r="C47" s="154"/>
      <c r="D47" s="103"/>
      <c r="E47" s="103"/>
      <c r="F47" s="119"/>
      <c r="G47" s="47"/>
      <c r="H47" s="119"/>
      <c r="I47" s="47"/>
      <c r="J47" s="47"/>
      <c r="K47" s="48"/>
      <c r="L47" s="49"/>
      <c r="M47" s="24"/>
    </row>
    <row r="48" spans="1:13" ht="51" customHeight="1">
      <c r="B48" s="16" t="s">
        <v>86</v>
      </c>
      <c r="C48" s="215" t="s">
        <v>87</v>
      </c>
      <c r="D48" s="216"/>
      <c r="E48" s="216"/>
      <c r="F48" s="216"/>
      <c r="G48" s="216"/>
      <c r="H48" s="216"/>
      <c r="I48" s="216"/>
      <c r="J48" s="216"/>
      <c r="K48" s="216"/>
      <c r="L48" s="216"/>
      <c r="M48" s="17"/>
    </row>
    <row r="49" spans="1:13" ht="51" customHeight="1">
      <c r="B49" s="16" t="s">
        <v>88</v>
      </c>
      <c r="C49" s="215" t="s">
        <v>89</v>
      </c>
      <c r="D49" s="216"/>
      <c r="E49" s="216"/>
      <c r="F49" s="216"/>
      <c r="G49" s="216"/>
      <c r="H49" s="216"/>
      <c r="I49" s="216"/>
      <c r="J49" s="216"/>
      <c r="K49" s="216"/>
      <c r="L49" s="216"/>
      <c r="M49" s="18"/>
    </row>
    <row r="50" spans="1:13" ht="149.44999999999999" customHeight="1">
      <c r="B50" s="19" t="s">
        <v>90</v>
      </c>
      <c r="C50" s="145" t="s">
        <v>91</v>
      </c>
      <c r="D50" s="100">
        <v>100000</v>
      </c>
      <c r="E50" s="206">
        <v>88544.3</v>
      </c>
      <c r="F50" s="134"/>
      <c r="G50" s="20"/>
      <c r="H50" s="116">
        <f>SUM(E50:G50)</f>
        <v>88544.3</v>
      </c>
      <c r="I50" s="21">
        <v>0.75</v>
      </c>
      <c r="J50" s="20"/>
      <c r="K50" s="22" t="s">
        <v>92</v>
      </c>
      <c r="L50" s="23" t="s">
        <v>93</v>
      </c>
      <c r="M50" s="24"/>
    </row>
    <row r="51" spans="1:13" ht="144">
      <c r="B51" s="19" t="s">
        <v>94</v>
      </c>
      <c r="C51" s="145" t="s">
        <v>95</v>
      </c>
      <c r="D51" s="100">
        <v>35000</v>
      </c>
      <c r="E51" s="207">
        <v>18678.12</v>
      </c>
      <c r="F51" s="138"/>
      <c r="G51" s="20">
        <v>48072.639999999999</v>
      </c>
      <c r="H51" s="116">
        <f t="shared" ref="H51:H55" si="7">SUM(E51:G51)</f>
        <v>66750.759999999995</v>
      </c>
      <c r="I51" s="21">
        <v>0.82</v>
      </c>
      <c r="J51" s="20"/>
      <c r="K51" s="22" t="s">
        <v>96</v>
      </c>
      <c r="L51" s="23" t="s">
        <v>97</v>
      </c>
      <c r="M51" s="24"/>
    </row>
    <row r="52" spans="1:13" ht="123" customHeight="1">
      <c r="B52" s="19" t="s">
        <v>98</v>
      </c>
      <c r="C52" s="145" t="s">
        <v>99</v>
      </c>
      <c r="D52" s="100">
        <v>56000</v>
      </c>
      <c r="E52" s="207">
        <v>46776.9</v>
      </c>
      <c r="F52" s="138"/>
      <c r="G52" s="20"/>
      <c r="H52" s="116">
        <f t="shared" si="7"/>
        <v>46776.9</v>
      </c>
      <c r="I52" s="21">
        <v>0.7</v>
      </c>
      <c r="J52" s="20"/>
      <c r="K52" s="22" t="s">
        <v>100</v>
      </c>
      <c r="L52" s="23" t="s">
        <v>101</v>
      </c>
      <c r="M52" s="24"/>
    </row>
    <row r="53" spans="1:13" ht="101.45" customHeight="1">
      <c r="B53" s="19" t="s">
        <v>102</v>
      </c>
      <c r="C53" s="153" t="s">
        <v>103</v>
      </c>
      <c r="D53" s="100">
        <v>30000</v>
      </c>
      <c r="E53" s="208" t="s">
        <v>264</v>
      </c>
      <c r="F53" s="138"/>
      <c r="G53" s="20">
        <v>28500</v>
      </c>
      <c r="H53" s="116">
        <f t="shared" si="7"/>
        <v>28500</v>
      </c>
      <c r="I53" s="21">
        <v>0.65</v>
      </c>
      <c r="J53" s="20"/>
      <c r="K53" s="22" t="s">
        <v>104</v>
      </c>
      <c r="L53" s="23" t="s">
        <v>105</v>
      </c>
      <c r="M53" s="24"/>
    </row>
    <row r="54" spans="1:13" ht="96">
      <c r="B54" s="19" t="s">
        <v>106</v>
      </c>
      <c r="C54" s="155" t="s">
        <v>107</v>
      </c>
      <c r="D54" s="100">
        <v>28238</v>
      </c>
      <c r="E54" s="208">
        <v>13942.8</v>
      </c>
      <c r="F54" s="134"/>
      <c r="G54" s="20"/>
      <c r="H54" s="116">
        <f t="shared" si="7"/>
        <v>13942.8</v>
      </c>
      <c r="I54" s="21">
        <v>0.88</v>
      </c>
      <c r="J54" s="20"/>
      <c r="K54" s="22" t="s">
        <v>108</v>
      </c>
      <c r="L54" s="23" t="s">
        <v>109</v>
      </c>
      <c r="M54" s="24"/>
    </row>
    <row r="55" spans="1:13" ht="176.1">
      <c r="B55" s="19" t="s">
        <v>110</v>
      </c>
      <c r="C55" s="156" t="s">
        <v>111</v>
      </c>
      <c r="D55" s="100">
        <v>48000</v>
      </c>
      <c r="E55" s="208">
        <v>25800</v>
      </c>
      <c r="F55" s="134"/>
      <c r="G55" s="20"/>
      <c r="H55" s="116">
        <f t="shared" si="7"/>
        <v>25800</v>
      </c>
      <c r="I55" s="21">
        <v>0.8</v>
      </c>
      <c r="J55" s="20"/>
      <c r="K55" s="22" t="s">
        <v>112</v>
      </c>
      <c r="L55" s="23" t="s">
        <v>113</v>
      </c>
      <c r="M55" s="24"/>
    </row>
    <row r="56" spans="1:13" hidden="1">
      <c r="A56" s="36"/>
      <c r="B56" s="19" t="s">
        <v>114</v>
      </c>
      <c r="C56" s="149"/>
      <c r="D56" s="100"/>
      <c r="E56" s="100"/>
      <c r="F56" s="136"/>
      <c r="G56" s="37"/>
      <c r="H56" s="116">
        <f t="shared" ref="H56:H57" si="8">SUM(D56:G56)</f>
        <v>0</v>
      </c>
      <c r="I56" s="38"/>
      <c r="J56" s="37"/>
      <c r="K56" s="22"/>
      <c r="L56" s="39"/>
      <c r="M56" s="24"/>
    </row>
    <row r="57" spans="1:13" s="36" customFormat="1" hidden="1">
      <c r="B57" s="19" t="s">
        <v>115</v>
      </c>
      <c r="C57" s="149"/>
      <c r="D57" s="100"/>
      <c r="E57" s="100"/>
      <c r="F57" s="136"/>
      <c r="G57" s="37"/>
      <c r="H57" s="116">
        <f t="shared" si="8"/>
        <v>0</v>
      </c>
      <c r="I57" s="38"/>
      <c r="J57" s="37"/>
      <c r="K57" s="22"/>
      <c r="L57" s="39"/>
      <c r="M57" s="24"/>
    </row>
    <row r="58" spans="1:13" s="36" customFormat="1">
      <c r="A58" s="1"/>
      <c r="B58" s="1"/>
      <c r="C58" s="150" t="s">
        <v>43</v>
      </c>
      <c r="D58" s="101">
        <f>SUM(D50:D57)</f>
        <v>297238</v>
      </c>
      <c r="E58" s="101">
        <f>SUM(E50:E57)</f>
        <v>193742.12</v>
      </c>
      <c r="F58" s="101">
        <f t="shared" ref="F58:G58" si="9">SUM(F50:F57)</f>
        <v>0</v>
      </c>
      <c r="G58" s="101">
        <f t="shared" si="9"/>
        <v>76572.639999999999</v>
      </c>
      <c r="H58" s="118">
        <f>SUM(H50:H57)</f>
        <v>270314.76</v>
      </c>
      <c r="I58" s="40">
        <f>(I50*H50)+(I51*H51)+(I52*H52)+(I53*H53)+(I54*H54)+(I55*H55)+(I56*H56)+(I57*H57)</f>
        <v>205322.34219999998</v>
      </c>
      <c r="J58" s="40">
        <f>SUM(J50:J57)</f>
        <v>0</v>
      </c>
      <c r="K58" s="41"/>
      <c r="L58" s="39"/>
      <c r="M58" s="42"/>
    </row>
    <row r="59" spans="1:13" ht="51" customHeight="1">
      <c r="B59" s="16" t="s">
        <v>116</v>
      </c>
      <c r="C59" s="215" t="s">
        <v>117</v>
      </c>
      <c r="D59" s="216"/>
      <c r="E59" s="216"/>
      <c r="F59" s="216"/>
      <c r="G59" s="216"/>
      <c r="H59" s="216"/>
      <c r="I59" s="216"/>
      <c r="J59" s="216"/>
      <c r="K59" s="216"/>
      <c r="L59" s="216"/>
      <c r="M59" s="18"/>
    </row>
    <row r="60" spans="1:13" ht="107.45" customHeight="1">
      <c r="B60" s="19" t="s">
        <v>118</v>
      </c>
      <c r="C60" s="157" t="s">
        <v>119</v>
      </c>
      <c r="D60" s="100">
        <v>30000</v>
      </c>
      <c r="E60" s="206">
        <v>15775.3</v>
      </c>
      <c r="F60" s="209"/>
      <c r="G60" s="20"/>
      <c r="H60" s="116">
        <f>SUM(E60:G60)</f>
        <v>15775.3</v>
      </c>
      <c r="I60" s="21">
        <v>0.8</v>
      </c>
      <c r="J60" s="20"/>
      <c r="K60" s="22" t="s">
        <v>120</v>
      </c>
      <c r="L60" s="23" t="s">
        <v>121</v>
      </c>
      <c r="M60" s="24"/>
    </row>
    <row r="61" spans="1:13" ht="68.45" customHeight="1">
      <c r="B61" s="19" t="s">
        <v>122</v>
      </c>
      <c r="C61" s="156" t="s">
        <v>123</v>
      </c>
      <c r="D61" s="100">
        <v>76500</v>
      </c>
      <c r="E61" s="207">
        <v>41033.75</v>
      </c>
      <c r="F61" s="134"/>
      <c r="G61" s="20">
        <v>32000</v>
      </c>
      <c r="H61" s="116">
        <f t="shared" ref="H61:H65" si="10">SUM(E61:G61)</f>
        <v>73033.75</v>
      </c>
      <c r="I61" s="21">
        <v>0.85</v>
      </c>
      <c r="J61" s="20"/>
      <c r="K61" s="22" t="s">
        <v>124</v>
      </c>
      <c r="L61" s="23" t="s">
        <v>125</v>
      </c>
      <c r="M61" s="24"/>
    </row>
    <row r="62" spans="1:13" ht="132.6" customHeight="1">
      <c r="B62" s="19" t="s">
        <v>126</v>
      </c>
      <c r="C62" s="158" t="s">
        <v>127</v>
      </c>
      <c r="D62" s="100">
        <v>205000</v>
      </c>
      <c r="E62" s="207">
        <v>125956.65</v>
      </c>
      <c r="F62" s="134"/>
      <c r="G62" s="20"/>
      <c r="H62" s="116">
        <f t="shared" si="10"/>
        <v>125956.65</v>
      </c>
      <c r="I62" s="21">
        <v>0.82</v>
      </c>
      <c r="J62" s="20"/>
      <c r="K62" s="22" t="s">
        <v>128</v>
      </c>
      <c r="L62" s="23" t="s">
        <v>129</v>
      </c>
      <c r="M62" s="24"/>
    </row>
    <row r="63" spans="1:13" ht="136.15" customHeight="1">
      <c r="B63" s="19" t="s">
        <v>130</v>
      </c>
      <c r="C63" s="145" t="s">
        <v>131</v>
      </c>
      <c r="D63" s="100">
        <v>270000</v>
      </c>
      <c r="E63" s="208">
        <v>102468.61</v>
      </c>
      <c r="F63" s="100"/>
      <c r="G63" s="20"/>
      <c r="H63" s="116">
        <f t="shared" si="10"/>
        <v>102468.61</v>
      </c>
      <c r="I63" s="21">
        <v>0.8</v>
      </c>
      <c r="J63" s="20"/>
      <c r="K63" s="22" t="s">
        <v>132</v>
      </c>
      <c r="L63" s="23" t="s">
        <v>133</v>
      </c>
      <c r="M63" s="24"/>
    </row>
    <row r="64" spans="1:13" ht="91.9" customHeight="1">
      <c r="B64" s="19" t="s">
        <v>134</v>
      </c>
      <c r="C64" s="145" t="s">
        <v>135</v>
      </c>
      <c r="D64" s="100">
        <v>56500</v>
      </c>
      <c r="E64" s="208">
        <v>16214.69</v>
      </c>
      <c r="F64" s="134"/>
      <c r="G64" s="20"/>
      <c r="H64" s="116">
        <f t="shared" si="10"/>
        <v>16214.69</v>
      </c>
      <c r="I64" s="21">
        <v>0.8</v>
      </c>
      <c r="J64" s="20"/>
      <c r="K64" s="22" t="s">
        <v>136</v>
      </c>
      <c r="L64" s="23" t="s">
        <v>137</v>
      </c>
      <c r="M64" s="24"/>
    </row>
    <row r="65" spans="1:13" ht="49.15" customHeight="1">
      <c r="B65" s="19" t="s">
        <v>138</v>
      </c>
      <c r="C65" s="145" t="s">
        <v>139</v>
      </c>
      <c r="D65" s="100">
        <v>60000</v>
      </c>
      <c r="E65" s="207">
        <v>45377.96</v>
      </c>
      <c r="F65" s="134"/>
      <c r="G65" s="20"/>
      <c r="H65" s="116">
        <f t="shared" si="10"/>
        <v>45377.96</v>
      </c>
      <c r="I65" s="21">
        <v>1</v>
      </c>
      <c r="J65" s="20"/>
      <c r="K65" s="22"/>
      <c r="L65" s="23" t="s">
        <v>140</v>
      </c>
      <c r="M65" s="24"/>
    </row>
    <row r="66" spans="1:13" hidden="1">
      <c r="B66" s="19" t="s">
        <v>141</v>
      </c>
      <c r="C66" s="149"/>
      <c r="D66" s="100"/>
      <c r="E66" s="100"/>
      <c r="F66" s="136"/>
      <c r="G66" s="37"/>
      <c r="H66" s="116">
        <f t="shared" ref="H66:H67" si="11">SUM(D66:G66)</f>
        <v>0</v>
      </c>
      <c r="I66" s="38"/>
      <c r="J66" s="37"/>
      <c r="K66" s="22"/>
      <c r="L66" s="39"/>
      <c r="M66" s="24"/>
    </row>
    <row r="67" spans="1:13" hidden="1">
      <c r="B67" s="19" t="s">
        <v>142</v>
      </c>
      <c r="C67" s="149"/>
      <c r="D67" s="100"/>
      <c r="E67" s="100"/>
      <c r="F67" s="136"/>
      <c r="G67" s="37"/>
      <c r="H67" s="116">
        <f t="shared" si="11"/>
        <v>0</v>
      </c>
      <c r="I67" s="38"/>
      <c r="J67" s="37"/>
      <c r="K67" s="22"/>
      <c r="L67" s="39"/>
      <c r="M67" s="24"/>
    </row>
    <row r="68" spans="1:13" ht="21.6" customHeight="1">
      <c r="C68" s="150" t="s">
        <v>43</v>
      </c>
      <c r="D68" s="101">
        <f>SUM(D60:D67)</f>
        <v>698000</v>
      </c>
      <c r="E68" s="101">
        <f>SUM(E60:E67)</f>
        <v>346826.96</v>
      </c>
      <c r="F68" s="101">
        <f t="shared" ref="F68:G68" si="12">SUM(F60:F67)</f>
        <v>0</v>
      </c>
      <c r="G68" s="101">
        <f t="shared" si="12"/>
        <v>32000</v>
      </c>
      <c r="H68" s="117">
        <f>SUM(H60:H67)</f>
        <v>378826.96</v>
      </c>
      <c r="I68" s="40">
        <f>(I60*H60)+(I61*H61)+(I62*H62)+(I63*H63)+(I64*H64)+(I65*H65)+(I66*H66)+(I67*H67)</f>
        <v>318307.98050000001</v>
      </c>
      <c r="J68" s="50">
        <f>SUM(J60:J67)</f>
        <v>0</v>
      </c>
      <c r="K68" s="51"/>
      <c r="L68" s="39"/>
      <c r="M68" s="42"/>
    </row>
    <row r="69" spans="1:13" ht="51" hidden="1" customHeight="1">
      <c r="B69" s="16" t="s">
        <v>143</v>
      </c>
      <c r="C69" s="210"/>
      <c r="D69" s="211"/>
      <c r="E69" s="211"/>
      <c r="F69" s="211"/>
      <c r="G69" s="211"/>
      <c r="H69" s="211"/>
      <c r="I69" s="211"/>
      <c r="J69" s="211"/>
      <c r="K69" s="211"/>
      <c r="L69" s="212"/>
      <c r="M69" s="18"/>
    </row>
    <row r="70" spans="1:13" hidden="1">
      <c r="B70" s="19" t="s">
        <v>144</v>
      </c>
      <c r="C70" s="147"/>
      <c r="D70" s="100"/>
      <c r="E70" s="100"/>
      <c r="F70" s="134"/>
      <c r="G70" s="20"/>
      <c r="H70" s="116">
        <f t="shared" ref="H70:H77" si="13">SUM(D70:G70)</f>
        <v>0</v>
      </c>
      <c r="I70" s="21"/>
      <c r="J70" s="20"/>
      <c r="K70" s="22"/>
      <c r="L70" s="23"/>
      <c r="M70" s="24"/>
    </row>
    <row r="71" spans="1:13" hidden="1">
      <c r="B71" s="19" t="s">
        <v>145</v>
      </c>
      <c r="C71" s="147"/>
      <c r="D71" s="100"/>
      <c r="E71" s="100"/>
      <c r="F71" s="134"/>
      <c r="G71" s="20"/>
      <c r="H71" s="116">
        <f t="shared" si="13"/>
        <v>0</v>
      </c>
      <c r="I71" s="21"/>
      <c r="J71" s="20"/>
      <c r="K71" s="22"/>
      <c r="L71" s="23"/>
      <c r="M71" s="24"/>
    </row>
    <row r="72" spans="1:13" hidden="1">
      <c r="B72" s="19" t="s">
        <v>146</v>
      </c>
      <c r="C72" s="147"/>
      <c r="D72" s="100"/>
      <c r="E72" s="100"/>
      <c r="F72" s="134"/>
      <c r="G72" s="20"/>
      <c r="H72" s="116">
        <f t="shared" si="13"/>
        <v>0</v>
      </c>
      <c r="I72" s="21"/>
      <c r="J72" s="20"/>
      <c r="K72" s="22"/>
      <c r="L72" s="23"/>
      <c r="M72" s="24"/>
    </row>
    <row r="73" spans="1:13" hidden="1">
      <c r="A73" s="36"/>
      <c r="B73" s="19" t="s">
        <v>147</v>
      </c>
      <c r="C73" s="147"/>
      <c r="D73" s="100"/>
      <c r="E73" s="100"/>
      <c r="F73" s="134"/>
      <c r="G73" s="20"/>
      <c r="H73" s="116">
        <f t="shared" si="13"/>
        <v>0</v>
      </c>
      <c r="I73" s="21"/>
      <c r="J73" s="20"/>
      <c r="K73" s="22"/>
      <c r="L73" s="23"/>
      <c r="M73" s="24"/>
    </row>
    <row r="74" spans="1:13" s="36" customFormat="1" hidden="1">
      <c r="A74" s="1"/>
      <c r="B74" s="19" t="s">
        <v>148</v>
      </c>
      <c r="C74" s="147"/>
      <c r="D74" s="100"/>
      <c r="E74" s="100"/>
      <c r="F74" s="134"/>
      <c r="G74" s="20"/>
      <c r="H74" s="116">
        <f t="shared" si="13"/>
        <v>0</v>
      </c>
      <c r="I74" s="21"/>
      <c r="J74" s="20"/>
      <c r="K74" s="22"/>
      <c r="L74" s="23"/>
      <c r="M74" s="24"/>
    </row>
    <row r="75" spans="1:13" hidden="1">
      <c r="B75" s="19" t="s">
        <v>149</v>
      </c>
      <c r="C75" s="147"/>
      <c r="D75" s="100"/>
      <c r="E75" s="100"/>
      <c r="F75" s="134"/>
      <c r="G75" s="20"/>
      <c r="H75" s="116">
        <f t="shared" si="13"/>
        <v>0</v>
      </c>
      <c r="I75" s="21"/>
      <c r="J75" s="20"/>
      <c r="K75" s="22"/>
      <c r="L75" s="23"/>
      <c r="M75" s="24"/>
    </row>
    <row r="76" spans="1:13" hidden="1">
      <c r="B76" s="19" t="s">
        <v>150</v>
      </c>
      <c r="C76" s="149"/>
      <c r="D76" s="100"/>
      <c r="E76" s="100"/>
      <c r="F76" s="136"/>
      <c r="G76" s="37"/>
      <c r="H76" s="116">
        <f t="shared" si="13"/>
        <v>0</v>
      </c>
      <c r="I76" s="38"/>
      <c r="J76" s="37"/>
      <c r="K76" s="22"/>
      <c r="L76" s="39"/>
      <c r="M76" s="24"/>
    </row>
    <row r="77" spans="1:13" hidden="1">
      <c r="B77" s="19" t="s">
        <v>151</v>
      </c>
      <c r="C77" s="149"/>
      <c r="D77" s="100"/>
      <c r="E77" s="100"/>
      <c r="F77" s="136"/>
      <c r="G77" s="37"/>
      <c r="H77" s="116">
        <f t="shared" si="13"/>
        <v>0</v>
      </c>
      <c r="I77" s="38"/>
      <c r="J77" s="37"/>
      <c r="K77" s="22"/>
      <c r="L77" s="39"/>
      <c r="M77" s="24"/>
    </row>
    <row r="78" spans="1:13" hidden="1">
      <c r="C78" s="150" t="s">
        <v>43</v>
      </c>
      <c r="D78" s="102">
        <f>SUM(D70:D77)</f>
        <v>0</v>
      </c>
      <c r="E78" s="102"/>
      <c r="F78" s="118">
        <f>SUM(F70:F77)</f>
        <v>0</v>
      </c>
      <c r="G78" s="45">
        <f>SUM(G70:G77)</f>
        <v>0</v>
      </c>
      <c r="H78" s="118">
        <f>SUM(H70:H77)</f>
        <v>0</v>
      </c>
      <c r="I78" s="40">
        <f>(I70*H70)+(I71*H71)+(I72*H72)+(I73*H73)+(I74*H74)+(I75*H75)+(I76*H76)+(I77*H77)</f>
        <v>0</v>
      </c>
      <c r="J78" s="50">
        <f>SUM(J70:J77)</f>
        <v>0</v>
      </c>
      <c r="K78" s="51"/>
      <c r="L78" s="39"/>
      <c r="M78" s="42"/>
    </row>
    <row r="79" spans="1:13" ht="51" hidden="1" customHeight="1">
      <c r="B79" s="16" t="s">
        <v>152</v>
      </c>
      <c r="C79" s="210"/>
      <c r="D79" s="211"/>
      <c r="E79" s="211"/>
      <c r="F79" s="211"/>
      <c r="G79" s="211"/>
      <c r="H79" s="211"/>
      <c r="I79" s="211"/>
      <c r="J79" s="211"/>
      <c r="K79" s="211"/>
      <c r="L79" s="212"/>
      <c r="M79" s="18"/>
    </row>
    <row r="80" spans="1:13" hidden="1">
      <c r="B80" s="19" t="s">
        <v>153</v>
      </c>
      <c r="C80" s="147"/>
      <c r="D80" s="100"/>
      <c r="E80" s="100"/>
      <c r="F80" s="134"/>
      <c r="G80" s="20"/>
      <c r="H80" s="116">
        <f t="shared" ref="H80:H87" si="14">SUM(D80:G80)</f>
        <v>0</v>
      </c>
      <c r="I80" s="21"/>
      <c r="J80" s="20"/>
      <c r="K80" s="22"/>
      <c r="L80" s="23"/>
      <c r="M80" s="24"/>
    </row>
    <row r="81" spans="2:13" hidden="1">
      <c r="B81" s="19" t="s">
        <v>154</v>
      </c>
      <c r="C81" s="147"/>
      <c r="D81" s="100"/>
      <c r="E81" s="100"/>
      <c r="F81" s="134"/>
      <c r="G81" s="20"/>
      <c r="H81" s="116">
        <f t="shared" si="14"/>
        <v>0</v>
      </c>
      <c r="I81" s="21"/>
      <c r="J81" s="20"/>
      <c r="K81" s="22"/>
      <c r="L81" s="23"/>
      <c r="M81" s="24"/>
    </row>
    <row r="82" spans="2:13" hidden="1">
      <c r="B82" s="19" t="s">
        <v>155</v>
      </c>
      <c r="C82" s="147"/>
      <c r="D82" s="100"/>
      <c r="E82" s="100"/>
      <c r="F82" s="134"/>
      <c r="G82" s="20"/>
      <c r="H82" s="116">
        <f t="shared" si="14"/>
        <v>0</v>
      </c>
      <c r="I82" s="21"/>
      <c r="J82" s="20"/>
      <c r="K82" s="22"/>
      <c r="L82" s="23"/>
      <c r="M82" s="24"/>
    </row>
    <row r="83" spans="2:13" hidden="1">
      <c r="B83" s="19" t="s">
        <v>156</v>
      </c>
      <c r="C83" s="147"/>
      <c r="D83" s="100"/>
      <c r="E83" s="100"/>
      <c r="F83" s="134"/>
      <c r="G83" s="20"/>
      <c r="H83" s="116">
        <f t="shared" si="14"/>
        <v>0</v>
      </c>
      <c r="I83" s="21"/>
      <c r="J83" s="20"/>
      <c r="K83" s="22"/>
      <c r="L83" s="23"/>
      <c r="M83" s="24"/>
    </row>
    <row r="84" spans="2:13" hidden="1">
      <c r="B84" s="19" t="s">
        <v>157</v>
      </c>
      <c r="C84" s="147"/>
      <c r="D84" s="100"/>
      <c r="E84" s="100"/>
      <c r="F84" s="134"/>
      <c r="G84" s="20"/>
      <c r="H84" s="116">
        <f t="shared" si="14"/>
        <v>0</v>
      </c>
      <c r="I84" s="21"/>
      <c r="J84" s="20"/>
      <c r="K84" s="22"/>
      <c r="L84" s="23"/>
      <c r="M84" s="24"/>
    </row>
    <row r="85" spans="2:13" hidden="1">
      <c r="B85" s="19" t="s">
        <v>158</v>
      </c>
      <c r="C85" s="147"/>
      <c r="D85" s="100"/>
      <c r="E85" s="100"/>
      <c r="F85" s="134"/>
      <c r="G85" s="20"/>
      <c r="H85" s="116">
        <f t="shared" si="14"/>
        <v>0</v>
      </c>
      <c r="I85" s="21"/>
      <c r="J85" s="20"/>
      <c r="K85" s="22"/>
      <c r="L85" s="23"/>
      <c r="M85" s="24"/>
    </row>
    <row r="86" spans="2:13" hidden="1">
      <c r="B86" s="19" t="s">
        <v>159</v>
      </c>
      <c r="C86" s="149"/>
      <c r="D86" s="100"/>
      <c r="E86" s="100"/>
      <c r="F86" s="136"/>
      <c r="G86" s="37"/>
      <c r="H86" s="116">
        <f t="shared" si="14"/>
        <v>0</v>
      </c>
      <c r="I86" s="38"/>
      <c r="J86" s="37"/>
      <c r="K86" s="22"/>
      <c r="L86" s="39"/>
      <c r="M86" s="24"/>
    </row>
    <row r="87" spans="2:13" hidden="1">
      <c r="B87" s="19" t="s">
        <v>160</v>
      </c>
      <c r="C87" s="149"/>
      <c r="D87" s="100"/>
      <c r="E87" s="100"/>
      <c r="F87" s="136"/>
      <c r="G87" s="37"/>
      <c r="H87" s="116">
        <f t="shared" si="14"/>
        <v>0</v>
      </c>
      <c r="I87" s="38"/>
      <c r="J87" s="37"/>
      <c r="K87" s="22"/>
      <c r="L87" s="39"/>
      <c r="M87" s="24"/>
    </row>
    <row r="88" spans="2:13" hidden="1">
      <c r="C88" s="150" t="s">
        <v>43</v>
      </c>
      <c r="D88" s="101">
        <f>SUM(D80:D87)</f>
        <v>0</v>
      </c>
      <c r="E88" s="101"/>
      <c r="F88" s="117">
        <f>SUM(F80:F87)</f>
        <v>0</v>
      </c>
      <c r="G88" s="40">
        <f>SUM(G80:G87)</f>
        <v>0</v>
      </c>
      <c r="H88" s="117">
        <f>SUM(H80:H87)</f>
        <v>0</v>
      </c>
      <c r="I88" s="40">
        <f>(I80*H80)+(I81*H81)+(I82*H82)+(I83*H83)+(I84*H84)+(I85*H85)+(I86*H86)+(I87*H87)</f>
        <v>0</v>
      </c>
      <c r="J88" s="50">
        <f>SUM(J80:J87)</f>
        <v>0</v>
      </c>
      <c r="K88" s="51"/>
      <c r="L88" s="39"/>
      <c r="M88" s="42"/>
    </row>
    <row r="89" spans="2:13" ht="12" customHeight="1">
      <c r="B89" s="52"/>
      <c r="C89" s="154"/>
      <c r="D89" s="104"/>
      <c r="E89" s="104"/>
      <c r="F89" s="120"/>
      <c r="G89" s="53"/>
      <c r="H89" s="120"/>
      <c r="I89" s="53"/>
      <c r="J89" s="53"/>
      <c r="K89" s="48"/>
      <c r="L89" s="54"/>
      <c r="M89" s="55"/>
    </row>
    <row r="90" spans="2:13" ht="51" hidden="1" customHeight="1">
      <c r="B90" s="16" t="s">
        <v>161</v>
      </c>
      <c r="C90" s="217"/>
      <c r="D90" s="218"/>
      <c r="E90" s="218"/>
      <c r="F90" s="218"/>
      <c r="G90" s="218"/>
      <c r="H90" s="218"/>
      <c r="I90" s="218"/>
      <c r="J90" s="218"/>
      <c r="K90" s="218"/>
      <c r="L90" s="219"/>
      <c r="M90" s="17"/>
    </row>
    <row r="91" spans="2:13" ht="51" hidden="1" customHeight="1">
      <c r="B91" s="16" t="s">
        <v>162</v>
      </c>
      <c r="C91" s="210"/>
      <c r="D91" s="211"/>
      <c r="E91" s="211"/>
      <c r="F91" s="211"/>
      <c r="G91" s="211"/>
      <c r="H91" s="211"/>
      <c r="I91" s="211"/>
      <c r="J91" s="211"/>
      <c r="K91" s="211"/>
      <c r="L91" s="212"/>
      <c r="M91" s="18"/>
    </row>
    <row r="92" spans="2:13" hidden="1">
      <c r="B92" s="19" t="s">
        <v>163</v>
      </c>
      <c r="C92" s="147"/>
      <c r="D92" s="100"/>
      <c r="E92" s="100"/>
      <c r="F92" s="134"/>
      <c r="G92" s="20"/>
      <c r="H92" s="116">
        <f t="shared" ref="H92:H99" si="15">SUM(D92:G92)</f>
        <v>0</v>
      </c>
      <c r="I92" s="21"/>
      <c r="J92" s="20"/>
      <c r="K92" s="22"/>
      <c r="L92" s="23"/>
      <c r="M92" s="24"/>
    </row>
    <row r="93" spans="2:13" hidden="1">
      <c r="B93" s="19" t="s">
        <v>164</v>
      </c>
      <c r="C93" s="147"/>
      <c r="D93" s="100"/>
      <c r="E93" s="100"/>
      <c r="F93" s="134"/>
      <c r="G93" s="20"/>
      <c r="H93" s="116">
        <f t="shared" si="15"/>
        <v>0</v>
      </c>
      <c r="I93" s="21"/>
      <c r="J93" s="20"/>
      <c r="K93" s="22"/>
      <c r="L93" s="23"/>
      <c r="M93" s="24"/>
    </row>
    <row r="94" spans="2:13" hidden="1">
      <c r="B94" s="19" t="s">
        <v>165</v>
      </c>
      <c r="C94" s="147"/>
      <c r="D94" s="100"/>
      <c r="E94" s="100"/>
      <c r="F94" s="134"/>
      <c r="G94" s="20"/>
      <c r="H94" s="116">
        <f t="shared" si="15"/>
        <v>0</v>
      </c>
      <c r="I94" s="21"/>
      <c r="J94" s="20"/>
      <c r="K94" s="22"/>
      <c r="L94" s="23"/>
      <c r="M94" s="24"/>
    </row>
    <row r="95" spans="2:13" hidden="1">
      <c r="B95" s="19" t="s">
        <v>166</v>
      </c>
      <c r="C95" s="147"/>
      <c r="D95" s="100"/>
      <c r="E95" s="100"/>
      <c r="F95" s="134"/>
      <c r="G95" s="20"/>
      <c r="H95" s="116">
        <f t="shared" si="15"/>
        <v>0</v>
      </c>
      <c r="I95" s="21"/>
      <c r="J95" s="20"/>
      <c r="K95" s="22"/>
      <c r="L95" s="23"/>
      <c r="M95" s="24"/>
    </row>
    <row r="96" spans="2:13" hidden="1">
      <c r="B96" s="19" t="s">
        <v>167</v>
      </c>
      <c r="C96" s="147"/>
      <c r="D96" s="100"/>
      <c r="E96" s="100"/>
      <c r="F96" s="134"/>
      <c r="G96" s="20"/>
      <c r="H96" s="116">
        <f t="shared" si="15"/>
        <v>0</v>
      </c>
      <c r="I96" s="21"/>
      <c r="J96" s="20"/>
      <c r="K96" s="22"/>
      <c r="L96" s="23"/>
      <c r="M96" s="24"/>
    </row>
    <row r="97" spans="2:13" hidden="1">
      <c r="B97" s="19" t="s">
        <v>168</v>
      </c>
      <c r="C97" s="147"/>
      <c r="D97" s="100"/>
      <c r="E97" s="100"/>
      <c r="F97" s="134"/>
      <c r="G97" s="20"/>
      <c r="H97" s="116">
        <f t="shared" si="15"/>
        <v>0</v>
      </c>
      <c r="I97" s="21"/>
      <c r="J97" s="20"/>
      <c r="K97" s="22"/>
      <c r="L97" s="23"/>
      <c r="M97" s="24"/>
    </row>
    <row r="98" spans="2:13" hidden="1">
      <c r="B98" s="19" t="s">
        <v>169</v>
      </c>
      <c r="C98" s="149"/>
      <c r="D98" s="100"/>
      <c r="E98" s="100"/>
      <c r="F98" s="136"/>
      <c r="G98" s="37"/>
      <c r="H98" s="116">
        <f t="shared" si="15"/>
        <v>0</v>
      </c>
      <c r="I98" s="38"/>
      <c r="J98" s="37"/>
      <c r="K98" s="22"/>
      <c r="L98" s="39"/>
      <c r="M98" s="24"/>
    </row>
    <row r="99" spans="2:13" hidden="1">
      <c r="B99" s="19" t="s">
        <v>170</v>
      </c>
      <c r="C99" s="149"/>
      <c r="D99" s="100"/>
      <c r="E99" s="100"/>
      <c r="F99" s="136"/>
      <c r="G99" s="37"/>
      <c r="H99" s="116">
        <f t="shared" si="15"/>
        <v>0</v>
      </c>
      <c r="I99" s="38"/>
      <c r="J99" s="37"/>
      <c r="K99" s="22"/>
      <c r="L99" s="39"/>
      <c r="M99" s="24"/>
    </row>
    <row r="100" spans="2:13" hidden="1">
      <c r="C100" s="150" t="s">
        <v>43</v>
      </c>
      <c r="D100" s="101">
        <f>SUM(D92:D99)</f>
        <v>0</v>
      </c>
      <c r="E100" s="101"/>
      <c r="F100" s="117">
        <f>SUM(F92:F99)</f>
        <v>0</v>
      </c>
      <c r="G100" s="40">
        <f>SUM(G92:G99)</f>
        <v>0</v>
      </c>
      <c r="H100" s="118">
        <f>SUM(H92:H99)</f>
        <v>0</v>
      </c>
      <c r="I100" s="40">
        <f>(I92*H92)+(I93*H93)+(I94*H94)+(I95*H95)+(I96*H96)+(I97*H97)+(I98*H98)+(I99*H99)</f>
        <v>0</v>
      </c>
      <c r="J100" s="50">
        <f>SUM(J92:J99)</f>
        <v>0</v>
      </c>
      <c r="K100" s="51"/>
      <c r="L100" s="39"/>
      <c r="M100" s="42"/>
    </row>
    <row r="101" spans="2:13" ht="51" hidden="1" customHeight="1">
      <c r="B101" s="16" t="s">
        <v>171</v>
      </c>
      <c r="C101" s="210"/>
      <c r="D101" s="211"/>
      <c r="E101" s="211"/>
      <c r="F101" s="211"/>
      <c r="G101" s="211"/>
      <c r="H101" s="211"/>
      <c r="I101" s="211"/>
      <c r="J101" s="211"/>
      <c r="K101" s="211"/>
      <c r="L101" s="212"/>
      <c r="M101" s="18"/>
    </row>
    <row r="102" spans="2:13" hidden="1">
      <c r="B102" s="19" t="s">
        <v>172</v>
      </c>
      <c r="C102" s="147"/>
      <c r="D102" s="100"/>
      <c r="E102" s="100"/>
      <c r="F102" s="134"/>
      <c r="G102" s="20"/>
      <c r="H102" s="116">
        <f t="shared" ref="H102:H109" si="16">SUM(D102:G102)</f>
        <v>0</v>
      </c>
      <c r="I102" s="21"/>
      <c r="J102" s="20"/>
      <c r="K102" s="22"/>
      <c r="L102" s="23"/>
      <c r="M102" s="24"/>
    </row>
    <row r="103" spans="2:13" hidden="1">
      <c r="B103" s="19" t="s">
        <v>173</v>
      </c>
      <c r="C103" s="147"/>
      <c r="D103" s="100"/>
      <c r="E103" s="100"/>
      <c r="F103" s="134"/>
      <c r="G103" s="20"/>
      <c r="H103" s="116">
        <f t="shared" si="16"/>
        <v>0</v>
      </c>
      <c r="I103" s="21"/>
      <c r="J103" s="20"/>
      <c r="K103" s="22"/>
      <c r="L103" s="23"/>
      <c r="M103" s="24"/>
    </row>
    <row r="104" spans="2:13" ht="8.4499999999999993" hidden="1" customHeight="1">
      <c r="B104" s="19" t="s">
        <v>174</v>
      </c>
      <c r="C104" s="147"/>
      <c r="D104" s="100"/>
      <c r="E104" s="100"/>
      <c r="F104" s="134"/>
      <c r="G104" s="20"/>
      <c r="H104" s="116">
        <f t="shared" si="16"/>
        <v>0</v>
      </c>
      <c r="I104" s="21"/>
      <c r="J104" s="20"/>
      <c r="K104" s="22"/>
      <c r="L104" s="23"/>
      <c r="M104" s="24"/>
    </row>
    <row r="105" spans="2:13" hidden="1">
      <c r="B105" s="19" t="s">
        <v>175</v>
      </c>
      <c r="C105" s="147"/>
      <c r="D105" s="100"/>
      <c r="E105" s="100"/>
      <c r="F105" s="134"/>
      <c r="G105" s="20"/>
      <c r="H105" s="116">
        <f t="shared" si="16"/>
        <v>0</v>
      </c>
      <c r="I105" s="21"/>
      <c r="J105" s="20"/>
      <c r="K105" s="22"/>
      <c r="L105" s="23"/>
      <c r="M105" s="24"/>
    </row>
    <row r="106" spans="2:13" hidden="1">
      <c r="B106" s="19" t="s">
        <v>176</v>
      </c>
      <c r="C106" s="147"/>
      <c r="D106" s="100"/>
      <c r="E106" s="100"/>
      <c r="F106" s="134"/>
      <c r="G106" s="20"/>
      <c r="H106" s="116">
        <f t="shared" si="16"/>
        <v>0</v>
      </c>
      <c r="I106" s="21"/>
      <c r="J106" s="20"/>
      <c r="K106" s="22"/>
      <c r="L106" s="23"/>
      <c r="M106" s="24"/>
    </row>
    <row r="107" spans="2:13" hidden="1">
      <c r="B107" s="19" t="s">
        <v>177</v>
      </c>
      <c r="C107" s="147"/>
      <c r="D107" s="100"/>
      <c r="E107" s="100"/>
      <c r="F107" s="134"/>
      <c r="G107" s="20"/>
      <c r="H107" s="116">
        <f t="shared" si="16"/>
        <v>0</v>
      </c>
      <c r="I107" s="21"/>
      <c r="J107" s="20"/>
      <c r="K107" s="22"/>
      <c r="L107" s="23"/>
      <c r="M107" s="24"/>
    </row>
    <row r="108" spans="2:13" hidden="1">
      <c r="B108" s="19" t="s">
        <v>178</v>
      </c>
      <c r="C108" s="149"/>
      <c r="D108" s="100"/>
      <c r="E108" s="100"/>
      <c r="F108" s="136"/>
      <c r="G108" s="37"/>
      <c r="H108" s="116">
        <f t="shared" si="16"/>
        <v>0</v>
      </c>
      <c r="I108" s="38"/>
      <c r="J108" s="37"/>
      <c r="K108" s="22"/>
      <c r="L108" s="39"/>
      <c r="M108" s="24"/>
    </row>
    <row r="109" spans="2:13" hidden="1">
      <c r="B109" s="19" t="s">
        <v>179</v>
      </c>
      <c r="C109" s="149"/>
      <c r="D109" s="100"/>
      <c r="E109" s="100"/>
      <c r="F109" s="136"/>
      <c r="G109" s="37"/>
      <c r="H109" s="116">
        <f t="shared" si="16"/>
        <v>0</v>
      </c>
      <c r="I109" s="38"/>
      <c r="J109" s="37"/>
      <c r="K109" s="22"/>
      <c r="L109" s="39"/>
      <c r="M109" s="24"/>
    </row>
    <row r="110" spans="2:13" hidden="1">
      <c r="C110" s="150" t="s">
        <v>43</v>
      </c>
      <c r="D110" s="102">
        <f>SUM(D102:D109)</f>
        <v>0</v>
      </c>
      <c r="E110" s="102"/>
      <c r="F110" s="118">
        <f>SUM(F102:F109)</f>
        <v>0</v>
      </c>
      <c r="G110" s="45">
        <f>SUM(G102:G109)</f>
        <v>0</v>
      </c>
      <c r="H110" s="118">
        <f>SUM(H102:H109)</f>
        <v>0</v>
      </c>
      <c r="I110" s="40">
        <f>(I102*H102)+(I103*H103)+(I104*H104)+(I105*H105)+(I106*H106)+(I107*H107)+(I108*H108)+(I109*H109)</f>
        <v>0</v>
      </c>
      <c r="J110" s="50">
        <f>SUM(J102:J109)</f>
        <v>0</v>
      </c>
      <c r="K110" s="51"/>
      <c r="L110" s="39"/>
      <c r="M110" s="42"/>
    </row>
    <row r="111" spans="2:13" ht="51" hidden="1" customHeight="1">
      <c r="B111" s="16" t="s">
        <v>180</v>
      </c>
      <c r="C111" s="210"/>
      <c r="D111" s="211"/>
      <c r="E111" s="211"/>
      <c r="F111" s="211"/>
      <c r="G111" s="211"/>
      <c r="H111" s="211"/>
      <c r="I111" s="211"/>
      <c r="J111" s="211"/>
      <c r="K111" s="211"/>
      <c r="L111" s="212"/>
      <c r="M111" s="18"/>
    </row>
    <row r="112" spans="2:13" hidden="1">
      <c r="B112" s="19" t="s">
        <v>181</v>
      </c>
      <c r="C112" s="147"/>
      <c r="D112" s="100"/>
      <c r="E112" s="100"/>
      <c r="F112" s="134"/>
      <c r="G112" s="20"/>
      <c r="H112" s="116">
        <f t="shared" ref="H112:H119" si="17">SUM(D112:G112)</f>
        <v>0</v>
      </c>
      <c r="I112" s="21"/>
      <c r="J112" s="20"/>
      <c r="K112" s="22"/>
      <c r="L112" s="23"/>
      <c r="M112" s="24"/>
    </row>
    <row r="113" spans="2:13" hidden="1">
      <c r="B113" s="19" t="s">
        <v>182</v>
      </c>
      <c r="C113" s="147"/>
      <c r="D113" s="100"/>
      <c r="E113" s="100"/>
      <c r="F113" s="134"/>
      <c r="G113" s="20"/>
      <c r="H113" s="116">
        <f t="shared" si="17"/>
        <v>0</v>
      </c>
      <c r="I113" s="21"/>
      <c r="J113" s="20"/>
      <c r="K113" s="22"/>
      <c r="L113" s="23"/>
      <c r="M113" s="24"/>
    </row>
    <row r="114" spans="2:13" hidden="1">
      <c r="B114" s="19" t="s">
        <v>183</v>
      </c>
      <c r="C114" s="147"/>
      <c r="D114" s="100"/>
      <c r="E114" s="100"/>
      <c r="F114" s="134"/>
      <c r="G114" s="20"/>
      <c r="H114" s="116">
        <f t="shared" si="17"/>
        <v>0</v>
      </c>
      <c r="I114" s="21"/>
      <c r="J114" s="20"/>
      <c r="K114" s="22"/>
      <c r="L114" s="23"/>
      <c r="M114" s="24"/>
    </row>
    <row r="115" spans="2:13" hidden="1">
      <c r="B115" s="19" t="s">
        <v>184</v>
      </c>
      <c r="C115" s="147"/>
      <c r="D115" s="100"/>
      <c r="E115" s="100"/>
      <c r="F115" s="134"/>
      <c r="G115" s="20"/>
      <c r="H115" s="116">
        <f t="shared" si="17"/>
        <v>0</v>
      </c>
      <c r="I115" s="21"/>
      <c r="J115" s="20"/>
      <c r="K115" s="22"/>
      <c r="L115" s="23"/>
      <c r="M115" s="24"/>
    </row>
    <row r="116" spans="2:13" hidden="1">
      <c r="B116" s="19" t="s">
        <v>185</v>
      </c>
      <c r="C116" s="147"/>
      <c r="D116" s="100"/>
      <c r="E116" s="100"/>
      <c r="F116" s="134"/>
      <c r="G116" s="20"/>
      <c r="H116" s="116">
        <f t="shared" si="17"/>
        <v>0</v>
      </c>
      <c r="I116" s="21"/>
      <c r="J116" s="20"/>
      <c r="K116" s="22"/>
      <c r="L116" s="23"/>
      <c r="M116" s="24"/>
    </row>
    <row r="117" spans="2:13" hidden="1">
      <c r="B117" s="19" t="s">
        <v>186</v>
      </c>
      <c r="C117" s="147"/>
      <c r="D117" s="100"/>
      <c r="E117" s="100"/>
      <c r="F117" s="134"/>
      <c r="G117" s="20"/>
      <c r="H117" s="116">
        <f t="shared" si="17"/>
        <v>0</v>
      </c>
      <c r="I117" s="21"/>
      <c r="J117" s="20"/>
      <c r="K117" s="22"/>
      <c r="L117" s="23"/>
      <c r="M117" s="24"/>
    </row>
    <row r="118" spans="2:13" hidden="1">
      <c r="B118" s="19" t="s">
        <v>187</v>
      </c>
      <c r="C118" s="149"/>
      <c r="D118" s="100"/>
      <c r="E118" s="100"/>
      <c r="F118" s="136"/>
      <c r="G118" s="37"/>
      <c r="H118" s="116">
        <f t="shared" si="17"/>
        <v>0</v>
      </c>
      <c r="I118" s="38"/>
      <c r="J118" s="37"/>
      <c r="K118" s="22"/>
      <c r="L118" s="39"/>
      <c r="M118" s="24"/>
    </row>
    <row r="119" spans="2:13" hidden="1">
      <c r="B119" s="19" t="s">
        <v>188</v>
      </c>
      <c r="C119" s="149"/>
      <c r="D119" s="100"/>
      <c r="E119" s="100"/>
      <c r="F119" s="136"/>
      <c r="G119" s="37"/>
      <c r="H119" s="116">
        <f t="shared" si="17"/>
        <v>0</v>
      </c>
      <c r="I119" s="38"/>
      <c r="J119" s="37"/>
      <c r="K119" s="22"/>
      <c r="L119" s="39"/>
      <c r="M119" s="24"/>
    </row>
    <row r="120" spans="2:13" hidden="1">
      <c r="C120" s="150" t="s">
        <v>43</v>
      </c>
      <c r="D120" s="102">
        <f>SUM(D112:D119)</f>
        <v>0</v>
      </c>
      <c r="E120" s="102"/>
      <c r="F120" s="118">
        <f>SUM(F112:F119)</f>
        <v>0</v>
      </c>
      <c r="G120" s="45">
        <f>SUM(G112:G119)</f>
        <v>0</v>
      </c>
      <c r="H120" s="118">
        <f>SUM(H112:H119)</f>
        <v>0</v>
      </c>
      <c r="I120" s="40">
        <f>(I112*H112)+(I113*H113)+(I114*H114)+(I115*H115)+(I116*H116)+(I117*H117)+(I118*H118)+(I119*H119)</f>
        <v>0</v>
      </c>
      <c r="J120" s="50">
        <f>SUM(J112:J119)</f>
        <v>0</v>
      </c>
      <c r="K120" s="51"/>
      <c r="L120" s="39"/>
      <c r="M120" s="42"/>
    </row>
    <row r="121" spans="2:13" ht="51" hidden="1" customHeight="1">
      <c r="B121" s="16" t="s">
        <v>189</v>
      </c>
      <c r="C121" s="210"/>
      <c r="D121" s="211"/>
      <c r="E121" s="211"/>
      <c r="F121" s="211"/>
      <c r="G121" s="211"/>
      <c r="H121" s="211"/>
      <c r="I121" s="211"/>
      <c r="J121" s="211"/>
      <c r="K121" s="211"/>
      <c r="L121" s="212"/>
      <c r="M121" s="18"/>
    </row>
    <row r="122" spans="2:13" hidden="1">
      <c r="B122" s="19" t="s">
        <v>190</v>
      </c>
      <c r="C122" s="147"/>
      <c r="D122" s="100"/>
      <c r="E122" s="100"/>
      <c r="F122" s="134"/>
      <c r="G122" s="20"/>
      <c r="H122" s="116">
        <f t="shared" ref="H122:H129" si="18">SUM(D122:G122)</f>
        <v>0</v>
      </c>
      <c r="I122" s="21"/>
      <c r="J122" s="20"/>
      <c r="K122" s="22"/>
      <c r="L122" s="23"/>
      <c r="M122" s="24"/>
    </row>
    <row r="123" spans="2:13" hidden="1">
      <c r="B123" s="19" t="s">
        <v>191</v>
      </c>
      <c r="C123" s="147"/>
      <c r="D123" s="100"/>
      <c r="E123" s="100"/>
      <c r="F123" s="134"/>
      <c r="G123" s="20"/>
      <c r="H123" s="116">
        <f t="shared" si="18"/>
        <v>0</v>
      </c>
      <c r="I123" s="21"/>
      <c r="J123" s="20"/>
      <c r="K123" s="22"/>
      <c r="L123" s="23"/>
      <c r="M123" s="24"/>
    </row>
    <row r="124" spans="2:13" hidden="1">
      <c r="B124" s="19" t="s">
        <v>192</v>
      </c>
      <c r="C124" s="147"/>
      <c r="D124" s="100"/>
      <c r="E124" s="100"/>
      <c r="F124" s="134"/>
      <c r="G124" s="20"/>
      <c r="H124" s="116">
        <f t="shared" si="18"/>
        <v>0</v>
      </c>
      <c r="I124" s="21"/>
      <c r="J124" s="20"/>
      <c r="K124" s="22"/>
      <c r="L124" s="23"/>
      <c r="M124" s="24"/>
    </row>
    <row r="125" spans="2:13" hidden="1">
      <c r="B125" s="19" t="s">
        <v>193</v>
      </c>
      <c r="C125" s="147"/>
      <c r="D125" s="100"/>
      <c r="E125" s="100"/>
      <c r="F125" s="134"/>
      <c r="G125" s="20"/>
      <c r="H125" s="116">
        <f t="shared" si="18"/>
        <v>0</v>
      </c>
      <c r="I125" s="21"/>
      <c r="J125" s="20"/>
      <c r="K125" s="22"/>
      <c r="L125" s="23"/>
      <c r="M125" s="24"/>
    </row>
    <row r="126" spans="2:13" hidden="1">
      <c r="B126" s="19" t="s">
        <v>194</v>
      </c>
      <c r="C126" s="147"/>
      <c r="D126" s="100"/>
      <c r="E126" s="100"/>
      <c r="F126" s="134"/>
      <c r="G126" s="20"/>
      <c r="H126" s="116">
        <f t="shared" si="18"/>
        <v>0</v>
      </c>
      <c r="I126" s="21"/>
      <c r="J126" s="20"/>
      <c r="K126" s="22"/>
      <c r="L126" s="23"/>
      <c r="M126" s="24"/>
    </row>
    <row r="127" spans="2:13" hidden="1">
      <c r="B127" s="19" t="s">
        <v>195</v>
      </c>
      <c r="C127" s="147"/>
      <c r="D127" s="100"/>
      <c r="E127" s="100"/>
      <c r="F127" s="134"/>
      <c r="G127" s="20"/>
      <c r="H127" s="116">
        <f t="shared" si="18"/>
        <v>0</v>
      </c>
      <c r="I127" s="21"/>
      <c r="J127" s="20"/>
      <c r="K127" s="22"/>
      <c r="L127" s="23"/>
      <c r="M127" s="24"/>
    </row>
    <row r="128" spans="2:13" hidden="1">
      <c r="B128" s="19" t="s">
        <v>196</v>
      </c>
      <c r="C128" s="149"/>
      <c r="D128" s="100"/>
      <c r="E128" s="100"/>
      <c r="F128" s="136"/>
      <c r="G128" s="37"/>
      <c r="H128" s="116">
        <f t="shared" si="18"/>
        <v>0</v>
      </c>
      <c r="I128" s="38"/>
      <c r="J128" s="37"/>
      <c r="K128" s="22"/>
      <c r="L128" s="39"/>
      <c r="M128" s="24"/>
    </row>
    <row r="129" spans="2:13" hidden="1">
      <c r="B129" s="19" t="s">
        <v>197</v>
      </c>
      <c r="C129" s="149"/>
      <c r="D129" s="100"/>
      <c r="E129" s="100"/>
      <c r="F129" s="136"/>
      <c r="G129" s="37"/>
      <c r="H129" s="116">
        <f t="shared" si="18"/>
        <v>0</v>
      </c>
      <c r="I129" s="38"/>
      <c r="J129" s="37"/>
      <c r="K129" s="22"/>
      <c r="L129" s="39"/>
      <c r="M129" s="24"/>
    </row>
    <row r="130" spans="2:13" hidden="1">
      <c r="C130" s="150" t="s">
        <v>43</v>
      </c>
      <c r="D130" s="101">
        <f>SUM(D122:D129)</f>
        <v>0</v>
      </c>
      <c r="E130" s="101"/>
      <c r="F130" s="117">
        <f>SUM(F122:F129)</f>
        <v>0</v>
      </c>
      <c r="G130" s="40">
        <f>SUM(G122:G129)</f>
        <v>0</v>
      </c>
      <c r="H130" s="117">
        <f>SUM(H122:H129)</f>
        <v>0</v>
      </c>
      <c r="I130" s="40">
        <f>(I122*H122)+(I123*H123)+(I124*H124)+(I125*H125)+(I126*H126)+(I127*H127)+(I128*H128)+(I129*H129)</f>
        <v>0</v>
      </c>
      <c r="J130" s="50">
        <f>SUM(J122:J129)</f>
        <v>0</v>
      </c>
      <c r="K130" s="51"/>
      <c r="L130" s="39"/>
      <c r="M130" s="42"/>
    </row>
    <row r="131" spans="2:13" ht="9.6" customHeight="1">
      <c r="B131" s="52"/>
      <c r="C131" s="154"/>
      <c r="D131" s="104"/>
      <c r="E131" s="104"/>
      <c r="F131" s="120"/>
      <c r="G131" s="53"/>
      <c r="H131" s="120"/>
      <c r="I131" s="53"/>
      <c r="J131" s="53"/>
      <c r="K131" s="48"/>
      <c r="L131" s="56"/>
      <c r="M131" s="55"/>
    </row>
    <row r="132" spans="2:13" ht="51" hidden="1" customHeight="1">
      <c r="B132" s="16" t="s">
        <v>198</v>
      </c>
      <c r="C132" s="217"/>
      <c r="D132" s="218"/>
      <c r="E132" s="218"/>
      <c r="F132" s="218"/>
      <c r="G132" s="218"/>
      <c r="H132" s="218"/>
      <c r="I132" s="218"/>
      <c r="J132" s="218"/>
      <c r="K132" s="218"/>
      <c r="L132" s="219"/>
      <c r="M132" s="17"/>
    </row>
    <row r="133" spans="2:13" ht="51" hidden="1" customHeight="1">
      <c r="B133" s="16" t="s">
        <v>199</v>
      </c>
      <c r="C133" s="210"/>
      <c r="D133" s="211"/>
      <c r="E133" s="211"/>
      <c r="F133" s="211"/>
      <c r="G133" s="211"/>
      <c r="H133" s="211"/>
      <c r="I133" s="211"/>
      <c r="J133" s="211"/>
      <c r="K133" s="211"/>
      <c r="L133" s="212"/>
      <c r="M133" s="18"/>
    </row>
    <row r="134" spans="2:13" hidden="1">
      <c r="B134" s="19" t="s">
        <v>200</v>
      </c>
      <c r="C134" s="147"/>
      <c r="D134" s="100"/>
      <c r="E134" s="100"/>
      <c r="F134" s="134"/>
      <c r="G134" s="20"/>
      <c r="H134" s="116">
        <f t="shared" ref="H134:H141" si="19">SUM(D134:G134)</f>
        <v>0</v>
      </c>
      <c r="I134" s="21"/>
      <c r="J134" s="20"/>
      <c r="K134" s="22"/>
      <c r="L134" s="23"/>
      <c r="M134" s="24"/>
    </row>
    <row r="135" spans="2:13" hidden="1">
      <c r="B135" s="19" t="s">
        <v>201</v>
      </c>
      <c r="C135" s="147"/>
      <c r="D135" s="100"/>
      <c r="E135" s="100"/>
      <c r="F135" s="134"/>
      <c r="G135" s="20"/>
      <c r="H135" s="116">
        <f t="shared" si="19"/>
        <v>0</v>
      </c>
      <c r="I135" s="21"/>
      <c r="J135" s="20"/>
      <c r="K135" s="22"/>
      <c r="L135" s="23"/>
      <c r="M135" s="24"/>
    </row>
    <row r="136" spans="2:13" hidden="1">
      <c r="B136" s="19" t="s">
        <v>202</v>
      </c>
      <c r="C136" s="147"/>
      <c r="D136" s="100"/>
      <c r="E136" s="100"/>
      <c r="F136" s="134"/>
      <c r="G136" s="20"/>
      <c r="H136" s="116">
        <f t="shared" si="19"/>
        <v>0</v>
      </c>
      <c r="I136" s="21"/>
      <c r="J136" s="20"/>
      <c r="K136" s="22"/>
      <c r="L136" s="23"/>
      <c r="M136" s="24"/>
    </row>
    <row r="137" spans="2:13" hidden="1">
      <c r="B137" s="19" t="s">
        <v>203</v>
      </c>
      <c r="C137" s="147"/>
      <c r="D137" s="100"/>
      <c r="E137" s="100"/>
      <c r="F137" s="134"/>
      <c r="G137" s="20"/>
      <c r="H137" s="116">
        <f t="shared" si="19"/>
        <v>0</v>
      </c>
      <c r="I137" s="21"/>
      <c r="J137" s="20"/>
      <c r="K137" s="22"/>
      <c r="L137" s="23"/>
      <c r="M137" s="24"/>
    </row>
    <row r="138" spans="2:13" hidden="1">
      <c r="B138" s="19" t="s">
        <v>204</v>
      </c>
      <c r="C138" s="147"/>
      <c r="D138" s="100"/>
      <c r="E138" s="100"/>
      <c r="F138" s="134"/>
      <c r="G138" s="20"/>
      <c r="H138" s="116">
        <f t="shared" si="19"/>
        <v>0</v>
      </c>
      <c r="I138" s="21"/>
      <c r="J138" s="20"/>
      <c r="K138" s="22"/>
      <c r="L138" s="23"/>
      <c r="M138" s="24"/>
    </row>
    <row r="139" spans="2:13" hidden="1">
      <c r="B139" s="19" t="s">
        <v>205</v>
      </c>
      <c r="C139" s="147"/>
      <c r="D139" s="100"/>
      <c r="E139" s="100"/>
      <c r="F139" s="134"/>
      <c r="G139" s="20"/>
      <c r="H139" s="116">
        <f t="shared" si="19"/>
        <v>0</v>
      </c>
      <c r="I139" s="21"/>
      <c r="J139" s="20"/>
      <c r="K139" s="22"/>
      <c r="L139" s="23"/>
      <c r="M139" s="24"/>
    </row>
    <row r="140" spans="2:13" hidden="1">
      <c r="B140" s="19" t="s">
        <v>206</v>
      </c>
      <c r="C140" s="149"/>
      <c r="D140" s="100"/>
      <c r="E140" s="100"/>
      <c r="F140" s="136"/>
      <c r="G140" s="37"/>
      <c r="H140" s="116">
        <f t="shared" si="19"/>
        <v>0</v>
      </c>
      <c r="I140" s="38"/>
      <c r="J140" s="37"/>
      <c r="K140" s="22"/>
      <c r="L140" s="39"/>
      <c r="M140" s="24"/>
    </row>
    <row r="141" spans="2:13" hidden="1">
      <c r="B141" s="19" t="s">
        <v>207</v>
      </c>
      <c r="C141" s="149"/>
      <c r="D141" s="100"/>
      <c r="E141" s="100"/>
      <c r="F141" s="136"/>
      <c r="G141" s="37"/>
      <c r="H141" s="116">
        <f t="shared" si="19"/>
        <v>0</v>
      </c>
      <c r="I141" s="38"/>
      <c r="J141" s="37"/>
      <c r="K141" s="22"/>
      <c r="L141" s="39"/>
      <c r="M141" s="24"/>
    </row>
    <row r="142" spans="2:13" hidden="1">
      <c r="C142" s="150" t="s">
        <v>43</v>
      </c>
      <c r="D142" s="101">
        <f>SUM(D134:D141)</f>
        <v>0</v>
      </c>
      <c r="E142" s="101"/>
      <c r="F142" s="117">
        <f>SUM(F134:F141)</f>
        <v>0</v>
      </c>
      <c r="G142" s="40">
        <f>SUM(G134:G141)</f>
        <v>0</v>
      </c>
      <c r="H142" s="118">
        <f>SUM(H134:H141)</f>
        <v>0</v>
      </c>
      <c r="I142" s="40">
        <f>(I134*H134)+(I135*H135)+(I136*H136)+(I137*H137)+(I138*H138)+(I139*H139)+(I140*H140)+(I141*H141)</f>
        <v>0</v>
      </c>
      <c r="J142" s="50">
        <f>SUM(J134:J141)</f>
        <v>0</v>
      </c>
      <c r="K142" s="51"/>
      <c r="L142" s="39"/>
      <c r="M142" s="42"/>
    </row>
    <row r="143" spans="2:13" ht="51" hidden="1" customHeight="1">
      <c r="B143" s="16" t="s">
        <v>208</v>
      </c>
      <c r="C143" s="210"/>
      <c r="D143" s="211"/>
      <c r="E143" s="211"/>
      <c r="F143" s="211"/>
      <c r="G143" s="211"/>
      <c r="H143" s="211"/>
      <c r="I143" s="211"/>
      <c r="J143" s="211"/>
      <c r="K143" s="211"/>
      <c r="L143" s="212"/>
      <c r="M143" s="18"/>
    </row>
    <row r="144" spans="2:13" hidden="1">
      <c r="B144" s="19" t="s">
        <v>209</v>
      </c>
      <c r="C144" s="147"/>
      <c r="D144" s="100"/>
      <c r="E144" s="100"/>
      <c r="F144" s="134"/>
      <c r="G144" s="20"/>
      <c r="H144" s="116">
        <f t="shared" ref="H144:H151" si="20">SUM(D144:G144)</f>
        <v>0</v>
      </c>
      <c r="I144" s="21"/>
      <c r="J144" s="20"/>
      <c r="K144" s="22"/>
      <c r="L144" s="23"/>
      <c r="M144" s="24"/>
    </row>
    <row r="145" spans="2:13" hidden="1">
      <c r="B145" s="19" t="s">
        <v>210</v>
      </c>
      <c r="C145" s="147"/>
      <c r="D145" s="100"/>
      <c r="E145" s="100"/>
      <c r="F145" s="134"/>
      <c r="G145" s="20"/>
      <c r="H145" s="116">
        <f t="shared" si="20"/>
        <v>0</v>
      </c>
      <c r="I145" s="21"/>
      <c r="J145" s="20"/>
      <c r="K145" s="22"/>
      <c r="L145" s="23"/>
      <c r="M145" s="24"/>
    </row>
    <row r="146" spans="2:13" hidden="1">
      <c r="B146" s="19" t="s">
        <v>211</v>
      </c>
      <c r="C146" s="147"/>
      <c r="D146" s="100"/>
      <c r="E146" s="100"/>
      <c r="F146" s="134"/>
      <c r="G146" s="20"/>
      <c r="H146" s="116">
        <f t="shared" si="20"/>
        <v>0</v>
      </c>
      <c r="I146" s="21"/>
      <c r="J146" s="20"/>
      <c r="K146" s="22"/>
      <c r="L146" s="23"/>
      <c r="M146" s="24"/>
    </row>
    <row r="147" spans="2:13" hidden="1">
      <c r="B147" s="19" t="s">
        <v>212</v>
      </c>
      <c r="C147" s="147"/>
      <c r="D147" s="100"/>
      <c r="E147" s="100"/>
      <c r="F147" s="134"/>
      <c r="G147" s="20"/>
      <c r="H147" s="116">
        <f t="shared" si="20"/>
        <v>0</v>
      </c>
      <c r="I147" s="21"/>
      <c r="J147" s="20"/>
      <c r="K147" s="22"/>
      <c r="L147" s="23"/>
      <c r="M147" s="24"/>
    </row>
    <row r="148" spans="2:13" hidden="1">
      <c r="B148" s="19" t="s">
        <v>213</v>
      </c>
      <c r="C148" s="147"/>
      <c r="D148" s="100"/>
      <c r="E148" s="100"/>
      <c r="F148" s="134"/>
      <c r="G148" s="20"/>
      <c r="H148" s="116">
        <f t="shared" si="20"/>
        <v>0</v>
      </c>
      <c r="I148" s="21"/>
      <c r="J148" s="20"/>
      <c r="K148" s="22"/>
      <c r="L148" s="23"/>
      <c r="M148" s="24"/>
    </row>
    <row r="149" spans="2:13" hidden="1">
      <c r="B149" s="19" t="s">
        <v>214</v>
      </c>
      <c r="C149" s="147"/>
      <c r="D149" s="100"/>
      <c r="E149" s="100"/>
      <c r="F149" s="134"/>
      <c r="G149" s="20"/>
      <c r="H149" s="116">
        <f t="shared" si="20"/>
        <v>0</v>
      </c>
      <c r="I149" s="21"/>
      <c r="J149" s="20"/>
      <c r="K149" s="22"/>
      <c r="L149" s="23"/>
      <c r="M149" s="24"/>
    </row>
    <row r="150" spans="2:13" hidden="1">
      <c r="B150" s="19" t="s">
        <v>215</v>
      </c>
      <c r="C150" s="149"/>
      <c r="D150" s="100"/>
      <c r="E150" s="100"/>
      <c r="F150" s="136"/>
      <c r="G150" s="37"/>
      <c r="H150" s="116">
        <f t="shared" si="20"/>
        <v>0</v>
      </c>
      <c r="I150" s="38"/>
      <c r="J150" s="37"/>
      <c r="K150" s="22"/>
      <c r="L150" s="39"/>
      <c r="M150" s="24"/>
    </row>
    <row r="151" spans="2:13" ht="13.9" hidden="1" customHeight="1">
      <c r="B151" s="19" t="s">
        <v>216</v>
      </c>
      <c r="C151" s="149"/>
      <c r="D151" s="100"/>
      <c r="E151" s="100"/>
      <c r="F151" s="136"/>
      <c r="G151" s="37"/>
      <c r="H151" s="116">
        <f t="shared" si="20"/>
        <v>0</v>
      </c>
      <c r="I151" s="38"/>
      <c r="J151" s="37"/>
      <c r="K151" s="22"/>
      <c r="L151" s="39"/>
      <c r="M151" s="24"/>
    </row>
    <row r="152" spans="2:13" hidden="1">
      <c r="C152" s="150" t="s">
        <v>43</v>
      </c>
      <c r="D152" s="102">
        <f>SUM(D144:D151)</f>
        <v>0</v>
      </c>
      <c r="E152" s="102"/>
      <c r="F152" s="118">
        <f>SUM(F144:F151)</f>
        <v>0</v>
      </c>
      <c r="G152" s="45">
        <f>SUM(G144:G151)</f>
        <v>0</v>
      </c>
      <c r="H152" s="118">
        <f>SUM(H144:H151)</f>
        <v>0</v>
      </c>
      <c r="I152" s="40">
        <f>(I144*H144)+(I145*H145)+(I146*H146)+(I147*H147)+(I148*H148)+(I149*H149)+(I150*H150)+(I151*H151)</f>
        <v>0</v>
      </c>
      <c r="J152" s="50">
        <f>SUM(J144:J151)</f>
        <v>0</v>
      </c>
      <c r="K152" s="51"/>
      <c r="L152" s="39"/>
      <c r="M152" s="42"/>
    </row>
    <row r="153" spans="2:13" ht="51" hidden="1" customHeight="1">
      <c r="B153" s="16" t="s">
        <v>217</v>
      </c>
      <c r="C153" s="210"/>
      <c r="D153" s="211"/>
      <c r="E153" s="211"/>
      <c r="F153" s="211"/>
      <c r="G153" s="211"/>
      <c r="H153" s="211"/>
      <c r="I153" s="211"/>
      <c r="J153" s="211"/>
      <c r="K153" s="211"/>
      <c r="L153" s="212"/>
      <c r="M153" s="18"/>
    </row>
    <row r="154" spans="2:13" hidden="1">
      <c r="B154" s="19" t="s">
        <v>218</v>
      </c>
      <c r="C154" s="147"/>
      <c r="D154" s="100"/>
      <c r="E154" s="100"/>
      <c r="F154" s="134"/>
      <c r="G154" s="20"/>
      <c r="H154" s="116">
        <f t="shared" ref="H154:H161" si="21">SUM(D154:G154)</f>
        <v>0</v>
      </c>
      <c r="I154" s="21"/>
      <c r="J154" s="20"/>
      <c r="K154" s="22"/>
      <c r="L154" s="23"/>
      <c r="M154" s="24"/>
    </row>
    <row r="155" spans="2:13" hidden="1">
      <c r="B155" s="19" t="s">
        <v>219</v>
      </c>
      <c r="C155" s="147"/>
      <c r="D155" s="100"/>
      <c r="E155" s="100"/>
      <c r="F155" s="134"/>
      <c r="G155" s="20"/>
      <c r="H155" s="116">
        <f t="shared" si="21"/>
        <v>0</v>
      </c>
      <c r="I155" s="21"/>
      <c r="J155" s="20"/>
      <c r="K155" s="22"/>
      <c r="L155" s="23"/>
      <c r="M155" s="24"/>
    </row>
    <row r="156" spans="2:13" hidden="1">
      <c r="B156" s="19" t="s">
        <v>220</v>
      </c>
      <c r="C156" s="147"/>
      <c r="D156" s="100"/>
      <c r="E156" s="100"/>
      <c r="F156" s="134"/>
      <c r="G156" s="20"/>
      <c r="H156" s="116">
        <f t="shared" si="21"/>
        <v>0</v>
      </c>
      <c r="I156" s="21"/>
      <c r="J156" s="20"/>
      <c r="K156" s="22"/>
      <c r="L156" s="23"/>
      <c r="M156" s="24"/>
    </row>
    <row r="157" spans="2:13" hidden="1">
      <c r="B157" s="19" t="s">
        <v>221</v>
      </c>
      <c r="C157" s="147"/>
      <c r="D157" s="100"/>
      <c r="E157" s="100"/>
      <c r="F157" s="134"/>
      <c r="G157" s="20"/>
      <c r="H157" s="116">
        <f t="shared" si="21"/>
        <v>0</v>
      </c>
      <c r="I157" s="21"/>
      <c r="J157" s="20"/>
      <c r="K157" s="22"/>
      <c r="L157" s="23"/>
      <c r="M157" s="24"/>
    </row>
    <row r="158" spans="2:13" hidden="1">
      <c r="B158" s="19" t="s">
        <v>222</v>
      </c>
      <c r="C158" s="147"/>
      <c r="D158" s="100"/>
      <c r="E158" s="100"/>
      <c r="F158" s="134"/>
      <c r="G158" s="20"/>
      <c r="H158" s="116">
        <f t="shared" si="21"/>
        <v>0</v>
      </c>
      <c r="I158" s="21"/>
      <c r="J158" s="20"/>
      <c r="K158" s="22"/>
      <c r="L158" s="23"/>
      <c r="M158" s="24"/>
    </row>
    <row r="159" spans="2:13" hidden="1">
      <c r="B159" s="19" t="s">
        <v>223</v>
      </c>
      <c r="C159" s="147"/>
      <c r="D159" s="100"/>
      <c r="E159" s="100"/>
      <c r="F159" s="134"/>
      <c r="G159" s="20"/>
      <c r="H159" s="116">
        <f t="shared" si="21"/>
        <v>0</v>
      </c>
      <c r="I159" s="21"/>
      <c r="J159" s="20"/>
      <c r="K159" s="22"/>
      <c r="L159" s="23"/>
      <c r="M159" s="24"/>
    </row>
    <row r="160" spans="2:13" hidden="1">
      <c r="B160" s="19" t="s">
        <v>224</v>
      </c>
      <c r="C160" s="149"/>
      <c r="D160" s="100"/>
      <c r="E160" s="100"/>
      <c r="F160" s="136"/>
      <c r="G160" s="37"/>
      <c r="H160" s="116">
        <f t="shared" si="21"/>
        <v>0</v>
      </c>
      <c r="I160" s="38"/>
      <c r="J160" s="37"/>
      <c r="K160" s="22"/>
      <c r="L160" s="39"/>
      <c r="M160" s="24"/>
    </row>
    <row r="161" spans="2:13" hidden="1">
      <c r="B161" s="19" t="s">
        <v>225</v>
      </c>
      <c r="C161" s="149"/>
      <c r="D161" s="100"/>
      <c r="E161" s="100"/>
      <c r="F161" s="136"/>
      <c r="G161" s="37"/>
      <c r="H161" s="116">
        <f t="shared" si="21"/>
        <v>0</v>
      </c>
      <c r="I161" s="38"/>
      <c r="J161" s="37"/>
      <c r="K161" s="22"/>
      <c r="L161" s="39"/>
      <c r="M161" s="24"/>
    </row>
    <row r="162" spans="2:13" hidden="1">
      <c r="C162" s="150" t="s">
        <v>43</v>
      </c>
      <c r="D162" s="102">
        <f>SUM(D154:D161)</f>
        <v>0</v>
      </c>
      <c r="E162" s="102"/>
      <c r="F162" s="118">
        <f>SUM(F154:F161)</f>
        <v>0</v>
      </c>
      <c r="G162" s="45">
        <f>SUM(G154:G161)</f>
        <v>0</v>
      </c>
      <c r="H162" s="118">
        <f>SUM(H154:H161)</f>
        <v>0</v>
      </c>
      <c r="I162" s="40">
        <f>(I154*H154)+(I155*H155)+(I156*H156)+(I157*H157)+(I158*H158)+(I159*H159)+(I160*H160)+(I161*H161)</f>
        <v>0</v>
      </c>
      <c r="J162" s="50">
        <f>SUM(J154:J161)</f>
        <v>0</v>
      </c>
      <c r="K162" s="51"/>
      <c r="L162" s="39"/>
      <c r="M162" s="42"/>
    </row>
    <row r="163" spans="2:13" ht="51" hidden="1" customHeight="1">
      <c r="B163" s="16" t="s">
        <v>226</v>
      </c>
      <c r="C163" s="210"/>
      <c r="D163" s="211"/>
      <c r="E163" s="211"/>
      <c r="F163" s="211"/>
      <c r="G163" s="211"/>
      <c r="H163" s="211"/>
      <c r="I163" s="211"/>
      <c r="J163" s="211"/>
      <c r="K163" s="211"/>
      <c r="L163" s="212"/>
      <c r="M163" s="18"/>
    </row>
    <row r="164" spans="2:13" hidden="1">
      <c r="B164" s="19" t="s">
        <v>227</v>
      </c>
      <c r="C164" s="147"/>
      <c r="D164" s="100"/>
      <c r="E164" s="100"/>
      <c r="F164" s="134"/>
      <c r="G164" s="20"/>
      <c r="H164" s="116">
        <f>SUM(D164:G164)</f>
        <v>0</v>
      </c>
      <c r="I164" s="21"/>
      <c r="J164" s="20"/>
      <c r="K164" s="22"/>
      <c r="L164" s="23"/>
      <c r="M164" s="24"/>
    </row>
    <row r="165" spans="2:13" hidden="1">
      <c r="B165" s="19" t="s">
        <v>228</v>
      </c>
      <c r="C165" s="147"/>
      <c r="D165" s="100"/>
      <c r="E165" s="100"/>
      <c r="F165" s="134"/>
      <c r="G165" s="20"/>
      <c r="H165" s="116">
        <f t="shared" ref="H165:H171" si="22">SUM(D165:G165)</f>
        <v>0</v>
      </c>
      <c r="I165" s="21"/>
      <c r="J165" s="20"/>
      <c r="K165" s="22"/>
      <c r="L165" s="23"/>
      <c r="M165" s="24"/>
    </row>
    <row r="166" spans="2:13" hidden="1">
      <c r="B166" s="19" t="s">
        <v>229</v>
      </c>
      <c r="C166" s="147"/>
      <c r="D166" s="100"/>
      <c r="E166" s="100"/>
      <c r="F166" s="134"/>
      <c r="G166" s="20"/>
      <c r="H166" s="116">
        <f t="shared" si="22"/>
        <v>0</v>
      </c>
      <c r="I166" s="21"/>
      <c r="J166" s="20"/>
      <c r="K166" s="22"/>
      <c r="L166" s="23"/>
      <c r="M166" s="24"/>
    </row>
    <row r="167" spans="2:13" hidden="1">
      <c r="B167" s="19" t="s">
        <v>230</v>
      </c>
      <c r="C167" s="147"/>
      <c r="D167" s="100"/>
      <c r="E167" s="100"/>
      <c r="F167" s="134"/>
      <c r="G167" s="20"/>
      <c r="H167" s="116">
        <f t="shared" si="22"/>
        <v>0</v>
      </c>
      <c r="I167" s="21"/>
      <c r="J167" s="20"/>
      <c r="K167" s="22"/>
      <c r="L167" s="23"/>
      <c r="M167" s="24"/>
    </row>
    <row r="168" spans="2:13" hidden="1">
      <c r="B168" s="19" t="s">
        <v>231</v>
      </c>
      <c r="C168" s="147"/>
      <c r="D168" s="100"/>
      <c r="E168" s="100"/>
      <c r="F168" s="134"/>
      <c r="G168" s="20"/>
      <c r="H168" s="116">
        <f>SUM(D168:G168)</f>
        <v>0</v>
      </c>
      <c r="I168" s="21"/>
      <c r="J168" s="20"/>
      <c r="K168" s="22"/>
      <c r="L168" s="23"/>
      <c r="M168" s="24"/>
    </row>
    <row r="169" spans="2:13" hidden="1">
      <c r="B169" s="19" t="s">
        <v>232</v>
      </c>
      <c r="C169" s="147"/>
      <c r="D169" s="100"/>
      <c r="E169" s="100"/>
      <c r="F169" s="134"/>
      <c r="G169" s="20"/>
      <c r="H169" s="116">
        <f t="shared" si="22"/>
        <v>0</v>
      </c>
      <c r="I169" s="21"/>
      <c r="J169" s="20"/>
      <c r="K169" s="22"/>
      <c r="L169" s="23"/>
      <c r="M169" s="24"/>
    </row>
    <row r="170" spans="2:13" hidden="1">
      <c r="B170" s="19" t="s">
        <v>233</v>
      </c>
      <c r="C170" s="149"/>
      <c r="D170" s="100"/>
      <c r="E170" s="100"/>
      <c r="F170" s="136"/>
      <c r="G170" s="37"/>
      <c r="H170" s="116">
        <f t="shared" si="22"/>
        <v>0</v>
      </c>
      <c r="I170" s="38"/>
      <c r="J170" s="37"/>
      <c r="K170" s="22"/>
      <c r="L170" s="39"/>
      <c r="M170" s="24"/>
    </row>
    <row r="171" spans="2:13" hidden="1">
      <c r="B171" s="19" t="s">
        <v>234</v>
      </c>
      <c r="C171" s="149"/>
      <c r="D171" s="100"/>
      <c r="E171" s="100"/>
      <c r="F171" s="136"/>
      <c r="G171" s="37"/>
      <c r="H171" s="116">
        <f t="shared" si="22"/>
        <v>0</v>
      </c>
      <c r="I171" s="38"/>
      <c r="J171" s="37"/>
      <c r="K171" s="22"/>
      <c r="L171" s="39"/>
      <c r="M171" s="24"/>
    </row>
    <row r="172" spans="2:13" hidden="1">
      <c r="C172" s="150" t="s">
        <v>43</v>
      </c>
      <c r="D172" s="101">
        <f>SUM(D164:D171)</f>
        <v>0</v>
      </c>
      <c r="E172" s="101"/>
      <c r="F172" s="117">
        <f>SUM(F164:F171)</f>
        <v>0</v>
      </c>
      <c r="G172" s="40">
        <f>SUM(G164:G171)</f>
        <v>0</v>
      </c>
      <c r="H172" s="117">
        <f>SUM(H164:H171)</f>
        <v>0</v>
      </c>
      <c r="I172" s="40">
        <f>(I164*H164)+(I165*H165)+(I166*H166)+(I167*H167)+(I168*H168)+(I169*H169)+(I170*H170)+(I171*H171)</f>
        <v>0</v>
      </c>
      <c r="J172" s="50">
        <f>SUM(J164:J171)</f>
        <v>0</v>
      </c>
      <c r="K172" s="51"/>
      <c r="L172" s="39"/>
      <c r="M172" s="42"/>
    </row>
    <row r="173" spans="2:13" ht="15.75" customHeight="1">
      <c r="B173" s="52"/>
      <c r="C173" s="154"/>
      <c r="D173" s="104"/>
      <c r="E173" s="104"/>
      <c r="F173" s="120"/>
      <c r="G173" s="53"/>
      <c r="H173" s="120"/>
      <c r="I173" s="53"/>
      <c r="J173" s="53"/>
      <c r="K173" s="48"/>
      <c r="L173" s="54"/>
      <c r="M173" s="55"/>
    </row>
    <row r="174" spans="2:13" ht="15.75" customHeight="1">
      <c r="B174" s="52"/>
      <c r="C174" s="154"/>
      <c r="D174" s="104"/>
      <c r="E174" s="104"/>
      <c r="F174" s="120"/>
      <c r="G174" s="53"/>
      <c r="H174" s="120"/>
      <c r="I174" s="53"/>
      <c r="J174" s="53"/>
      <c r="K174" s="48"/>
      <c r="L174" s="54"/>
      <c r="M174" s="55"/>
    </row>
    <row r="175" spans="2:13" ht="63.75" customHeight="1">
      <c r="B175" s="16" t="s">
        <v>235</v>
      </c>
      <c r="C175" s="149" t="s">
        <v>236</v>
      </c>
      <c r="D175" s="105">
        <v>200000</v>
      </c>
      <c r="E175" s="105">
        <v>45401.599999999999</v>
      </c>
      <c r="F175" s="140">
        <v>71713.429999999993</v>
      </c>
      <c r="G175" s="186">
        <v>123427.26</v>
      </c>
      <c r="H175" s="121">
        <f>SUM(E175:G175)</f>
        <v>240542.28999999998</v>
      </c>
      <c r="I175" s="58">
        <v>0.6</v>
      </c>
      <c r="J175" s="57"/>
      <c r="K175" s="22"/>
      <c r="L175" s="59" t="s">
        <v>237</v>
      </c>
      <c r="M175" s="42"/>
    </row>
    <row r="176" spans="2:13" ht="69.75" customHeight="1">
      <c r="B176" s="16" t="s">
        <v>238</v>
      </c>
      <c r="C176" s="149" t="s">
        <v>239</v>
      </c>
      <c r="D176" s="105">
        <v>30000</v>
      </c>
      <c r="E176" s="105">
        <v>19457.830000000002</v>
      </c>
      <c r="F176" s="105">
        <f>8297.78+236.45</f>
        <v>8534.2300000000014</v>
      </c>
      <c r="G176" s="186">
        <v>39000</v>
      </c>
      <c r="H176" s="121">
        <f t="shared" ref="H176:H178" si="23">SUM(E176:G176)</f>
        <v>66992.06</v>
      </c>
      <c r="I176" s="58">
        <v>0.6</v>
      </c>
      <c r="J176" s="57"/>
      <c r="K176" s="22"/>
      <c r="L176" s="59"/>
      <c r="M176" s="42"/>
    </row>
    <row r="177" spans="2:13" ht="57" customHeight="1">
      <c r="B177" s="16" t="s">
        <v>240</v>
      </c>
      <c r="C177" s="159" t="s">
        <v>240</v>
      </c>
      <c r="D177" s="105">
        <v>30000</v>
      </c>
      <c r="E177" s="105">
        <v>13138.78</v>
      </c>
      <c r="F177" s="124">
        <f>16065.11+2697.88+1454.44</f>
        <v>20217.43</v>
      </c>
      <c r="G177" s="57"/>
      <c r="H177" s="121">
        <f t="shared" si="23"/>
        <v>33356.21</v>
      </c>
      <c r="I177" s="58">
        <v>0.5</v>
      </c>
      <c r="J177" s="57"/>
      <c r="K177" s="22"/>
      <c r="L177" s="59"/>
      <c r="M177" s="42"/>
    </row>
    <row r="178" spans="2:13" ht="65.25" customHeight="1">
      <c r="B178" s="60" t="s">
        <v>241</v>
      </c>
      <c r="C178" s="149" t="s">
        <v>242</v>
      </c>
      <c r="D178" s="105">
        <v>46000</v>
      </c>
      <c r="E178" s="105">
        <v>30661.22</v>
      </c>
      <c r="F178" s="140"/>
      <c r="G178" s="57"/>
      <c r="H178" s="121">
        <f t="shared" si="23"/>
        <v>30661.22</v>
      </c>
      <c r="I178" s="58">
        <v>0.8</v>
      </c>
      <c r="J178" s="57"/>
      <c r="K178" s="22"/>
      <c r="L178" s="59"/>
      <c r="M178" s="42"/>
    </row>
    <row r="179" spans="2:13" ht="21.75" customHeight="1">
      <c r="B179" s="52"/>
      <c r="C179" s="160" t="s">
        <v>243</v>
      </c>
      <c r="D179" s="106">
        <f>SUM(D175:D178)</f>
        <v>306000</v>
      </c>
      <c r="E179" s="106">
        <f>SUM(E175:E178)</f>
        <v>108659.43000000001</v>
      </c>
      <c r="F179" s="122">
        <f>SUM(F175:F178)</f>
        <v>100465.09</v>
      </c>
      <c r="G179" s="190">
        <f>SUM(G175:G178)</f>
        <v>162427.26</v>
      </c>
      <c r="H179" s="122">
        <f>SUM(H175:H178)</f>
        <v>371551.78</v>
      </c>
      <c r="I179" s="40">
        <f>(I175*H175)+(I176*H176)+(I177*H177)+(I178*H178)</f>
        <v>225727.69099999999</v>
      </c>
      <c r="J179" s="50">
        <f>SUM(J175:J178)</f>
        <v>0</v>
      </c>
      <c r="K179" s="51"/>
      <c r="L179" s="61"/>
      <c r="M179" s="62"/>
    </row>
    <row r="180" spans="2:13" ht="15.75" customHeight="1">
      <c r="B180" s="52"/>
      <c r="C180" s="154"/>
      <c r="D180" s="104"/>
      <c r="E180" s="104"/>
      <c r="F180" s="120"/>
      <c r="G180" s="53"/>
      <c r="H180" s="120"/>
      <c r="I180" s="53"/>
      <c r="J180" s="53"/>
      <c r="K180" s="48"/>
      <c r="L180" s="54"/>
      <c r="M180" s="62"/>
    </row>
    <row r="181" spans="2:13" ht="15.75" customHeight="1">
      <c r="B181" s="52"/>
      <c r="C181" s="154"/>
      <c r="D181" s="104"/>
      <c r="E181" s="104"/>
      <c r="F181" s="120"/>
      <c r="G181" s="53"/>
      <c r="H181" s="120"/>
      <c r="I181" s="53">
        <f>I179+I58+I68+I26+I16</f>
        <v>1226478.7193</v>
      </c>
      <c r="J181" s="53"/>
      <c r="K181" s="48"/>
      <c r="L181" s="54"/>
      <c r="M181" s="62"/>
    </row>
    <row r="182" spans="2:13" ht="15.75" customHeight="1">
      <c r="B182" s="52"/>
      <c r="C182" s="154"/>
      <c r="D182" s="104"/>
      <c r="E182" s="104"/>
      <c r="F182" s="120"/>
      <c r="G182" s="53"/>
      <c r="H182" s="120"/>
      <c r="I182" s="53">
        <v>116590</v>
      </c>
      <c r="J182" s="53"/>
      <c r="K182" s="48"/>
      <c r="L182" s="54"/>
      <c r="M182" s="62"/>
    </row>
    <row r="183" spans="2:13" ht="15.75" customHeight="1">
      <c r="B183" s="52"/>
      <c r="C183" s="154"/>
      <c r="D183" s="104"/>
      <c r="E183" s="104"/>
      <c r="F183" s="120"/>
      <c r="G183" s="53"/>
      <c r="H183" s="120"/>
      <c r="I183" s="53"/>
      <c r="J183" s="53"/>
      <c r="K183" s="48"/>
      <c r="L183" s="54"/>
      <c r="M183" s="62"/>
    </row>
    <row r="184" spans="2:13" ht="15.75" customHeight="1">
      <c r="B184" s="52"/>
      <c r="C184" s="154"/>
      <c r="D184" s="104"/>
      <c r="E184" s="104"/>
      <c r="F184" s="120"/>
      <c r="G184" s="53"/>
      <c r="H184" s="120"/>
      <c r="I184" s="53"/>
      <c r="J184" s="53"/>
      <c r="K184" s="48"/>
      <c r="L184" s="54"/>
      <c r="M184" s="62"/>
    </row>
    <row r="185" spans="2:13" ht="15.75" customHeight="1">
      <c r="B185" s="52"/>
      <c r="C185" s="154"/>
      <c r="D185" s="104"/>
      <c r="E185" s="104"/>
      <c r="F185" s="120"/>
      <c r="G185" s="53"/>
      <c r="H185" s="120"/>
      <c r="I185" s="53"/>
      <c r="J185" s="53"/>
      <c r="K185" s="48"/>
      <c r="L185" s="54"/>
      <c r="M185" s="62"/>
    </row>
    <row r="186" spans="2:13" ht="15.75" customHeight="1">
      <c r="B186" s="52"/>
      <c r="C186" s="154"/>
      <c r="D186" s="104"/>
      <c r="E186" s="104"/>
      <c r="F186" s="120"/>
      <c r="G186" s="53"/>
      <c r="H186" s="120"/>
      <c r="I186" s="53"/>
      <c r="J186" s="53"/>
      <c r="K186" s="48"/>
      <c r="L186" s="54"/>
      <c r="M186" s="62"/>
    </row>
    <row r="187" spans="2:13">
      <c r="B187" s="52"/>
      <c r="C187" s="251" t="s">
        <v>244</v>
      </c>
      <c r="D187" s="252"/>
      <c r="E187" s="252"/>
      <c r="F187" s="252"/>
      <c r="G187" s="252"/>
      <c r="H187" s="253"/>
      <c r="I187" s="62"/>
      <c r="J187" s="53"/>
      <c r="K187" s="48"/>
      <c r="L187" s="63"/>
    </row>
    <row r="188" spans="2:13" ht="40.5" customHeight="1">
      <c r="B188" s="52"/>
      <c r="C188" s="256"/>
      <c r="D188" s="225" t="str">
        <f>D4</f>
        <v>UNICEF</v>
      </c>
      <c r="E188" s="225" t="s">
        <v>262</v>
      </c>
      <c r="F188" s="227" t="str">
        <f>F4</f>
        <v xml:space="preserve">EJECUTADO UNICEF </v>
      </c>
      <c r="G188" s="229" t="str">
        <f>G4</f>
        <v>EJECUTADO UNODC</v>
      </c>
      <c r="H188" s="254" t="s">
        <v>7</v>
      </c>
      <c r="I188" s="46"/>
      <c r="J188" s="53"/>
      <c r="K188" s="48"/>
      <c r="L188" s="63"/>
    </row>
    <row r="189" spans="2:13" ht="24.75" customHeight="1">
      <c r="B189" s="52"/>
      <c r="C189" s="257"/>
      <c r="D189" s="226"/>
      <c r="E189" s="226"/>
      <c r="F189" s="228"/>
      <c r="G189" s="230"/>
      <c r="H189" s="255"/>
      <c r="I189" s="46"/>
      <c r="J189" s="53"/>
      <c r="K189" s="48"/>
      <c r="L189" s="63"/>
    </row>
    <row r="190" spans="2:13" ht="41.25" customHeight="1">
      <c r="B190" s="64"/>
      <c r="C190" s="197" t="s">
        <v>245</v>
      </c>
      <c r="D190" s="107">
        <f>SUM(D16,D26,D36,D46,D58,D68,D78,D88,D100,D110,D120,D130,D142,D152,D162,D172,D175,D176,D177,D178)</f>
        <v>1837738</v>
      </c>
      <c r="E190" s="107">
        <f>SUM(E16,E26,E36,E46,E58,E68,E78,E88,E100,E110,E120,E130,E142,E152,E162,E172,E175,E176,E177,E178)</f>
        <v>863245.26</v>
      </c>
      <c r="F190" s="141">
        <f>SUM(F16,F26,F36,F46,F58,F68,F78,F88,F100,F110,F120,F130,F142,F152,F162,F172,F175,F176,F178,F177)</f>
        <v>248022.24000000002</v>
      </c>
      <c r="G190" s="65">
        <f>SUM(G16,G26,G36,G46,G58,G68,G78,G88,G100,G110,G120,G130,G142,G152,G162,G172,G175,G176,G177,G178)</f>
        <v>706557.53</v>
      </c>
      <c r="H190" s="198">
        <f>SUM(E190:G190)</f>
        <v>1817825.03</v>
      </c>
      <c r="I190" s="46"/>
      <c r="J190" s="66"/>
      <c r="K190" s="48"/>
      <c r="L190" s="67"/>
    </row>
    <row r="191" spans="2:13" ht="51.75" customHeight="1">
      <c r="B191" s="68"/>
      <c r="C191" s="197" t="s">
        <v>246</v>
      </c>
      <c r="D191" s="107">
        <f>D190*0.07</f>
        <v>128641.66000000002</v>
      </c>
      <c r="E191" s="107">
        <v>31799.81</v>
      </c>
      <c r="F191" s="141">
        <f>F190*0.07</f>
        <v>17361.556800000002</v>
      </c>
      <c r="G191" s="65">
        <f>G190*0.07</f>
        <v>49459.027100000007</v>
      </c>
      <c r="H191" s="198">
        <f t="shared" ref="H191:H192" si="24">SUM(E191:G191)</f>
        <v>98620.39390000001</v>
      </c>
      <c r="I191" s="68"/>
      <c r="J191" s="66"/>
      <c r="K191" s="48"/>
      <c r="L191" s="69"/>
    </row>
    <row r="192" spans="2:13" ht="51.75" customHeight="1">
      <c r="B192" s="68"/>
      <c r="C192" s="199" t="s">
        <v>7</v>
      </c>
      <c r="D192" s="200">
        <f>SUM(D190:D191)</f>
        <v>1966379.66</v>
      </c>
      <c r="E192" s="200">
        <f>SUM(E190:E191)</f>
        <v>895045.07000000007</v>
      </c>
      <c r="F192" s="201">
        <f>SUM(F190:F191)</f>
        <v>265383.79680000001</v>
      </c>
      <c r="G192" s="202">
        <f>SUM(G190:G191)</f>
        <v>756016.55710000009</v>
      </c>
      <c r="H192" s="203">
        <f t="shared" si="24"/>
        <v>1916445.4239000001</v>
      </c>
      <c r="I192" s="68"/>
      <c r="L192" s="69"/>
    </row>
    <row r="193" spans="1:13" ht="42" customHeight="1">
      <c r="B193" s="68"/>
      <c r="J193" s="72"/>
      <c r="K193" s="73"/>
      <c r="L193" s="74"/>
      <c r="M193" s="75"/>
    </row>
    <row r="194" spans="1:13" s="36" customFormat="1" ht="29.25" customHeight="1" thickBot="1">
      <c r="B194" s="46"/>
      <c r="C194" s="163"/>
      <c r="D194" s="110"/>
      <c r="E194" s="169"/>
      <c r="F194" s="125"/>
      <c r="G194" s="76"/>
      <c r="H194" s="125"/>
      <c r="I194" s="76"/>
      <c r="J194" s="77"/>
      <c r="K194" s="78"/>
      <c r="L194" s="63"/>
      <c r="M194" s="64"/>
    </row>
    <row r="195" spans="1:13" ht="23.25" customHeight="1">
      <c r="A195" s="1" t="s">
        <v>265</v>
      </c>
      <c r="B195" s="75"/>
      <c r="C195" s="238" t="s">
        <v>247</v>
      </c>
      <c r="D195" s="239"/>
      <c r="E195" s="239"/>
      <c r="F195" s="239"/>
      <c r="G195" s="239"/>
      <c r="H195" s="239"/>
      <c r="I195" s="240"/>
      <c r="J195" s="77"/>
      <c r="K195" s="78"/>
      <c r="L195" s="69"/>
    </row>
    <row r="196" spans="1:13" ht="41.25" customHeight="1">
      <c r="B196" s="75"/>
      <c r="C196" s="164"/>
      <c r="D196" s="241" t="str">
        <f>D4</f>
        <v>UNICEF</v>
      </c>
      <c r="E196" s="192"/>
      <c r="F196" s="243" t="str">
        <f>F4</f>
        <v xml:space="preserve">EJECUTADO UNICEF </v>
      </c>
      <c r="G196" s="245" t="str">
        <f>G4</f>
        <v>EJECUTADO UNODC</v>
      </c>
      <c r="H196" s="247" t="s">
        <v>7</v>
      </c>
      <c r="I196" s="249" t="s">
        <v>248</v>
      </c>
      <c r="J196" s="77"/>
      <c r="K196" s="78"/>
      <c r="L196" s="69"/>
    </row>
    <row r="197" spans="1:13" ht="27.75" customHeight="1">
      <c r="B197" s="75"/>
      <c r="C197" s="164"/>
      <c r="D197" s="242"/>
      <c r="E197" s="193"/>
      <c r="F197" s="244"/>
      <c r="G197" s="246"/>
      <c r="H197" s="248"/>
      <c r="I197" s="250"/>
      <c r="J197" s="79"/>
      <c r="K197" s="80"/>
      <c r="L197" s="69"/>
    </row>
    <row r="198" spans="1:13" ht="55.5" customHeight="1">
      <c r="B198" s="75"/>
      <c r="C198" s="164" t="s">
        <v>249</v>
      </c>
      <c r="D198" s="106">
        <f>$D$192*I198</f>
        <v>1376465.7619999999</v>
      </c>
      <c r="E198" s="142"/>
      <c r="F198" s="126">
        <f>$F$192*I198</f>
        <v>185768.65776</v>
      </c>
      <c r="G198" s="189">
        <f>$G$192*I198</f>
        <v>529211.58997000009</v>
      </c>
      <c r="H198" s="126">
        <f>SUM(D198:G198)</f>
        <v>2091446.00973</v>
      </c>
      <c r="I198" s="81">
        <v>0.7</v>
      </c>
      <c r="J198" s="79"/>
      <c r="K198" s="80"/>
      <c r="L198" s="69"/>
    </row>
    <row r="199" spans="1:13" ht="57.75" customHeight="1">
      <c r="B199" s="233"/>
      <c r="C199" s="165" t="s">
        <v>250</v>
      </c>
      <c r="D199" s="106">
        <f>$D$192*I199</f>
        <v>589913.89799999993</v>
      </c>
      <c r="E199" s="142"/>
      <c r="F199" s="126">
        <f>$F$192*I199</f>
        <v>79615.139039999995</v>
      </c>
      <c r="G199" s="189">
        <f>$G$192*I199</f>
        <v>226804.96713000003</v>
      </c>
      <c r="H199" s="127">
        <f>SUM(D199:G199)</f>
        <v>896334.00416999997</v>
      </c>
      <c r="I199" s="82">
        <v>0.3</v>
      </c>
      <c r="J199" s="83"/>
      <c r="K199" s="80"/>
    </row>
    <row r="200" spans="1:13" ht="57.75" customHeight="1">
      <c r="B200" s="233"/>
      <c r="C200" s="165" t="s">
        <v>251</v>
      </c>
      <c r="D200" s="106">
        <f>$D$192*I200</f>
        <v>0</v>
      </c>
      <c r="E200" s="142"/>
      <c r="F200" s="126">
        <f>$F$192*I200</f>
        <v>0</v>
      </c>
      <c r="G200" s="189">
        <f>$G$192*I200</f>
        <v>0</v>
      </c>
      <c r="H200" s="127">
        <f>SUM(D200:G200)</f>
        <v>0</v>
      </c>
      <c r="I200" s="84"/>
      <c r="J200" s="85"/>
      <c r="K200" s="78"/>
    </row>
    <row r="201" spans="1:13" ht="38.25" customHeight="1">
      <c r="B201" s="233"/>
      <c r="C201" s="162" t="s">
        <v>252</v>
      </c>
      <c r="D201" s="108">
        <f>SUM(D198:D200)</f>
        <v>1966379.6599999997</v>
      </c>
      <c r="E201" s="108"/>
      <c r="F201" s="128">
        <f>SUM(F198:F200)</f>
        <v>265383.79680000001</v>
      </c>
      <c r="G201" s="188">
        <f>SUM(G198:G200)</f>
        <v>756016.55710000009</v>
      </c>
      <c r="H201" s="128">
        <f>SUM(H198:H200)</f>
        <v>2987780.0139000001</v>
      </c>
      <c r="I201" s="86">
        <f>SUM(I198:I200)</f>
        <v>1</v>
      </c>
      <c r="J201" s="87"/>
      <c r="K201" s="73"/>
    </row>
    <row r="202" spans="1:13" ht="21.75" customHeight="1" thickBot="1">
      <c r="B202" s="233"/>
      <c r="C202" s="166"/>
      <c r="D202" s="110"/>
      <c r="E202" s="110"/>
      <c r="F202" s="129"/>
      <c r="G202" s="88"/>
      <c r="H202" s="129"/>
      <c r="I202" s="88"/>
      <c r="J202" s="87"/>
      <c r="K202" s="73"/>
    </row>
    <row r="203" spans="1:13" ht="49.5" customHeight="1">
      <c r="A203" s="1" t="s">
        <v>265</v>
      </c>
      <c r="B203" s="233"/>
      <c r="C203" s="167" t="s">
        <v>253</v>
      </c>
      <c r="D203" s="111">
        <f>SUM(I16,I26,I36,I46,I58,I68,I78,I88,I100,I110,I120,I130,I142,I152,I162,I172,I179)*1.07</f>
        <v>1312332.2296510001</v>
      </c>
      <c r="E203" s="110"/>
      <c r="F203" s="125"/>
      <c r="G203" s="76"/>
      <c r="H203" s="125"/>
      <c r="I203" s="89" t="s">
        <v>254</v>
      </c>
      <c r="J203" s="90">
        <f>SUM(J179,J172,J162,J152,J142,J130,J120,J110,J100,J88,J78,J68,J58,J46,J36,J26,J16)</f>
        <v>0</v>
      </c>
    </row>
    <row r="204" spans="1:13" ht="28.5" customHeight="1" thickBot="1">
      <c r="B204" s="233"/>
      <c r="C204" s="164" t="s">
        <v>255</v>
      </c>
      <c r="D204" s="112">
        <f>D203/H192</f>
        <v>0.68477412050711106</v>
      </c>
      <c r="E204" s="110"/>
      <c r="F204" s="130"/>
      <c r="G204" s="91"/>
      <c r="H204" s="130"/>
      <c r="I204" s="92" t="s">
        <v>256</v>
      </c>
      <c r="J204" s="93">
        <f>J203/H190</f>
        <v>0</v>
      </c>
      <c r="K204" s="94"/>
    </row>
    <row r="205" spans="1:13" ht="28.5" customHeight="1">
      <c r="B205" s="233"/>
      <c r="C205" s="234"/>
      <c r="D205" s="235"/>
      <c r="E205" s="110"/>
      <c r="F205" s="131"/>
      <c r="G205" s="95"/>
      <c r="H205" s="131"/>
    </row>
    <row r="206" spans="1:13" ht="32.25" customHeight="1">
      <c r="B206" s="233"/>
      <c r="C206" s="164" t="s">
        <v>257</v>
      </c>
      <c r="D206" s="112">
        <f>SUM(D177:G178)*1.07</f>
        <v>149818.6501</v>
      </c>
      <c r="E206" s="110"/>
      <c r="F206" s="130"/>
      <c r="G206" s="96"/>
      <c r="H206" s="130"/>
    </row>
    <row r="207" spans="1:13" ht="23.25" customHeight="1">
      <c r="B207" s="233"/>
      <c r="C207" s="164" t="s">
        <v>258</v>
      </c>
      <c r="D207" s="112">
        <f>D206/H192</f>
        <v>7.8175276077059597E-2</v>
      </c>
      <c r="E207" s="110"/>
      <c r="F207" s="130"/>
      <c r="G207" s="96"/>
      <c r="H207" s="130"/>
      <c r="J207" s="97"/>
    </row>
    <row r="208" spans="1:13" ht="66.75" customHeight="1" thickBot="1">
      <c r="B208" s="233"/>
      <c r="C208" s="236" t="s">
        <v>259</v>
      </c>
      <c r="D208" s="237"/>
      <c r="E208" s="110"/>
      <c r="F208" s="132"/>
      <c r="G208" s="98"/>
      <c r="H208" s="132"/>
    </row>
    <row r="209" spans="2:13" ht="55.5" customHeight="1">
      <c r="B209" s="233"/>
      <c r="M209" s="36"/>
    </row>
    <row r="210" spans="2:13" ht="42.75" customHeight="1">
      <c r="B210" s="233"/>
    </row>
    <row r="211" spans="2:13" ht="21.75" customHeight="1">
      <c r="B211" s="233"/>
    </row>
    <row r="212" spans="2:13" ht="21.75" customHeight="1">
      <c r="B212" s="233"/>
    </row>
    <row r="213" spans="2:13" ht="23.25" customHeight="1">
      <c r="B213" s="233"/>
    </row>
    <row r="214" spans="2:13" ht="23.25" customHeight="1"/>
    <row r="215" spans="2:13" ht="21.75" customHeight="1"/>
    <row r="216" spans="2:13" ht="16.5" customHeight="1"/>
    <row r="217" spans="2:13" ht="29.25" customHeight="1"/>
    <row r="218" spans="2:13" ht="24.75" customHeight="1"/>
    <row r="219" spans="2:13" ht="33" customHeight="1"/>
    <row r="221" spans="2:13" ht="15" customHeight="1"/>
    <row r="222" spans="2:13" ht="25.5" customHeight="1"/>
  </sheetData>
  <mergeCells count="38">
    <mergeCell ref="B199:B213"/>
    <mergeCell ref="C205:D205"/>
    <mergeCell ref="C208:D208"/>
    <mergeCell ref="H188:H189"/>
    <mergeCell ref="C195:I195"/>
    <mergeCell ref="D196:D197"/>
    <mergeCell ref="F196:F197"/>
    <mergeCell ref="G196:G197"/>
    <mergeCell ref="H196:H197"/>
    <mergeCell ref="I196:I197"/>
    <mergeCell ref="C188:C189"/>
    <mergeCell ref="D188:D189"/>
    <mergeCell ref="E188:E189"/>
    <mergeCell ref="F188:F189"/>
    <mergeCell ref="G188:G189"/>
    <mergeCell ref="C133:L133"/>
    <mergeCell ref="C143:L143"/>
    <mergeCell ref="C153:L153"/>
    <mergeCell ref="C163:L163"/>
    <mergeCell ref="C187:H187"/>
    <mergeCell ref="C132:L132"/>
    <mergeCell ref="C37:L37"/>
    <mergeCell ref="C48:L48"/>
    <mergeCell ref="C49:L49"/>
    <mergeCell ref="C59:L59"/>
    <mergeCell ref="C69:L69"/>
    <mergeCell ref="C79:L79"/>
    <mergeCell ref="C90:L90"/>
    <mergeCell ref="C91:L91"/>
    <mergeCell ref="C101:L101"/>
    <mergeCell ref="C111:L111"/>
    <mergeCell ref="C121:L121"/>
    <mergeCell ref="C27:L27"/>
    <mergeCell ref="B1:F1"/>
    <mergeCell ref="B2:F2"/>
    <mergeCell ref="C5:L5"/>
    <mergeCell ref="C6:L6"/>
    <mergeCell ref="C17:L17"/>
  </mergeCells>
  <conditionalFormatting sqref="D204">
    <cfRule type="cellIs" dxfId="2" priority="3" operator="lessThan">
      <formula>0.15</formula>
    </cfRule>
  </conditionalFormatting>
  <conditionalFormatting sqref="D207">
    <cfRule type="cellIs" dxfId="1" priority="2" operator="lessThan">
      <formula>0.05</formula>
    </cfRule>
  </conditionalFormatting>
  <conditionalFormatting sqref="J200:K200 I201">
    <cfRule type="cellIs" dxfId="0" priority="1" operator="greaterThan">
      <formula>1</formula>
    </cfRule>
  </conditionalFormatting>
  <dataValidations count="6">
    <dataValidation allowBlank="1" showInputMessage="1" showErrorMessage="1" prompt="% Towards Gender Equality and Women's Empowerment Must be Higher than 15%_x000a_" sqref="D204 F204:H204" xr:uid="{219DE286-EE11-4CF8-A74D-C22858425E49}"/>
    <dataValidation allowBlank="1" showInputMessage="1" showErrorMessage="1" prompt="M&amp;E Budget Cannot be Less than 5%_x000a_" sqref="D207 F207:H207" xr:uid="{5C1A7198-B211-4BB1-A3E3-77A99BEAA409}"/>
    <dataValidation allowBlank="1" showInputMessage="1" showErrorMessage="1" prompt="Insert *text* description of Outcome here" sqref="C90:L90 C132:L132" xr:uid="{BC09E15E-A6AF-47C7-841D-AB5518518BF5}"/>
    <dataValidation allowBlank="1" showErrorMessage="1" prompt="% Towards Gender Equality and Women's Empowerment Must be Higher than 15%_x000a_" sqref="D206 F206:H206" xr:uid="{56494B46-7910-4166-A53D-67A8541D8AD4}"/>
    <dataValidation allowBlank="1" showInputMessage="1" showErrorMessage="1" prompt="Insert *text* description of Output here" sqref="C163 C153 C27 C37 C143 C133 C69 C79 C91 C101 C111 C121" xr:uid="{EF1C66D0-DDD8-46D0-952E-DC69D098CA79}"/>
    <dataValidation allowBlank="1" showInputMessage="1" showErrorMessage="1" prompt="Insert *text* description of Activity here" sqref="C164 C154 C28 C38 C144 C134 C70 C80 C92 C102 C112 C122" xr:uid="{568502E8-94FD-4EBE-AF4D-9B01CEDDD7C7}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0C7EA-A88F-402F-A5FF-2C0DACB9141E}">
  <dimension ref="B1:AL131"/>
  <sheetViews>
    <sheetView topLeftCell="AG48" workbookViewId="0">
      <selection activeCell="AG48" sqref="AG48:AN54"/>
    </sheetView>
  </sheetViews>
  <sheetFormatPr defaultColWidth="8.85546875" defaultRowHeight="14.45"/>
  <cols>
    <col min="1" max="1" width="1.28515625" style="170" customWidth="1"/>
    <col min="2" max="2" width="0.28515625" style="170" customWidth="1"/>
    <col min="3" max="3" width="9.5703125" style="170" customWidth="1"/>
    <col min="4" max="4" width="3.85546875" style="170" customWidth="1"/>
    <col min="5" max="5" width="0.42578125" style="170" customWidth="1"/>
    <col min="6" max="6" width="10.7109375" style="170" customWidth="1"/>
    <col min="7" max="7" width="9.5703125" style="170" customWidth="1"/>
    <col min="8" max="8" width="15.28515625" style="170" customWidth="1"/>
    <col min="9" max="9" width="8.140625" style="170" customWidth="1"/>
    <col min="10" max="10" width="0.28515625" style="170" customWidth="1"/>
    <col min="11" max="11" width="3.7109375" style="170" customWidth="1"/>
    <col min="12" max="12" width="1.7109375" style="170" customWidth="1"/>
    <col min="13" max="13" width="19" style="170" customWidth="1"/>
    <col min="14" max="14" width="0.28515625" style="170" customWidth="1"/>
    <col min="15" max="15" width="12.140625" style="170" customWidth="1"/>
    <col min="16" max="16" width="8.28515625" style="170" customWidth="1"/>
    <col min="17" max="17" width="3" style="170" customWidth="1"/>
    <col min="18" max="18" width="2.85546875" style="170" customWidth="1"/>
    <col min="19" max="19" width="6.42578125" style="170" customWidth="1"/>
    <col min="20" max="20" width="4.7109375" style="170" customWidth="1"/>
    <col min="21" max="21" width="0.42578125" style="170" customWidth="1"/>
    <col min="22" max="22" width="6.7109375" style="170" customWidth="1"/>
    <col min="23" max="23" width="0" style="170" hidden="1" customWidth="1"/>
    <col min="24" max="24" width="0.42578125" style="170" customWidth="1"/>
    <col min="25" max="25" width="11.85546875" style="170" customWidth="1"/>
    <col min="26" max="26" width="0" style="170" hidden="1" customWidth="1"/>
    <col min="27" max="28" width="0.28515625" style="170" customWidth="1"/>
    <col min="29" max="29" width="0" style="170" hidden="1" customWidth="1"/>
    <col min="30" max="16384" width="8.85546875" style="170"/>
  </cols>
  <sheetData>
    <row r="1" spans="2:27" ht="7.5" customHeight="1"/>
    <row r="2" spans="2:27" ht="21.6" customHeight="1">
      <c r="B2" s="286" t="s">
        <v>266</v>
      </c>
      <c r="C2" s="299"/>
      <c r="D2" s="299"/>
      <c r="E2" s="299"/>
      <c r="F2" s="299"/>
      <c r="G2" s="299"/>
      <c r="H2" s="299"/>
    </row>
    <row r="3" spans="2:27" ht="4.5" customHeight="1"/>
    <row r="4" spans="2:27" ht="6" customHeight="1"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</row>
    <row r="5" spans="2:27">
      <c r="B5" s="283" t="s">
        <v>267</v>
      </c>
      <c r="C5" s="299"/>
      <c r="D5" s="299"/>
      <c r="F5" s="283" t="s">
        <v>268</v>
      </c>
      <c r="G5" s="299"/>
      <c r="H5" s="299"/>
      <c r="I5" s="299"/>
      <c r="J5" s="299"/>
      <c r="M5" s="172" t="s">
        <v>269</v>
      </c>
      <c r="N5" s="284" t="s">
        <v>270</v>
      </c>
      <c r="O5" s="299"/>
      <c r="R5" s="283" t="s">
        <v>271</v>
      </c>
      <c r="S5" s="299"/>
      <c r="T5" s="299"/>
      <c r="V5" s="284" t="s">
        <v>272</v>
      </c>
      <c r="W5" s="299"/>
      <c r="X5" s="299"/>
      <c r="Y5" s="299"/>
    </row>
    <row r="6" spans="2:27" ht="1.1499999999999999" customHeight="1"/>
    <row r="7" spans="2:27">
      <c r="N7" s="284" t="s">
        <v>273</v>
      </c>
      <c r="O7" s="299"/>
    </row>
    <row r="8" spans="2:27">
      <c r="B8" s="283" t="s">
        <v>274</v>
      </c>
      <c r="C8" s="299"/>
      <c r="D8" s="299"/>
      <c r="F8" s="283" t="s">
        <v>275</v>
      </c>
      <c r="G8" s="299"/>
      <c r="H8" s="299"/>
      <c r="I8" s="299"/>
      <c r="M8" s="285" t="s">
        <v>276</v>
      </c>
      <c r="N8" s="299"/>
      <c r="O8" s="299"/>
      <c r="R8" s="285" t="s">
        <v>277</v>
      </c>
      <c r="S8" s="299"/>
      <c r="T8" s="299"/>
      <c r="U8" s="299"/>
      <c r="V8" s="299"/>
      <c r="X8" s="284" t="s">
        <v>278</v>
      </c>
      <c r="Y8" s="299"/>
    </row>
    <row r="9" spans="2:27">
      <c r="B9" s="299"/>
      <c r="C9" s="299"/>
      <c r="D9" s="299"/>
      <c r="F9" s="299"/>
      <c r="G9" s="299"/>
      <c r="H9" s="299"/>
      <c r="I9" s="299"/>
      <c r="M9" s="299"/>
      <c r="R9" s="299"/>
      <c r="S9" s="299"/>
      <c r="T9" s="299"/>
      <c r="U9" s="299"/>
      <c r="V9" s="299"/>
      <c r="X9" s="299"/>
      <c r="Y9" s="299"/>
    </row>
    <row r="10" spans="2:27" ht="1.1499999999999999" customHeight="1"/>
    <row r="11" spans="2:27" ht="0.75" customHeight="1"/>
    <row r="12" spans="2:27">
      <c r="S12" s="280" t="s">
        <v>279</v>
      </c>
      <c r="T12" s="299"/>
      <c r="U12" s="299"/>
      <c r="V12" s="299"/>
      <c r="X12" s="281" t="s">
        <v>280</v>
      </c>
      <c r="Y12" s="299"/>
    </row>
    <row r="13" spans="2:27">
      <c r="B13" s="283" t="s">
        <v>281</v>
      </c>
      <c r="C13" s="299"/>
      <c r="D13" s="299"/>
      <c r="F13" s="283" t="s">
        <v>282</v>
      </c>
      <c r="G13" s="299"/>
      <c r="H13" s="299"/>
      <c r="I13" s="299"/>
      <c r="J13" s="299"/>
      <c r="K13" s="299"/>
      <c r="L13" s="299"/>
      <c r="M13" s="299"/>
      <c r="N13" s="299"/>
      <c r="S13" s="299"/>
      <c r="T13" s="299"/>
      <c r="U13" s="299"/>
      <c r="V13" s="299"/>
      <c r="X13" s="299"/>
      <c r="Y13" s="299"/>
    </row>
    <row r="14" spans="2:27">
      <c r="B14" s="299"/>
      <c r="C14" s="299"/>
      <c r="D14" s="299"/>
      <c r="F14" s="299"/>
      <c r="G14" s="299"/>
      <c r="H14" s="299"/>
      <c r="I14" s="299"/>
      <c r="J14" s="299"/>
      <c r="K14" s="299"/>
      <c r="L14" s="299"/>
      <c r="M14" s="299"/>
      <c r="N14" s="299"/>
    </row>
    <row r="15" spans="2:27" ht="0.4" customHeight="1"/>
    <row r="16" spans="2:27">
      <c r="S16" s="280" t="s">
        <v>283</v>
      </c>
      <c r="T16" s="299"/>
      <c r="U16" s="299"/>
      <c r="V16" s="299"/>
      <c r="X16" s="281" t="s">
        <v>284</v>
      </c>
      <c r="Y16" s="299"/>
    </row>
    <row r="17" spans="2:33">
      <c r="B17" s="283" t="s">
        <v>285</v>
      </c>
      <c r="C17" s="299"/>
      <c r="D17" s="299"/>
      <c r="F17" s="283" t="s">
        <v>286</v>
      </c>
      <c r="G17" s="299"/>
      <c r="H17" s="299"/>
      <c r="I17" s="299"/>
      <c r="J17" s="299"/>
      <c r="K17" s="299"/>
      <c r="S17" s="299"/>
      <c r="T17" s="299"/>
      <c r="U17" s="299"/>
      <c r="V17" s="299"/>
      <c r="X17" s="299"/>
      <c r="Y17" s="299"/>
    </row>
    <row r="18" spans="2:33">
      <c r="B18" s="299"/>
      <c r="C18" s="299"/>
      <c r="D18" s="299"/>
      <c r="F18" s="299"/>
      <c r="G18" s="299"/>
      <c r="H18" s="299"/>
      <c r="I18" s="299"/>
      <c r="J18" s="299"/>
      <c r="K18" s="299"/>
    </row>
    <row r="19" spans="2:33">
      <c r="B19" s="299"/>
      <c r="C19" s="299"/>
      <c r="D19" s="299"/>
      <c r="F19" s="299"/>
      <c r="G19" s="299"/>
      <c r="H19" s="299"/>
      <c r="I19" s="299"/>
      <c r="J19" s="299"/>
      <c r="K19" s="299"/>
      <c r="S19" s="280" t="s">
        <v>287</v>
      </c>
      <c r="T19" s="299"/>
      <c r="U19" s="299"/>
      <c r="V19" s="299"/>
      <c r="X19" s="281" t="s">
        <v>288</v>
      </c>
      <c r="Y19" s="299"/>
    </row>
    <row r="20" spans="2:33">
      <c r="S20" s="299"/>
      <c r="T20" s="299"/>
      <c r="U20" s="299"/>
      <c r="V20" s="299"/>
      <c r="X20" s="299"/>
      <c r="Y20" s="299"/>
    </row>
    <row r="21" spans="2:33" ht="1.35" customHeight="1"/>
    <row r="22" spans="2:33" ht="10.9" customHeight="1">
      <c r="S22" s="280" t="s">
        <v>289</v>
      </c>
      <c r="T22" s="299"/>
      <c r="U22" s="299"/>
      <c r="V22" s="299"/>
      <c r="X22" s="281" t="s">
        <v>288</v>
      </c>
      <c r="Y22" s="299"/>
    </row>
    <row r="23" spans="2:33" ht="6.4" customHeight="1"/>
    <row r="24" spans="2:33" ht="21.95">
      <c r="C24" s="173" t="s">
        <v>290</v>
      </c>
      <c r="D24" s="282" t="s">
        <v>291</v>
      </c>
      <c r="E24" s="259"/>
      <c r="F24" s="260"/>
      <c r="G24" s="173" t="s">
        <v>292</v>
      </c>
      <c r="H24" s="282" t="s">
        <v>293</v>
      </c>
      <c r="I24" s="259"/>
      <c r="J24" s="259"/>
      <c r="K24" s="259"/>
      <c r="L24" s="259"/>
      <c r="M24" s="259"/>
      <c r="N24" s="259"/>
      <c r="O24" s="259"/>
      <c r="P24" s="260"/>
      <c r="Q24" s="282" t="s">
        <v>294</v>
      </c>
      <c r="R24" s="259"/>
      <c r="S24" s="260"/>
      <c r="T24" s="282" t="s">
        <v>295</v>
      </c>
      <c r="U24" s="259"/>
      <c r="V24" s="259"/>
      <c r="W24" s="259"/>
      <c r="X24" s="260"/>
      <c r="Y24" s="282" t="s">
        <v>296</v>
      </c>
      <c r="Z24" s="259"/>
      <c r="AA24" s="259"/>
      <c r="AB24" s="260"/>
    </row>
    <row r="25" spans="2:33" ht="18" customHeight="1">
      <c r="C25" s="277" t="s">
        <v>297</v>
      </c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78" t="s">
        <v>298</v>
      </c>
      <c r="R25" s="299"/>
      <c r="S25" s="299"/>
      <c r="T25" s="278" t="s">
        <v>298</v>
      </c>
      <c r="U25" s="299"/>
      <c r="V25" s="299"/>
      <c r="W25" s="299"/>
      <c r="X25" s="299"/>
      <c r="Y25" s="279" t="s">
        <v>298</v>
      </c>
      <c r="Z25" s="259"/>
      <c r="AA25" s="259"/>
      <c r="AB25" s="260"/>
    </row>
    <row r="26" spans="2:33" ht="18" customHeight="1">
      <c r="C26" s="273" t="s">
        <v>299</v>
      </c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60"/>
      <c r="Q26" s="274">
        <v>5894.18</v>
      </c>
      <c r="R26" s="259"/>
      <c r="S26" s="260"/>
      <c r="T26" s="274">
        <v>0</v>
      </c>
      <c r="U26" s="259"/>
      <c r="V26" s="259"/>
      <c r="W26" s="259"/>
      <c r="X26" s="260"/>
      <c r="Y26" s="274">
        <v>5894.18</v>
      </c>
      <c r="Z26" s="259"/>
      <c r="AA26" s="259"/>
      <c r="AB26" s="260"/>
    </row>
    <row r="27" spans="2:33" ht="18" customHeight="1">
      <c r="C27" s="269" t="s">
        <v>300</v>
      </c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60"/>
      <c r="Q27" s="270">
        <v>5894.18</v>
      </c>
      <c r="R27" s="259"/>
      <c r="S27" s="260"/>
      <c r="T27" s="270">
        <v>0</v>
      </c>
      <c r="U27" s="259"/>
      <c r="V27" s="259"/>
      <c r="W27" s="259"/>
      <c r="X27" s="260"/>
      <c r="Y27" s="270">
        <v>5894.18</v>
      </c>
      <c r="Z27" s="259"/>
      <c r="AA27" s="259"/>
      <c r="AB27" s="260"/>
    </row>
    <row r="28" spans="2:33">
      <c r="C28" s="258" t="s">
        <v>301</v>
      </c>
      <c r="D28" s="258" t="s">
        <v>302</v>
      </c>
      <c r="E28" s="259"/>
      <c r="F28" s="260"/>
      <c r="G28" s="175" t="s">
        <v>303</v>
      </c>
      <c r="H28" s="258" t="s">
        <v>304</v>
      </c>
      <c r="I28" s="259"/>
      <c r="J28" s="259"/>
      <c r="K28" s="259"/>
      <c r="L28" s="259"/>
      <c r="M28" s="259"/>
      <c r="N28" s="259"/>
      <c r="O28" s="259"/>
      <c r="P28" s="260"/>
      <c r="Q28" s="261">
        <v>5533</v>
      </c>
      <c r="R28" s="259"/>
      <c r="S28" s="260"/>
      <c r="T28" s="262">
        <v>0</v>
      </c>
      <c r="U28" s="259"/>
      <c r="V28" s="259"/>
      <c r="W28" s="259"/>
      <c r="X28" s="260"/>
      <c r="Y28" s="261">
        <v>5533</v>
      </c>
      <c r="Z28" s="259"/>
      <c r="AA28" s="259"/>
      <c r="AB28" s="260"/>
    </row>
    <row r="29" spans="2:33">
      <c r="C29" s="272"/>
      <c r="D29" s="265" t="s">
        <v>298</v>
      </c>
      <c r="E29" s="266"/>
      <c r="F29" s="266"/>
      <c r="G29" s="176" t="s">
        <v>298</v>
      </c>
      <c r="H29" s="267" t="s">
        <v>305</v>
      </c>
      <c r="I29" s="266"/>
      <c r="J29" s="266"/>
      <c r="K29" s="266"/>
      <c r="L29" s="266"/>
      <c r="M29" s="266"/>
      <c r="N29" s="266"/>
      <c r="O29" s="266"/>
      <c r="P29" s="266"/>
      <c r="Q29" s="268">
        <v>5533</v>
      </c>
      <c r="R29" s="259"/>
      <c r="S29" s="260"/>
      <c r="T29" s="268">
        <v>0</v>
      </c>
      <c r="U29" s="259"/>
      <c r="V29" s="259"/>
      <c r="W29" s="259"/>
      <c r="X29" s="260"/>
      <c r="Y29" s="268">
        <v>5533</v>
      </c>
      <c r="Z29" s="259"/>
      <c r="AA29" s="259"/>
      <c r="AB29" s="260"/>
    </row>
    <row r="30" spans="2:33">
      <c r="C30" s="258" t="s">
        <v>306</v>
      </c>
      <c r="D30" s="258" t="s">
        <v>307</v>
      </c>
      <c r="E30" s="259"/>
      <c r="F30" s="260"/>
      <c r="G30" s="175" t="s">
        <v>308</v>
      </c>
      <c r="H30" s="258" t="s">
        <v>309</v>
      </c>
      <c r="I30" s="259"/>
      <c r="J30" s="259"/>
      <c r="K30" s="259"/>
      <c r="L30" s="259"/>
      <c r="M30" s="259"/>
      <c r="N30" s="259"/>
      <c r="O30" s="259"/>
      <c r="P30" s="260"/>
      <c r="Q30" s="261">
        <v>361.18</v>
      </c>
      <c r="R30" s="259"/>
      <c r="S30" s="260"/>
      <c r="T30" s="262">
        <v>0</v>
      </c>
      <c r="U30" s="259"/>
      <c r="V30" s="259"/>
      <c r="W30" s="259"/>
      <c r="X30" s="260"/>
      <c r="Y30" s="261">
        <v>361.18</v>
      </c>
      <c r="Z30" s="259"/>
      <c r="AA30" s="259"/>
      <c r="AB30" s="260"/>
      <c r="AG30" s="170">
        <v>552</v>
      </c>
    </row>
    <row r="31" spans="2:33">
      <c r="C31" s="272"/>
      <c r="D31" s="265" t="s">
        <v>298</v>
      </c>
      <c r="E31" s="266"/>
      <c r="F31" s="266"/>
      <c r="G31" s="176" t="s">
        <v>298</v>
      </c>
      <c r="H31" s="267" t="s">
        <v>310</v>
      </c>
      <c r="I31" s="266"/>
      <c r="J31" s="266"/>
      <c r="K31" s="266"/>
      <c r="L31" s="266"/>
      <c r="M31" s="266"/>
      <c r="N31" s="266"/>
      <c r="O31" s="266"/>
      <c r="P31" s="266"/>
      <c r="Q31" s="268">
        <v>361.18</v>
      </c>
      <c r="R31" s="259"/>
      <c r="S31" s="260"/>
      <c r="T31" s="268">
        <v>0</v>
      </c>
      <c r="U31" s="259"/>
      <c r="V31" s="259"/>
      <c r="W31" s="259"/>
      <c r="X31" s="260"/>
      <c r="Y31" s="268">
        <v>361.18</v>
      </c>
      <c r="Z31" s="259"/>
      <c r="AA31" s="259"/>
      <c r="AB31" s="260"/>
      <c r="AG31" s="170">
        <v>187</v>
      </c>
    </row>
    <row r="32" spans="2:33" ht="18" customHeight="1">
      <c r="C32" s="277" t="s">
        <v>311</v>
      </c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78" t="s">
        <v>298</v>
      </c>
      <c r="R32" s="299"/>
      <c r="S32" s="299"/>
      <c r="T32" s="278" t="s">
        <v>298</v>
      </c>
      <c r="U32" s="299"/>
      <c r="V32" s="299"/>
      <c r="W32" s="299"/>
      <c r="X32" s="299"/>
      <c r="Y32" s="279" t="s">
        <v>298</v>
      </c>
      <c r="Z32" s="259"/>
      <c r="AA32" s="259"/>
      <c r="AB32" s="260"/>
      <c r="AG32" s="170">
        <v>299</v>
      </c>
    </row>
    <row r="33" spans="3:38" ht="18" customHeight="1">
      <c r="C33" s="273" t="s">
        <v>312</v>
      </c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60"/>
      <c r="Q33" s="274">
        <v>40912.35</v>
      </c>
      <c r="R33" s="259"/>
      <c r="S33" s="260"/>
      <c r="T33" s="274">
        <v>29246.6</v>
      </c>
      <c r="U33" s="259"/>
      <c r="V33" s="259"/>
      <c r="W33" s="259"/>
      <c r="X33" s="260"/>
      <c r="Y33" s="274">
        <v>70158.95</v>
      </c>
      <c r="Z33" s="259"/>
      <c r="AA33" s="259"/>
      <c r="AB33" s="260"/>
      <c r="AG33" s="170">
        <v>122</v>
      </c>
    </row>
    <row r="34" spans="3:38" ht="18" customHeight="1">
      <c r="C34" s="269" t="s">
        <v>313</v>
      </c>
      <c r="D34" s="259"/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60"/>
      <c r="Q34" s="270">
        <v>15191.09</v>
      </c>
      <c r="R34" s="259"/>
      <c r="S34" s="260"/>
      <c r="T34" s="270">
        <v>29246.6</v>
      </c>
      <c r="U34" s="259"/>
      <c r="V34" s="259"/>
      <c r="W34" s="259"/>
      <c r="X34" s="260"/>
      <c r="Y34" s="270">
        <v>44437.69</v>
      </c>
      <c r="Z34" s="259"/>
      <c r="AA34" s="259"/>
      <c r="AB34" s="260"/>
      <c r="AG34" s="170">
        <v>350</v>
      </c>
    </row>
    <row r="35" spans="3:38">
      <c r="C35" s="258" t="s">
        <v>301</v>
      </c>
      <c r="D35" s="258" t="s">
        <v>314</v>
      </c>
      <c r="E35" s="259"/>
      <c r="F35" s="260"/>
      <c r="G35" s="175" t="s">
        <v>315</v>
      </c>
      <c r="H35" s="258" t="s">
        <v>316</v>
      </c>
      <c r="I35" s="259"/>
      <c r="J35" s="259"/>
      <c r="K35" s="259"/>
      <c r="L35" s="259"/>
      <c r="M35" s="259"/>
      <c r="N35" s="259"/>
      <c r="O35" s="259"/>
      <c r="P35" s="260"/>
      <c r="Q35" s="261">
        <v>0</v>
      </c>
      <c r="R35" s="259"/>
      <c r="S35" s="260"/>
      <c r="T35" s="262">
        <v>4721.7</v>
      </c>
      <c r="U35" s="259"/>
      <c r="V35" s="259"/>
      <c r="W35" s="259"/>
      <c r="X35" s="260"/>
      <c r="Y35" s="261">
        <v>4721.7</v>
      </c>
      <c r="Z35" s="259"/>
      <c r="AA35" s="259"/>
      <c r="AB35" s="260"/>
      <c r="AG35" s="170">
        <v>120</v>
      </c>
    </row>
    <row r="36" spans="3:38">
      <c r="C36" s="271"/>
      <c r="D36" s="258" t="s">
        <v>317</v>
      </c>
      <c r="E36" s="259"/>
      <c r="F36" s="260"/>
      <c r="G36" s="175" t="s">
        <v>318</v>
      </c>
      <c r="H36" s="258" t="s">
        <v>319</v>
      </c>
      <c r="I36" s="259"/>
      <c r="J36" s="259"/>
      <c r="K36" s="259"/>
      <c r="L36" s="259"/>
      <c r="M36" s="259"/>
      <c r="N36" s="259"/>
      <c r="O36" s="259"/>
      <c r="P36" s="260"/>
      <c r="Q36" s="261">
        <v>0</v>
      </c>
      <c r="R36" s="259"/>
      <c r="S36" s="260"/>
      <c r="T36" s="262">
        <v>24524.9</v>
      </c>
      <c r="U36" s="259"/>
      <c r="V36" s="259"/>
      <c r="W36" s="259"/>
      <c r="X36" s="260"/>
      <c r="Y36" s="261">
        <v>24524.9</v>
      </c>
      <c r="Z36" s="259"/>
      <c r="AA36" s="259"/>
      <c r="AB36" s="260"/>
      <c r="AG36" s="170">
        <v>23</v>
      </c>
    </row>
    <row r="37" spans="3:38">
      <c r="C37" s="271"/>
      <c r="D37" s="258" t="s">
        <v>320</v>
      </c>
      <c r="E37" s="259"/>
      <c r="F37" s="260"/>
      <c r="G37" s="175" t="s">
        <v>321</v>
      </c>
      <c r="H37" s="258" t="s">
        <v>322</v>
      </c>
      <c r="I37" s="259"/>
      <c r="J37" s="259"/>
      <c r="K37" s="259"/>
      <c r="L37" s="259"/>
      <c r="M37" s="259"/>
      <c r="N37" s="259"/>
      <c r="O37" s="259"/>
      <c r="P37" s="260"/>
      <c r="Q37" s="261">
        <v>13900.25</v>
      </c>
      <c r="R37" s="259"/>
      <c r="S37" s="260"/>
      <c r="T37" s="262">
        <v>0</v>
      </c>
      <c r="U37" s="259"/>
      <c r="V37" s="259"/>
      <c r="W37" s="259"/>
      <c r="X37" s="260"/>
      <c r="Y37" s="261">
        <v>13900.25</v>
      </c>
      <c r="Z37" s="259"/>
      <c r="AA37" s="259"/>
      <c r="AB37" s="260"/>
      <c r="AG37" s="170">
        <v>122</v>
      </c>
    </row>
    <row r="38" spans="3:38">
      <c r="C38" s="271"/>
      <c r="D38" s="258" t="s">
        <v>323</v>
      </c>
      <c r="E38" s="259"/>
      <c r="F38" s="260"/>
      <c r="G38" s="175" t="s">
        <v>321</v>
      </c>
      <c r="H38" s="258" t="s">
        <v>324</v>
      </c>
      <c r="I38" s="259"/>
      <c r="J38" s="259"/>
      <c r="K38" s="259"/>
      <c r="L38" s="259"/>
      <c r="M38" s="259"/>
      <c r="N38" s="259"/>
      <c r="O38" s="259"/>
      <c r="P38" s="260"/>
      <c r="Q38" s="261">
        <v>1290.8399999999999</v>
      </c>
      <c r="R38" s="259"/>
      <c r="S38" s="260"/>
      <c r="T38" s="262">
        <v>0</v>
      </c>
      <c r="U38" s="259"/>
      <c r="V38" s="259"/>
      <c r="W38" s="259"/>
      <c r="X38" s="260"/>
      <c r="Y38" s="261">
        <v>1290.8399999999999</v>
      </c>
      <c r="Z38" s="259"/>
      <c r="AA38" s="259"/>
      <c r="AB38" s="260"/>
      <c r="AG38" s="170">
        <v>1422</v>
      </c>
    </row>
    <row r="39" spans="3:38">
      <c r="C39" s="272"/>
      <c r="D39" s="265" t="s">
        <v>298</v>
      </c>
      <c r="E39" s="266"/>
      <c r="F39" s="266"/>
      <c r="G39" s="176" t="s">
        <v>298</v>
      </c>
      <c r="H39" s="267" t="s">
        <v>305</v>
      </c>
      <c r="I39" s="266"/>
      <c r="J39" s="266"/>
      <c r="K39" s="266"/>
      <c r="L39" s="266"/>
      <c r="M39" s="266"/>
      <c r="N39" s="266"/>
      <c r="O39" s="266"/>
      <c r="P39" s="266"/>
      <c r="Q39" s="268">
        <v>15191.09</v>
      </c>
      <c r="R39" s="259"/>
      <c r="S39" s="260"/>
      <c r="T39" s="268">
        <v>29246.6</v>
      </c>
      <c r="U39" s="259"/>
      <c r="V39" s="259"/>
      <c r="W39" s="259"/>
      <c r="X39" s="260"/>
      <c r="Y39" s="268">
        <v>44437.69</v>
      </c>
      <c r="Z39" s="259"/>
      <c r="AA39" s="259"/>
      <c r="AB39" s="260"/>
      <c r="AG39" s="170">
        <v>1674</v>
      </c>
    </row>
    <row r="40" spans="3:38" ht="18" customHeight="1">
      <c r="C40" s="269" t="s">
        <v>325</v>
      </c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60"/>
      <c r="Q40" s="270">
        <v>25721.26</v>
      </c>
      <c r="R40" s="259"/>
      <c r="S40" s="260"/>
      <c r="T40" s="270">
        <v>0</v>
      </c>
      <c r="U40" s="259"/>
      <c r="V40" s="259"/>
      <c r="W40" s="259"/>
      <c r="X40" s="260"/>
      <c r="Y40" s="270">
        <v>25721.26</v>
      </c>
      <c r="Z40" s="259"/>
      <c r="AA40" s="259"/>
      <c r="AB40" s="260"/>
      <c r="AG40" s="181"/>
    </row>
    <row r="41" spans="3:38">
      <c r="C41" s="258" t="s">
        <v>301</v>
      </c>
      <c r="D41" s="258" t="s">
        <v>326</v>
      </c>
      <c r="E41" s="259"/>
      <c r="F41" s="260"/>
      <c r="G41" s="175" t="s">
        <v>321</v>
      </c>
      <c r="H41" s="258" t="s">
        <v>327</v>
      </c>
      <c r="I41" s="259"/>
      <c r="J41" s="259"/>
      <c r="K41" s="259"/>
      <c r="L41" s="259"/>
      <c r="M41" s="259"/>
      <c r="N41" s="259"/>
      <c r="O41" s="259"/>
      <c r="P41" s="260"/>
      <c r="Q41" s="261">
        <v>25721.26</v>
      </c>
      <c r="R41" s="259"/>
      <c r="S41" s="260"/>
      <c r="T41" s="262">
        <v>0</v>
      </c>
      <c r="U41" s="259"/>
      <c r="V41" s="259"/>
      <c r="W41" s="259"/>
      <c r="X41" s="260"/>
      <c r="Y41" s="261">
        <v>25721.26</v>
      </c>
      <c r="Z41" s="259"/>
      <c r="AA41" s="259"/>
      <c r="AB41" s="260"/>
      <c r="AJ41" s="170">
        <v>428</v>
      </c>
      <c r="AK41" s="170">
        <v>100</v>
      </c>
    </row>
    <row r="42" spans="3:38">
      <c r="C42" s="272"/>
      <c r="D42" s="265" t="s">
        <v>298</v>
      </c>
      <c r="E42" s="266"/>
      <c r="F42" s="266"/>
      <c r="G42" s="176" t="s">
        <v>298</v>
      </c>
      <c r="H42" s="267" t="s">
        <v>305</v>
      </c>
      <c r="I42" s="266"/>
      <c r="J42" s="266"/>
      <c r="K42" s="266"/>
      <c r="L42" s="266"/>
      <c r="M42" s="266"/>
      <c r="N42" s="266"/>
      <c r="O42" s="266"/>
      <c r="P42" s="266"/>
      <c r="Q42" s="268">
        <v>25721.26</v>
      </c>
      <c r="R42" s="259"/>
      <c r="S42" s="260"/>
      <c r="T42" s="268">
        <v>0</v>
      </c>
      <c r="U42" s="259"/>
      <c r="V42" s="259"/>
      <c r="W42" s="259"/>
      <c r="X42" s="260"/>
      <c r="Y42" s="268">
        <v>25721.26</v>
      </c>
      <c r="Z42" s="259"/>
      <c r="AA42" s="259"/>
      <c r="AB42" s="260"/>
      <c r="AG42" s="170">
        <f>SUM(AG28:AG41)</f>
        <v>4871</v>
      </c>
      <c r="AH42" s="170">
        <v>100</v>
      </c>
      <c r="AJ42" s="170">
        <v>155</v>
      </c>
      <c r="AK42" s="182">
        <f>AJ42*AK41/AJ41</f>
        <v>36.214953271028037</v>
      </c>
      <c r="AL42" s="170" t="s">
        <v>328</v>
      </c>
    </row>
    <row r="43" spans="3:38" ht="18" customHeight="1">
      <c r="C43" s="273" t="s">
        <v>329</v>
      </c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60"/>
      <c r="Q43" s="274">
        <v>333947.21999999997</v>
      </c>
      <c r="R43" s="259"/>
      <c r="S43" s="260"/>
      <c r="T43" s="274">
        <v>129126.22</v>
      </c>
      <c r="U43" s="259"/>
      <c r="V43" s="259"/>
      <c r="W43" s="259"/>
      <c r="X43" s="260"/>
      <c r="Y43" s="274">
        <v>463073.44</v>
      </c>
      <c r="Z43" s="259"/>
      <c r="AA43" s="259"/>
      <c r="AB43" s="260"/>
      <c r="AG43" s="182">
        <f>AH43*AG42/AH42</f>
        <v>1753.56</v>
      </c>
      <c r="AH43" s="170">
        <v>36</v>
      </c>
      <c r="AJ43" s="170">
        <v>273</v>
      </c>
      <c r="AK43" s="182">
        <f>AK41-AK42</f>
        <v>63.785046728971963</v>
      </c>
      <c r="AL43" s="170" t="s">
        <v>330</v>
      </c>
    </row>
    <row r="44" spans="3:38" ht="18" customHeight="1">
      <c r="C44" s="269" t="s">
        <v>331</v>
      </c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60"/>
      <c r="Q44" s="270">
        <v>9560.9</v>
      </c>
      <c r="R44" s="259"/>
      <c r="S44" s="260"/>
      <c r="T44" s="270">
        <v>9567.57</v>
      </c>
      <c r="U44" s="259"/>
      <c r="V44" s="259"/>
      <c r="W44" s="259"/>
      <c r="X44" s="260"/>
      <c r="Y44" s="270">
        <v>19128.47</v>
      </c>
      <c r="Z44" s="259"/>
      <c r="AA44" s="259"/>
      <c r="AB44" s="260"/>
    </row>
    <row r="45" spans="3:38">
      <c r="C45" s="258" t="s">
        <v>301</v>
      </c>
      <c r="D45" s="258" t="s">
        <v>332</v>
      </c>
      <c r="E45" s="259"/>
      <c r="F45" s="260"/>
      <c r="G45" s="175" t="s">
        <v>333</v>
      </c>
      <c r="H45" s="258"/>
      <c r="I45" s="259"/>
      <c r="J45" s="259"/>
      <c r="K45" s="259"/>
      <c r="L45" s="259"/>
      <c r="M45" s="259"/>
      <c r="N45" s="259"/>
      <c r="O45" s="259"/>
      <c r="P45" s="260"/>
      <c r="Q45" s="261">
        <v>0</v>
      </c>
      <c r="R45" s="259"/>
      <c r="S45" s="260"/>
      <c r="T45" s="262">
        <v>6928.12</v>
      </c>
      <c r="U45" s="259"/>
      <c r="V45" s="259"/>
      <c r="W45" s="259"/>
      <c r="X45" s="260"/>
      <c r="Y45" s="261">
        <v>6928.12</v>
      </c>
      <c r="Z45" s="259"/>
      <c r="AA45" s="259"/>
      <c r="AB45" s="260"/>
    </row>
    <row r="46" spans="3:38">
      <c r="C46" s="271"/>
      <c r="D46" s="258" t="s">
        <v>334</v>
      </c>
      <c r="E46" s="259"/>
      <c r="F46" s="260"/>
      <c r="G46" s="175" t="s">
        <v>333</v>
      </c>
      <c r="H46" s="258"/>
      <c r="I46" s="259"/>
      <c r="J46" s="259"/>
      <c r="K46" s="259"/>
      <c r="L46" s="259"/>
      <c r="M46" s="259"/>
      <c r="N46" s="259"/>
      <c r="O46" s="259"/>
      <c r="P46" s="260"/>
      <c r="Q46" s="261">
        <v>0</v>
      </c>
      <c r="R46" s="259"/>
      <c r="S46" s="260"/>
      <c r="T46" s="262">
        <v>1415.78</v>
      </c>
      <c r="U46" s="259"/>
      <c r="V46" s="259"/>
      <c r="W46" s="259"/>
      <c r="X46" s="260"/>
      <c r="Y46" s="261">
        <v>1415.78</v>
      </c>
      <c r="Z46" s="259"/>
      <c r="AA46" s="259"/>
      <c r="AB46" s="260"/>
    </row>
    <row r="47" spans="3:38">
      <c r="C47" s="271"/>
      <c r="D47" s="258" t="s">
        <v>335</v>
      </c>
      <c r="E47" s="259"/>
      <c r="F47" s="260"/>
      <c r="G47" s="175" t="s">
        <v>333</v>
      </c>
      <c r="H47" s="258"/>
      <c r="I47" s="259"/>
      <c r="J47" s="259"/>
      <c r="K47" s="259"/>
      <c r="L47" s="259"/>
      <c r="M47" s="259"/>
      <c r="N47" s="259"/>
      <c r="O47" s="259"/>
      <c r="P47" s="260"/>
      <c r="Q47" s="261">
        <v>0</v>
      </c>
      <c r="R47" s="259"/>
      <c r="S47" s="260"/>
      <c r="T47" s="262">
        <v>312.5</v>
      </c>
      <c r="U47" s="259"/>
      <c r="V47" s="259"/>
      <c r="W47" s="259"/>
      <c r="X47" s="260"/>
      <c r="Y47" s="261">
        <v>312.5</v>
      </c>
      <c r="Z47" s="259"/>
      <c r="AA47" s="259"/>
      <c r="AB47" s="260"/>
    </row>
    <row r="48" spans="3:38">
      <c r="C48" s="271"/>
      <c r="D48" s="258" t="s">
        <v>336</v>
      </c>
      <c r="E48" s="259"/>
      <c r="F48" s="260"/>
      <c r="G48" s="175" t="s">
        <v>333</v>
      </c>
      <c r="H48" s="258"/>
      <c r="I48" s="259"/>
      <c r="J48" s="259"/>
      <c r="K48" s="259"/>
      <c r="L48" s="259"/>
      <c r="M48" s="259"/>
      <c r="N48" s="259"/>
      <c r="O48" s="259"/>
      <c r="P48" s="260"/>
      <c r="Q48" s="261">
        <v>0</v>
      </c>
      <c r="R48" s="259"/>
      <c r="S48" s="260"/>
      <c r="T48" s="262">
        <v>284.05</v>
      </c>
      <c r="U48" s="259"/>
      <c r="V48" s="259"/>
      <c r="W48" s="259"/>
      <c r="X48" s="260"/>
      <c r="Y48" s="261">
        <v>284.05</v>
      </c>
      <c r="Z48" s="259"/>
      <c r="AA48" s="259"/>
      <c r="AB48" s="260"/>
    </row>
    <row r="49" spans="3:28">
      <c r="C49" s="271"/>
      <c r="D49" s="258" t="s">
        <v>337</v>
      </c>
      <c r="E49" s="259"/>
      <c r="F49" s="260"/>
      <c r="G49" s="175" t="s">
        <v>333</v>
      </c>
      <c r="H49" s="258"/>
      <c r="I49" s="259"/>
      <c r="J49" s="259"/>
      <c r="K49" s="259"/>
      <c r="L49" s="259"/>
      <c r="M49" s="259"/>
      <c r="N49" s="259"/>
      <c r="O49" s="259"/>
      <c r="P49" s="260"/>
      <c r="Q49" s="261">
        <v>0</v>
      </c>
      <c r="R49" s="259"/>
      <c r="S49" s="260"/>
      <c r="T49" s="262">
        <v>277.12</v>
      </c>
      <c r="U49" s="259"/>
      <c r="V49" s="259"/>
      <c r="W49" s="259"/>
      <c r="X49" s="260"/>
      <c r="Y49" s="261">
        <v>277.12</v>
      </c>
      <c r="Z49" s="259"/>
      <c r="AA49" s="259"/>
      <c r="AB49" s="260"/>
    </row>
    <row r="50" spans="3:28">
      <c r="C50" s="271"/>
      <c r="D50" s="258" t="s">
        <v>338</v>
      </c>
      <c r="E50" s="259"/>
      <c r="F50" s="260"/>
      <c r="G50" s="175" t="s">
        <v>333</v>
      </c>
      <c r="H50" s="258"/>
      <c r="I50" s="259"/>
      <c r="J50" s="259"/>
      <c r="K50" s="259"/>
      <c r="L50" s="259"/>
      <c r="M50" s="259"/>
      <c r="N50" s="259"/>
      <c r="O50" s="259"/>
      <c r="P50" s="260"/>
      <c r="Q50" s="261">
        <v>0</v>
      </c>
      <c r="R50" s="259"/>
      <c r="S50" s="260"/>
      <c r="T50" s="262">
        <v>173.2</v>
      </c>
      <c r="U50" s="259"/>
      <c r="V50" s="259"/>
      <c r="W50" s="259"/>
      <c r="X50" s="260"/>
      <c r="Y50" s="261">
        <v>173.2</v>
      </c>
      <c r="Z50" s="259"/>
      <c r="AA50" s="259"/>
      <c r="AB50" s="260"/>
    </row>
    <row r="51" spans="3:28">
      <c r="C51" s="271"/>
      <c r="D51" s="258" t="s">
        <v>339</v>
      </c>
      <c r="E51" s="259"/>
      <c r="F51" s="260"/>
      <c r="G51" s="175" t="s">
        <v>333</v>
      </c>
      <c r="H51" s="258"/>
      <c r="I51" s="259"/>
      <c r="J51" s="259"/>
      <c r="K51" s="259"/>
      <c r="L51" s="259"/>
      <c r="M51" s="259"/>
      <c r="N51" s="259"/>
      <c r="O51" s="259"/>
      <c r="P51" s="260"/>
      <c r="Q51" s="261">
        <v>0</v>
      </c>
      <c r="R51" s="259"/>
      <c r="S51" s="260"/>
      <c r="T51" s="262">
        <v>113.54</v>
      </c>
      <c r="U51" s="259"/>
      <c r="V51" s="259"/>
      <c r="W51" s="259"/>
      <c r="X51" s="260"/>
      <c r="Y51" s="261">
        <v>113.54</v>
      </c>
      <c r="Z51" s="259"/>
      <c r="AA51" s="259"/>
      <c r="AB51" s="260"/>
    </row>
    <row r="52" spans="3:28">
      <c r="C52" s="271"/>
      <c r="D52" s="258" t="s">
        <v>340</v>
      </c>
      <c r="E52" s="259"/>
      <c r="F52" s="260"/>
      <c r="G52" s="175" t="s">
        <v>333</v>
      </c>
      <c r="H52" s="258"/>
      <c r="I52" s="259"/>
      <c r="J52" s="259"/>
      <c r="K52" s="259"/>
      <c r="L52" s="259"/>
      <c r="M52" s="259"/>
      <c r="N52" s="259"/>
      <c r="O52" s="259"/>
      <c r="P52" s="260"/>
      <c r="Q52" s="261">
        <v>0</v>
      </c>
      <c r="R52" s="259"/>
      <c r="S52" s="260"/>
      <c r="T52" s="262">
        <v>63.26</v>
      </c>
      <c r="U52" s="259"/>
      <c r="V52" s="259"/>
      <c r="W52" s="259"/>
      <c r="X52" s="260"/>
      <c r="Y52" s="261">
        <v>63.26</v>
      </c>
      <c r="Z52" s="259"/>
      <c r="AA52" s="259"/>
      <c r="AB52" s="260"/>
    </row>
    <row r="53" spans="3:28">
      <c r="C53" s="271"/>
      <c r="D53" s="258" t="s">
        <v>341</v>
      </c>
      <c r="E53" s="259"/>
      <c r="F53" s="260"/>
      <c r="G53" s="175" t="s">
        <v>342</v>
      </c>
      <c r="H53" s="258"/>
      <c r="I53" s="259"/>
      <c r="J53" s="259"/>
      <c r="K53" s="259"/>
      <c r="L53" s="259"/>
      <c r="M53" s="259"/>
      <c r="N53" s="259"/>
      <c r="O53" s="259"/>
      <c r="P53" s="260"/>
      <c r="Q53" s="261">
        <v>6923.05</v>
      </c>
      <c r="R53" s="259"/>
      <c r="S53" s="260"/>
      <c r="T53" s="262">
        <v>0</v>
      </c>
      <c r="U53" s="259"/>
      <c r="V53" s="259"/>
      <c r="W53" s="259"/>
      <c r="X53" s="260"/>
      <c r="Y53" s="261">
        <v>6923.05</v>
      </c>
      <c r="Z53" s="259"/>
      <c r="AA53" s="259"/>
      <c r="AB53" s="260"/>
    </row>
    <row r="54" spans="3:28">
      <c r="C54" s="271"/>
      <c r="D54" s="258" t="s">
        <v>343</v>
      </c>
      <c r="E54" s="259"/>
      <c r="F54" s="260"/>
      <c r="G54" s="175" t="s">
        <v>342</v>
      </c>
      <c r="H54" s="258"/>
      <c r="I54" s="259"/>
      <c r="J54" s="259"/>
      <c r="K54" s="259"/>
      <c r="L54" s="259"/>
      <c r="M54" s="259"/>
      <c r="N54" s="259"/>
      <c r="O54" s="259"/>
      <c r="P54" s="260"/>
      <c r="Q54" s="261">
        <v>1414.75</v>
      </c>
      <c r="R54" s="259"/>
      <c r="S54" s="260"/>
      <c r="T54" s="262">
        <v>0</v>
      </c>
      <c r="U54" s="259"/>
      <c r="V54" s="259"/>
      <c r="W54" s="259"/>
      <c r="X54" s="260"/>
      <c r="Y54" s="261">
        <v>1414.75</v>
      </c>
      <c r="Z54" s="259"/>
      <c r="AA54" s="259"/>
      <c r="AB54" s="260"/>
    </row>
    <row r="55" spans="3:28">
      <c r="C55" s="271"/>
      <c r="D55" s="258" t="s">
        <v>344</v>
      </c>
      <c r="E55" s="259"/>
      <c r="F55" s="260"/>
      <c r="G55" s="175" t="s">
        <v>342</v>
      </c>
      <c r="H55" s="258"/>
      <c r="I55" s="259"/>
      <c r="J55" s="259"/>
      <c r="K55" s="259"/>
      <c r="L55" s="259"/>
      <c r="M55" s="259"/>
      <c r="N55" s="259"/>
      <c r="O55" s="259"/>
      <c r="P55" s="260"/>
      <c r="Q55" s="261">
        <v>312.5</v>
      </c>
      <c r="R55" s="259"/>
      <c r="S55" s="260"/>
      <c r="T55" s="262">
        <v>0</v>
      </c>
      <c r="U55" s="259"/>
      <c r="V55" s="259"/>
      <c r="W55" s="259"/>
      <c r="X55" s="260"/>
      <c r="Y55" s="261">
        <v>312.5</v>
      </c>
      <c r="Z55" s="259"/>
      <c r="AA55" s="259"/>
      <c r="AB55" s="260"/>
    </row>
    <row r="56" spans="3:28">
      <c r="C56" s="271"/>
      <c r="D56" s="258" t="s">
        <v>345</v>
      </c>
      <c r="E56" s="259"/>
      <c r="F56" s="260"/>
      <c r="G56" s="175" t="s">
        <v>342</v>
      </c>
      <c r="H56" s="258"/>
      <c r="I56" s="259"/>
      <c r="J56" s="259"/>
      <c r="K56" s="259"/>
      <c r="L56" s="259"/>
      <c r="M56" s="259"/>
      <c r="N56" s="259"/>
      <c r="O56" s="259"/>
      <c r="P56" s="260"/>
      <c r="Q56" s="261">
        <v>283.83999999999997</v>
      </c>
      <c r="R56" s="259"/>
      <c r="S56" s="260"/>
      <c r="T56" s="262">
        <v>0</v>
      </c>
      <c r="U56" s="259"/>
      <c r="V56" s="259"/>
      <c r="W56" s="259"/>
      <c r="X56" s="260"/>
      <c r="Y56" s="261">
        <v>283.83999999999997</v>
      </c>
      <c r="Z56" s="259"/>
      <c r="AA56" s="259"/>
      <c r="AB56" s="260"/>
    </row>
    <row r="57" spans="3:28">
      <c r="C57" s="271"/>
      <c r="D57" s="258" t="s">
        <v>346</v>
      </c>
      <c r="E57" s="259"/>
      <c r="F57" s="260"/>
      <c r="G57" s="175" t="s">
        <v>342</v>
      </c>
      <c r="H57" s="258"/>
      <c r="I57" s="259"/>
      <c r="J57" s="259"/>
      <c r="K57" s="259"/>
      <c r="L57" s="259"/>
      <c r="M57" s="259"/>
      <c r="N57" s="259"/>
      <c r="O57" s="259"/>
      <c r="P57" s="260"/>
      <c r="Q57" s="261">
        <v>276.92</v>
      </c>
      <c r="R57" s="259"/>
      <c r="S57" s="260"/>
      <c r="T57" s="262">
        <v>0</v>
      </c>
      <c r="U57" s="259"/>
      <c r="V57" s="259"/>
      <c r="W57" s="259"/>
      <c r="X57" s="260"/>
      <c r="Y57" s="261">
        <v>276.92</v>
      </c>
      <c r="Z57" s="259"/>
      <c r="AA57" s="259"/>
      <c r="AB57" s="260"/>
    </row>
    <row r="58" spans="3:28">
      <c r="C58" s="271"/>
      <c r="D58" s="258" t="s">
        <v>347</v>
      </c>
      <c r="E58" s="259"/>
      <c r="F58" s="260"/>
      <c r="G58" s="175" t="s">
        <v>342</v>
      </c>
      <c r="H58" s="258"/>
      <c r="I58" s="259"/>
      <c r="J58" s="259"/>
      <c r="K58" s="259"/>
      <c r="L58" s="259"/>
      <c r="M58" s="259"/>
      <c r="N58" s="259"/>
      <c r="O58" s="259"/>
      <c r="P58" s="260"/>
      <c r="Q58" s="261">
        <v>173.08</v>
      </c>
      <c r="R58" s="259"/>
      <c r="S58" s="260"/>
      <c r="T58" s="262">
        <v>0</v>
      </c>
      <c r="U58" s="259"/>
      <c r="V58" s="259"/>
      <c r="W58" s="259"/>
      <c r="X58" s="260"/>
      <c r="Y58" s="261">
        <v>173.08</v>
      </c>
      <c r="Z58" s="259"/>
      <c r="AA58" s="259"/>
      <c r="AB58" s="260"/>
    </row>
    <row r="59" spans="3:28">
      <c r="C59" s="271"/>
      <c r="D59" s="258" t="s">
        <v>348</v>
      </c>
      <c r="E59" s="259"/>
      <c r="F59" s="260"/>
      <c r="G59" s="175" t="s">
        <v>342</v>
      </c>
      <c r="H59" s="258"/>
      <c r="I59" s="259"/>
      <c r="J59" s="259"/>
      <c r="K59" s="259"/>
      <c r="L59" s="259"/>
      <c r="M59" s="259"/>
      <c r="N59" s="259"/>
      <c r="O59" s="259"/>
      <c r="P59" s="260"/>
      <c r="Q59" s="261">
        <v>113.54</v>
      </c>
      <c r="R59" s="259"/>
      <c r="S59" s="260"/>
      <c r="T59" s="262">
        <v>0</v>
      </c>
      <c r="U59" s="259"/>
      <c r="V59" s="259"/>
      <c r="W59" s="259"/>
      <c r="X59" s="260"/>
      <c r="Y59" s="261">
        <v>113.54</v>
      </c>
      <c r="Z59" s="259"/>
      <c r="AA59" s="259"/>
      <c r="AB59" s="260"/>
    </row>
    <row r="60" spans="3:28">
      <c r="C60" s="271"/>
      <c r="D60" s="258" t="s">
        <v>349</v>
      </c>
      <c r="E60" s="259"/>
      <c r="F60" s="260"/>
      <c r="G60" s="175" t="s">
        <v>342</v>
      </c>
      <c r="H60" s="258"/>
      <c r="I60" s="259"/>
      <c r="J60" s="259"/>
      <c r="K60" s="259"/>
      <c r="L60" s="259"/>
      <c r="M60" s="259"/>
      <c r="N60" s="259"/>
      <c r="O60" s="259"/>
      <c r="P60" s="260"/>
      <c r="Q60" s="261">
        <v>63.22</v>
      </c>
      <c r="R60" s="259"/>
      <c r="S60" s="260"/>
      <c r="T60" s="262">
        <v>0</v>
      </c>
      <c r="U60" s="259"/>
      <c r="V60" s="259"/>
      <c r="W60" s="259"/>
      <c r="X60" s="260"/>
      <c r="Y60" s="261">
        <v>63.22</v>
      </c>
      <c r="Z60" s="259"/>
      <c r="AA60" s="259"/>
      <c r="AB60" s="260"/>
    </row>
    <row r="61" spans="3:28">
      <c r="C61" s="272"/>
      <c r="D61" s="265" t="s">
        <v>298</v>
      </c>
      <c r="E61" s="266"/>
      <c r="F61" s="266"/>
      <c r="G61" s="176" t="s">
        <v>298</v>
      </c>
      <c r="H61" s="267" t="s">
        <v>305</v>
      </c>
      <c r="I61" s="266"/>
      <c r="J61" s="266"/>
      <c r="K61" s="266"/>
      <c r="L61" s="266"/>
      <c r="M61" s="266"/>
      <c r="N61" s="266"/>
      <c r="O61" s="266"/>
      <c r="P61" s="266"/>
      <c r="Q61" s="268">
        <v>9560.9</v>
      </c>
      <c r="R61" s="259"/>
      <c r="S61" s="260"/>
      <c r="T61" s="268">
        <v>9567.57</v>
      </c>
      <c r="U61" s="259"/>
      <c r="V61" s="259"/>
      <c r="W61" s="259"/>
      <c r="X61" s="260"/>
      <c r="Y61" s="268">
        <v>19128.47</v>
      </c>
      <c r="Z61" s="259"/>
      <c r="AA61" s="259"/>
      <c r="AB61" s="260"/>
    </row>
    <row r="62" spans="3:28" ht="18" customHeight="1">
      <c r="C62" s="269" t="s">
        <v>300</v>
      </c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60"/>
      <c r="Q62" s="270">
        <v>0</v>
      </c>
      <c r="R62" s="259"/>
      <c r="S62" s="260"/>
      <c r="T62" s="270">
        <v>5728.22</v>
      </c>
      <c r="U62" s="259"/>
      <c r="V62" s="259"/>
      <c r="W62" s="259"/>
      <c r="X62" s="260"/>
      <c r="Y62" s="270">
        <v>5728.22</v>
      </c>
      <c r="Z62" s="259"/>
      <c r="AA62" s="259"/>
      <c r="AB62" s="260"/>
    </row>
    <row r="63" spans="3:28">
      <c r="C63" s="174"/>
      <c r="D63" s="275" t="s">
        <v>350</v>
      </c>
      <c r="E63" s="259"/>
      <c r="F63" s="259"/>
      <c r="G63" s="175"/>
      <c r="H63" s="258"/>
      <c r="I63" s="259"/>
      <c r="J63" s="259"/>
      <c r="K63" s="259"/>
      <c r="L63" s="259"/>
      <c r="M63" s="259"/>
      <c r="N63" s="259"/>
      <c r="O63" s="259"/>
      <c r="P63" s="260"/>
      <c r="Q63" s="268">
        <v>0</v>
      </c>
      <c r="R63" s="259"/>
      <c r="S63" s="260"/>
      <c r="T63" s="276">
        <v>0.45</v>
      </c>
      <c r="U63" s="259"/>
      <c r="V63" s="259"/>
      <c r="W63" s="259"/>
      <c r="X63" s="260"/>
      <c r="Y63" s="268">
        <v>0.45</v>
      </c>
      <c r="Z63" s="259"/>
      <c r="AA63" s="259"/>
      <c r="AB63" s="260"/>
    </row>
    <row r="64" spans="3:28">
      <c r="C64" s="258" t="s">
        <v>351</v>
      </c>
      <c r="D64" s="258" t="s">
        <v>352</v>
      </c>
      <c r="E64" s="259"/>
      <c r="F64" s="260"/>
      <c r="G64" s="175" t="s">
        <v>353</v>
      </c>
      <c r="H64" s="258" t="s">
        <v>354</v>
      </c>
      <c r="I64" s="259"/>
      <c r="J64" s="259"/>
      <c r="K64" s="259"/>
      <c r="L64" s="259"/>
      <c r="M64" s="259"/>
      <c r="N64" s="259"/>
      <c r="O64" s="259"/>
      <c r="P64" s="260"/>
      <c r="Q64" s="261">
        <v>0</v>
      </c>
      <c r="R64" s="259"/>
      <c r="S64" s="260"/>
      <c r="T64" s="262">
        <v>1351.37</v>
      </c>
      <c r="U64" s="259"/>
      <c r="V64" s="259"/>
      <c r="W64" s="259"/>
      <c r="X64" s="260"/>
      <c r="Y64" s="261">
        <v>1351.37</v>
      </c>
      <c r="Z64" s="259"/>
      <c r="AA64" s="259"/>
      <c r="AB64" s="260"/>
    </row>
    <row r="65" spans="3:28">
      <c r="C65" s="271"/>
      <c r="D65" s="258" t="s">
        <v>355</v>
      </c>
      <c r="E65" s="259"/>
      <c r="F65" s="260"/>
      <c r="G65" s="175" t="s">
        <v>356</v>
      </c>
      <c r="H65" s="258" t="s">
        <v>357</v>
      </c>
      <c r="I65" s="259"/>
      <c r="J65" s="259"/>
      <c r="K65" s="259"/>
      <c r="L65" s="259"/>
      <c r="M65" s="259"/>
      <c r="N65" s="259"/>
      <c r="O65" s="259"/>
      <c r="P65" s="260"/>
      <c r="Q65" s="261">
        <v>0</v>
      </c>
      <c r="R65" s="259"/>
      <c r="S65" s="260"/>
      <c r="T65" s="262">
        <v>1741.07</v>
      </c>
      <c r="U65" s="259"/>
      <c r="V65" s="259"/>
      <c r="W65" s="259"/>
      <c r="X65" s="260"/>
      <c r="Y65" s="261">
        <v>1741.07</v>
      </c>
      <c r="Z65" s="259"/>
      <c r="AA65" s="259"/>
      <c r="AB65" s="260"/>
    </row>
    <row r="66" spans="3:28">
      <c r="C66" s="271"/>
      <c r="D66" s="258" t="s">
        <v>358</v>
      </c>
      <c r="E66" s="259"/>
      <c r="F66" s="260"/>
      <c r="G66" s="175" t="s">
        <v>359</v>
      </c>
      <c r="H66" s="258" t="s">
        <v>360</v>
      </c>
      <c r="I66" s="259"/>
      <c r="J66" s="259"/>
      <c r="K66" s="259"/>
      <c r="L66" s="259"/>
      <c r="M66" s="259"/>
      <c r="N66" s="259"/>
      <c r="O66" s="259"/>
      <c r="P66" s="260"/>
      <c r="Q66" s="261">
        <v>0</v>
      </c>
      <c r="R66" s="259"/>
      <c r="S66" s="260"/>
      <c r="T66" s="262">
        <v>894.26</v>
      </c>
      <c r="U66" s="259"/>
      <c r="V66" s="259"/>
      <c r="W66" s="259"/>
      <c r="X66" s="260"/>
      <c r="Y66" s="261">
        <v>894.26</v>
      </c>
      <c r="Z66" s="259"/>
      <c r="AA66" s="259"/>
      <c r="AB66" s="260"/>
    </row>
    <row r="67" spans="3:28">
      <c r="C67" s="271"/>
      <c r="D67" s="258" t="s">
        <v>361</v>
      </c>
      <c r="E67" s="259"/>
      <c r="F67" s="260"/>
      <c r="G67" s="175" t="s">
        <v>359</v>
      </c>
      <c r="H67" s="258" t="s">
        <v>357</v>
      </c>
      <c r="I67" s="259"/>
      <c r="J67" s="259"/>
      <c r="K67" s="259"/>
      <c r="L67" s="259"/>
      <c r="M67" s="259"/>
      <c r="N67" s="259"/>
      <c r="O67" s="259"/>
      <c r="P67" s="260"/>
      <c r="Q67" s="261">
        <v>0</v>
      </c>
      <c r="R67" s="259"/>
      <c r="S67" s="260"/>
      <c r="T67" s="262">
        <v>1741.07</v>
      </c>
      <c r="U67" s="259"/>
      <c r="V67" s="259"/>
      <c r="W67" s="259"/>
      <c r="X67" s="260"/>
      <c r="Y67" s="261">
        <v>1741.07</v>
      </c>
      <c r="Z67" s="259"/>
      <c r="AA67" s="259"/>
      <c r="AB67" s="260"/>
    </row>
    <row r="68" spans="3:28">
      <c r="C68" s="272"/>
      <c r="D68" s="265" t="s">
        <v>298</v>
      </c>
      <c r="E68" s="266"/>
      <c r="F68" s="266"/>
      <c r="G68" s="176" t="s">
        <v>298</v>
      </c>
      <c r="H68" s="267" t="s">
        <v>362</v>
      </c>
      <c r="I68" s="266"/>
      <c r="J68" s="266"/>
      <c r="K68" s="266"/>
      <c r="L68" s="266"/>
      <c r="M68" s="266"/>
      <c r="N68" s="266"/>
      <c r="O68" s="266"/>
      <c r="P68" s="266"/>
      <c r="Q68" s="268">
        <v>0</v>
      </c>
      <c r="R68" s="259"/>
      <c r="S68" s="260"/>
      <c r="T68" s="268">
        <v>5727.77</v>
      </c>
      <c r="U68" s="259"/>
      <c r="V68" s="259"/>
      <c r="W68" s="259"/>
      <c r="X68" s="260"/>
      <c r="Y68" s="268">
        <v>5727.77</v>
      </c>
      <c r="Z68" s="259"/>
      <c r="AA68" s="259"/>
      <c r="AB68" s="260"/>
    </row>
    <row r="69" spans="3:28" ht="18" customHeight="1">
      <c r="C69" s="269" t="s">
        <v>363</v>
      </c>
      <c r="D69" s="259"/>
      <c r="E69" s="259"/>
      <c r="F69" s="259"/>
      <c r="G69" s="259"/>
      <c r="H69" s="259"/>
      <c r="I69" s="259"/>
      <c r="J69" s="259"/>
      <c r="K69" s="259"/>
      <c r="L69" s="259"/>
      <c r="M69" s="259"/>
      <c r="N69" s="259"/>
      <c r="O69" s="259"/>
      <c r="P69" s="260"/>
      <c r="Q69" s="270">
        <v>47827.11</v>
      </c>
      <c r="R69" s="259"/>
      <c r="S69" s="260"/>
      <c r="T69" s="270">
        <v>6814.11</v>
      </c>
      <c r="U69" s="259"/>
      <c r="V69" s="259"/>
      <c r="W69" s="259"/>
      <c r="X69" s="260"/>
      <c r="Y69" s="270">
        <v>54641.22</v>
      </c>
      <c r="Z69" s="259"/>
      <c r="AA69" s="259"/>
      <c r="AB69" s="260"/>
    </row>
    <row r="70" spans="3:28">
      <c r="C70" s="258" t="s">
        <v>301</v>
      </c>
      <c r="D70" s="258" t="s">
        <v>364</v>
      </c>
      <c r="E70" s="259"/>
      <c r="F70" s="260"/>
      <c r="G70" s="175" t="s">
        <v>315</v>
      </c>
      <c r="H70" s="258" t="s">
        <v>365</v>
      </c>
      <c r="I70" s="259"/>
      <c r="J70" s="259"/>
      <c r="K70" s="259"/>
      <c r="L70" s="259"/>
      <c r="M70" s="259"/>
      <c r="N70" s="259"/>
      <c r="O70" s="259"/>
      <c r="P70" s="260"/>
      <c r="Q70" s="261">
        <v>0</v>
      </c>
      <c r="R70" s="259"/>
      <c r="S70" s="260"/>
      <c r="T70" s="262">
        <v>2937.82</v>
      </c>
      <c r="U70" s="259"/>
      <c r="V70" s="259"/>
      <c r="W70" s="259"/>
      <c r="X70" s="260"/>
      <c r="Y70" s="261">
        <v>2937.82</v>
      </c>
      <c r="Z70" s="259"/>
      <c r="AA70" s="259"/>
      <c r="AB70" s="260"/>
    </row>
    <row r="71" spans="3:28">
      <c r="C71" s="271"/>
      <c r="D71" s="258" t="s">
        <v>366</v>
      </c>
      <c r="E71" s="259"/>
      <c r="F71" s="260"/>
      <c r="G71" s="175" t="s">
        <v>315</v>
      </c>
      <c r="H71" s="258" t="s">
        <v>367</v>
      </c>
      <c r="I71" s="259"/>
      <c r="J71" s="259"/>
      <c r="K71" s="259"/>
      <c r="L71" s="259"/>
      <c r="M71" s="259"/>
      <c r="N71" s="259"/>
      <c r="O71" s="259"/>
      <c r="P71" s="260"/>
      <c r="Q71" s="261">
        <v>0</v>
      </c>
      <c r="R71" s="259"/>
      <c r="S71" s="260"/>
      <c r="T71" s="262">
        <v>3876.29</v>
      </c>
      <c r="U71" s="259"/>
      <c r="V71" s="259"/>
      <c r="W71" s="259"/>
      <c r="X71" s="260"/>
      <c r="Y71" s="261">
        <v>3876.29</v>
      </c>
      <c r="Z71" s="259"/>
      <c r="AA71" s="259"/>
      <c r="AB71" s="260"/>
    </row>
    <row r="72" spans="3:28">
      <c r="C72" s="271"/>
      <c r="D72" s="258" t="s">
        <v>368</v>
      </c>
      <c r="E72" s="259"/>
      <c r="F72" s="260"/>
      <c r="G72" s="175" t="s">
        <v>321</v>
      </c>
      <c r="H72" s="258" t="s">
        <v>369</v>
      </c>
      <c r="I72" s="259"/>
      <c r="J72" s="259"/>
      <c r="K72" s="259"/>
      <c r="L72" s="259"/>
      <c r="M72" s="259"/>
      <c r="N72" s="259"/>
      <c r="O72" s="259"/>
      <c r="P72" s="260"/>
      <c r="Q72" s="261">
        <v>23688.71</v>
      </c>
      <c r="R72" s="259"/>
      <c r="S72" s="260"/>
      <c r="T72" s="262">
        <v>0</v>
      </c>
      <c r="U72" s="259"/>
      <c r="V72" s="259"/>
      <c r="W72" s="259"/>
      <c r="X72" s="260"/>
      <c r="Y72" s="261">
        <v>23688.71</v>
      </c>
      <c r="Z72" s="259"/>
      <c r="AA72" s="259"/>
      <c r="AB72" s="260"/>
    </row>
    <row r="73" spans="3:28">
      <c r="C73" s="271"/>
      <c r="D73" s="258" t="s">
        <v>370</v>
      </c>
      <c r="E73" s="259"/>
      <c r="F73" s="260"/>
      <c r="G73" s="175" t="s">
        <v>321</v>
      </c>
      <c r="H73" s="258" t="s">
        <v>371</v>
      </c>
      <c r="I73" s="259"/>
      <c r="J73" s="259"/>
      <c r="K73" s="259"/>
      <c r="L73" s="259"/>
      <c r="M73" s="259"/>
      <c r="N73" s="259"/>
      <c r="O73" s="259"/>
      <c r="P73" s="260"/>
      <c r="Q73" s="261">
        <v>2990.84</v>
      </c>
      <c r="R73" s="259"/>
      <c r="S73" s="260"/>
      <c r="T73" s="262">
        <v>0</v>
      </c>
      <c r="U73" s="259"/>
      <c r="V73" s="259"/>
      <c r="W73" s="259"/>
      <c r="X73" s="260"/>
      <c r="Y73" s="261">
        <v>2990.84</v>
      </c>
      <c r="Z73" s="259"/>
      <c r="AA73" s="259"/>
      <c r="AB73" s="260"/>
    </row>
    <row r="74" spans="3:28">
      <c r="C74" s="271"/>
      <c r="D74" s="258" t="s">
        <v>372</v>
      </c>
      <c r="E74" s="259"/>
      <c r="F74" s="260"/>
      <c r="G74" s="175" t="s">
        <v>321</v>
      </c>
      <c r="H74" s="258" t="s">
        <v>373</v>
      </c>
      <c r="I74" s="259"/>
      <c r="J74" s="259"/>
      <c r="K74" s="259"/>
      <c r="L74" s="259"/>
      <c r="M74" s="259"/>
      <c r="N74" s="259"/>
      <c r="O74" s="259"/>
      <c r="P74" s="260"/>
      <c r="Q74" s="261">
        <v>21147.56</v>
      </c>
      <c r="R74" s="259"/>
      <c r="S74" s="260"/>
      <c r="T74" s="262">
        <v>0</v>
      </c>
      <c r="U74" s="259"/>
      <c r="V74" s="259"/>
      <c r="W74" s="259"/>
      <c r="X74" s="260"/>
      <c r="Y74" s="261">
        <v>21147.56</v>
      </c>
      <c r="Z74" s="259"/>
      <c r="AA74" s="259"/>
      <c r="AB74" s="260"/>
    </row>
    <row r="75" spans="3:28">
      <c r="C75" s="272"/>
      <c r="D75" s="265" t="s">
        <v>298</v>
      </c>
      <c r="E75" s="266"/>
      <c r="F75" s="266"/>
      <c r="G75" s="176" t="s">
        <v>298</v>
      </c>
      <c r="H75" s="267" t="s">
        <v>305</v>
      </c>
      <c r="I75" s="266"/>
      <c r="J75" s="266"/>
      <c r="K75" s="266"/>
      <c r="L75" s="266"/>
      <c r="M75" s="266"/>
      <c r="N75" s="266"/>
      <c r="O75" s="266"/>
      <c r="P75" s="266"/>
      <c r="Q75" s="268">
        <v>47827.11</v>
      </c>
      <c r="R75" s="259"/>
      <c r="S75" s="260"/>
      <c r="T75" s="268">
        <v>6814.11</v>
      </c>
      <c r="U75" s="259"/>
      <c r="V75" s="259"/>
      <c r="W75" s="259"/>
      <c r="X75" s="260"/>
      <c r="Y75" s="268">
        <v>54641.22</v>
      </c>
      <c r="Z75" s="259"/>
      <c r="AA75" s="259"/>
      <c r="AB75" s="260"/>
    </row>
    <row r="76" spans="3:28" ht="18" customHeight="1">
      <c r="C76" s="269" t="s">
        <v>374</v>
      </c>
      <c r="D76" s="259"/>
      <c r="E76" s="259"/>
      <c r="F76" s="259"/>
      <c r="G76" s="259"/>
      <c r="H76" s="259"/>
      <c r="I76" s="259"/>
      <c r="J76" s="259"/>
      <c r="K76" s="259"/>
      <c r="L76" s="259"/>
      <c r="M76" s="259"/>
      <c r="N76" s="259"/>
      <c r="O76" s="259"/>
      <c r="P76" s="260"/>
      <c r="Q76" s="270">
        <v>276559.21000000002</v>
      </c>
      <c r="R76" s="259"/>
      <c r="S76" s="260"/>
      <c r="T76" s="270">
        <v>107016.32000000001</v>
      </c>
      <c r="U76" s="259"/>
      <c r="V76" s="259"/>
      <c r="W76" s="259"/>
      <c r="X76" s="260"/>
      <c r="Y76" s="270">
        <v>383575.53</v>
      </c>
      <c r="Z76" s="259"/>
      <c r="AA76" s="259"/>
      <c r="AB76" s="260"/>
    </row>
    <row r="77" spans="3:28">
      <c r="C77" s="258" t="s">
        <v>301</v>
      </c>
      <c r="D77" s="258" t="s">
        <v>375</v>
      </c>
      <c r="E77" s="259"/>
      <c r="F77" s="260"/>
      <c r="G77" s="175" t="s">
        <v>315</v>
      </c>
      <c r="H77" s="258" t="s">
        <v>376</v>
      </c>
      <c r="I77" s="259"/>
      <c r="J77" s="259"/>
      <c r="K77" s="259"/>
      <c r="L77" s="259"/>
      <c r="M77" s="259"/>
      <c r="N77" s="259"/>
      <c r="O77" s="259"/>
      <c r="P77" s="260"/>
      <c r="Q77" s="261">
        <v>0</v>
      </c>
      <c r="R77" s="259"/>
      <c r="S77" s="260"/>
      <c r="T77" s="262">
        <v>7344.54</v>
      </c>
      <c r="U77" s="259"/>
      <c r="V77" s="259"/>
      <c r="W77" s="259"/>
      <c r="X77" s="260"/>
      <c r="Y77" s="261">
        <v>7344.54</v>
      </c>
      <c r="Z77" s="259"/>
      <c r="AA77" s="259"/>
      <c r="AB77" s="260"/>
    </row>
    <row r="78" spans="3:28">
      <c r="C78" s="271"/>
      <c r="D78" s="258" t="s">
        <v>377</v>
      </c>
      <c r="E78" s="259"/>
      <c r="F78" s="260"/>
      <c r="G78" s="175" t="s">
        <v>315</v>
      </c>
      <c r="H78" s="258" t="s">
        <v>378</v>
      </c>
      <c r="I78" s="259"/>
      <c r="J78" s="259"/>
      <c r="K78" s="259"/>
      <c r="L78" s="259"/>
      <c r="M78" s="259"/>
      <c r="N78" s="259"/>
      <c r="O78" s="259"/>
      <c r="P78" s="260"/>
      <c r="Q78" s="261">
        <v>0</v>
      </c>
      <c r="R78" s="259"/>
      <c r="S78" s="260"/>
      <c r="T78" s="262">
        <v>14616.14</v>
      </c>
      <c r="U78" s="259"/>
      <c r="V78" s="259"/>
      <c r="W78" s="259"/>
      <c r="X78" s="260"/>
      <c r="Y78" s="261">
        <v>14616.14</v>
      </c>
      <c r="Z78" s="259"/>
      <c r="AA78" s="259"/>
      <c r="AB78" s="260"/>
    </row>
    <row r="79" spans="3:28">
      <c r="C79" s="271"/>
      <c r="D79" s="258" t="s">
        <v>379</v>
      </c>
      <c r="E79" s="259"/>
      <c r="F79" s="260"/>
      <c r="G79" s="175" t="s">
        <v>315</v>
      </c>
      <c r="H79" s="258" t="s">
        <v>380</v>
      </c>
      <c r="I79" s="259"/>
      <c r="J79" s="259"/>
      <c r="K79" s="259"/>
      <c r="L79" s="259"/>
      <c r="M79" s="259"/>
      <c r="N79" s="259"/>
      <c r="O79" s="259"/>
      <c r="P79" s="260"/>
      <c r="Q79" s="261">
        <v>0</v>
      </c>
      <c r="R79" s="259"/>
      <c r="S79" s="260"/>
      <c r="T79" s="262">
        <v>4998.37</v>
      </c>
      <c r="U79" s="259"/>
      <c r="V79" s="259"/>
      <c r="W79" s="259"/>
      <c r="X79" s="260"/>
      <c r="Y79" s="261">
        <v>4998.37</v>
      </c>
      <c r="Z79" s="259"/>
      <c r="AA79" s="259"/>
      <c r="AB79" s="260"/>
    </row>
    <row r="80" spans="3:28">
      <c r="C80" s="271"/>
      <c r="D80" s="258" t="s">
        <v>381</v>
      </c>
      <c r="E80" s="259"/>
      <c r="F80" s="260"/>
      <c r="G80" s="175" t="s">
        <v>318</v>
      </c>
      <c r="H80" s="258" t="s">
        <v>365</v>
      </c>
      <c r="I80" s="259"/>
      <c r="J80" s="259"/>
      <c r="K80" s="259"/>
      <c r="L80" s="259"/>
      <c r="M80" s="259"/>
      <c r="N80" s="259"/>
      <c r="O80" s="259"/>
      <c r="P80" s="260"/>
      <c r="Q80" s="261">
        <v>0</v>
      </c>
      <c r="R80" s="259"/>
      <c r="S80" s="260"/>
      <c r="T80" s="262">
        <v>10750.29</v>
      </c>
      <c r="U80" s="259"/>
      <c r="V80" s="259"/>
      <c r="W80" s="259"/>
      <c r="X80" s="260"/>
      <c r="Y80" s="261">
        <v>10750.29</v>
      </c>
      <c r="Z80" s="259"/>
      <c r="AA80" s="259"/>
      <c r="AB80" s="260"/>
    </row>
    <row r="81" spans="3:28">
      <c r="C81" s="271"/>
      <c r="D81" s="258" t="s">
        <v>382</v>
      </c>
      <c r="E81" s="259"/>
      <c r="F81" s="260"/>
      <c r="G81" s="175" t="s">
        <v>318</v>
      </c>
      <c r="H81" s="258" t="s">
        <v>383</v>
      </c>
      <c r="I81" s="259"/>
      <c r="J81" s="259"/>
      <c r="K81" s="259"/>
      <c r="L81" s="259"/>
      <c r="M81" s="259"/>
      <c r="N81" s="259"/>
      <c r="O81" s="259"/>
      <c r="P81" s="260"/>
      <c r="Q81" s="261">
        <v>0</v>
      </c>
      <c r="R81" s="259"/>
      <c r="S81" s="260"/>
      <c r="T81" s="262">
        <v>13603.36</v>
      </c>
      <c r="U81" s="259"/>
      <c r="V81" s="259"/>
      <c r="W81" s="259"/>
      <c r="X81" s="260"/>
      <c r="Y81" s="261">
        <v>13603.36</v>
      </c>
      <c r="Z81" s="259"/>
      <c r="AA81" s="259"/>
      <c r="AB81" s="260"/>
    </row>
    <row r="82" spans="3:28">
      <c r="C82" s="271"/>
      <c r="D82" s="258" t="s">
        <v>384</v>
      </c>
      <c r="E82" s="259"/>
      <c r="F82" s="260"/>
      <c r="G82" s="175" t="s">
        <v>318</v>
      </c>
      <c r="H82" s="258" t="s">
        <v>385</v>
      </c>
      <c r="I82" s="259"/>
      <c r="J82" s="259"/>
      <c r="K82" s="259"/>
      <c r="L82" s="259"/>
      <c r="M82" s="259"/>
      <c r="N82" s="259"/>
      <c r="O82" s="259"/>
      <c r="P82" s="260"/>
      <c r="Q82" s="261">
        <v>0</v>
      </c>
      <c r="R82" s="259"/>
      <c r="S82" s="260"/>
      <c r="T82" s="262">
        <v>6108.24</v>
      </c>
      <c r="U82" s="259"/>
      <c r="V82" s="259"/>
      <c r="W82" s="259"/>
      <c r="X82" s="260"/>
      <c r="Y82" s="261">
        <v>6108.24</v>
      </c>
      <c r="Z82" s="259"/>
      <c r="AA82" s="259"/>
      <c r="AB82" s="260"/>
    </row>
    <row r="83" spans="3:28">
      <c r="C83" s="271"/>
      <c r="D83" s="258" t="s">
        <v>386</v>
      </c>
      <c r="E83" s="259"/>
      <c r="F83" s="260"/>
      <c r="G83" s="175" t="s">
        <v>318</v>
      </c>
      <c r="H83" s="258" t="s">
        <v>380</v>
      </c>
      <c r="I83" s="259"/>
      <c r="J83" s="259"/>
      <c r="K83" s="259"/>
      <c r="L83" s="259"/>
      <c r="M83" s="259"/>
      <c r="N83" s="259"/>
      <c r="O83" s="259"/>
      <c r="P83" s="260"/>
      <c r="Q83" s="261">
        <v>0</v>
      </c>
      <c r="R83" s="259"/>
      <c r="S83" s="260"/>
      <c r="T83" s="262">
        <v>49595.38</v>
      </c>
      <c r="U83" s="259"/>
      <c r="V83" s="259"/>
      <c r="W83" s="259"/>
      <c r="X83" s="260"/>
      <c r="Y83" s="261">
        <v>49595.38</v>
      </c>
      <c r="Z83" s="259"/>
      <c r="AA83" s="259"/>
      <c r="AB83" s="260"/>
    </row>
    <row r="84" spans="3:28">
      <c r="C84" s="271"/>
      <c r="D84" s="258" t="s">
        <v>387</v>
      </c>
      <c r="E84" s="259"/>
      <c r="F84" s="260"/>
      <c r="G84" s="175" t="s">
        <v>321</v>
      </c>
      <c r="H84" s="258" t="s">
        <v>388</v>
      </c>
      <c r="I84" s="259"/>
      <c r="J84" s="259"/>
      <c r="K84" s="259"/>
      <c r="L84" s="259"/>
      <c r="M84" s="259"/>
      <c r="N84" s="259"/>
      <c r="O84" s="259"/>
      <c r="P84" s="260"/>
      <c r="Q84" s="261">
        <v>28565.62</v>
      </c>
      <c r="R84" s="259"/>
      <c r="S84" s="260"/>
      <c r="T84" s="262">
        <v>0</v>
      </c>
      <c r="U84" s="259"/>
      <c r="V84" s="259"/>
      <c r="W84" s="259"/>
      <c r="X84" s="260"/>
      <c r="Y84" s="261">
        <v>28565.62</v>
      </c>
      <c r="Z84" s="259"/>
      <c r="AA84" s="259"/>
      <c r="AB84" s="260"/>
    </row>
    <row r="85" spans="3:28">
      <c r="C85" s="271"/>
      <c r="D85" s="258" t="s">
        <v>389</v>
      </c>
      <c r="E85" s="259"/>
      <c r="F85" s="260"/>
      <c r="G85" s="175" t="s">
        <v>321</v>
      </c>
      <c r="H85" s="258" t="s">
        <v>390</v>
      </c>
      <c r="I85" s="259"/>
      <c r="J85" s="259"/>
      <c r="K85" s="259"/>
      <c r="L85" s="259"/>
      <c r="M85" s="259"/>
      <c r="N85" s="259"/>
      <c r="O85" s="259"/>
      <c r="P85" s="260"/>
      <c r="Q85" s="261">
        <v>11963.38</v>
      </c>
      <c r="R85" s="259"/>
      <c r="S85" s="260"/>
      <c r="T85" s="262">
        <v>0</v>
      </c>
      <c r="U85" s="259"/>
      <c r="V85" s="259"/>
      <c r="W85" s="259"/>
      <c r="X85" s="260"/>
      <c r="Y85" s="261">
        <v>11963.38</v>
      </c>
      <c r="Z85" s="259"/>
      <c r="AA85" s="259"/>
      <c r="AB85" s="260"/>
    </row>
    <row r="86" spans="3:28">
      <c r="C86" s="271"/>
      <c r="D86" s="258" t="s">
        <v>391</v>
      </c>
      <c r="E86" s="259"/>
      <c r="F86" s="260"/>
      <c r="G86" s="175" t="s">
        <v>321</v>
      </c>
      <c r="H86" s="258" t="s">
        <v>392</v>
      </c>
      <c r="I86" s="259"/>
      <c r="J86" s="259"/>
      <c r="K86" s="259"/>
      <c r="L86" s="259"/>
      <c r="M86" s="259"/>
      <c r="N86" s="259"/>
      <c r="O86" s="259"/>
      <c r="P86" s="260"/>
      <c r="Q86" s="261">
        <v>99260.800000000003</v>
      </c>
      <c r="R86" s="259"/>
      <c r="S86" s="260"/>
      <c r="T86" s="262">
        <v>0</v>
      </c>
      <c r="U86" s="259"/>
      <c r="V86" s="259"/>
      <c r="W86" s="259"/>
      <c r="X86" s="260"/>
      <c r="Y86" s="261">
        <v>99260.800000000003</v>
      </c>
      <c r="Z86" s="259"/>
      <c r="AA86" s="259"/>
      <c r="AB86" s="260"/>
    </row>
    <row r="87" spans="3:28">
      <c r="C87" s="271"/>
      <c r="D87" s="258" t="s">
        <v>393</v>
      </c>
      <c r="E87" s="259"/>
      <c r="F87" s="260"/>
      <c r="G87" s="175" t="s">
        <v>321</v>
      </c>
      <c r="H87" s="258" t="s">
        <v>394</v>
      </c>
      <c r="I87" s="259"/>
      <c r="J87" s="259"/>
      <c r="K87" s="259"/>
      <c r="L87" s="259"/>
      <c r="M87" s="259"/>
      <c r="N87" s="259"/>
      <c r="O87" s="259"/>
      <c r="P87" s="260"/>
      <c r="Q87" s="261">
        <v>113319.57</v>
      </c>
      <c r="R87" s="259"/>
      <c r="S87" s="260"/>
      <c r="T87" s="262">
        <v>0</v>
      </c>
      <c r="U87" s="259"/>
      <c r="V87" s="259"/>
      <c r="W87" s="259"/>
      <c r="X87" s="260"/>
      <c r="Y87" s="261">
        <v>113319.57</v>
      </c>
      <c r="Z87" s="259"/>
      <c r="AA87" s="259"/>
      <c r="AB87" s="260"/>
    </row>
    <row r="88" spans="3:28">
      <c r="C88" s="271"/>
      <c r="D88" s="258" t="s">
        <v>395</v>
      </c>
      <c r="E88" s="259"/>
      <c r="F88" s="260"/>
      <c r="G88" s="175" t="s">
        <v>321</v>
      </c>
      <c r="H88" s="258" t="s">
        <v>396</v>
      </c>
      <c r="I88" s="259"/>
      <c r="J88" s="259"/>
      <c r="K88" s="259"/>
      <c r="L88" s="259"/>
      <c r="M88" s="259"/>
      <c r="N88" s="259"/>
      <c r="O88" s="259"/>
      <c r="P88" s="260"/>
      <c r="Q88" s="261">
        <v>8617.69</v>
      </c>
      <c r="R88" s="259"/>
      <c r="S88" s="260"/>
      <c r="T88" s="262">
        <v>0</v>
      </c>
      <c r="U88" s="259"/>
      <c r="V88" s="259"/>
      <c r="W88" s="259"/>
      <c r="X88" s="260"/>
      <c r="Y88" s="261">
        <v>8617.69</v>
      </c>
      <c r="Z88" s="259"/>
      <c r="AA88" s="259"/>
      <c r="AB88" s="260"/>
    </row>
    <row r="89" spans="3:28">
      <c r="C89" s="271"/>
      <c r="D89" s="258" t="s">
        <v>397</v>
      </c>
      <c r="E89" s="259"/>
      <c r="F89" s="260"/>
      <c r="G89" s="175" t="s">
        <v>321</v>
      </c>
      <c r="H89" s="258" t="s">
        <v>398</v>
      </c>
      <c r="I89" s="259"/>
      <c r="J89" s="259"/>
      <c r="K89" s="259"/>
      <c r="L89" s="259"/>
      <c r="M89" s="259"/>
      <c r="N89" s="259"/>
      <c r="O89" s="259"/>
      <c r="P89" s="260"/>
      <c r="Q89" s="261">
        <v>14832.15</v>
      </c>
      <c r="R89" s="259"/>
      <c r="S89" s="260"/>
      <c r="T89" s="262">
        <v>0</v>
      </c>
      <c r="U89" s="259"/>
      <c r="V89" s="259"/>
      <c r="W89" s="259"/>
      <c r="X89" s="260"/>
      <c r="Y89" s="261">
        <v>14832.15</v>
      </c>
      <c r="Z89" s="259"/>
      <c r="AA89" s="259"/>
      <c r="AB89" s="260"/>
    </row>
    <row r="90" spans="3:28">
      <c r="C90" s="272"/>
      <c r="D90" s="265" t="s">
        <v>298</v>
      </c>
      <c r="E90" s="266"/>
      <c r="F90" s="266"/>
      <c r="G90" s="176" t="s">
        <v>298</v>
      </c>
      <c r="H90" s="267" t="s">
        <v>305</v>
      </c>
      <c r="I90" s="266"/>
      <c r="J90" s="266"/>
      <c r="K90" s="266"/>
      <c r="L90" s="266"/>
      <c r="M90" s="266"/>
      <c r="N90" s="266"/>
      <c r="O90" s="266"/>
      <c r="P90" s="266"/>
      <c r="Q90" s="268">
        <v>276559.21000000002</v>
      </c>
      <c r="R90" s="259"/>
      <c r="S90" s="260"/>
      <c r="T90" s="268">
        <v>107016.32000000001</v>
      </c>
      <c r="U90" s="259"/>
      <c r="V90" s="259"/>
      <c r="W90" s="259"/>
      <c r="X90" s="260"/>
      <c r="Y90" s="268">
        <v>383575.53</v>
      </c>
      <c r="Z90" s="259"/>
      <c r="AA90" s="259"/>
      <c r="AB90" s="260"/>
    </row>
    <row r="91" spans="3:28" ht="18" customHeight="1">
      <c r="C91" s="273" t="s">
        <v>399</v>
      </c>
      <c r="D91" s="259"/>
      <c r="E91" s="259"/>
      <c r="F91" s="259"/>
      <c r="G91" s="259"/>
      <c r="H91" s="259"/>
      <c r="I91" s="259"/>
      <c r="J91" s="259"/>
      <c r="K91" s="259"/>
      <c r="L91" s="259"/>
      <c r="M91" s="259"/>
      <c r="N91" s="259"/>
      <c r="O91" s="259"/>
      <c r="P91" s="260"/>
      <c r="Q91" s="274">
        <v>287917.63</v>
      </c>
      <c r="R91" s="259"/>
      <c r="S91" s="260"/>
      <c r="T91" s="274">
        <v>151280.95999999999</v>
      </c>
      <c r="U91" s="259"/>
      <c r="V91" s="259"/>
      <c r="W91" s="259"/>
      <c r="X91" s="260"/>
      <c r="Y91" s="274">
        <v>439198.59</v>
      </c>
      <c r="Z91" s="259"/>
      <c r="AA91" s="259"/>
      <c r="AB91" s="260"/>
    </row>
    <row r="92" spans="3:28" ht="18" customHeight="1">
      <c r="C92" s="269" t="s">
        <v>300</v>
      </c>
      <c r="D92" s="259"/>
      <c r="E92" s="259"/>
      <c r="F92" s="259"/>
      <c r="G92" s="259"/>
      <c r="H92" s="259"/>
      <c r="I92" s="259"/>
      <c r="J92" s="259"/>
      <c r="K92" s="259"/>
      <c r="L92" s="259"/>
      <c r="M92" s="259"/>
      <c r="N92" s="259"/>
      <c r="O92" s="259"/>
      <c r="P92" s="260"/>
      <c r="Q92" s="270">
        <v>0</v>
      </c>
      <c r="R92" s="259"/>
      <c r="S92" s="260"/>
      <c r="T92" s="270">
        <v>1454.44</v>
      </c>
      <c r="U92" s="259"/>
      <c r="V92" s="259"/>
      <c r="W92" s="259"/>
      <c r="X92" s="260"/>
      <c r="Y92" s="270">
        <v>1454.44</v>
      </c>
      <c r="Z92" s="259"/>
      <c r="AA92" s="259"/>
      <c r="AB92" s="260"/>
    </row>
    <row r="93" spans="3:28">
      <c r="C93" s="258" t="s">
        <v>351</v>
      </c>
      <c r="D93" s="258" t="s">
        <v>400</v>
      </c>
      <c r="E93" s="259"/>
      <c r="F93" s="260"/>
      <c r="G93" s="175" t="s">
        <v>315</v>
      </c>
      <c r="H93" s="258" t="s">
        <v>401</v>
      </c>
      <c r="I93" s="259"/>
      <c r="J93" s="259"/>
      <c r="K93" s="259"/>
      <c r="L93" s="259"/>
      <c r="M93" s="259"/>
      <c r="N93" s="259"/>
      <c r="O93" s="259"/>
      <c r="P93" s="260"/>
      <c r="Q93" s="261">
        <v>0</v>
      </c>
      <c r="R93" s="259"/>
      <c r="S93" s="260"/>
      <c r="T93" s="262">
        <v>607.64</v>
      </c>
      <c r="U93" s="259"/>
      <c r="V93" s="259"/>
      <c r="W93" s="259"/>
      <c r="X93" s="260"/>
      <c r="Y93" s="261">
        <v>607.64</v>
      </c>
      <c r="Z93" s="259"/>
      <c r="AA93" s="259"/>
      <c r="AB93" s="260"/>
    </row>
    <row r="94" spans="3:28">
      <c r="C94" s="271"/>
      <c r="D94" s="258" t="s">
        <v>402</v>
      </c>
      <c r="E94" s="259"/>
      <c r="F94" s="260"/>
      <c r="G94" s="175" t="s">
        <v>315</v>
      </c>
      <c r="H94" s="258" t="s">
        <v>403</v>
      </c>
      <c r="I94" s="259"/>
      <c r="J94" s="259"/>
      <c r="K94" s="259"/>
      <c r="L94" s="259"/>
      <c r="M94" s="259"/>
      <c r="N94" s="259"/>
      <c r="O94" s="259"/>
      <c r="P94" s="260"/>
      <c r="Q94" s="261">
        <v>0</v>
      </c>
      <c r="R94" s="259"/>
      <c r="S94" s="260"/>
      <c r="T94" s="262">
        <v>350.4</v>
      </c>
      <c r="U94" s="259"/>
      <c r="V94" s="259"/>
      <c r="W94" s="259"/>
      <c r="X94" s="260"/>
      <c r="Y94" s="261">
        <v>350.4</v>
      </c>
      <c r="Z94" s="259"/>
      <c r="AA94" s="259"/>
      <c r="AB94" s="260"/>
    </row>
    <row r="95" spans="3:28">
      <c r="C95" s="271"/>
      <c r="D95" s="258" t="s">
        <v>404</v>
      </c>
      <c r="E95" s="259"/>
      <c r="F95" s="260"/>
      <c r="G95" s="175" t="s">
        <v>315</v>
      </c>
      <c r="H95" s="258" t="s">
        <v>401</v>
      </c>
      <c r="I95" s="259"/>
      <c r="J95" s="259"/>
      <c r="K95" s="259"/>
      <c r="L95" s="259"/>
      <c r="M95" s="259"/>
      <c r="N95" s="259"/>
      <c r="O95" s="259"/>
      <c r="P95" s="260"/>
      <c r="Q95" s="261">
        <v>0</v>
      </c>
      <c r="R95" s="259"/>
      <c r="S95" s="260"/>
      <c r="T95" s="262">
        <v>496.4</v>
      </c>
      <c r="U95" s="259"/>
      <c r="V95" s="259"/>
      <c r="W95" s="259"/>
      <c r="X95" s="260"/>
      <c r="Y95" s="261">
        <v>496.4</v>
      </c>
      <c r="Z95" s="259"/>
      <c r="AA95" s="259"/>
      <c r="AB95" s="260"/>
    </row>
    <row r="96" spans="3:28">
      <c r="C96" s="272"/>
      <c r="D96" s="265" t="s">
        <v>298</v>
      </c>
      <c r="E96" s="266"/>
      <c r="F96" s="266"/>
      <c r="G96" s="176" t="s">
        <v>298</v>
      </c>
      <c r="H96" s="267" t="s">
        <v>362</v>
      </c>
      <c r="I96" s="266"/>
      <c r="J96" s="266"/>
      <c r="K96" s="266"/>
      <c r="L96" s="266"/>
      <c r="M96" s="266"/>
      <c r="N96" s="266"/>
      <c r="O96" s="266"/>
      <c r="P96" s="266"/>
      <c r="Q96" s="268">
        <v>0</v>
      </c>
      <c r="R96" s="259"/>
      <c r="S96" s="260"/>
      <c r="T96" s="268">
        <v>1454.44</v>
      </c>
      <c r="U96" s="259"/>
      <c r="V96" s="259"/>
      <c r="W96" s="259"/>
      <c r="X96" s="260"/>
      <c r="Y96" s="268">
        <v>1454.44</v>
      </c>
      <c r="Z96" s="259"/>
      <c r="AA96" s="259"/>
      <c r="AB96" s="260"/>
    </row>
    <row r="97" spans="3:28" ht="18" customHeight="1">
      <c r="C97" s="269" t="s">
        <v>405</v>
      </c>
      <c r="D97" s="259"/>
      <c r="E97" s="259"/>
      <c r="F97" s="259"/>
      <c r="G97" s="259"/>
      <c r="H97" s="259"/>
      <c r="I97" s="259"/>
      <c r="J97" s="259"/>
      <c r="K97" s="259"/>
      <c r="L97" s="259"/>
      <c r="M97" s="259"/>
      <c r="N97" s="259"/>
      <c r="O97" s="259"/>
      <c r="P97" s="260"/>
      <c r="Q97" s="270">
        <v>35318.089999999997</v>
      </c>
      <c r="R97" s="259"/>
      <c r="S97" s="260"/>
      <c r="T97" s="270">
        <v>24215.43</v>
      </c>
      <c r="U97" s="259"/>
      <c r="V97" s="259"/>
      <c r="W97" s="259"/>
      <c r="X97" s="260"/>
      <c r="Y97" s="270">
        <v>59533.52</v>
      </c>
      <c r="Z97" s="259"/>
      <c r="AA97" s="259"/>
      <c r="AB97" s="260"/>
    </row>
    <row r="98" spans="3:28">
      <c r="C98" s="258" t="s">
        <v>301</v>
      </c>
      <c r="D98" s="258" t="s">
        <v>406</v>
      </c>
      <c r="E98" s="259"/>
      <c r="F98" s="260"/>
      <c r="G98" s="175" t="s">
        <v>315</v>
      </c>
      <c r="H98" s="258" t="s">
        <v>319</v>
      </c>
      <c r="I98" s="259"/>
      <c r="J98" s="259"/>
      <c r="K98" s="259"/>
      <c r="L98" s="259"/>
      <c r="M98" s="259"/>
      <c r="N98" s="259"/>
      <c r="O98" s="259"/>
      <c r="P98" s="260"/>
      <c r="Q98" s="261">
        <v>0</v>
      </c>
      <c r="R98" s="259"/>
      <c r="S98" s="260"/>
      <c r="T98" s="262">
        <v>5663.98</v>
      </c>
      <c r="U98" s="259"/>
      <c r="V98" s="259"/>
      <c r="W98" s="259"/>
      <c r="X98" s="260"/>
      <c r="Y98" s="261">
        <v>5663.98</v>
      </c>
      <c r="Z98" s="259"/>
      <c r="AA98" s="259"/>
      <c r="AB98" s="260"/>
    </row>
    <row r="99" spans="3:28">
      <c r="C99" s="271"/>
      <c r="D99" s="258" t="s">
        <v>407</v>
      </c>
      <c r="E99" s="259"/>
      <c r="F99" s="260"/>
      <c r="G99" s="175" t="s">
        <v>315</v>
      </c>
      <c r="H99" s="258" t="s">
        <v>408</v>
      </c>
      <c r="I99" s="259"/>
      <c r="J99" s="259"/>
      <c r="K99" s="259"/>
      <c r="L99" s="259"/>
      <c r="M99" s="259"/>
      <c r="N99" s="259"/>
      <c r="O99" s="259"/>
      <c r="P99" s="260"/>
      <c r="Q99" s="261">
        <v>0</v>
      </c>
      <c r="R99" s="259"/>
      <c r="S99" s="260"/>
      <c r="T99" s="262">
        <v>10404.77</v>
      </c>
      <c r="U99" s="259"/>
      <c r="V99" s="259"/>
      <c r="W99" s="259"/>
      <c r="X99" s="260"/>
      <c r="Y99" s="261">
        <v>10404.77</v>
      </c>
      <c r="Z99" s="259"/>
      <c r="AA99" s="259"/>
      <c r="AB99" s="260"/>
    </row>
    <row r="100" spans="3:28">
      <c r="C100" s="271"/>
      <c r="D100" s="258" t="s">
        <v>409</v>
      </c>
      <c r="E100" s="259"/>
      <c r="F100" s="260"/>
      <c r="G100" s="175" t="s">
        <v>318</v>
      </c>
      <c r="H100" s="258" t="s">
        <v>376</v>
      </c>
      <c r="I100" s="259"/>
      <c r="J100" s="259"/>
      <c r="K100" s="259"/>
      <c r="L100" s="259"/>
      <c r="M100" s="259"/>
      <c r="N100" s="259"/>
      <c r="O100" s="259"/>
      <c r="P100" s="260"/>
      <c r="Q100" s="261">
        <v>0</v>
      </c>
      <c r="R100" s="259"/>
      <c r="S100" s="260"/>
      <c r="T100" s="262">
        <v>8146.68</v>
      </c>
      <c r="U100" s="259"/>
      <c r="V100" s="259"/>
      <c r="W100" s="259"/>
      <c r="X100" s="260"/>
      <c r="Y100" s="261">
        <v>8146.68</v>
      </c>
      <c r="Z100" s="259"/>
      <c r="AA100" s="259"/>
      <c r="AB100" s="260"/>
    </row>
    <row r="101" spans="3:28">
      <c r="C101" s="271"/>
      <c r="D101" s="258" t="s">
        <v>410</v>
      </c>
      <c r="E101" s="259"/>
      <c r="F101" s="260"/>
      <c r="G101" s="175" t="s">
        <v>321</v>
      </c>
      <c r="H101" s="258" t="s">
        <v>411</v>
      </c>
      <c r="I101" s="259"/>
      <c r="J101" s="259"/>
      <c r="K101" s="259"/>
      <c r="L101" s="259"/>
      <c r="M101" s="259"/>
      <c r="N101" s="259"/>
      <c r="O101" s="259"/>
      <c r="P101" s="260"/>
      <c r="Q101" s="261">
        <v>35318.089999999997</v>
      </c>
      <c r="R101" s="259"/>
      <c r="S101" s="260"/>
      <c r="T101" s="262">
        <v>0</v>
      </c>
      <c r="U101" s="259"/>
      <c r="V101" s="259"/>
      <c r="W101" s="259"/>
      <c r="X101" s="260"/>
      <c r="Y101" s="261">
        <v>35318.089999999997</v>
      </c>
      <c r="Z101" s="259"/>
      <c r="AA101" s="259"/>
      <c r="AB101" s="260"/>
    </row>
    <row r="102" spans="3:28">
      <c r="C102" s="272"/>
      <c r="D102" s="265" t="s">
        <v>298</v>
      </c>
      <c r="E102" s="266"/>
      <c r="F102" s="266"/>
      <c r="G102" s="176" t="s">
        <v>298</v>
      </c>
      <c r="H102" s="267" t="s">
        <v>305</v>
      </c>
      <c r="I102" s="266"/>
      <c r="J102" s="266"/>
      <c r="K102" s="266"/>
      <c r="L102" s="266"/>
      <c r="M102" s="266"/>
      <c r="N102" s="266"/>
      <c r="O102" s="266"/>
      <c r="P102" s="266"/>
      <c r="Q102" s="268">
        <v>35318.089999999997</v>
      </c>
      <c r="R102" s="259"/>
      <c r="S102" s="260"/>
      <c r="T102" s="268">
        <v>24215.43</v>
      </c>
      <c r="U102" s="259"/>
      <c r="V102" s="259"/>
      <c r="W102" s="259"/>
      <c r="X102" s="260"/>
      <c r="Y102" s="268">
        <v>59533.52</v>
      </c>
      <c r="Z102" s="259"/>
      <c r="AA102" s="259"/>
      <c r="AB102" s="260"/>
    </row>
    <row r="103" spans="3:28" ht="18" customHeight="1">
      <c r="C103" s="269" t="s">
        <v>412</v>
      </c>
      <c r="D103" s="259"/>
      <c r="E103" s="259"/>
      <c r="F103" s="259"/>
      <c r="G103" s="259"/>
      <c r="H103" s="259"/>
      <c r="I103" s="259"/>
      <c r="J103" s="259"/>
      <c r="K103" s="259"/>
      <c r="L103" s="259"/>
      <c r="M103" s="259"/>
      <c r="N103" s="259"/>
      <c r="O103" s="259"/>
      <c r="P103" s="260"/>
      <c r="Q103" s="270">
        <v>7548.32</v>
      </c>
      <c r="R103" s="259"/>
      <c r="S103" s="260"/>
      <c r="T103" s="270">
        <v>1428.11</v>
      </c>
      <c r="U103" s="259"/>
      <c r="V103" s="259"/>
      <c r="W103" s="259"/>
      <c r="X103" s="260"/>
      <c r="Y103" s="270">
        <v>8976.43</v>
      </c>
      <c r="Z103" s="259"/>
      <c r="AA103" s="259"/>
      <c r="AB103" s="260"/>
    </row>
    <row r="104" spans="3:28">
      <c r="C104" s="258" t="s">
        <v>301</v>
      </c>
      <c r="D104" s="258" t="s">
        <v>413</v>
      </c>
      <c r="E104" s="259"/>
      <c r="F104" s="260"/>
      <c r="G104" s="175" t="s">
        <v>315</v>
      </c>
      <c r="H104" s="258" t="s">
        <v>385</v>
      </c>
      <c r="I104" s="259"/>
      <c r="J104" s="259"/>
      <c r="K104" s="259"/>
      <c r="L104" s="259"/>
      <c r="M104" s="259"/>
      <c r="N104" s="259"/>
      <c r="O104" s="259"/>
      <c r="P104" s="260"/>
      <c r="Q104" s="261">
        <v>0</v>
      </c>
      <c r="R104" s="259"/>
      <c r="S104" s="260"/>
      <c r="T104" s="262">
        <v>1428.11</v>
      </c>
      <c r="U104" s="259"/>
      <c r="V104" s="259"/>
      <c r="W104" s="259"/>
      <c r="X104" s="260"/>
      <c r="Y104" s="261">
        <v>1428.11</v>
      </c>
      <c r="Z104" s="259"/>
      <c r="AA104" s="259"/>
      <c r="AB104" s="260"/>
    </row>
    <row r="105" spans="3:28">
      <c r="C105" s="271"/>
      <c r="D105" s="258" t="s">
        <v>414</v>
      </c>
      <c r="E105" s="259"/>
      <c r="F105" s="260"/>
      <c r="G105" s="175" t="s">
        <v>321</v>
      </c>
      <c r="H105" s="258" t="s">
        <v>415</v>
      </c>
      <c r="I105" s="259"/>
      <c r="J105" s="259"/>
      <c r="K105" s="259"/>
      <c r="L105" s="259"/>
      <c r="M105" s="259"/>
      <c r="N105" s="259"/>
      <c r="O105" s="259"/>
      <c r="P105" s="260"/>
      <c r="Q105" s="261">
        <v>7548.32</v>
      </c>
      <c r="R105" s="259"/>
      <c r="S105" s="260"/>
      <c r="T105" s="262">
        <v>0</v>
      </c>
      <c r="U105" s="259"/>
      <c r="V105" s="259"/>
      <c r="W105" s="259"/>
      <c r="X105" s="260"/>
      <c r="Y105" s="261">
        <v>7548.32</v>
      </c>
      <c r="Z105" s="259"/>
      <c r="AA105" s="259"/>
      <c r="AB105" s="260"/>
    </row>
    <row r="106" spans="3:28">
      <c r="C106" s="272"/>
      <c r="D106" s="265" t="s">
        <v>298</v>
      </c>
      <c r="E106" s="266"/>
      <c r="F106" s="266"/>
      <c r="G106" s="176" t="s">
        <v>298</v>
      </c>
      <c r="H106" s="267" t="s">
        <v>305</v>
      </c>
      <c r="I106" s="266"/>
      <c r="J106" s="266"/>
      <c r="K106" s="266"/>
      <c r="L106" s="266"/>
      <c r="M106" s="266"/>
      <c r="N106" s="266"/>
      <c r="O106" s="266"/>
      <c r="P106" s="266"/>
      <c r="Q106" s="268">
        <v>7548.32</v>
      </c>
      <c r="R106" s="259"/>
      <c r="S106" s="260"/>
      <c r="T106" s="268">
        <v>1428.11</v>
      </c>
      <c r="U106" s="259"/>
      <c r="V106" s="259"/>
      <c r="W106" s="259"/>
      <c r="X106" s="260"/>
      <c r="Y106" s="268">
        <v>8976.43</v>
      </c>
      <c r="Z106" s="259"/>
      <c r="AA106" s="259"/>
      <c r="AB106" s="260"/>
    </row>
    <row r="107" spans="3:28" ht="18" customHeight="1">
      <c r="C107" s="269" t="s">
        <v>416</v>
      </c>
      <c r="D107" s="259"/>
      <c r="E107" s="259"/>
      <c r="F107" s="259"/>
      <c r="G107" s="259"/>
      <c r="H107" s="259"/>
      <c r="I107" s="259"/>
      <c r="J107" s="259"/>
      <c r="K107" s="259"/>
      <c r="L107" s="259"/>
      <c r="M107" s="259"/>
      <c r="N107" s="259"/>
      <c r="O107" s="259"/>
      <c r="P107" s="260"/>
      <c r="Q107" s="270">
        <v>245051.22</v>
      </c>
      <c r="R107" s="259"/>
      <c r="S107" s="260"/>
      <c r="T107" s="270">
        <v>124182.98</v>
      </c>
      <c r="U107" s="259"/>
      <c r="V107" s="259"/>
      <c r="W107" s="259"/>
      <c r="X107" s="260"/>
      <c r="Y107" s="270">
        <v>369234.2</v>
      </c>
      <c r="Z107" s="259"/>
      <c r="AA107" s="259"/>
      <c r="AB107" s="260"/>
    </row>
    <row r="108" spans="3:28">
      <c r="C108" s="258" t="s">
        <v>301</v>
      </c>
      <c r="D108" s="258" t="s">
        <v>417</v>
      </c>
      <c r="E108" s="259"/>
      <c r="F108" s="260"/>
      <c r="G108" s="175" t="s">
        <v>315</v>
      </c>
      <c r="H108" s="258" t="s">
        <v>418</v>
      </c>
      <c r="I108" s="259"/>
      <c r="J108" s="259"/>
      <c r="K108" s="259"/>
      <c r="L108" s="259"/>
      <c r="M108" s="259"/>
      <c r="N108" s="259"/>
      <c r="O108" s="259"/>
      <c r="P108" s="260"/>
      <c r="Q108" s="261">
        <v>0</v>
      </c>
      <c r="R108" s="259"/>
      <c r="S108" s="260"/>
      <c r="T108" s="262">
        <v>16337.51</v>
      </c>
      <c r="U108" s="259"/>
      <c r="V108" s="259"/>
      <c r="W108" s="259"/>
      <c r="X108" s="260"/>
      <c r="Y108" s="261">
        <v>16337.51</v>
      </c>
      <c r="Z108" s="259"/>
      <c r="AA108" s="259"/>
      <c r="AB108" s="260"/>
    </row>
    <row r="109" spans="3:28">
      <c r="C109" s="271"/>
      <c r="D109" s="258" t="s">
        <v>419</v>
      </c>
      <c r="E109" s="259"/>
      <c r="F109" s="260"/>
      <c r="G109" s="175" t="s">
        <v>315</v>
      </c>
      <c r="H109" s="258" t="s">
        <v>420</v>
      </c>
      <c r="I109" s="259"/>
      <c r="J109" s="259"/>
      <c r="K109" s="259"/>
      <c r="L109" s="259"/>
      <c r="M109" s="259"/>
      <c r="N109" s="259"/>
      <c r="O109" s="259"/>
      <c r="P109" s="260"/>
      <c r="Q109" s="261">
        <v>0</v>
      </c>
      <c r="R109" s="259"/>
      <c r="S109" s="260"/>
      <c r="T109" s="262">
        <v>5753.22</v>
      </c>
      <c r="U109" s="259"/>
      <c r="V109" s="259"/>
      <c r="W109" s="259"/>
      <c r="X109" s="260"/>
      <c r="Y109" s="261">
        <v>5753.22</v>
      </c>
      <c r="Z109" s="259"/>
      <c r="AA109" s="259"/>
      <c r="AB109" s="260"/>
    </row>
    <row r="110" spans="3:28">
      <c r="C110" s="271"/>
      <c r="D110" s="258" t="s">
        <v>421</v>
      </c>
      <c r="E110" s="259"/>
      <c r="F110" s="260"/>
      <c r="G110" s="175" t="s">
        <v>315</v>
      </c>
      <c r="H110" s="258" t="s">
        <v>422</v>
      </c>
      <c r="I110" s="259"/>
      <c r="J110" s="259"/>
      <c r="K110" s="259"/>
      <c r="L110" s="259"/>
      <c r="M110" s="259"/>
      <c r="N110" s="259"/>
      <c r="O110" s="259"/>
      <c r="P110" s="260"/>
      <c r="Q110" s="261">
        <v>0</v>
      </c>
      <c r="R110" s="259"/>
      <c r="S110" s="260"/>
      <c r="T110" s="262">
        <v>19.829999999999998</v>
      </c>
      <c r="U110" s="259"/>
      <c r="V110" s="259"/>
      <c r="W110" s="259"/>
      <c r="X110" s="260"/>
      <c r="Y110" s="261">
        <v>19.829999999999998</v>
      </c>
      <c r="Z110" s="259"/>
      <c r="AA110" s="259"/>
      <c r="AB110" s="260"/>
    </row>
    <row r="111" spans="3:28">
      <c r="C111" s="271"/>
      <c r="D111" s="258" t="s">
        <v>423</v>
      </c>
      <c r="E111" s="259"/>
      <c r="F111" s="260"/>
      <c r="G111" s="175" t="s">
        <v>315</v>
      </c>
      <c r="H111" s="258" t="s">
        <v>424</v>
      </c>
      <c r="I111" s="259"/>
      <c r="J111" s="259"/>
      <c r="K111" s="259"/>
      <c r="L111" s="259"/>
      <c r="M111" s="259"/>
      <c r="N111" s="259"/>
      <c r="O111" s="259"/>
      <c r="P111" s="260"/>
      <c r="Q111" s="261">
        <v>0</v>
      </c>
      <c r="R111" s="259"/>
      <c r="S111" s="260"/>
      <c r="T111" s="262">
        <v>9996.74</v>
      </c>
      <c r="U111" s="259"/>
      <c r="V111" s="259"/>
      <c r="W111" s="259"/>
      <c r="X111" s="260"/>
      <c r="Y111" s="261">
        <v>9996.74</v>
      </c>
      <c r="Z111" s="259"/>
      <c r="AA111" s="259"/>
      <c r="AB111" s="260"/>
    </row>
    <row r="112" spans="3:28">
      <c r="C112" s="271"/>
      <c r="D112" s="258" t="s">
        <v>425</v>
      </c>
      <c r="E112" s="259"/>
      <c r="F112" s="260"/>
      <c r="G112" s="175" t="s">
        <v>315</v>
      </c>
      <c r="H112" s="258" t="s">
        <v>383</v>
      </c>
      <c r="I112" s="259"/>
      <c r="J112" s="259"/>
      <c r="K112" s="259"/>
      <c r="L112" s="259"/>
      <c r="M112" s="259"/>
      <c r="N112" s="259"/>
      <c r="O112" s="259"/>
      <c r="P112" s="260"/>
      <c r="Q112" s="261">
        <v>0</v>
      </c>
      <c r="R112" s="259"/>
      <c r="S112" s="260"/>
      <c r="T112" s="262">
        <v>6477.78</v>
      </c>
      <c r="U112" s="259"/>
      <c r="V112" s="259"/>
      <c r="W112" s="259"/>
      <c r="X112" s="260"/>
      <c r="Y112" s="261">
        <v>6477.78</v>
      </c>
      <c r="Z112" s="259"/>
      <c r="AA112" s="259"/>
      <c r="AB112" s="260"/>
    </row>
    <row r="113" spans="3:28">
      <c r="C113" s="271"/>
      <c r="D113" s="258" t="s">
        <v>426</v>
      </c>
      <c r="E113" s="259"/>
      <c r="F113" s="260"/>
      <c r="G113" s="175" t="s">
        <v>318</v>
      </c>
      <c r="H113" s="258" t="s">
        <v>418</v>
      </c>
      <c r="I113" s="259"/>
      <c r="J113" s="259"/>
      <c r="K113" s="259"/>
      <c r="L113" s="259"/>
      <c r="M113" s="259"/>
      <c r="N113" s="259"/>
      <c r="O113" s="259"/>
      <c r="P113" s="260"/>
      <c r="Q113" s="261">
        <v>0</v>
      </c>
      <c r="R113" s="259"/>
      <c r="S113" s="260"/>
      <c r="T113" s="262">
        <v>12140.99</v>
      </c>
      <c r="U113" s="259"/>
      <c r="V113" s="259"/>
      <c r="W113" s="259"/>
      <c r="X113" s="260"/>
      <c r="Y113" s="261">
        <v>12140.99</v>
      </c>
      <c r="Z113" s="259"/>
      <c r="AA113" s="259"/>
      <c r="AB113" s="260"/>
    </row>
    <row r="114" spans="3:28">
      <c r="C114" s="271"/>
      <c r="D114" s="258" t="s">
        <v>427</v>
      </c>
      <c r="E114" s="259"/>
      <c r="F114" s="260"/>
      <c r="G114" s="175" t="s">
        <v>318</v>
      </c>
      <c r="H114" s="258" t="s">
        <v>424</v>
      </c>
      <c r="I114" s="259"/>
      <c r="J114" s="259"/>
      <c r="K114" s="259"/>
      <c r="L114" s="259"/>
      <c r="M114" s="259"/>
      <c r="N114" s="259"/>
      <c r="O114" s="259"/>
      <c r="P114" s="260"/>
      <c r="Q114" s="261">
        <v>0</v>
      </c>
      <c r="R114" s="259"/>
      <c r="S114" s="260"/>
      <c r="T114" s="262">
        <v>3950.08</v>
      </c>
      <c r="U114" s="259"/>
      <c r="V114" s="259"/>
      <c r="W114" s="259"/>
      <c r="X114" s="260"/>
      <c r="Y114" s="261">
        <v>3950.08</v>
      </c>
      <c r="Z114" s="259"/>
      <c r="AA114" s="259"/>
      <c r="AB114" s="260"/>
    </row>
    <row r="115" spans="3:28">
      <c r="C115" s="271"/>
      <c r="D115" s="258" t="s">
        <v>428</v>
      </c>
      <c r="E115" s="259"/>
      <c r="F115" s="260"/>
      <c r="G115" s="175" t="s">
        <v>318</v>
      </c>
      <c r="H115" s="258" t="s">
        <v>408</v>
      </c>
      <c r="I115" s="259"/>
      <c r="J115" s="259"/>
      <c r="K115" s="259"/>
      <c r="L115" s="259"/>
      <c r="M115" s="259"/>
      <c r="N115" s="259"/>
      <c r="O115" s="259"/>
      <c r="P115" s="260"/>
      <c r="Q115" s="261">
        <v>0</v>
      </c>
      <c r="R115" s="259"/>
      <c r="S115" s="260"/>
      <c r="T115" s="262">
        <v>3826.49</v>
      </c>
      <c r="U115" s="259"/>
      <c r="V115" s="259"/>
      <c r="W115" s="259"/>
      <c r="X115" s="260"/>
      <c r="Y115" s="261">
        <v>3826.49</v>
      </c>
      <c r="Z115" s="259"/>
      <c r="AA115" s="259"/>
      <c r="AB115" s="260"/>
    </row>
    <row r="116" spans="3:28">
      <c r="C116" s="271"/>
      <c r="D116" s="258" t="s">
        <v>429</v>
      </c>
      <c r="E116" s="259"/>
      <c r="F116" s="260"/>
      <c r="G116" s="175" t="s">
        <v>318</v>
      </c>
      <c r="H116" s="258" t="s">
        <v>378</v>
      </c>
      <c r="I116" s="259"/>
      <c r="J116" s="259"/>
      <c r="K116" s="259"/>
      <c r="L116" s="259"/>
      <c r="M116" s="259"/>
      <c r="N116" s="259"/>
      <c r="O116" s="259"/>
      <c r="P116" s="260"/>
      <c r="Q116" s="261">
        <v>0</v>
      </c>
      <c r="R116" s="259"/>
      <c r="S116" s="260"/>
      <c r="T116" s="262">
        <v>27524.21</v>
      </c>
      <c r="U116" s="259"/>
      <c r="V116" s="259"/>
      <c r="W116" s="259"/>
      <c r="X116" s="260"/>
      <c r="Y116" s="261">
        <v>27524.21</v>
      </c>
      <c r="Z116" s="259"/>
      <c r="AA116" s="259"/>
      <c r="AB116" s="260"/>
    </row>
    <row r="117" spans="3:28">
      <c r="C117" s="271"/>
      <c r="D117" s="258" t="s">
        <v>430</v>
      </c>
      <c r="E117" s="259"/>
      <c r="F117" s="260"/>
      <c r="G117" s="175" t="s">
        <v>431</v>
      </c>
      <c r="H117" s="258" t="s">
        <v>432</v>
      </c>
      <c r="I117" s="259"/>
      <c r="J117" s="259"/>
      <c r="K117" s="259"/>
      <c r="L117" s="259"/>
      <c r="M117" s="259"/>
      <c r="N117" s="259"/>
      <c r="O117" s="259"/>
      <c r="P117" s="260"/>
      <c r="Q117" s="261">
        <v>0</v>
      </c>
      <c r="R117" s="259"/>
      <c r="S117" s="260"/>
      <c r="T117" s="262">
        <v>38156.129999999997</v>
      </c>
      <c r="U117" s="259"/>
      <c r="V117" s="259"/>
      <c r="W117" s="259"/>
      <c r="X117" s="260"/>
      <c r="Y117" s="261">
        <v>38156.129999999997</v>
      </c>
      <c r="Z117" s="259"/>
      <c r="AA117" s="259"/>
      <c r="AB117" s="260"/>
    </row>
    <row r="118" spans="3:28">
      <c r="C118" s="271"/>
      <c r="D118" s="258" t="s">
        <v>433</v>
      </c>
      <c r="E118" s="259"/>
      <c r="F118" s="260"/>
      <c r="G118" s="175" t="s">
        <v>321</v>
      </c>
      <c r="H118" s="258" t="s">
        <v>434</v>
      </c>
      <c r="I118" s="259"/>
      <c r="J118" s="259"/>
      <c r="K118" s="259"/>
      <c r="L118" s="259"/>
      <c r="M118" s="259"/>
      <c r="N118" s="259"/>
      <c r="O118" s="259"/>
      <c r="P118" s="260"/>
      <c r="Q118" s="261">
        <v>51242.400000000001</v>
      </c>
      <c r="R118" s="259"/>
      <c r="S118" s="260"/>
      <c r="T118" s="262">
        <v>0</v>
      </c>
      <c r="U118" s="259"/>
      <c r="V118" s="259"/>
      <c r="W118" s="259"/>
      <c r="X118" s="260"/>
      <c r="Y118" s="261">
        <v>51242.400000000001</v>
      </c>
      <c r="Z118" s="259"/>
      <c r="AA118" s="259"/>
      <c r="AB118" s="260"/>
    </row>
    <row r="119" spans="3:28">
      <c r="C119" s="271"/>
      <c r="D119" s="258" t="s">
        <v>435</v>
      </c>
      <c r="E119" s="259"/>
      <c r="F119" s="260"/>
      <c r="G119" s="175" t="s">
        <v>321</v>
      </c>
      <c r="H119" s="258" t="s">
        <v>436</v>
      </c>
      <c r="I119" s="259"/>
      <c r="J119" s="259"/>
      <c r="K119" s="259"/>
      <c r="L119" s="259"/>
      <c r="M119" s="259"/>
      <c r="N119" s="259"/>
      <c r="O119" s="259"/>
      <c r="P119" s="260"/>
      <c r="Q119" s="261">
        <v>23549.66</v>
      </c>
      <c r="R119" s="259"/>
      <c r="S119" s="260"/>
      <c r="T119" s="262">
        <v>0</v>
      </c>
      <c r="U119" s="259"/>
      <c r="V119" s="259"/>
      <c r="W119" s="259"/>
      <c r="X119" s="260"/>
      <c r="Y119" s="261">
        <v>23549.66</v>
      </c>
      <c r="Z119" s="259"/>
      <c r="AA119" s="259"/>
      <c r="AB119" s="260"/>
    </row>
    <row r="120" spans="3:28">
      <c r="C120" s="271"/>
      <c r="D120" s="258" t="s">
        <v>437</v>
      </c>
      <c r="E120" s="259"/>
      <c r="F120" s="260"/>
      <c r="G120" s="175" t="s">
        <v>321</v>
      </c>
      <c r="H120" s="258" t="s">
        <v>438</v>
      </c>
      <c r="I120" s="259"/>
      <c r="J120" s="259"/>
      <c r="K120" s="259"/>
      <c r="L120" s="259"/>
      <c r="M120" s="259"/>
      <c r="N120" s="259"/>
      <c r="O120" s="259"/>
      <c r="P120" s="260"/>
      <c r="Q120" s="261">
        <v>47267.06</v>
      </c>
      <c r="R120" s="259"/>
      <c r="S120" s="260"/>
      <c r="T120" s="262">
        <v>0</v>
      </c>
      <c r="U120" s="259"/>
      <c r="V120" s="259"/>
      <c r="W120" s="259"/>
      <c r="X120" s="260"/>
      <c r="Y120" s="261">
        <v>47267.06</v>
      </c>
      <c r="Z120" s="259"/>
      <c r="AA120" s="259"/>
      <c r="AB120" s="260"/>
    </row>
    <row r="121" spans="3:28">
      <c r="C121" s="271"/>
      <c r="D121" s="258" t="s">
        <v>439</v>
      </c>
      <c r="E121" s="259"/>
      <c r="F121" s="260"/>
      <c r="G121" s="175" t="s">
        <v>321</v>
      </c>
      <c r="H121" s="258" t="s">
        <v>438</v>
      </c>
      <c r="I121" s="259"/>
      <c r="J121" s="259"/>
      <c r="K121" s="259"/>
      <c r="L121" s="259"/>
      <c r="M121" s="259"/>
      <c r="N121" s="259"/>
      <c r="O121" s="259"/>
      <c r="P121" s="260"/>
      <c r="Q121" s="261">
        <v>12207.53</v>
      </c>
      <c r="R121" s="259"/>
      <c r="S121" s="260"/>
      <c r="T121" s="262">
        <v>0</v>
      </c>
      <c r="U121" s="259"/>
      <c r="V121" s="259"/>
      <c r="W121" s="259"/>
      <c r="X121" s="260"/>
      <c r="Y121" s="261">
        <v>12207.53</v>
      </c>
      <c r="Z121" s="259"/>
      <c r="AA121" s="259"/>
      <c r="AB121" s="260"/>
    </row>
    <row r="122" spans="3:28">
      <c r="C122" s="271"/>
      <c r="D122" s="258" t="s">
        <v>440</v>
      </c>
      <c r="E122" s="259"/>
      <c r="F122" s="260"/>
      <c r="G122" s="175" t="s">
        <v>321</v>
      </c>
      <c r="H122" s="258" t="s">
        <v>438</v>
      </c>
      <c r="I122" s="259"/>
      <c r="J122" s="259"/>
      <c r="K122" s="259"/>
      <c r="L122" s="259"/>
      <c r="M122" s="259"/>
      <c r="N122" s="259"/>
      <c r="O122" s="259"/>
      <c r="P122" s="260"/>
      <c r="Q122" s="261">
        <v>3323.36</v>
      </c>
      <c r="R122" s="259"/>
      <c r="S122" s="260"/>
      <c r="T122" s="262">
        <v>0</v>
      </c>
      <c r="U122" s="259"/>
      <c r="V122" s="259"/>
      <c r="W122" s="259"/>
      <c r="X122" s="260"/>
      <c r="Y122" s="261">
        <v>3323.36</v>
      </c>
      <c r="Z122" s="259"/>
      <c r="AA122" s="259"/>
      <c r="AB122" s="260"/>
    </row>
    <row r="123" spans="3:28">
      <c r="C123" s="271"/>
      <c r="D123" s="258" t="s">
        <v>441</v>
      </c>
      <c r="E123" s="259"/>
      <c r="F123" s="260"/>
      <c r="G123" s="175" t="s">
        <v>321</v>
      </c>
      <c r="H123" s="258" t="s">
        <v>442</v>
      </c>
      <c r="I123" s="259"/>
      <c r="J123" s="259"/>
      <c r="K123" s="259"/>
      <c r="L123" s="259"/>
      <c r="M123" s="259"/>
      <c r="N123" s="259"/>
      <c r="O123" s="259"/>
      <c r="P123" s="260"/>
      <c r="Q123" s="261">
        <v>5481.78</v>
      </c>
      <c r="R123" s="259"/>
      <c r="S123" s="260"/>
      <c r="T123" s="262">
        <v>0</v>
      </c>
      <c r="U123" s="259"/>
      <c r="V123" s="259"/>
      <c r="W123" s="259"/>
      <c r="X123" s="260"/>
      <c r="Y123" s="261">
        <v>5481.78</v>
      </c>
      <c r="Z123" s="259"/>
      <c r="AA123" s="259"/>
      <c r="AB123" s="260"/>
    </row>
    <row r="124" spans="3:28">
      <c r="C124" s="271"/>
      <c r="D124" s="258" t="s">
        <v>443</v>
      </c>
      <c r="E124" s="259"/>
      <c r="F124" s="260"/>
      <c r="G124" s="175" t="s">
        <v>321</v>
      </c>
      <c r="H124" s="258" t="s">
        <v>444</v>
      </c>
      <c r="I124" s="259"/>
      <c r="J124" s="259"/>
      <c r="K124" s="259"/>
      <c r="L124" s="259"/>
      <c r="M124" s="259"/>
      <c r="N124" s="259"/>
      <c r="O124" s="259"/>
      <c r="P124" s="260"/>
      <c r="Q124" s="261">
        <v>26670.82</v>
      </c>
      <c r="R124" s="259"/>
      <c r="S124" s="260"/>
      <c r="T124" s="262">
        <v>0</v>
      </c>
      <c r="U124" s="259"/>
      <c r="V124" s="259"/>
      <c r="W124" s="259"/>
      <c r="X124" s="260"/>
      <c r="Y124" s="261">
        <v>26670.82</v>
      </c>
      <c r="Z124" s="259"/>
      <c r="AA124" s="259"/>
      <c r="AB124" s="260"/>
    </row>
    <row r="125" spans="3:28">
      <c r="C125" s="271"/>
      <c r="D125" s="258" t="s">
        <v>445</v>
      </c>
      <c r="E125" s="259"/>
      <c r="F125" s="260"/>
      <c r="G125" s="175" t="s">
        <v>321</v>
      </c>
      <c r="H125" s="258" t="s">
        <v>446</v>
      </c>
      <c r="I125" s="259"/>
      <c r="J125" s="259"/>
      <c r="K125" s="259"/>
      <c r="L125" s="259"/>
      <c r="M125" s="259"/>
      <c r="N125" s="259"/>
      <c r="O125" s="259"/>
      <c r="P125" s="260"/>
      <c r="Q125" s="261">
        <v>14954.22</v>
      </c>
      <c r="R125" s="259"/>
      <c r="S125" s="260"/>
      <c r="T125" s="262">
        <v>0</v>
      </c>
      <c r="U125" s="259"/>
      <c r="V125" s="259"/>
      <c r="W125" s="259"/>
      <c r="X125" s="260"/>
      <c r="Y125" s="261">
        <v>14954.22</v>
      </c>
      <c r="Z125" s="259"/>
      <c r="AA125" s="259"/>
      <c r="AB125" s="260"/>
    </row>
    <row r="126" spans="3:28">
      <c r="C126" s="271"/>
      <c r="D126" s="258" t="s">
        <v>447</v>
      </c>
      <c r="E126" s="259"/>
      <c r="F126" s="260"/>
      <c r="G126" s="175" t="s">
        <v>321</v>
      </c>
      <c r="H126" s="258" t="s">
        <v>448</v>
      </c>
      <c r="I126" s="259"/>
      <c r="J126" s="259"/>
      <c r="K126" s="259"/>
      <c r="L126" s="259"/>
      <c r="M126" s="259"/>
      <c r="N126" s="259"/>
      <c r="O126" s="259"/>
      <c r="P126" s="260"/>
      <c r="Q126" s="261">
        <v>32899.29</v>
      </c>
      <c r="R126" s="259"/>
      <c r="S126" s="260"/>
      <c r="T126" s="262">
        <v>0</v>
      </c>
      <c r="U126" s="259"/>
      <c r="V126" s="259"/>
      <c r="W126" s="259"/>
      <c r="X126" s="260"/>
      <c r="Y126" s="261">
        <v>32899.29</v>
      </c>
      <c r="Z126" s="259"/>
      <c r="AA126" s="259"/>
      <c r="AB126" s="260"/>
    </row>
    <row r="127" spans="3:28">
      <c r="C127" s="271"/>
      <c r="D127" s="258" t="s">
        <v>449</v>
      </c>
      <c r="E127" s="259"/>
      <c r="F127" s="260"/>
      <c r="G127" s="175" t="s">
        <v>450</v>
      </c>
      <c r="H127" s="258" t="s">
        <v>451</v>
      </c>
      <c r="I127" s="259"/>
      <c r="J127" s="259"/>
      <c r="K127" s="259"/>
      <c r="L127" s="259"/>
      <c r="M127" s="259"/>
      <c r="N127" s="259"/>
      <c r="O127" s="259"/>
      <c r="P127" s="260"/>
      <c r="Q127" s="261">
        <v>27455.1</v>
      </c>
      <c r="R127" s="259"/>
      <c r="S127" s="260"/>
      <c r="T127" s="262">
        <v>0</v>
      </c>
      <c r="U127" s="259"/>
      <c r="V127" s="259"/>
      <c r="W127" s="259"/>
      <c r="X127" s="260"/>
      <c r="Y127" s="261">
        <v>27455.1</v>
      </c>
      <c r="Z127" s="259"/>
      <c r="AA127" s="259"/>
      <c r="AB127" s="260"/>
    </row>
    <row r="128" spans="3:28">
      <c r="C128" s="272"/>
      <c r="D128" s="265" t="s">
        <v>298</v>
      </c>
      <c r="E128" s="266"/>
      <c r="F128" s="266"/>
      <c r="G128" s="176" t="s">
        <v>298</v>
      </c>
      <c r="H128" s="267" t="s">
        <v>305</v>
      </c>
      <c r="I128" s="266"/>
      <c r="J128" s="266"/>
      <c r="K128" s="266"/>
      <c r="L128" s="266"/>
      <c r="M128" s="266"/>
      <c r="N128" s="266"/>
      <c r="O128" s="266"/>
      <c r="P128" s="266"/>
      <c r="Q128" s="268">
        <v>245051.22</v>
      </c>
      <c r="R128" s="259"/>
      <c r="S128" s="260"/>
      <c r="T128" s="268">
        <v>124182.98</v>
      </c>
      <c r="U128" s="259"/>
      <c r="V128" s="259"/>
      <c r="W128" s="259"/>
      <c r="X128" s="260"/>
      <c r="Y128" s="268">
        <v>369234.2</v>
      </c>
      <c r="Z128" s="259"/>
      <c r="AA128" s="259"/>
      <c r="AB128" s="260"/>
    </row>
    <row r="129" spans="3:30">
      <c r="C129" s="177" t="s">
        <v>298</v>
      </c>
      <c r="D129" s="263" t="s">
        <v>298</v>
      </c>
      <c r="E129" s="299"/>
      <c r="F129" s="299"/>
      <c r="G129" s="177" t="s">
        <v>298</v>
      </c>
      <c r="H129" s="263" t="s">
        <v>452</v>
      </c>
      <c r="I129" s="299"/>
      <c r="J129" s="299"/>
      <c r="K129" s="299"/>
      <c r="L129" s="299"/>
      <c r="M129" s="299"/>
      <c r="N129" s="299"/>
      <c r="O129" s="299"/>
      <c r="P129" s="299"/>
      <c r="Q129" s="264">
        <v>668671.38</v>
      </c>
      <c r="R129" s="299"/>
      <c r="S129" s="299"/>
      <c r="T129" s="264">
        <v>309653.78000000003</v>
      </c>
      <c r="U129" s="299"/>
      <c r="V129" s="299"/>
      <c r="W129" s="299"/>
      <c r="X129" s="299"/>
      <c r="Y129" s="264">
        <v>978325.16</v>
      </c>
      <c r="Z129" s="299"/>
      <c r="AA129" s="299"/>
      <c r="AB129" s="299"/>
      <c r="AD129" s="170">
        <v>105146.6</v>
      </c>
    </row>
    <row r="130" spans="3:30" ht="0" hidden="1" customHeight="1"/>
    <row r="131" spans="3:30" ht="1.5" customHeight="1"/>
  </sheetData>
  <mergeCells count="549">
    <mergeCell ref="N7:O8"/>
    <mergeCell ref="B8:D9"/>
    <mergeCell ref="F8:I9"/>
    <mergeCell ref="M8:M9"/>
    <mergeCell ref="R8:V9"/>
    <mergeCell ref="X8:Y9"/>
    <mergeCell ref="B2:H2"/>
    <mergeCell ref="B5:D5"/>
    <mergeCell ref="F5:J5"/>
    <mergeCell ref="N5:O5"/>
    <mergeCell ref="R5:T5"/>
    <mergeCell ref="V5:Y5"/>
    <mergeCell ref="S12:V13"/>
    <mergeCell ref="X12:Y13"/>
    <mergeCell ref="B13:D14"/>
    <mergeCell ref="F13:N14"/>
    <mergeCell ref="S16:V17"/>
    <mergeCell ref="X16:Y17"/>
    <mergeCell ref="B17:D19"/>
    <mergeCell ref="F17:K19"/>
    <mergeCell ref="S19:V20"/>
    <mergeCell ref="X19:Y20"/>
    <mergeCell ref="C25:P25"/>
    <mergeCell ref="Q25:S25"/>
    <mergeCell ref="T25:X25"/>
    <mergeCell ref="Y25:AB25"/>
    <mergeCell ref="C26:P26"/>
    <mergeCell ref="Q26:S26"/>
    <mergeCell ref="T26:X26"/>
    <mergeCell ref="Y26:AB26"/>
    <mergeCell ref="S22:V22"/>
    <mergeCell ref="X22:Y22"/>
    <mergeCell ref="D24:F24"/>
    <mergeCell ref="H24:P24"/>
    <mergeCell ref="Q24:S24"/>
    <mergeCell ref="T24:X24"/>
    <mergeCell ref="Y24:AB24"/>
    <mergeCell ref="C27:P27"/>
    <mergeCell ref="Q27:S27"/>
    <mergeCell ref="T27:X27"/>
    <mergeCell ref="Y27:AB27"/>
    <mergeCell ref="C28:C29"/>
    <mergeCell ref="D28:F28"/>
    <mergeCell ref="H28:P28"/>
    <mergeCell ref="Q28:S28"/>
    <mergeCell ref="T28:X28"/>
    <mergeCell ref="Y28:AB28"/>
    <mergeCell ref="D29:F29"/>
    <mergeCell ref="H29:P29"/>
    <mergeCell ref="Q29:S29"/>
    <mergeCell ref="T29:X29"/>
    <mergeCell ref="Y29:AB29"/>
    <mergeCell ref="C33:P33"/>
    <mergeCell ref="Q33:S33"/>
    <mergeCell ref="T33:X33"/>
    <mergeCell ref="Y33:AB33"/>
    <mergeCell ref="Y30:AB30"/>
    <mergeCell ref="D31:F31"/>
    <mergeCell ref="H31:P31"/>
    <mergeCell ref="Q31:S31"/>
    <mergeCell ref="T31:X31"/>
    <mergeCell ref="Y31:AB31"/>
    <mergeCell ref="C30:C31"/>
    <mergeCell ref="D30:F30"/>
    <mergeCell ref="H30:P30"/>
    <mergeCell ref="Q30:S30"/>
    <mergeCell ref="T30:X30"/>
    <mergeCell ref="C32:P32"/>
    <mergeCell ref="Q32:S32"/>
    <mergeCell ref="T32:X32"/>
    <mergeCell ref="Y32:AB32"/>
    <mergeCell ref="C34:P34"/>
    <mergeCell ref="Q34:S34"/>
    <mergeCell ref="T34:X34"/>
    <mergeCell ref="Y34:AB34"/>
    <mergeCell ref="C35:C39"/>
    <mergeCell ref="D35:F35"/>
    <mergeCell ref="H35:P35"/>
    <mergeCell ref="Q35:S35"/>
    <mergeCell ref="T35:X35"/>
    <mergeCell ref="Y35:AB35"/>
    <mergeCell ref="D36:F36"/>
    <mergeCell ref="H36:P36"/>
    <mergeCell ref="Q36:S36"/>
    <mergeCell ref="T36:X36"/>
    <mergeCell ref="Y36:AB36"/>
    <mergeCell ref="D37:F37"/>
    <mergeCell ref="H37:P37"/>
    <mergeCell ref="Q37:S37"/>
    <mergeCell ref="T37:X37"/>
    <mergeCell ref="Y37:AB37"/>
    <mergeCell ref="D38:F38"/>
    <mergeCell ref="H38:P38"/>
    <mergeCell ref="Q38:S38"/>
    <mergeCell ref="T38:X38"/>
    <mergeCell ref="Y38:AB38"/>
    <mergeCell ref="D39:F39"/>
    <mergeCell ref="H39:P39"/>
    <mergeCell ref="Q39:S39"/>
    <mergeCell ref="T39:X39"/>
    <mergeCell ref="Y39:AB39"/>
    <mergeCell ref="C40:P40"/>
    <mergeCell ref="Q40:S40"/>
    <mergeCell ref="T40:X40"/>
    <mergeCell ref="Y40:AB40"/>
    <mergeCell ref="C41:C42"/>
    <mergeCell ref="D41:F41"/>
    <mergeCell ref="H41:P41"/>
    <mergeCell ref="Q41:S41"/>
    <mergeCell ref="T41:X41"/>
    <mergeCell ref="Y41:AB41"/>
    <mergeCell ref="D42:F42"/>
    <mergeCell ref="H42:P42"/>
    <mergeCell ref="Q42:S42"/>
    <mergeCell ref="T42:X42"/>
    <mergeCell ref="Y42:AB42"/>
    <mergeCell ref="C43:P43"/>
    <mergeCell ref="Q43:S43"/>
    <mergeCell ref="T43:X43"/>
    <mergeCell ref="Y43:AB43"/>
    <mergeCell ref="C44:P44"/>
    <mergeCell ref="Q44:S44"/>
    <mergeCell ref="T44:X44"/>
    <mergeCell ref="Y44:AB44"/>
    <mergeCell ref="C45:C61"/>
    <mergeCell ref="D45:F45"/>
    <mergeCell ref="H45:P45"/>
    <mergeCell ref="Q45:S45"/>
    <mergeCell ref="T45:X45"/>
    <mergeCell ref="Y45:AB45"/>
    <mergeCell ref="D46:F46"/>
    <mergeCell ref="H46:P46"/>
    <mergeCell ref="Q46:S46"/>
    <mergeCell ref="T46:X46"/>
    <mergeCell ref="Y46:AB46"/>
    <mergeCell ref="D47:F47"/>
    <mergeCell ref="H47:P47"/>
    <mergeCell ref="Q47:S47"/>
    <mergeCell ref="T47:X47"/>
    <mergeCell ref="Y47:AB47"/>
    <mergeCell ref="D48:F48"/>
    <mergeCell ref="H48:P48"/>
    <mergeCell ref="Q48:S48"/>
    <mergeCell ref="T48:X48"/>
    <mergeCell ref="Y48:AB48"/>
    <mergeCell ref="D49:F49"/>
    <mergeCell ref="H49:P49"/>
    <mergeCell ref="Q49:S49"/>
    <mergeCell ref="T49:X49"/>
    <mergeCell ref="Y49:AB49"/>
    <mergeCell ref="D50:F50"/>
    <mergeCell ref="H50:P50"/>
    <mergeCell ref="Q50:S50"/>
    <mergeCell ref="T50:X50"/>
    <mergeCell ref="Y50:AB50"/>
    <mergeCell ref="D51:F51"/>
    <mergeCell ref="H51:P51"/>
    <mergeCell ref="Q51:S51"/>
    <mergeCell ref="T51:X51"/>
    <mergeCell ref="Y51:AB51"/>
    <mergeCell ref="D52:F52"/>
    <mergeCell ref="H52:P52"/>
    <mergeCell ref="Q52:S52"/>
    <mergeCell ref="T52:X52"/>
    <mergeCell ref="Y52:AB52"/>
    <mergeCell ref="D53:F53"/>
    <mergeCell ref="H53:P53"/>
    <mergeCell ref="Q53:S53"/>
    <mergeCell ref="T53:X53"/>
    <mergeCell ref="Y53:AB53"/>
    <mergeCell ref="D54:F54"/>
    <mergeCell ref="H54:P54"/>
    <mergeCell ref="Q54:S54"/>
    <mergeCell ref="T54:X54"/>
    <mergeCell ref="Y54:AB54"/>
    <mergeCell ref="D55:F55"/>
    <mergeCell ref="H55:P55"/>
    <mergeCell ref="Q55:S55"/>
    <mergeCell ref="T55:X55"/>
    <mergeCell ref="Y55:AB55"/>
    <mergeCell ref="D56:F56"/>
    <mergeCell ref="H56:P56"/>
    <mergeCell ref="Q56:S56"/>
    <mergeCell ref="T56:X56"/>
    <mergeCell ref="Y56:AB56"/>
    <mergeCell ref="D57:F57"/>
    <mergeCell ref="H57:P57"/>
    <mergeCell ref="Q57:S57"/>
    <mergeCell ref="T57:X57"/>
    <mergeCell ref="Y57:AB57"/>
    <mergeCell ref="D58:F58"/>
    <mergeCell ref="H58:P58"/>
    <mergeCell ref="Q58:S58"/>
    <mergeCell ref="T58:X58"/>
    <mergeCell ref="Y58:AB58"/>
    <mergeCell ref="D59:F59"/>
    <mergeCell ref="H59:P59"/>
    <mergeCell ref="Q59:S59"/>
    <mergeCell ref="T59:X59"/>
    <mergeCell ref="Y59:AB59"/>
    <mergeCell ref="D60:F60"/>
    <mergeCell ref="H60:P60"/>
    <mergeCell ref="Q60:S60"/>
    <mergeCell ref="T60:X60"/>
    <mergeCell ref="Y60:AB60"/>
    <mergeCell ref="D61:F61"/>
    <mergeCell ref="H61:P61"/>
    <mergeCell ref="Q61:S61"/>
    <mergeCell ref="T61:X61"/>
    <mergeCell ref="Y61:AB61"/>
    <mergeCell ref="C62:P62"/>
    <mergeCell ref="Q62:S62"/>
    <mergeCell ref="T62:X62"/>
    <mergeCell ref="Y62:AB62"/>
    <mergeCell ref="D63:F63"/>
    <mergeCell ref="H63:P63"/>
    <mergeCell ref="Q63:S63"/>
    <mergeCell ref="T63:X63"/>
    <mergeCell ref="Y63:AB63"/>
    <mergeCell ref="Y65:AB65"/>
    <mergeCell ref="D66:F66"/>
    <mergeCell ref="H66:P66"/>
    <mergeCell ref="Q66:S66"/>
    <mergeCell ref="T66:X66"/>
    <mergeCell ref="Y66:AB66"/>
    <mergeCell ref="C64:C68"/>
    <mergeCell ref="D64:F64"/>
    <mergeCell ref="H64:P64"/>
    <mergeCell ref="Q64:S64"/>
    <mergeCell ref="T64:X64"/>
    <mergeCell ref="Y64:AB64"/>
    <mergeCell ref="D65:F65"/>
    <mergeCell ref="H65:P65"/>
    <mergeCell ref="Q65:S65"/>
    <mergeCell ref="T65:X65"/>
    <mergeCell ref="D67:F67"/>
    <mergeCell ref="H67:P67"/>
    <mergeCell ref="Q67:S67"/>
    <mergeCell ref="T67:X67"/>
    <mergeCell ref="Y67:AB67"/>
    <mergeCell ref="D68:F68"/>
    <mergeCell ref="H68:P68"/>
    <mergeCell ref="Q68:S68"/>
    <mergeCell ref="T68:X68"/>
    <mergeCell ref="Y68:AB68"/>
    <mergeCell ref="C69:P69"/>
    <mergeCell ref="Q69:S69"/>
    <mergeCell ref="T69:X69"/>
    <mergeCell ref="Y69:AB69"/>
    <mergeCell ref="C70:C75"/>
    <mergeCell ref="D70:F70"/>
    <mergeCell ref="H70:P70"/>
    <mergeCell ref="Q70:S70"/>
    <mergeCell ref="T70:X70"/>
    <mergeCell ref="Y70:AB70"/>
    <mergeCell ref="D71:F71"/>
    <mergeCell ref="H71:P71"/>
    <mergeCell ref="Q71:S71"/>
    <mergeCell ref="T71:X71"/>
    <mergeCell ref="Y71:AB71"/>
    <mergeCell ref="D72:F72"/>
    <mergeCell ref="H72:P72"/>
    <mergeCell ref="Q72:S72"/>
    <mergeCell ref="T72:X72"/>
    <mergeCell ref="Y72:AB72"/>
    <mergeCell ref="D73:F73"/>
    <mergeCell ref="H73:P73"/>
    <mergeCell ref="Q73:S73"/>
    <mergeCell ref="T73:X73"/>
    <mergeCell ref="Y73:AB73"/>
    <mergeCell ref="D74:F74"/>
    <mergeCell ref="H74:P74"/>
    <mergeCell ref="Q74:S74"/>
    <mergeCell ref="T74:X74"/>
    <mergeCell ref="Y74:AB74"/>
    <mergeCell ref="D75:F75"/>
    <mergeCell ref="H75:P75"/>
    <mergeCell ref="Q75:S75"/>
    <mergeCell ref="T75:X75"/>
    <mergeCell ref="Y75:AB75"/>
    <mergeCell ref="C76:P76"/>
    <mergeCell ref="Q76:S76"/>
    <mergeCell ref="T76:X76"/>
    <mergeCell ref="Y76:AB76"/>
    <mergeCell ref="Y78:AB78"/>
    <mergeCell ref="D79:F79"/>
    <mergeCell ref="H79:P79"/>
    <mergeCell ref="Q79:S79"/>
    <mergeCell ref="T79:X79"/>
    <mergeCell ref="Y79:AB79"/>
    <mergeCell ref="C77:C90"/>
    <mergeCell ref="D77:F77"/>
    <mergeCell ref="H77:P77"/>
    <mergeCell ref="Q77:S77"/>
    <mergeCell ref="T77:X77"/>
    <mergeCell ref="Y77:AB77"/>
    <mergeCell ref="D78:F78"/>
    <mergeCell ref="H78:P78"/>
    <mergeCell ref="Q78:S78"/>
    <mergeCell ref="T78:X78"/>
    <mergeCell ref="D80:F80"/>
    <mergeCell ref="H80:P80"/>
    <mergeCell ref="Q80:S80"/>
    <mergeCell ref="T80:X80"/>
    <mergeCell ref="Y80:AB80"/>
    <mergeCell ref="D81:F81"/>
    <mergeCell ref="H81:P81"/>
    <mergeCell ref="Q81:S81"/>
    <mergeCell ref="T81:X81"/>
    <mergeCell ref="Y81:AB81"/>
    <mergeCell ref="D82:F82"/>
    <mergeCell ref="H82:P82"/>
    <mergeCell ref="Q82:S82"/>
    <mergeCell ref="T82:X82"/>
    <mergeCell ref="Y82:AB82"/>
    <mergeCell ref="D83:F83"/>
    <mergeCell ref="H83:P83"/>
    <mergeCell ref="Q83:S83"/>
    <mergeCell ref="T83:X83"/>
    <mergeCell ref="Y83:AB83"/>
    <mergeCell ref="D84:F84"/>
    <mergeCell ref="H84:P84"/>
    <mergeCell ref="Q84:S84"/>
    <mergeCell ref="T84:X84"/>
    <mergeCell ref="Y84:AB84"/>
    <mergeCell ref="D85:F85"/>
    <mergeCell ref="H85:P85"/>
    <mergeCell ref="Q85:S85"/>
    <mergeCell ref="T85:X85"/>
    <mergeCell ref="Y85:AB85"/>
    <mergeCell ref="D86:F86"/>
    <mergeCell ref="H86:P86"/>
    <mergeCell ref="Q86:S86"/>
    <mergeCell ref="T86:X86"/>
    <mergeCell ref="Y86:AB86"/>
    <mergeCell ref="D87:F87"/>
    <mergeCell ref="H87:P87"/>
    <mergeCell ref="Q87:S87"/>
    <mergeCell ref="T87:X87"/>
    <mergeCell ref="Y87:AB87"/>
    <mergeCell ref="D88:F88"/>
    <mergeCell ref="H88:P88"/>
    <mergeCell ref="Q88:S88"/>
    <mergeCell ref="T88:X88"/>
    <mergeCell ref="Y88:AB88"/>
    <mergeCell ref="D89:F89"/>
    <mergeCell ref="H89:P89"/>
    <mergeCell ref="Q89:S89"/>
    <mergeCell ref="T89:X89"/>
    <mergeCell ref="Y89:AB89"/>
    <mergeCell ref="D90:F90"/>
    <mergeCell ref="H90:P90"/>
    <mergeCell ref="Q90:S90"/>
    <mergeCell ref="T90:X90"/>
    <mergeCell ref="Y90:AB90"/>
    <mergeCell ref="C91:P91"/>
    <mergeCell ref="Q91:S91"/>
    <mergeCell ref="T91:X91"/>
    <mergeCell ref="Y91:AB91"/>
    <mergeCell ref="C92:P92"/>
    <mergeCell ref="Q92:S92"/>
    <mergeCell ref="T92:X92"/>
    <mergeCell ref="Y92:AB92"/>
    <mergeCell ref="C93:C96"/>
    <mergeCell ref="D93:F93"/>
    <mergeCell ref="H93:P93"/>
    <mergeCell ref="Q93:S93"/>
    <mergeCell ref="T93:X93"/>
    <mergeCell ref="Y93:AB93"/>
    <mergeCell ref="D94:F94"/>
    <mergeCell ref="H94:P94"/>
    <mergeCell ref="Q94:S94"/>
    <mergeCell ref="T94:X94"/>
    <mergeCell ref="Y94:AB94"/>
    <mergeCell ref="D95:F95"/>
    <mergeCell ref="H95:P95"/>
    <mergeCell ref="Q95:S95"/>
    <mergeCell ref="T95:X95"/>
    <mergeCell ref="Y95:AB95"/>
    <mergeCell ref="D96:F96"/>
    <mergeCell ref="H96:P96"/>
    <mergeCell ref="Q96:S96"/>
    <mergeCell ref="T96:X96"/>
    <mergeCell ref="Y96:AB96"/>
    <mergeCell ref="C97:P97"/>
    <mergeCell ref="Q97:S97"/>
    <mergeCell ref="T97:X97"/>
    <mergeCell ref="Y97:AB97"/>
    <mergeCell ref="Y99:AB99"/>
    <mergeCell ref="D100:F100"/>
    <mergeCell ref="H100:P100"/>
    <mergeCell ref="Q100:S100"/>
    <mergeCell ref="T100:X100"/>
    <mergeCell ref="Y100:AB100"/>
    <mergeCell ref="C98:C102"/>
    <mergeCell ref="D98:F98"/>
    <mergeCell ref="H98:P98"/>
    <mergeCell ref="Q98:S98"/>
    <mergeCell ref="T98:X98"/>
    <mergeCell ref="Y98:AB98"/>
    <mergeCell ref="D99:F99"/>
    <mergeCell ref="H99:P99"/>
    <mergeCell ref="Q99:S99"/>
    <mergeCell ref="T99:X99"/>
    <mergeCell ref="D101:F101"/>
    <mergeCell ref="H101:P101"/>
    <mergeCell ref="Q101:S101"/>
    <mergeCell ref="T101:X101"/>
    <mergeCell ref="Y101:AB101"/>
    <mergeCell ref="D102:F102"/>
    <mergeCell ref="H102:P102"/>
    <mergeCell ref="Q102:S102"/>
    <mergeCell ref="T102:X102"/>
    <mergeCell ref="Y102:AB102"/>
    <mergeCell ref="C103:P103"/>
    <mergeCell ref="Q103:S103"/>
    <mergeCell ref="T103:X103"/>
    <mergeCell ref="Y103:AB103"/>
    <mergeCell ref="C104:C106"/>
    <mergeCell ref="D104:F104"/>
    <mergeCell ref="H104:P104"/>
    <mergeCell ref="Q104:S104"/>
    <mergeCell ref="T104:X104"/>
    <mergeCell ref="Y104:AB104"/>
    <mergeCell ref="D105:F105"/>
    <mergeCell ref="H105:P105"/>
    <mergeCell ref="Q105:S105"/>
    <mergeCell ref="T105:X105"/>
    <mergeCell ref="Y105:AB105"/>
    <mergeCell ref="D106:F106"/>
    <mergeCell ref="H106:P106"/>
    <mergeCell ref="Q106:S106"/>
    <mergeCell ref="T106:X106"/>
    <mergeCell ref="Y106:AB106"/>
    <mergeCell ref="C107:P107"/>
    <mergeCell ref="Q107:S107"/>
    <mergeCell ref="T107:X107"/>
    <mergeCell ref="Y107:AB107"/>
    <mergeCell ref="C108:C128"/>
    <mergeCell ref="D108:F108"/>
    <mergeCell ref="H108:P108"/>
    <mergeCell ref="Q108:S108"/>
    <mergeCell ref="T108:X108"/>
    <mergeCell ref="Y108:AB108"/>
    <mergeCell ref="D109:F109"/>
    <mergeCell ref="H109:P109"/>
    <mergeCell ref="Q109:S109"/>
    <mergeCell ref="T109:X109"/>
    <mergeCell ref="Y109:AB109"/>
    <mergeCell ref="D110:F110"/>
    <mergeCell ref="H110:P110"/>
    <mergeCell ref="Q110:S110"/>
    <mergeCell ref="T110:X110"/>
    <mergeCell ref="Y110:AB110"/>
    <mergeCell ref="D111:F111"/>
    <mergeCell ref="H111:P111"/>
    <mergeCell ref="Q111:S111"/>
    <mergeCell ref="T111:X111"/>
    <mergeCell ref="Y111:AB111"/>
    <mergeCell ref="D112:F112"/>
    <mergeCell ref="H112:P112"/>
    <mergeCell ref="Q112:S112"/>
    <mergeCell ref="T112:X112"/>
    <mergeCell ref="Y112:AB112"/>
    <mergeCell ref="D113:F113"/>
    <mergeCell ref="H113:P113"/>
    <mergeCell ref="Q113:S113"/>
    <mergeCell ref="T113:X113"/>
    <mergeCell ref="Y113:AB113"/>
    <mergeCell ref="D114:F114"/>
    <mergeCell ref="H114:P114"/>
    <mergeCell ref="Q114:S114"/>
    <mergeCell ref="T114:X114"/>
    <mergeCell ref="Y114:AB114"/>
    <mergeCell ref="D115:F115"/>
    <mergeCell ref="H115:P115"/>
    <mergeCell ref="Q115:S115"/>
    <mergeCell ref="T115:X115"/>
    <mergeCell ref="Y115:AB115"/>
    <mergeCell ref="D116:F116"/>
    <mergeCell ref="H116:P116"/>
    <mergeCell ref="Q116:S116"/>
    <mergeCell ref="T116:X116"/>
    <mergeCell ref="Y116:AB116"/>
    <mergeCell ref="D117:F117"/>
    <mergeCell ref="H117:P117"/>
    <mergeCell ref="Q117:S117"/>
    <mergeCell ref="T117:X117"/>
    <mergeCell ref="Y117:AB117"/>
    <mergeCell ref="D118:F118"/>
    <mergeCell ref="H118:P118"/>
    <mergeCell ref="Q118:S118"/>
    <mergeCell ref="T118:X118"/>
    <mergeCell ref="Y118:AB118"/>
    <mergeCell ref="D119:F119"/>
    <mergeCell ref="H119:P119"/>
    <mergeCell ref="Q119:S119"/>
    <mergeCell ref="T119:X119"/>
    <mergeCell ref="Y119:AB119"/>
    <mergeCell ref="D120:F120"/>
    <mergeCell ref="H120:P120"/>
    <mergeCell ref="Q120:S120"/>
    <mergeCell ref="T120:X120"/>
    <mergeCell ref="Y120:AB120"/>
    <mergeCell ref="D121:F121"/>
    <mergeCell ref="H121:P121"/>
    <mergeCell ref="Q121:S121"/>
    <mergeCell ref="T121:X121"/>
    <mergeCell ref="Y121:AB121"/>
    <mergeCell ref="D122:F122"/>
    <mergeCell ref="H122:P122"/>
    <mergeCell ref="Q122:S122"/>
    <mergeCell ref="T122:X122"/>
    <mergeCell ref="Y122:AB122"/>
    <mergeCell ref="D123:F123"/>
    <mergeCell ref="H123:P123"/>
    <mergeCell ref="Q123:S123"/>
    <mergeCell ref="T123:X123"/>
    <mergeCell ref="Y123:AB123"/>
    <mergeCell ref="D124:F124"/>
    <mergeCell ref="H124:P124"/>
    <mergeCell ref="Q124:S124"/>
    <mergeCell ref="T124:X124"/>
    <mergeCell ref="Y124:AB124"/>
    <mergeCell ref="D125:F125"/>
    <mergeCell ref="H125:P125"/>
    <mergeCell ref="Q125:S125"/>
    <mergeCell ref="T125:X125"/>
    <mergeCell ref="Y125:AB125"/>
    <mergeCell ref="D126:F126"/>
    <mergeCell ref="H126:P126"/>
    <mergeCell ref="Q126:S126"/>
    <mergeCell ref="T126:X126"/>
    <mergeCell ref="Y126:AB126"/>
    <mergeCell ref="D129:F129"/>
    <mergeCell ref="H129:P129"/>
    <mergeCell ref="Q129:S129"/>
    <mergeCell ref="T129:X129"/>
    <mergeCell ref="Y129:AB129"/>
    <mergeCell ref="D127:F127"/>
    <mergeCell ref="H127:P127"/>
    <mergeCell ref="Q127:S127"/>
    <mergeCell ref="T127:X127"/>
    <mergeCell ref="Y127:AB127"/>
    <mergeCell ref="D128:F128"/>
    <mergeCell ref="H128:P128"/>
    <mergeCell ref="Q128:S128"/>
    <mergeCell ref="T128:X128"/>
    <mergeCell ref="Y128:AB128"/>
  </mergeCells>
  <hyperlinks>
    <hyperlink ref="T28" r:id="rId1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749621846753643787133728891181110&amp;startdate=09%2F01%2F2023%2000%3A00%3A00&amp;p_activity=437871337&amp;p_ir=218467536&amp;p_pcr=55197496&amp;rs%3AParameterLanguage=" xr:uid="{1B2BBE06-C563-4CEA-B22B-FBD1634BECDB}"/>
    <hyperlink ref="T30" r:id="rId2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749621846753643787133728903716425&amp;startdate=09%2F01%2F2023%2000%3A00%3A00&amp;p_activity=437871337&amp;p_ir=218467536&amp;p_pcr=55197496&amp;rs%3AParameterLanguage=" xr:uid="{EA27EACC-1DEE-40FD-BC9B-BAC7C67A9824}"/>
    <hyperlink ref="T35" r:id="rId3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8943786950128891400617&amp;startdate=09%2F01%2F2023%2000%3A00%3A00&amp;p_activity=437869501&amp;p_ir=218467589&amp;p_pcr=55198022&amp;rs%3AParameterLanguage=" xr:uid="{76990BA1-EB70-422E-B34F-4DF9D04BCB13}"/>
    <hyperlink ref="T36" r:id="rId4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8943786950128887322817&amp;startdate=09%2F01%2F2023%2000%3A00%3A00&amp;p_activity=437869501&amp;p_ir=218467589&amp;p_pcr=55198022&amp;rs%3AParameterLanguage=" xr:uid="{CB282B46-F4BB-4C09-8EB6-CAB73C3B71DF}"/>
    <hyperlink ref="T37" r:id="rId5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8943786950128903410640&amp;startdate=09%2F01%2F2023%2000%3A00%3A00&amp;p_activity=437869501&amp;p_ir=218467589&amp;p_pcr=55198022&amp;rs%3AParameterLanguage=" xr:uid="{4B588E14-CAA6-49D5-B11B-A22447CC36EC}"/>
    <hyperlink ref="T38" r:id="rId6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8943786950128883456984&amp;startdate=09%2F01%2F2023%2000%3A00%3A00&amp;p_activity=437869501&amp;p_ir=218467589&amp;p_pcr=55198022&amp;rs%3AParameterLanguage=" xr:uid="{AA92583F-F2E8-4815-A81A-6366EB1B66E9}"/>
    <hyperlink ref="T41" r:id="rId7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8943786950328901356391&amp;startdate=09%2F01%2F2023%2000%3A00%3A00&amp;p_activity=437869503&amp;p_ir=218467589&amp;p_pcr=55198022&amp;rs%3AParameterLanguage=" xr:uid="{7D74871D-37E5-4B73-A3E3-967C1C078C1A}"/>
    <hyperlink ref="T45" r:id="rId8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94449878&amp;startdate=09%2F01%2F2023%2000%3A00%3A00&amp;p_activity=437869505&amp;p_ir=218467590&amp;p_pcr=55198022&amp;rs%3AParameterLanguage=" xr:uid="{FFD2B20D-CC06-4A01-A6F1-F528F47EFE69}"/>
    <hyperlink ref="T46" r:id="rId9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89118259&amp;startdate=09%2F01%2F2023%2000%3A00%3A00&amp;p_activity=437869505&amp;p_ir=218467590&amp;p_pcr=55198022&amp;rs%3AParameterLanguage=" xr:uid="{ED7AC33A-2F3B-43D3-80A2-28A130E56197}"/>
    <hyperlink ref="T47" r:id="rId10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86613806&amp;startdate=09%2F01%2F2023%2000%3A00%3A00&amp;p_activity=437869505&amp;p_ir=218467590&amp;p_pcr=55198022&amp;rs%3AParameterLanguage=" xr:uid="{B94AD306-C580-415A-AF7B-BA59C6327817}"/>
    <hyperlink ref="T48" r:id="rId11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98981251&amp;startdate=09%2F01%2F2023%2000%3A00%3A00&amp;p_activity=437869505&amp;p_ir=218467590&amp;p_pcr=55198022&amp;rs%3AParameterLanguage=" xr:uid="{871ACA3E-1198-4E60-A609-09566AFF31F5}"/>
    <hyperlink ref="T49" r:id="rId12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93765045&amp;startdate=09%2F01%2F2023%2000%3A00%3A00&amp;p_activity=437869505&amp;p_ir=218467590&amp;p_pcr=55198022&amp;rs%3AParameterLanguage=" xr:uid="{7B36BD9A-193A-4294-BC4A-D358B5DAA536}"/>
    <hyperlink ref="T50" r:id="rId13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85838997&amp;startdate=09%2F01%2F2023%2000%3A00%3A00&amp;p_activity=437869505&amp;p_ir=218467590&amp;p_pcr=55198022&amp;rs%3AParameterLanguage=" xr:uid="{5552A154-2770-4A14-9FAB-FC8A710A6137}"/>
    <hyperlink ref="T51" r:id="rId14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98022723&amp;startdate=09%2F01%2F2023%2000%3A00%3A00&amp;p_activity=437869505&amp;p_ir=218467590&amp;p_pcr=55198022&amp;rs%3AParameterLanguage=" xr:uid="{F739B8E5-8224-4C32-BE16-ACEAB37EF644}"/>
    <hyperlink ref="T52" r:id="rId15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902843301&amp;startdate=09%2F01%2F2023%2000%3A00%3A00&amp;p_activity=437869505&amp;p_ir=218467590&amp;p_pcr=55198022&amp;rs%3AParameterLanguage=" xr:uid="{DD72EC3D-E86A-4FCF-845C-57F0A582BDB5}"/>
    <hyperlink ref="T53" r:id="rId16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92786119&amp;startdate=09%2F01%2F2023%2000%3A00%3A00&amp;p_activity=437869505&amp;p_ir=218467590&amp;p_pcr=55198022&amp;rs%3AParameterLanguage=" xr:uid="{3CE74B23-4020-4CA8-8A76-EF2D2D18FA22}"/>
    <hyperlink ref="T54" r:id="rId17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86552780&amp;startdate=09%2F01%2F2023%2000%3A00%3A00&amp;p_activity=437869505&amp;p_ir=218467590&amp;p_pcr=55198022&amp;rs%3AParameterLanguage=" xr:uid="{05C8D5F6-A71E-4476-A72A-605123F1CD51}"/>
    <hyperlink ref="T55" r:id="rId18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78814352&amp;startdate=09%2F01%2F2023%2000%3A00%3A00&amp;p_activity=437869505&amp;p_ir=218467590&amp;p_pcr=55198022&amp;rs%3AParameterLanguage=" xr:uid="{AE49E7A3-98F7-4B66-9D8D-AAB597F9953C}"/>
    <hyperlink ref="T56" r:id="rId19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86573721&amp;startdate=09%2F01%2F2023%2000%3A00%3A00&amp;p_activity=437869505&amp;p_ir=218467590&amp;p_pcr=55198022&amp;rs%3AParameterLanguage=" xr:uid="{797D1FB1-FF5D-456D-9D21-0D977343CAFA}"/>
    <hyperlink ref="T57" r:id="rId20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79231292&amp;startdate=09%2F01%2F2023%2000%3A00%3A00&amp;p_activity=437869505&amp;p_ir=218467590&amp;p_pcr=55198022&amp;rs%3AParameterLanguage=" xr:uid="{F0893428-E01C-473F-9FE3-86AD857B70FE}"/>
    <hyperlink ref="T58" r:id="rId21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91368999&amp;startdate=09%2F01%2F2023%2000%3A00%3A00&amp;p_activity=437869505&amp;p_ir=218467590&amp;p_pcr=55198022&amp;rs%3AParameterLanguage=" xr:uid="{2C998E69-6CE0-4150-993F-AC2FF1FC3FDA}"/>
    <hyperlink ref="T59" r:id="rId22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900560244&amp;startdate=09%2F01%2F2023%2000%3A00%3A00&amp;p_activity=437869505&amp;p_ir=218467590&amp;p_pcr=55198022&amp;rs%3AParameterLanguage=" xr:uid="{B7BFA15A-370B-472A-AD76-49C1C163C2A0}"/>
    <hyperlink ref="T60" r:id="rId23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528880291365&amp;startdate=09%2F01%2F2023%2000%3A00%3A00&amp;p_activity=437869505&amp;p_ir=218467590&amp;p_pcr=55198022&amp;rs%3AParameterLanguage=" xr:uid="{7EC1A492-659B-41A7-836C-394C22AFCD3D}"/>
    <hyperlink ref="T63" r:id="rId24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6-999&amp;startdate=09%2F01%2F2023%2000%3A00%3A00&amp;p_activity=437869506&amp;p_ir=218467590&amp;p_pcr=55198022&amp;rs%3AParameterLanguage=" xr:uid="{038C960C-5E1D-4267-B88C-F8E64469CB7A}"/>
    <hyperlink ref="T64" r:id="rId25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628894335537&amp;startdate=09%2F01%2F2023%2000%3A00%3A00&amp;p_activity=437869506&amp;p_ir=218467590&amp;p_pcr=55198022&amp;rs%3AParameterLanguage=" xr:uid="{951348E4-1291-45F3-8BD8-6EF72A258992}"/>
    <hyperlink ref="T65" r:id="rId26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628898670403&amp;startdate=09%2F01%2F2023%2000%3A00%3A00&amp;p_activity=437869506&amp;p_ir=218467590&amp;p_pcr=55198022&amp;rs%3AParameterLanguage=" xr:uid="{7EF4B0F8-B5DF-463C-ACBF-5118093C21B4}"/>
    <hyperlink ref="T66" r:id="rId27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628885504343&amp;startdate=09%2F01%2F2023%2000%3A00%3A00&amp;p_activity=437869506&amp;p_ir=218467590&amp;p_pcr=55198022&amp;rs%3AParameterLanguage=" xr:uid="{F3B0790E-A610-4A9F-B4EC-29B85BF9020B}"/>
    <hyperlink ref="T67" r:id="rId28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628903038774&amp;startdate=09%2F01%2F2023%2000%3A00%3A00&amp;p_activity=437869506&amp;p_ir=218467590&amp;p_pcr=55198022&amp;rs%3AParameterLanguage=" xr:uid="{5661E415-B430-4C0C-91EF-C4D89FA70981}"/>
    <hyperlink ref="T70" r:id="rId29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728897395296&amp;startdate=09%2F01%2F2023%2000%3A00%3A00&amp;p_activity=437869507&amp;p_ir=218467590&amp;p_pcr=55198022&amp;rs%3AParameterLanguage=" xr:uid="{B907DAFE-5A4E-4EBD-A4F2-F3402165930C}"/>
    <hyperlink ref="T71" r:id="rId30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728880543687&amp;startdate=09%2F01%2F2023%2000%3A00%3A00&amp;p_activity=437869507&amp;p_ir=218467590&amp;p_pcr=55198022&amp;rs%3AParameterLanguage=" xr:uid="{10886E39-9CD6-4CD9-9D8A-65E0108C0D96}"/>
    <hyperlink ref="T72" r:id="rId31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728889844917&amp;startdate=09%2F01%2F2023%2000%3A00%3A00&amp;p_activity=437869507&amp;p_ir=218467590&amp;p_pcr=55198022&amp;rs%3AParameterLanguage=" xr:uid="{D453B15A-7699-48D5-9E77-3B3F5C26ADAA}"/>
    <hyperlink ref="T73" r:id="rId32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728885667832&amp;startdate=09%2F01%2F2023%2000%3A00%3A00&amp;p_activity=437869507&amp;p_ir=218467590&amp;p_pcr=55198022&amp;rs%3AParameterLanguage=" xr:uid="{DF647C78-5FE1-4E28-BB31-FF4A083A3BFD}"/>
    <hyperlink ref="T74" r:id="rId33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6950728899019516&amp;startdate=09%2F01%2F2023%2000%3A00%3A00&amp;p_activity=437869507&amp;p_ir=218467590&amp;p_pcr=55198022&amp;rs%3AParameterLanguage=" xr:uid="{255525BD-4DFA-4085-A97D-D99A7C7B4D04}"/>
    <hyperlink ref="T77" r:id="rId34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87158792&amp;startdate=09%2F01%2F2023%2000%3A00%3A00&amp;p_activity=437870432&amp;p_ir=218467590&amp;p_pcr=55198022&amp;rs%3AParameterLanguage=" xr:uid="{8CDDB77B-96F9-4BA0-A78D-C44E1537D559}"/>
    <hyperlink ref="T78" r:id="rId35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93333719&amp;startdate=09%2F01%2F2023%2000%3A00%3A00&amp;p_activity=437870432&amp;p_ir=218467590&amp;p_pcr=55198022&amp;rs%3AParameterLanguage=" xr:uid="{72C40EA4-5B2F-48B6-9A30-9442D9EC1FE4}"/>
    <hyperlink ref="T79" r:id="rId36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96428699&amp;startdate=09%2F01%2F2023%2000%3A00%3A00&amp;p_activity=437870432&amp;p_ir=218467590&amp;p_pcr=55198022&amp;rs%3AParameterLanguage=" xr:uid="{64C3ED76-22EA-4BB9-9FBC-A89F863E7A33}"/>
    <hyperlink ref="T80" r:id="rId37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80732622&amp;startdate=09%2F01%2F2023%2000%3A00%3A00&amp;p_activity=437870432&amp;p_ir=218467590&amp;p_pcr=55198022&amp;rs%3AParameterLanguage=" xr:uid="{34C4D981-1139-4C45-8159-112DF569F07D}"/>
    <hyperlink ref="T81" r:id="rId38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901707155&amp;startdate=09%2F01%2F2023%2000%3A00%3A00&amp;p_activity=437870432&amp;p_ir=218467590&amp;p_pcr=55198022&amp;rs%3AParameterLanguage=" xr:uid="{AAD46828-1BF3-4C44-A888-B0B119F2562E}"/>
    <hyperlink ref="T82" r:id="rId39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78622756&amp;startdate=09%2F01%2F2023%2000%3A00%3A00&amp;p_activity=437870432&amp;p_ir=218467590&amp;p_pcr=55198022&amp;rs%3AParameterLanguage=" xr:uid="{7AA5A548-8BDB-40A8-BC3C-B88558A7F6B5}"/>
    <hyperlink ref="T83" r:id="rId40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97517707&amp;startdate=09%2F01%2F2023%2000%3A00%3A00&amp;p_activity=437870432&amp;p_ir=218467590&amp;p_pcr=55198022&amp;rs%3AParameterLanguage=" xr:uid="{B9767FCE-FE4F-481E-BAE7-8DBA5782C172}"/>
    <hyperlink ref="T84" r:id="rId41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83466653&amp;startdate=09%2F01%2F2023%2000%3A00%3A00&amp;p_activity=437870432&amp;p_ir=218467590&amp;p_pcr=55198022&amp;rs%3AParameterLanguage=" xr:uid="{5BD1349F-4CC2-49DA-93EB-9D294E7E2805}"/>
    <hyperlink ref="T85" r:id="rId42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96602491&amp;startdate=09%2F01%2F2023%2000%3A00%3A00&amp;p_activity=437870432&amp;p_ir=218467590&amp;p_pcr=55198022&amp;rs%3AParameterLanguage=" xr:uid="{8A3DE6BA-0733-414D-A155-C6151F9019D0}"/>
    <hyperlink ref="T86" r:id="rId43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86941405&amp;startdate=09%2F01%2F2023%2000%3A00%3A00&amp;p_activity=437870432&amp;p_ir=218467590&amp;p_pcr=55198022&amp;rs%3AParameterLanguage=" xr:uid="{330B11EC-FE35-4DBA-9AA0-55F029ACA62B}"/>
    <hyperlink ref="T87" r:id="rId44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78458771&amp;startdate=09%2F01%2F2023%2000%3A00%3A00&amp;p_activity=437870432&amp;p_ir=218467590&amp;p_pcr=55198022&amp;rs%3AParameterLanguage=" xr:uid="{234B7CFE-5FF7-4E74-BF12-C85CE1D6A28B}"/>
    <hyperlink ref="T88" r:id="rId45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80444819&amp;startdate=09%2F01%2F2023%2000%3A00%3A00&amp;p_activity=437870432&amp;p_ir=218467590&amp;p_pcr=55198022&amp;rs%3AParameterLanguage=" xr:uid="{B7098504-9388-4061-86DF-B66725CC1AAF}"/>
    <hyperlink ref="T89" r:id="rId46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043787043228884695150&amp;startdate=09%2F01%2F2023%2000%3A00%3A00&amp;p_activity=437870432&amp;p_ir=218467590&amp;p_pcr=55198022&amp;rs%3AParameterLanguage=" xr:uid="{23A78213-415D-4B05-8490-373423CFDE01}"/>
    <hyperlink ref="T93" r:id="rId47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528901099482&amp;startdate=09%2F01%2F2023%2000%3A00%3A00&amp;p_activity=437870435&amp;p_ir=218467591&amp;p_pcr=55198022&amp;rs%3AParameterLanguage=" xr:uid="{694B3954-CA6F-4C4C-9B0C-978050C9353F}"/>
    <hyperlink ref="T94" r:id="rId48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528893962143&amp;startdate=09%2F01%2F2023%2000%3A00%3A00&amp;p_activity=437870435&amp;p_ir=218467591&amp;p_pcr=55198022&amp;rs%3AParameterLanguage=" xr:uid="{B14C1F4E-3199-417E-B8A4-980C4D3CE1DF}"/>
    <hyperlink ref="T95" r:id="rId49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528897484098&amp;startdate=09%2F01%2F2023%2000%3A00%3A00&amp;p_activity=437870435&amp;p_ir=218467591&amp;p_pcr=55198022&amp;rs%3AParameterLanguage=" xr:uid="{25FDAC59-2383-4E9B-BA3A-2AF4960537C9}"/>
    <hyperlink ref="T98" r:id="rId50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628889780992&amp;startdate=09%2F01%2F2023%2000%3A00%3A00&amp;p_activity=437870436&amp;p_ir=218467591&amp;p_pcr=55198022&amp;rs%3AParameterLanguage=" xr:uid="{C51696F3-39B6-42BD-8DC5-69E3C3DD3EE2}"/>
    <hyperlink ref="T99" r:id="rId51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628895644207&amp;startdate=09%2F01%2F2023%2000%3A00%3A00&amp;p_activity=437870436&amp;p_ir=218467591&amp;p_pcr=55198022&amp;rs%3AParameterLanguage=" xr:uid="{5BF12B16-B7B2-4B4A-9CD5-E0A9042C0591}"/>
    <hyperlink ref="T100" r:id="rId52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628879053620&amp;startdate=09%2F01%2F2023%2000%3A00%3A00&amp;p_activity=437870436&amp;p_ir=218467591&amp;p_pcr=55198022&amp;rs%3AParameterLanguage=" xr:uid="{45315661-F467-49D0-B981-F35803946606}"/>
    <hyperlink ref="T101" r:id="rId53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628902220510&amp;startdate=09%2F01%2F2023%2000%3A00%3A00&amp;p_activity=437870436&amp;p_ir=218467591&amp;p_pcr=55198022&amp;rs%3AParameterLanguage=" xr:uid="{D1BB0535-434E-44B3-9614-2F8CAEE55911}"/>
    <hyperlink ref="T104" r:id="rId54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728890597060&amp;startdate=09%2F01%2F2023%2000%3A00%3A00&amp;p_activity=437870437&amp;p_ir=218467591&amp;p_pcr=55198022&amp;rs%3AParameterLanguage=" xr:uid="{616ADC6E-C9C1-4E85-B679-F73E9FDDF1AE}"/>
    <hyperlink ref="T105" r:id="rId55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728893993258&amp;startdate=09%2F01%2F2023%2000%3A00%3A00&amp;p_activity=437870437&amp;p_ir=218467591&amp;p_pcr=55198022&amp;rs%3AParameterLanguage=" xr:uid="{F17ED063-0C7D-4509-8DA9-F29796828375}"/>
    <hyperlink ref="T108" r:id="rId56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78370813&amp;startdate=09%2F01%2F2023%2000%3A00%3A00&amp;p_activity=437870438&amp;p_ir=218467591&amp;p_pcr=55198022&amp;rs%3AParameterLanguage=" xr:uid="{A71156A5-F21C-4487-B365-0FD57187DA06}"/>
    <hyperlink ref="T109" r:id="rId57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93006706&amp;startdate=09%2F01%2F2023%2000%3A00%3A00&amp;p_activity=437870438&amp;p_ir=218467591&amp;p_pcr=55198022&amp;rs%3AParameterLanguage=" xr:uid="{0C4F25A7-2F38-4F27-B3A7-B354B9CD6C97}"/>
    <hyperlink ref="T110" r:id="rId58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99810264&amp;startdate=09%2F01%2F2023%2000%3A00%3A00&amp;p_activity=437870438&amp;p_ir=218467591&amp;p_pcr=55198022&amp;rs%3AParameterLanguage=" xr:uid="{096AB0A6-9096-4215-B8E5-1FC0B7A3F086}"/>
    <hyperlink ref="T111" r:id="rId59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97800186&amp;startdate=09%2F01%2F2023%2000%3A00%3A00&amp;p_activity=437870438&amp;p_ir=218467591&amp;p_pcr=55198022&amp;rs%3AParameterLanguage=" xr:uid="{0EE1154B-50DE-4F36-90C5-061AF22ED27A}"/>
    <hyperlink ref="T112" r:id="rId60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94608951&amp;startdate=09%2F01%2F2023%2000%3A00%3A00&amp;p_activity=437870438&amp;p_ir=218467591&amp;p_pcr=55198022&amp;rs%3AParameterLanguage=" xr:uid="{1191AFAE-1969-47E7-A99F-A86B96BF74B3}"/>
    <hyperlink ref="T113" r:id="rId61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85598844&amp;startdate=09%2F01%2F2023%2000%3A00%3A00&amp;p_activity=437870438&amp;p_ir=218467591&amp;p_pcr=55198022&amp;rs%3AParameterLanguage=" xr:uid="{D840B97B-2897-4640-84AF-44E229E33C0D}"/>
    <hyperlink ref="T114" r:id="rId62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81054429&amp;startdate=09%2F01%2F2023%2000%3A00%3A00&amp;p_activity=437870438&amp;p_ir=218467591&amp;p_pcr=55198022&amp;rs%3AParameterLanguage=" xr:uid="{80AC8A2D-8DEB-41B8-927F-238ADA92B518}"/>
    <hyperlink ref="T115" r:id="rId63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83348661&amp;startdate=09%2F01%2F2023%2000%3A00%3A00&amp;p_activity=437870438&amp;p_ir=218467591&amp;p_pcr=55198022&amp;rs%3AParameterLanguage=" xr:uid="{13E72225-C8D1-4A18-A06A-BF283F91FDB3}"/>
    <hyperlink ref="T116" r:id="rId64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82485290&amp;startdate=09%2F01%2F2023%2000%3A00%3A00&amp;p_activity=437870438&amp;p_ir=218467591&amp;p_pcr=55198022&amp;rs%3AParameterLanguage=" xr:uid="{FA9E29FC-7D63-4A3D-9B2C-9EE7C5DDD02A}"/>
    <hyperlink ref="T117" r:id="rId65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900201498&amp;startdate=09%2F01%2F2023%2000%3A00%3A00&amp;p_activity=437870438&amp;p_ir=218467591&amp;p_pcr=55198022&amp;rs%3AParameterLanguage=" xr:uid="{A9C97D5E-1206-4FA0-BA17-176F56C6C7E7}"/>
    <hyperlink ref="T118" r:id="rId66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99532484&amp;startdate=09%2F01%2F2023%2000%3A00%3A00&amp;p_activity=437870438&amp;p_ir=218467591&amp;p_pcr=55198022&amp;rs%3AParameterLanguage=" xr:uid="{1F06ACA2-0717-4C86-980A-B92E55903FD6}"/>
    <hyperlink ref="T119" r:id="rId67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85934722&amp;startdate=09%2F01%2F2023%2000%3A00%3A00&amp;p_activity=437870438&amp;p_ir=218467591&amp;p_pcr=55198022&amp;rs%3AParameterLanguage=" xr:uid="{C9E669C3-38A4-4F9D-B68B-3CEE8068F763}"/>
    <hyperlink ref="T120" r:id="rId68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90906151&amp;startdate=09%2F01%2F2023%2000%3A00%3A00&amp;p_activity=437870438&amp;p_ir=218467591&amp;p_pcr=55198022&amp;rs%3AParameterLanguage=" xr:uid="{0EC626FC-86DB-41D3-8EFF-1845275D7469}"/>
    <hyperlink ref="T121" r:id="rId69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901053416&amp;startdate=09%2F01%2F2023%2000%3A00%3A00&amp;p_activity=437870438&amp;p_ir=218467591&amp;p_pcr=55198022&amp;rs%3AParameterLanguage=" xr:uid="{D0D1F463-7438-485C-AE33-6C56FE914E98}"/>
    <hyperlink ref="T122" r:id="rId70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78335341&amp;startdate=09%2F01%2F2023%2000%3A00%3A00&amp;p_activity=437870438&amp;p_ir=218467591&amp;p_pcr=55198022&amp;rs%3AParameterLanguage=" xr:uid="{2B54099E-1164-414A-96A3-0C2D7D5B28CC}"/>
    <hyperlink ref="T123" r:id="rId71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84437569&amp;startdate=09%2F01%2F2023%2000%3A00%3A00&amp;p_activity=437870438&amp;p_ir=218467591&amp;p_pcr=55198022&amp;rs%3AParameterLanguage=" xr:uid="{FA40569E-1E9A-4CBD-892F-2E775A75E242}"/>
    <hyperlink ref="T124" r:id="rId72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97072977&amp;startdate=09%2F01%2F2023%2000%3A00%3A00&amp;p_activity=437870438&amp;p_ir=218467591&amp;p_pcr=55198022&amp;rs%3AParameterLanguage=" xr:uid="{F520A1D8-9971-4535-85D8-62A9C154FCC6}"/>
    <hyperlink ref="T125" r:id="rId73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85616485&amp;startdate=09%2F01%2F2023%2000%3A00%3A00&amp;p_activity=437870438&amp;p_ir=218467591&amp;p_pcr=55198022&amp;rs%3AParameterLanguage=" xr:uid="{ED5D6890-7B19-4866-AD34-4259837EC2A1}"/>
    <hyperlink ref="T126" r:id="rId74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94186967&amp;startdate=09%2F01%2F2023%2000%3A00%3A00&amp;p_activity=437870438&amp;p_ir=218467591&amp;p_pcr=55198022&amp;rs%3AParameterLanguage=" xr:uid="{4857C6E7-C9C4-44CF-A73A-495EB3B71A7A}"/>
    <hyperlink ref="T127" r:id="rId75" display="https://insight.unicef.org/apps01/_vti_bin/ReportServer?https%3a%2f%2finsight.unicef.org%2fapps01%2fmgtrep%2fReports%2fFund+Monitoring+by+Grant+Drill+Through+to+FI+Doc.rdl&amp;p_business_area=442291&amp;p_grant=230613366&amp;Reportasof=06%2F12%2F2024%2000%3A00%3A00&amp;Commitment=5519802221846759143787043828895666856&amp;startdate=09%2F01%2F2023%2000%3A00%3A00&amp;p_activity=437870438&amp;p_ir=218467591&amp;p_pcr=55198022&amp;rs%3AParameterLanguage=" xr:uid="{B94123CA-707C-45B4-A285-D2CACC58DAA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32F0-4B47-44D6-AA8B-7D3382924B15}">
  <dimension ref="B1:AD220"/>
  <sheetViews>
    <sheetView topLeftCell="A193" workbookViewId="0">
      <selection activeCell="V220" sqref="V220"/>
    </sheetView>
  </sheetViews>
  <sheetFormatPr defaultColWidth="8.85546875" defaultRowHeight="14.45"/>
  <cols>
    <col min="1" max="1" width="1.28515625" style="183" customWidth="1"/>
    <col min="2" max="2" width="0.28515625" style="183" customWidth="1"/>
    <col min="3" max="3" width="9.5703125" style="183" customWidth="1"/>
    <col min="4" max="4" width="3.85546875" style="183" customWidth="1"/>
    <col min="5" max="5" width="0.42578125" style="183" customWidth="1"/>
    <col min="6" max="6" width="10.7109375" style="183" customWidth="1"/>
    <col min="7" max="7" width="9.5703125" style="183" customWidth="1"/>
    <col min="8" max="8" width="15.28515625" style="183" customWidth="1"/>
    <col min="9" max="9" width="8.140625" style="183" customWidth="1"/>
    <col min="10" max="10" width="0.28515625" style="183" customWidth="1"/>
    <col min="11" max="11" width="3.7109375" style="183" customWidth="1"/>
    <col min="12" max="12" width="1.7109375" style="183" customWidth="1"/>
    <col min="13" max="13" width="19" style="183" customWidth="1"/>
    <col min="14" max="14" width="0.28515625" style="183" customWidth="1"/>
    <col min="15" max="15" width="12.140625" style="183" customWidth="1"/>
    <col min="16" max="16" width="8.28515625" style="183" customWidth="1"/>
    <col min="17" max="17" width="3" style="183" customWidth="1"/>
    <col min="18" max="18" width="2.85546875" style="183" customWidth="1"/>
    <col min="19" max="19" width="6.42578125" style="183" customWidth="1"/>
    <col min="20" max="20" width="4.7109375" style="183" customWidth="1"/>
    <col min="21" max="21" width="0.42578125" style="183" customWidth="1"/>
    <col min="22" max="22" width="11" style="183" customWidth="1"/>
    <col min="23" max="23" width="0" style="183" hidden="1" customWidth="1"/>
    <col min="24" max="24" width="0.42578125" style="183" customWidth="1"/>
    <col min="25" max="25" width="11.85546875" style="183" customWidth="1"/>
    <col min="26" max="26" width="0" style="183" hidden="1" customWidth="1"/>
    <col min="27" max="28" width="0.28515625" style="183" customWidth="1"/>
    <col min="29" max="29" width="0" style="183" hidden="1" customWidth="1"/>
    <col min="30" max="16384" width="8.85546875" style="183"/>
  </cols>
  <sheetData>
    <row r="1" spans="2:27" ht="7.5" customHeight="1"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</row>
    <row r="2" spans="2:27" ht="21.6" customHeight="1">
      <c r="B2" s="286" t="s">
        <v>266</v>
      </c>
      <c r="C2" s="299"/>
      <c r="D2" s="299"/>
      <c r="E2" s="299"/>
      <c r="F2" s="299"/>
      <c r="G2" s="299"/>
      <c r="H2" s="299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</row>
    <row r="3" spans="2:27" ht="4.5" customHeight="1"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</row>
    <row r="4" spans="2:27" ht="6" customHeight="1"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</row>
    <row r="5" spans="2:27">
      <c r="B5" s="283" t="s">
        <v>267</v>
      </c>
      <c r="C5" s="299"/>
      <c r="D5" s="299"/>
      <c r="E5" s="170"/>
      <c r="F5" s="283" t="s">
        <v>268</v>
      </c>
      <c r="G5" s="299"/>
      <c r="H5" s="299"/>
      <c r="I5" s="299"/>
      <c r="J5" s="299"/>
      <c r="K5" s="170"/>
      <c r="L5" s="170"/>
      <c r="M5" s="172" t="s">
        <v>269</v>
      </c>
      <c r="N5" s="284" t="s">
        <v>270</v>
      </c>
      <c r="O5" s="299"/>
      <c r="P5" s="170"/>
      <c r="Q5" s="170"/>
      <c r="R5" s="283" t="s">
        <v>271</v>
      </c>
      <c r="S5" s="299"/>
      <c r="T5" s="299"/>
      <c r="U5" s="170"/>
      <c r="V5" s="284" t="s">
        <v>453</v>
      </c>
      <c r="W5" s="299"/>
      <c r="X5" s="299"/>
      <c r="Y5" s="299"/>
      <c r="Z5" s="170"/>
      <c r="AA5" s="170"/>
    </row>
    <row r="6" spans="2:27" ht="1.1499999999999999" customHeight="1"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</row>
    <row r="7" spans="2:27"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284" t="s">
        <v>454</v>
      </c>
      <c r="O7" s="299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</row>
    <row r="8" spans="2:27">
      <c r="B8" s="283" t="s">
        <v>274</v>
      </c>
      <c r="C8" s="299"/>
      <c r="D8" s="299"/>
      <c r="E8" s="170"/>
      <c r="F8" s="283" t="s">
        <v>275</v>
      </c>
      <c r="G8" s="299"/>
      <c r="H8" s="299"/>
      <c r="I8" s="299"/>
      <c r="J8" s="170"/>
      <c r="K8" s="170"/>
      <c r="L8" s="170"/>
      <c r="M8" s="285" t="s">
        <v>276</v>
      </c>
      <c r="N8" s="299"/>
      <c r="O8" s="299"/>
      <c r="P8" s="170"/>
      <c r="Q8" s="170"/>
      <c r="R8" s="285" t="s">
        <v>277</v>
      </c>
      <c r="S8" s="299"/>
      <c r="T8" s="299"/>
      <c r="U8" s="299"/>
      <c r="V8" s="299"/>
      <c r="W8" s="170"/>
      <c r="X8" s="284" t="s">
        <v>455</v>
      </c>
      <c r="Y8" s="299"/>
      <c r="Z8" s="170"/>
      <c r="AA8" s="170"/>
    </row>
    <row r="9" spans="2:27">
      <c r="B9" s="299"/>
      <c r="C9" s="299"/>
      <c r="D9" s="299"/>
      <c r="E9" s="170"/>
      <c r="F9" s="299"/>
      <c r="G9" s="299"/>
      <c r="H9" s="299"/>
      <c r="I9" s="299"/>
      <c r="J9" s="170"/>
      <c r="K9" s="170"/>
      <c r="L9" s="170"/>
      <c r="M9" s="299"/>
      <c r="N9" s="170"/>
      <c r="O9" s="170"/>
      <c r="P9" s="170"/>
      <c r="Q9" s="170"/>
      <c r="R9" s="299"/>
      <c r="S9" s="299"/>
      <c r="T9" s="299"/>
      <c r="U9" s="299"/>
      <c r="V9" s="299"/>
      <c r="W9" s="170"/>
      <c r="X9" s="299"/>
      <c r="Y9" s="299"/>
      <c r="Z9" s="170"/>
      <c r="AA9" s="170"/>
    </row>
    <row r="10" spans="2:27" ht="1.1499999999999999" customHeight="1"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</row>
    <row r="11" spans="2:27" ht="0.75" customHeight="1"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</row>
    <row r="12" spans="2:27"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280" t="s">
        <v>279</v>
      </c>
      <c r="T12" s="299"/>
      <c r="U12" s="299"/>
      <c r="V12" s="299"/>
      <c r="W12" s="170"/>
      <c r="X12" s="281" t="s">
        <v>456</v>
      </c>
      <c r="Y12" s="299"/>
      <c r="Z12" s="170"/>
      <c r="AA12" s="170"/>
    </row>
    <row r="13" spans="2:27">
      <c r="B13" s="283" t="s">
        <v>281</v>
      </c>
      <c r="C13" s="299"/>
      <c r="D13" s="299"/>
      <c r="E13" s="170"/>
      <c r="F13" s="283" t="s">
        <v>282</v>
      </c>
      <c r="G13" s="299"/>
      <c r="H13" s="299"/>
      <c r="I13" s="299"/>
      <c r="J13" s="299"/>
      <c r="K13" s="299"/>
      <c r="L13" s="299"/>
      <c r="M13" s="299"/>
      <c r="N13" s="299"/>
      <c r="O13" s="170"/>
      <c r="P13" s="170"/>
      <c r="Q13" s="170"/>
      <c r="R13" s="170"/>
      <c r="S13" s="299"/>
      <c r="T13" s="299"/>
      <c r="U13" s="299"/>
      <c r="V13" s="299"/>
      <c r="W13" s="170"/>
      <c r="X13" s="299"/>
      <c r="Y13" s="299"/>
      <c r="Z13" s="170"/>
      <c r="AA13" s="170"/>
    </row>
    <row r="14" spans="2:27">
      <c r="B14" s="299"/>
      <c r="C14" s="299"/>
      <c r="D14" s="299"/>
      <c r="E14" s="170"/>
      <c r="F14" s="299"/>
      <c r="G14" s="299"/>
      <c r="H14" s="299"/>
      <c r="I14" s="299"/>
      <c r="J14" s="299"/>
      <c r="K14" s="299"/>
      <c r="L14" s="299"/>
      <c r="M14" s="299"/>
      <c r="N14" s="299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</row>
    <row r="15" spans="2:27" ht="0.4" customHeight="1"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</row>
    <row r="16" spans="2:27"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280" t="s">
        <v>283</v>
      </c>
      <c r="T16" s="299"/>
      <c r="U16" s="299"/>
      <c r="V16" s="299"/>
      <c r="W16" s="170"/>
      <c r="X16" s="281" t="s">
        <v>457</v>
      </c>
      <c r="Y16" s="299"/>
      <c r="Z16" s="170"/>
      <c r="AA16" s="170"/>
    </row>
    <row r="17" spans="2:28">
      <c r="B17" s="283" t="s">
        <v>285</v>
      </c>
      <c r="C17" s="299"/>
      <c r="D17" s="299"/>
      <c r="E17" s="170"/>
      <c r="F17" s="283" t="s">
        <v>286</v>
      </c>
      <c r="G17" s="299"/>
      <c r="H17" s="299"/>
      <c r="I17" s="299"/>
      <c r="J17" s="299"/>
      <c r="K17" s="299"/>
      <c r="L17" s="170"/>
      <c r="M17" s="170"/>
      <c r="N17" s="170"/>
      <c r="O17" s="170"/>
      <c r="P17" s="170"/>
      <c r="Q17" s="170"/>
      <c r="R17" s="170"/>
      <c r="S17" s="299"/>
      <c r="T17" s="299"/>
      <c r="U17" s="299"/>
      <c r="V17" s="299"/>
      <c r="W17" s="170"/>
      <c r="X17" s="299"/>
      <c r="Y17" s="299"/>
      <c r="Z17" s="170"/>
      <c r="AA17" s="170"/>
      <c r="AB17" s="170"/>
    </row>
    <row r="18" spans="2:28">
      <c r="B18" s="299"/>
      <c r="C18" s="299"/>
      <c r="D18" s="299"/>
      <c r="E18" s="170"/>
      <c r="F18" s="299"/>
      <c r="G18" s="299"/>
      <c r="H18" s="299"/>
      <c r="I18" s="299"/>
      <c r="J18" s="299"/>
      <c r="K18" s="299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</row>
    <row r="19" spans="2:28">
      <c r="B19" s="299"/>
      <c r="C19" s="299"/>
      <c r="D19" s="299"/>
      <c r="E19" s="170"/>
      <c r="F19" s="299"/>
      <c r="G19" s="299"/>
      <c r="H19" s="299"/>
      <c r="I19" s="299"/>
      <c r="J19" s="299"/>
      <c r="K19" s="299"/>
      <c r="L19" s="170"/>
      <c r="M19" s="170"/>
      <c r="N19" s="170"/>
      <c r="O19" s="170"/>
      <c r="P19" s="170"/>
      <c r="Q19" s="170"/>
      <c r="R19" s="170"/>
      <c r="S19" s="280" t="s">
        <v>287</v>
      </c>
      <c r="T19" s="299"/>
      <c r="U19" s="299"/>
      <c r="V19" s="299"/>
      <c r="W19" s="170"/>
      <c r="X19" s="281" t="s">
        <v>288</v>
      </c>
      <c r="Y19" s="299"/>
      <c r="Z19" s="170"/>
      <c r="AA19" s="170"/>
      <c r="AB19" s="170"/>
    </row>
    <row r="20" spans="2:28"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299"/>
      <c r="T20" s="299"/>
      <c r="U20" s="299"/>
      <c r="V20" s="299"/>
      <c r="W20" s="170"/>
      <c r="X20" s="299"/>
      <c r="Y20" s="299"/>
      <c r="Z20" s="170"/>
      <c r="AA20" s="170"/>
      <c r="AB20" s="170"/>
    </row>
    <row r="21" spans="2:28" ht="1.35" customHeight="1"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</row>
    <row r="22" spans="2:28" ht="10.9" customHeight="1"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280" t="s">
        <v>289</v>
      </c>
      <c r="T22" s="299"/>
      <c r="U22" s="299"/>
      <c r="V22" s="299"/>
      <c r="W22" s="170"/>
      <c r="X22" s="281" t="s">
        <v>288</v>
      </c>
      <c r="Y22" s="299"/>
      <c r="Z22" s="170"/>
      <c r="AA22" s="170"/>
      <c r="AB22" s="170"/>
    </row>
    <row r="23" spans="2:28" ht="6.4" customHeight="1"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</row>
    <row r="24" spans="2:28" ht="21.95">
      <c r="B24" s="170"/>
      <c r="C24" s="173" t="s">
        <v>290</v>
      </c>
      <c r="D24" s="282" t="s">
        <v>291</v>
      </c>
      <c r="E24" s="259"/>
      <c r="F24" s="260"/>
      <c r="G24" s="173" t="s">
        <v>292</v>
      </c>
      <c r="H24" s="282" t="s">
        <v>293</v>
      </c>
      <c r="I24" s="259"/>
      <c r="J24" s="259"/>
      <c r="K24" s="259"/>
      <c r="L24" s="259"/>
      <c r="M24" s="259"/>
      <c r="N24" s="259"/>
      <c r="O24" s="259"/>
      <c r="P24" s="260"/>
      <c r="Q24" s="282" t="s">
        <v>294</v>
      </c>
      <c r="R24" s="259"/>
      <c r="S24" s="260"/>
      <c r="T24" s="282" t="s">
        <v>295</v>
      </c>
      <c r="U24" s="259"/>
      <c r="V24" s="259"/>
      <c r="W24" s="259"/>
      <c r="X24" s="260"/>
      <c r="Y24" s="282" t="s">
        <v>296</v>
      </c>
      <c r="Z24" s="259"/>
      <c r="AA24" s="259"/>
      <c r="AB24" s="260"/>
    </row>
    <row r="25" spans="2:28" ht="18" customHeight="1">
      <c r="B25" s="170"/>
      <c r="C25" s="277" t="s">
        <v>297</v>
      </c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78" t="s">
        <v>298</v>
      </c>
      <c r="R25" s="299"/>
      <c r="S25" s="299"/>
      <c r="T25" s="278" t="s">
        <v>298</v>
      </c>
      <c r="U25" s="299"/>
      <c r="V25" s="299"/>
      <c r="W25" s="299"/>
      <c r="X25" s="299"/>
      <c r="Y25" s="279" t="s">
        <v>298</v>
      </c>
      <c r="Z25" s="259"/>
      <c r="AA25" s="259"/>
      <c r="AB25" s="260"/>
    </row>
    <row r="26" spans="2:28" ht="18" customHeight="1">
      <c r="B26" s="170"/>
      <c r="C26" s="273" t="s">
        <v>299</v>
      </c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60"/>
      <c r="Q26" s="274">
        <v>8117.33</v>
      </c>
      <c r="R26" s="259"/>
      <c r="S26" s="260"/>
      <c r="T26" s="274">
        <v>180.45</v>
      </c>
      <c r="U26" s="259"/>
      <c r="V26" s="259"/>
      <c r="W26" s="259"/>
      <c r="X26" s="260"/>
      <c r="Y26" s="298">
        <v>8297.7800000000007</v>
      </c>
      <c r="Z26" s="288"/>
      <c r="AA26" s="288"/>
      <c r="AB26" s="289"/>
    </row>
    <row r="27" spans="2:28" ht="18" customHeight="1">
      <c r="B27" s="170"/>
      <c r="C27" s="269" t="s">
        <v>300</v>
      </c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60"/>
      <c r="Q27" s="270">
        <v>5710.98</v>
      </c>
      <c r="R27" s="259"/>
      <c r="S27" s="260"/>
      <c r="T27" s="270">
        <v>180.45</v>
      </c>
      <c r="U27" s="259"/>
      <c r="V27" s="259"/>
      <c r="W27" s="259"/>
      <c r="X27" s="260"/>
      <c r="Y27" s="297">
        <v>5891.43</v>
      </c>
      <c r="Z27" s="288"/>
      <c r="AA27" s="288"/>
      <c r="AB27" s="289"/>
    </row>
    <row r="28" spans="2:28">
      <c r="B28" s="170"/>
      <c r="C28" s="174"/>
      <c r="D28" s="275" t="s">
        <v>350</v>
      </c>
      <c r="E28" s="259"/>
      <c r="F28" s="259"/>
      <c r="G28" s="175"/>
      <c r="H28" s="258"/>
      <c r="I28" s="259"/>
      <c r="J28" s="259"/>
      <c r="K28" s="259"/>
      <c r="L28" s="259"/>
      <c r="M28" s="259"/>
      <c r="N28" s="259"/>
      <c r="O28" s="259"/>
      <c r="P28" s="260"/>
      <c r="Q28" s="268">
        <v>0</v>
      </c>
      <c r="R28" s="259"/>
      <c r="S28" s="260"/>
      <c r="T28" s="276">
        <v>-0.05</v>
      </c>
      <c r="U28" s="259"/>
      <c r="V28" s="259"/>
      <c r="W28" s="259"/>
      <c r="X28" s="260"/>
      <c r="Y28" s="294">
        <v>-0.05</v>
      </c>
      <c r="Z28" s="288"/>
      <c r="AA28" s="288"/>
      <c r="AB28" s="289"/>
    </row>
    <row r="29" spans="2:28">
      <c r="B29" s="170"/>
      <c r="C29" s="258" t="s">
        <v>301</v>
      </c>
      <c r="D29" s="258" t="s">
        <v>458</v>
      </c>
      <c r="E29" s="259"/>
      <c r="F29" s="260"/>
      <c r="G29" s="175" t="s">
        <v>459</v>
      </c>
      <c r="H29" s="258" t="s">
        <v>460</v>
      </c>
      <c r="I29" s="259"/>
      <c r="J29" s="259"/>
      <c r="K29" s="259"/>
      <c r="L29" s="259"/>
      <c r="M29" s="259"/>
      <c r="N29" s="259"/>
      <c r="O29" s="259"/>
      <c r="P29" s="260"/>
      <c r="Q29" s="261">
        <v>5533</v>
      </c>
      <c r="R29" s="259"/>
      <c r="S29" s="260"/>
      <c r="T29" s="262">
        <v>0</v>
      </c>
      <c r="U29" s="259"/>
      <c r="V29" s="259"/>
      <c r="W29" s="259"/>
      <c r="X29" s="260"/>
      <c r="Y29" s="287">
        <v>5533</v>
      </c>
      <c r="Z29" s="288"/>
      <c r="AA29" s="288"/>
      <c r="AB29" s="289"/>
    </row>
    <row r="30" spans="2:28">
      <c r="B30" s="170"/>
      <c r="C30" s="272"/>
      <c r="D30" s="265" t="s">
        <v>298</v>
      </c>
      <c r="E30" s="266"/>
      <c r="F30" s="266"/>
      <c r="G30" s="176" t="s">
        <v>298</v>
      </c>
      <c r="H30" s="267" t="s">
        <v>305</v>
      </c>
      <c r="I30" s="266"/>
      <c r="J30" s="266"/>
      <c r="K30" s="266"/>
      <c r="L30" s="266"/>
      <c r="M30" s="266"/>
      <c r="N30" s="266"/>
      <c r="O30" s="266"/>
      <c r="P30" s="266"/>
      <c r="Q30" s="268">
        <v>5533</v>
      </c>
      <c r="R30" s="259"/>
      <c r="S30" s="260"/>
      <c r="T30" s="268">
        <v>0</v>
      </c>
      <c r="U30" s="259"/>
      <c r="V30" s="259"/>
      <c r="W30" s="259"/>
      <c r="X30" s="260"/>
      <c r="Y30" s="294">
        <v>5533</v>
      </c>
      <c r="Z30" s="288"/>
      <c r="AA30" s="288"/>
      <c r="AB30" s="289"/>
    </row>
    <row r="31" spans="2:28">
      <c r="B31" s="170"/>
      <c r="C31" s="258" t="s">
        <v>306</v>
      </c>
      <c r="D31" s="258" t="s">
        <v>307</v>
      </c>
      <c r="E31" s="259"/>
      <c r="F31" s="260"/>
      <c r="G31" s="175" t="s">
        <v>308</v>
      </c>
      <c r="H31" s="258" t="s">
        <v>309</v>
      </c>
      <c r="I31" s="259"/>
      <c r="J31" s="259"/>
      <c r="K31" s="259"/>
      <c r="L31" s="259"/>
      <c r="M31" s="259"/>
      <c r="N31" s="259"/>
      <c r="O31" s="259"/>
      <c r="P31" s="260"/>
      <c r="Q31" s="261">
        <v>177.98</v>
      </c>
      <c r="R31" s="259"/>
      <c r="S31" s="260"/>
      <c r="T31" s="262">
        <v>180.5</v>
      </c>
      <c r="U31" s="259"/>
      <c r="V31" s="259"/>
      <c r="W31" s="259"/>
      <c r="X31" s="260"/>
      <c r="Y31" s="287">
        <v>358.48</v>
      </c>
      <c r="Z31" s="288"/>
      <c r="AA31" s="288"/>
      <c r="AB31" s="289"/>
    </row>
    <row r="32" spans="2:28">
      <c r="B32" s="170"/>
      <c r="C32" s="272"/>
      <c r="D32" s="265" t="s">
        <v>298</v>
      </c>
      <c r="E32" s="266"/>
      <c r="F32" s="266"/>
      <c r="G32" s="176" t="s">
        <v>298</v>
      </c>
      <c r="H32" s="267" t="s">
        <v>310</v>
      </c>
      <c r="I32" s="266"/>
      <c r="J32" s="266"/>
      <c r="K32" s="266"/>
      <c r="L32" s="266"/>
      <c r="M32" s="266"/>
      <c r="N32" s="266"/>
      <c r="O32" s="266"/>
      <c r="P32" s="266"/>
      <c r="Q32" s="268">
        <v>177.98</v>
      </c>
      <c r="R32" s="259"/>
      <c r="S32" s="260"/>
      <c r="T32" s="268">
        <v>180.5</v>
      </c>
      <c r="U32" s="259"/>
      <c r="V32" s="259"/>
      <c r="W32" s="259"/>
      <c r="X32" s="260"/>
      <c r="Y32" s="294">
        <v>358.48</v>
      </c>
      <c r="Z32" s="288"/>
      <c r="AA32" s="288"/>
      <c r="AB32" s="289"/>
    </row>
    <row r="33" spans="3:28" ht="18" customHeight="1">
      <c r="C33" s="269" t="s">
        <v>461</v>
      </c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60"/>
      <c r="Q33" s="270">
        <v>2406.35</v>
      </c>
      <c r="R33" s="259"/>
      <c r="S33" s="260"/>
      <c r="T33" s="270">
        <v>0</v>
      </c>
      <c r="U33" s="259"/>
      <c r="V33" s="259"/>
      <c r="W33" s="259"/>
      <c r="X33" s="260"/>
      <c r="Y33" s="297">
        <v>2406.35</v>
      </c>
      <c r="Z33" s="288"/>
      <c r="AA33" s="288"/>
      <c r="AB33" s="289"/>
    </row>
    <row r="34" spans="3:28">
      <c r="C34" s="258" t="s">
        <v>306</v>
      </c>
      <c r="D34" s="258" t="s">
        <v>462</v>
      </c>
      <c r="E34" s="259"/>
      <c r="F34" s="260"/>
      <c r="G34" s="175" t="s">
        <v>463</v>
      </c>
      <c r="H34" s="258" t="s">
        <v>464</v>
      </c>
      <c r="I34" s="259"/>
      <c r="J34" s="259"/>
      <c r="K34" s="259"/>
      <c r="L34" s="259"/>
      <c r="M34" s="259"/>
      <c r="N34" s="259"/>
      <c r="O34" s="259"/>
      <c r="P34" s="260"/>
      <c r="Q34" s="261">
        <v>1443.81</v>
      </c>
      <c r="R34" s="259"/>
      <c r="S34" s="260"/>
      <c r="T34" s="262">
        <v>0</v>
      </c>
      <c r="U34" s="259"/>
      <c r="V34" s="259"/>
      <c r="W34" s="259"/>
      <c r="X34" s="260"/>
      <c r="Y34" s="287">
        <v>1443.81</v>
      </c>
      <c r="Z34" s="288"/>
      <c r="AA34" s="288"/>
      <c r="AB34" s="289"/>
    </row>
    <row r="35" spans="3:28">
      <c r="C35" s="271"/>
      <c r="D35" s="258" t="s">
        <v>465</v>
      </c>
      <c r="E35" s="259"/>
      <c r="F35" s="260"/>
      <c r="G35" s="175" t="s">
        <v>466</v>
      </c>
      <c r="H35" s="258" t="s">
        <v>467</v>
      </c>
      <c r="I35" s="259"/>
      <c r="J35" s="259"/>
      <c r="K35" s="259"/>
      <c r="L35" s="259"/>
      <c r="M35" s="259"/>
      <c r="N35" s="259"/>
      <c r="O35" s="259"/>
      <c r="P35" s="260"/>
      <c r="Q35" s="261">
        <v>962.54</v>
      </c>
      <c r="R35" s="259"/>
      <c r="S35" s="260"/>
      <c r="T35" s="262">
        <v>0</v>
      </c>
      <c r="U35" s="259"/>
      <c r="V35" s="259"/>
      <c r="W35" s="259"/>
      <c r="X35" s="260"/>
      <c r="Y35" s="287">
        <v>962.54</v>
      </c>
      <c r="Z35" s="288"/>
      <c r="AA35" s="288"/>
      <c r="AB35" s="289"/>
    </row>
    <row r="36" spans="3:28">
      <c r="C36" s="272"/>
      <c r="D36" s="265" t="s">
        <v>298</v>
      </c>
      <c r="E36" s="266"/>
      <c r="F36" s="266"/>
      <c r="G36" s="176" t="s">
        <v>298</v>
      </c>
      <c r="H36" s="267" t="s">
        <v>310</v>
      </c>
      <c r="I36" s="266"/>
      <c r="J36" s="266"/>
      <c r="K36" s="266"/>
      <c r="L36" s="266"/>
      <c r="M36" s="266"/>
      <c r="N36" s="266"/>
      <c r="O36" s="266"/>
      <c r="P36" s="266"/>
      <c r="Q36" s="268">
        <v>2406.35</v>
      </c>
      <c r="R36" s="259"/>
      <c r="S36" s="260"/>
      <c r="T36" s="268">
        <v>0</v>
      </c>
      <c r="U36" s="259"/>
      <c r="V36" s="259"/>
      <c r="W36" s="259"/>
      <c r="X36" s="260"/>
      <c r="Y36" s="268">
        <v>2406.35</v>
      </c>
      <c r="Z36" s="259"/>
      <c r="AA36" s="259"/>
      <c r="AB36" s="260"/>
    </row>
    <row r="37" spans="3:28" ht="18" customHeight="1">
      <c r="C37" s="277" t="s">
        <v>311</v>
      </c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78" t="s">
        <v>298</v>
      </c>
      <c r="R37" s="299"/>
      <c r="S37" s="299"/>
      <c r="T37" s="278" t="s">
        <v>298</v>
      </c>
      <c r="U37" s="299"/>
      <c r="V37" s="299"/>
      <c r="W37" s="299"/>
      <c r="X37" s="299"/>
      <c r="Y37" s="279" t="s">
        <v>298</v>
      </c>
      <c r="Z37" s="259"/>
      <c r="AA37" s="259"/>
      <c r="AB37" s="260"/>
    </row>
    <row r="38" spans="3:28" ht="18" customHeight="1">
      <c r="C38" s="273" t="s">
        <v>312</v>
      </c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60"/>
      <c r="Q38" s="274">
        <v>30514.52</v>
      </c>
      <c r="R38" s="259"/>
      <c r="S38" s="260"/>
      <c r="T38" s="274">
        <v>39709.1</v>
      </c>
      <c r="U38" s="259"/>
      <c r="V38" s="259"/>
      <c r="W38" s="259"/>
      <c r="X38" s="260"/>
      <c r="Y38" s="274">
        <v>70223.62</v>
      </c>
      <c r="Z38" s="259"/>
      <c r="AA38" s="259"/>
      <c r="AB38" s="260"/>
    </row>
    <row r="39" spans="3:28" ht="18" customHeight="1">
      <c r="C39" s="269" t="s">
        <v>313</v>
      </c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60"/>
      <c r="Q39" s="270">
        <v>14299.71</v>
      </c>
      <c r="R39" s="259"/>
      <c r="S39" s="260"/>
      <c r="T39" s="270">
        <v>30525.47</v>
      </c>
      <c r="U39" s="259"/>
      <c r="V39" s="259"/>
      <c r="W39" s="259"/>
      <c r="X39" s="260"/>
      <c r="Y39" s="270">
        <v>44825.18</v>
      </c>
      <c r="Z39" s="259"/>
      <c r="AA39" s="259"/>
      <c r="AB39" s="260"/>
    </row>
    <row r="40" spans="3:28">
      <c r="C40" s="258" t="s">
        <v>301</v>
      </c>
      <c r="D40" s="258" t="s">
        <v>314</v>
      </c>
      <c r="E40" s="259"/>
      <c r="F40" s="260"/>
      <c r="G40" s="175" t="s">
        <v>315</v>
      </c>
      <c r="H40" s="258" t="s">
        <v>316</v>
      </c>
      <c r="I40" s="259"/>
      <c r="J40" s="259"/>
      <c r="K40" s="259"/>
      <c r="L40" s="259"/>
      <c r="M40" s="259"/>
      <c r="N40" s="259"/>
      <c r="O40" s="259"/>
      <c r="P40" s="260"/>
      <c r="Q40" s="261">
        <v>0</v>
      </c>
      <c r="R40" s="259"/>
      <c r="S40" s="260"/>
      <c r="T40" s="262">
        <v>4721.7</v>
      </c>
      <c r="U40" s="259"/>
      <c r="V40" s="259"/>
      <c r="W40" s="259"/>
      <c r="X40" s="260"/>
      <c r="Y40" s="287">
        <v>4721.7</v>
      </c>
      <c r="Z40" s="288"/>
      <c r="AA40" s="288"/>
      <c r="AB40" s="289"/>
    </row>
    <row r="41" spans="3:28">
      <c r="C41" s="271"/>
      <c r="D41" s="258" t="s">
        <v>317</v>
      </c>
      <c r="E41" s="259"/>
      <c r="F41" s="260"/>
      <c r="G41" s="175" t="s">
        <v>318</v>
      </c>
      <c r="H41" s="258" t="s">
        <v>319</v>
      </c>
      <c r="I41" s="259"/>
      <c r="J41" s="259"/>
      <c r="K41" s="259"/>
      <c r="L41" s="259"/>
      <c r="M41" s="259"/>
      <c r="N41" s="259"/>
      <c r="O41" s="259"/>
      <c r="P41" s="260"/>
      <c r="Q41" s="261">
        <v>0</v>
      </c>
      <c r="R41" s="259"/>
      <c r="S41" s="260"/>
      <c r="T41" s="262">
        <v>24524.9</v>
      </c>
      <c r="U41" s="259"/>
      <c r="V41" s="259"/>
      <c r="W41" s="259"/>
      <c r="X41" s="260"/>
      <c r="Y41" s="287">
        <v>24524.9</v>
      </c>
      <c r="Z41" s="288"/>
      <c r="AA41" s="288"/>
      <c r="AB41" s="289"/>
    </row>
    <row r="42" spans="3:28">
      <c r="C42" s="271"/>
      <c r="D42" s="258" t="s">
        <v>468</v>
      </c>
      <c r="E42" s="259"/>
      <c r="F42" s="260"/>
      <c r="G42" s="175" t="s">
        <v>469</v>
      </c>
      <c r="H42" s="258" t="s">
        <v>408</v>
      </c>
      <c r="I42" s="259"/>
      <c r="J42" s="259"/>
      <c r="K42" s="259"/>
      <c r="L42" s="259"/>
      <c r="M42" s="259"/>
      <c r="N42" s="259"/>
      <c r="O42" s="259"/>
      <c r="P42" s="260"/>
      <c r="Q42" s="261">
        <v>0</v>
      </c>
      <c r="R42" s="259"/>
      <c r="S42" s="260"/>
      <c r="T42" s="262">
        <v>1278.8699999999999</v>
      </c>
      <c r="U42" s="259"/>
      <c r="V42" s="259"/>
      <c r="W42" s="259"/>
      <c r="X42" s="260"/>
      <c r="Y42" s="287">
        <v>1278.8699999999999</v>
      </c>
      <c r="Z42" s="288"/>
      <c r="AA42" s="288"/>
      <c r="AB42" s="289"/>
    </row>
    <row r="43" spans="3:28">
      <c r="C43" s="271"/>
      <c r="D43" s="258" t="s">
        <v>320</v>
      </c>
      <c r="E43" s="259"/>
      <c r="F43" s="260"/>
      <c r="G43" s="175" t="s">
        <v>321</v>
      </c>
      <c r="H43" s="258" t="s">
        <v>322</v>
      </c>
      <c r="I43" s="259"/>
      <c r="J43" s="259"/>
      <c r="K43" s="259"/>
      <c r="L43" s="259"/>
      <c r="M43" s="259"/>
      <c r="N43" s="259"/>
      <c r="O43" s="259"/>
      <c r="P43" s="260"/>
      <c r="Q43" s="261">
        <v>13700.11</v>
      </c>
      <c r="R43" s="259"/>
      <c r="S43" s="260"/>
      <c r="T43" s="262">
        <v>0</v>
      </c>
      <c r="U43" s="259"/>
      <c r="V43" s="259"/>
      <c r="W43" s="259"/>
      <c r="X43" s="260"/>
      <c r="Y43" s="287">
        <v>13700.11</v>
      </c>
      <c r="Z43" s="288"/>
      <c r="AA43" s="288"/>
      <c r="AB43" s="289"/>
    </row>
    <row r="44" spans="3:28">
      <c r="C44" s="271"/>
      <c r="D44" s="258" t="s">
        <v>470</v>
      </c>
      <c r="E44" s="259"/>
      <c r="F44" s="260"/>
      <c r="G44" s="175" t="s">
        <v>471</v>
      </c>
      <c r="H44" s="258">
        <v>1E+26</v>
      </c>
      <c r="I44" s="259"/>
      <c r="J44" s="259"/>
      <c r="K44" s="259"/>
      <c r="L44" s="259"/>
      <c r="M44" s="259"/>
      <c r="N44" s="259"/>
      <c r="O44" s="259"/>
      <c r="P44" s="260"/>
      <c r="Q44" s="261">
        <v>599.6</v>
      </c>
      <c r="R44" s="259"/>
      <c r="S44" s="260"/>
      <c r="T44" s="262">
        <v>0</v>
      </c>
      <c r="U44" s="259"/>
      <c r="V44" s="259"/>
      <c r="W44" s="259"/>
      <c r="X44" s="260"/>
      <c r="Y44" s="261">
        <v>599.6</v>
      </c>
      <c r="Z44" s="259"/>
      <c r="AA44" s="259"/>
      <c r="AB44" s="260"/>
    </row>
    <row r="45" spans="3:28">
      <c r="C45" s="272"/>
      <c r="D45" s="265" t="s">
        <v>298</v>
      </c>
      <c r="E45" s="266"/>
      <c r="F45" s="266"/>
      <c r="G45" s="176" t="s">
        <v>298</v>
      </c>
      <c r="H45" s="267" t="s">
        <v>305</v>
      </c>
      <c r="I45" s="266"/>
      <c r="J45" s="266"/>
      <c r="K45" s="266"/>
      <c r="L45" s="266"/>
      <c r="M45" s="266"/>
      <c r="N45" s="266"/>
      <c r="O45" s="266"/>
      <c r="P45" s="266"/>
      <c r="Q45" s="268">
        <v>14299.71</v>
      </c>
      <c r="R45" s="259"/>
      <c r="S45" s="260"/>
      <c r="T45" s="268">
        <v>30525.47</v>
      </c>
      <c r="U45" s="259"/>
      <c r="V45" s="259"/>
      <c r="W45" s="259"/>
      <c r="X45" s="260"/>
      <c r="Y45" s="268">
        <v>44825.18</v>
      </c>
      <c r="Z45" s="259"/>
      <c r="AA45" s="259"/>
      <c r="AB45" s="260"/>
    </row>
    <row r="46" spans="3:28" ht="18" customHeight="1">
      <c r="C46" s="269" t="s">
        <v>325</v>
      </c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60"/>
      <c r="Q46" s="270">
        <v>16214.81</v>
      </c>
      <c r="R46" s="259"/>
      <c r="S46" s="260"/>
      <c r="T46" s="270">
        <v>9183.6299999999992</v>
      </c>
      <c r="U46" s="259"/>
      <c r="V46" s="259"/>
      <c r="W46" s="259"/>
      <c r="X46" s="260"/>
      <c r="Y46" s="270">
        <v>25398.44</v>
      </c>
      <c r="Z46" s="259"/>
      <c r="AA46" s="259"/>
      <c r="AB46" s="260"/>
    </row>
    <row r="47" spans="3:28">
      <c r="C47" s="258" t="s">
        <v>301</v>
      </c>
      <c r="D47" s="258" t="s">
        <v>472</v>
      </c>
      <c r="E47" s="259"/>
      <c r="F47" s="260"/>
      <c r="G47" s="175" t="s">
        <v>469</v>
      </c>
      <c r="H47" s="258" t="s">
        <v>420</v>
      </c>
      <c r="I47" s="259"/>
      <c r="J47" s="259"/>
      <c r="K47" s="259"/>
      <c r="L47" s="259"/>
      <c r="M47" s="259"/>
      <c r="N47" s="259"/>
      <c r="O47" s="259"/>
      <c r="P47" s="260"/>
      <c r="Q47" s="261">
        <v>0</v>
      </c>
      <c r="R47" s="259"/>
      <c r="S47" s="260"/>
      <c r="T47" s="262">
        <v>9183.6299999999992</v>
      </c>
      <c r="U47" s="259"/>
      <c r="V47" s="259"/>
      <c r="W47" s="259"/>
      <c r="X47" s="260"/>
      <c r="Y47" s="287">
        <v>9183.6299999999992</v>
      </c>
      <c r="Z47" s="288"/>
      <c r="AA47" s="288"/>
      <c r="AB47" s="289"/>
    </row>
    <row r="48" spans="3:28">
      <c r="C48" s="271"/>
      <c r="D48" s="258" t="s">
        <v>326</v>
      </c>
      <c r="E48" s="259"/>
      <c r="F48" s="260"/>
      <c r="G48" s="175" t="s">
        <v>321</v>
      </c>
      <c r="H48" s="258" t="s">
        <v>327</v>
      </c>
      <c r="I48" s="259"/>
      <c r="J48" s="259"/>
      <c r="K48" s="259"/>
      <c r="L48" s="259"/>
      <c r="M48" s="259"/>
      <c r="N48" s="259"/>
      <c r="O48" s="259"/>
      <c r="P48" s="260"/>
      <c r="Q48" s="261">
        <v>16214.81</v>
      </c>
      <c r="R48" s="259"/>
      <c r="S48" s="260"/>
      <c r="T48" s="262">
        <v>0</v>
      </c>
      <c r="U48" s="259"/>
      <c r="V48" s="259"/>
      <c r="W48" s="259"/>
      <c r="X48" s="260"/>
      <c r="Y48" s="287">
        <v>16214.81</v>
      </c>
      <c r="Z48" s="288"/>
      <c r="AA48" s="288"/>
      <c r="AB48" s="289"/>
    </row>
    <row r="49" spans="3:28">
      <c r="C49" s="272"/>
      <c r="D49" s="265" t="s">
        <v>298</v>
      </c>
      <c r="E49" s="266"/>
      <c r="F49" s="266"/>
      <c r="G49" s="176" t="s">
        <v>298</v>
      </c>
      <c r="H49" s="267" t="s">
        <v>305</v>
      </c>
      <c r="I49" s="266"/>
      <c r="J49" s="266"/>
      <c r="K49" s="266"/>
      <c r="L49" s="266"/>
      <c r="M49" s="266"/>
      <c r="N49" s="266"/>
      <c r="O49" s="266"/>
      <c r="P49" s="266"/>
      <c r="Q49" s="268">
        <v>16214.81</v>
      </c>
      <c r="R49" s="259"/>
      <c r="S49" s="260"/>
      <c r="T49" s="268">
        <v>9183.6299999999992</v>
      </c>
      <c r="U49" s="259"/>
      <c r="V49" s="259"/>
      <c r="W49" s="259"/>
      <c r="X49" s="260"/>
      <c r="Y49" s="268">
        <v>25398.44</v>
      </c>
      <c r="Z49" s="259"/>
      <c r="AA49" s="259"/>
      <c r="AB49" s="260"/>
    </row>
    <row r="50" spans="3:28" ht="18" customHeight="1">
      <c r="C50" s="273" t="s">
        <v>329</v>
      </c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60"/>
      <c r="Q50" s="274">
        <v>270912.15999999997</v>
      </c>
      <c r="R50" s="259"/>
      <c r="S50" s="260"/>
      <c r="T50" s="274">
        <v>272527.3</v>
      </c>
      <c r="U50" s="259"/>
      <c r="V50" s="259"/>
      <c r="W50" s="259"/>
      <c r="X50" s="260"/>
      <c r="Y50" s="274">
        <v>543439.46</v>
      </c>
      <c r="Z50" s="259"/>
      <c r="AA50" s="259"/>
      <c r="AB50" s="260"/>
    </row>
    <row r="51" spans="3:28" ht="18" customHeight="1">
      <c r="C51" s="269" t="s">
        <v>331</v>
      </c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60"/>
      <c r="Q51" s="270">
        <v>10165.41</v>
      </c>
      <c r="R51" s="259"/>
      <c r="S51" s="260"/>
      <c r="T51" s="270">
        <v>61548.02</v>
      </c>
      <c r="U51" s="259"/>
      <c r="V51" s="259"/>
      <c r="W51" s="259"/>
      <c r="X51" s="260"/>
      <c r="Y51" s="297">
        <v>71713.429999999993</v>
      </c>
      <c r="Z51" s="288"/>
      <c r="AA51" s="288"/>
      <c r="AB51" s="289"/>
    </row>
    <row r="52" spans="3:28">
      <c r="C52" s="174"/>
      <c r="D52" s="275" t="s">
        <v>350</v>
      </c>
      <c r="E52" s="259"/>
      <c r="F52" s="259"/>
      <c r="G52" s="175"/>
      <c r="H52" s="258"/>
      <c r="I52" s="259"/>
      <c r="J52" s="259"/>
      <c r="K52" s="259"/>
      <c r="L52" s="259"/>
      <c r="M52" s="259"/>
      <c r="N52" s="259"/>
      <c r="O52" s="259"/>
      <c r="P52" s="260"/>
      <c r="Q52" s="268">
        <v>0</v>
      </c>
      <c r="R52" s="259"/>
      <c r="S52" s="260"/>
      <c r="T52" s="276">
        <v>821.58</v>
      </c>
      <c r="U52" s="259"/>
      <c r="V52" s="259"/>
      <c r="W52" s="259"/>
      <c r="X52" s="260"/>
      <c r="Y52" s="294">
        <v>821.58</v>
      </c>
      <c r="Z52" s="288"/>
      <c r="AA52" s="288"/>
      <c r="AB52" s="289"/>
    </row>
    <row r="53" spans="3:28">
      <c r="C53" s="258" t="s">
        <v>301</v>
      </c>
      <c r="D53" s="258" t="s">
        <v>332</v>
      </c>
      <c r="E53" s="259"/>
      <c r="F53" s="260"/>
      <c r="G53" s="175" t="s">
        <v>333</v>
      </c>
      <c r="H53" s="258"/>
      <c r="I53" s="259"/>
      <c r="J53" s="259"/>
      <c r="K53" s="259"/>
      <c r="L53" s="259"/>
      <c r="M53" s="259"/>
      <c r="N53" s="259"/>
      <c r="O53" s="259"/>
      <c r="P53" s="260"/>
      <c r="Q53" s="261">
        <v>0.68</v>
      </c>
      <c r="R53" s="259"/>
      <c r="S53" s="260"/>
      <c r="T53" s="262">
        <v>7861.39</v>
      </c>
      <c r="U53" s="259"/>
      <c r="V53" s="259"/>
      <c r="W53" s="259"/>
      <c r="X53" s="260"/>
      <c r="Y53" s="287">
        <v>7862.07</v>
      </c>
      <c r="Z53" s="288"/>
      <c r="AA53" s="288"/>
      <c r="AB53" s="289"/>
    </row>
    <row r="54" spans="3:28">
      <c r="C54" s="271"/>
      <c r="D54" s="258" t="s">
        <v>334</v>
      </c>
      <c r="E54" s="259"/>
      <c r="F54" s="260"/>
      <c r="G54" s="175" t="s">
        <v>333</v>
      </c>
      <c r="H54" s="258"/>
      <c r="I54" s="259"/>
      <c r="J54" s="259"/>
      <c r="K54" s="259"/>
      <c r="L54" s="259"/>
      <c r="M54" s="259"/>
      <c r="N54" s="259"/>
      <c r="O54" s="259"/>
      <c r="P54" s="260"/>
      <c r="Q54" s="261">
        <v>0.14000000000000001</v>
      </c>
      <c r="R54" s="259"/>
      <c r="S54" s="260"/>
      <c r="T54" s="262">
        <v>1415.78</v>
      </c>
      <c r="U54" s="259"/>
      <c r="V54" s="259"/>
      <c r="W54" s="259"/>
      <c r="X54" s="260"/>
      <c r="Y54" s="287">
        <v>1415.92</v>
      </c>
      <c r="Z54" s="288"/>
      <c r="AA54" s="288"/>
      <c r="AB54" s="289"/>
    </row>
    <row r="55" spans="3:28">
      <c r="C55" s="271"/>
      <c r="D55" s="258" t="s">
        <v>335</v>
      </c>
      <c r="E55" s="259"/>
      <c r="F55" s="260"/>
      <c r="G55" s="175" t="s">
        <v>333</v>
      </c>
      <c r="H55" s="258"/>
      <c r="I55" s="259"/>
      <c r="J55" s="259"/>
      <c r="K55" s="259"/>
      <c r="L55" s="259"/>
      <c r="M55" s="259"/>
      <c r="N55" s="259"/>
      <c r="O55" s="259"/>
      <c r="P55" s="260"/>
      <c r="Q55" s="261">
        <v>0</v>
      </c>
      <c r="R55" s="259"/>
      <c r="S55" s="260"/>
      <c r="T55" s="262">
        <v>312.5</v>
      </c>
      <c r="U55" s="259"/>
      <c r="V55" s="259"/>
      <c r="W55" s="259"/>
      <c r="X55" s="260"/>
      <c r="Y55" s="287">
        <v>312.5</v>
      </c>
      <c r="Z55" s="288"/>
      <c r="AA55" s="288"/>
      <c r="AB55" s="289"/>
    </row>
    <row r="56" spans="3:28">
      <c r="C56" s="271"/>
      <c r="D56" s="258" t="s">
        <v>336</v>
      </c>
      <c r="E56" s="259"/>
      <c r="F56" s="260"/>
      <c r="G56" s="175" t="s">
        <v>333</v>
      </c>
      <c r="H56" s="258"/>
      <c r="I56" s="259"/>
      <c r="J56" s="259"/>
      <c r="K56" s="259"/>
      <c r="L56" s="259"/>
      <c r="M56" s="259"/>
      <c r="N56" s="259"/>
      <c r="O56" s="259"/>
      <c r="P56" s="260"/>
      <c r="Q56" s="261">
        <v>0.04</v>
      </c>
      <c r="R56" s="259"/>
      <c r="S56" s="260"/>
      <c r="T56" s="262">
        <v>284.05</v>
      </c>
      <c r="U56" s="259"/>
      <c r="V56" s="259"/>
      <c r="W56" s="259"/>
      <c r="X56" s="260"/>
      <c r="Y56" s="287">
        <v>284.08999999999997</v>
      </c>
      <c r="Z56" s="288"/>
      <c r="AA56" s="288"/>
      <c r="AB56" s="289"/>
    </row>
    <row r="57" spans="3:28">
      <c r="C57" s="271"/>
      <c r="D57" s="258" t="s">
        <v>337</v>
      </c>
      <c r="E57" s="259"/>
      <c r="F57" s="260"/>
      <c r="G57" s="175" t="s">
        <v>333</v>
      </c>
      <c r="H57" s="258"/>
      <c r="I57" s="259"/>
      <c r="J57" s="259"/>
      <c r="K57" s="259"/>
      <c r="L57" s="259"/>
      <c r="M57" s="259"/>
      <c r="N57" s="259"/>
      <c r="O57" s="259"/>
      <c r="P57" s="260"/>
      <c r="Q57" s="261">
        <v>0.04</v>
      </c>
      <c r="R57" s="259"/>
      <c r="S57" s="260"/>
      <c r="T57" s="262">
        <v>314.44</v>
      </c>
      <c r="U57" s="259"/>
      <c r="V57" s="259"/>
      <c r="W57" s="259"/>
      <c r="X57" s="260"/>
      <c r="Y57" s="287">
        <v>314.48</v>
      </c>
      <c r="Z57" s="288"/>
      <c r="AA57" s="288"/>
      <c r="AB57" s="289"/>
    </row>
    <row r="58" spans="3:28">
      <c r="C58" s="271"/>
      <c r="D58" s="258" t="s">
        <v>338</v>
      </c>
      <c r="E58" s="259"/>
      <c r="F58" s="260"/>
      <c r="G58" s="175" t="s">
        <v>333</v>
      </c>
      <c r="H58" s="258"/>
      <c r="I58" s="259"/>
      <c r="J58" s="259"/>
      <c r="K58" s="259"/>
      <c r="L58" s="259"/>
      <c r="M58" s="259"/>
      <c r="N58" s="259"/>
      <c r="O58" s="259"/>
      <c r="P58" s="260"/>
      <c r="Q58" s="261">
        <v>0.02</v>
      </c>
      <c r="R58" s="259"/>
      <c r="S58" s="260"/>
      <c r="T58" s="262">
        <v>173.2</v>
      </c>
      <c r="U58" s="259"/>
      <c r="V58" s="259"/>
      <c r="W58" s="259"/>
      <c r="X58" s="260"/>
      <c r="Y58" s="287">
        <v>173.22</v>
      </c>
      <c r="Z58" s="288"/>
      <c r="AA58" s="288"/>
      <c r="AB58" s="289"/>
    </row>
    <row r="59" spans="3:28">
      <c r="C59" s="271"/>
      <c r="D59" s="258" t="s">
        <v>339</v>
      </c>
      <c r="E59" s="259"/>
      <c r="F59" s="260"/>
      <c r="G59" s="175" t="s">
        <v>333</v>
      </c>
      <c r="H59" s="258"/>
      <c r="I59" s="259"/>
      <c r="J59" s="259"/>
      <c r="K59" s="259"/>
      <c r="L59" s="259"/>
      <c r="M59" s="259"/>
      <c r="N59" s="259"/>
      <c r="O59" s="259"/>
      <c r="P59" s="260"/>
      <c r="Q59" s="261">
        <v>0</v>
      </c>
      <c r="R59" s="259"/>
      <c r="S59" s="260"/>
      <c r="T59" s="262">
        <v>113.54</v>
      </c>
      <c r="U59" s="259"/>
      <c r="V59" s="259"/>
      <c r="W59" s="259"/>
      <c r="X59" s="260"/>
      <c r="Y59" s="287">
        <v>113.54</v>
      </c>
      <c r="Z59" s="288"/>
      <c r="AA59" s="288"/>
      <c r="AB59" s="289"/>
    </row>
    <row r="60" spans="3:28">
      <c r="C60" s="271"/>
      <c r="D60" s="258" t="s">
        <v>340</v>
      </c>
      <c r="E60" s="259"/>
      <c r="F60" s="260"/>
      <c r="G60" s="175" t="s">
        <v>333</v>
      </c>
      <c r="H60" s="258"/>
      <c r="I60" s="259"/>
      <c r="J60" s="259"/>
      <c r="K60" s="259"/>
      <c r="L60" s="259"/>
      <c r="M60" s="259"/>
      <c r="N60" s="259"/>
      <c r="O60" s="259"/>
      <c r="P60" s="260"/>
      <c r="Q60" s="261">
        <v>0.01</v>
      </c>
      <c r="R60" s="259"/>
      <c r="S60" s="260"/>
      <c r="T60" s="262">
        <v>63.26</v>
      </c>
      <c r="U60" s="259"/>
      <c r="V60" s="259"/>
      <c r="W60" s="259"/>
      <c r="X60" s="260"/>
      <c r="Y60" s="287">
        <v>63.27</v>
      </c>
      <c r="Z60" s="288"/>
      <c r="AA60" s="288"/>
      <c r="AB60" s="289"/>
    </row>
    <row r="61" spans="3:28">
      <c r="C61" s="271"/>
      <c r="D61" s="258" t="s">
        <v>341</v>
      </c>
      <c r="E61" s="259"/>
      <c r="F61" s="260"/>
      <c r="G61" s="175" t="s">
        <v>342</v>
      </c>
      <c r="H61" s="258"/>
      <c r="I61" s="259"/>
      <c r="J61" s="259"/>
      <c r="K61" s="259"/>
      <c r="L61" s="259"/>
      <c r="M61" s="259"/>
      <c r="N61" s="259"/>
      <c r="O61" s="259"/>
      <c r="P61" s="260"/>
      <c r="Q61" s="261">
        <v>0.59</v>
      </c>
      <c r="R61" s="259"/>
      <c r="S61" s="260"/>
      <c r="T61" s="262">
        <v>6926.15</v>
      </c>
      <c r="U61" s="259"/>
      <c r="V61" s="259"/>
      <c r="W61" s="259"/>
      <c r="X61" s="260"/>
      <c r="Y61" s="287">
        <v>6926.74</v>
      </c>
      <c r="Z61" s="288"/>
      <c r="AA61" s="288"/>
      <c r="AB61" s="289"/>
    </row>
    <row r="62" spans="3:28">
      <c r="C62" s="271"/>
      <c r="D62" s="258" t="s">
        <v>343</v>
      </c>
      <c r="E62" s="259"/>
      <c r="F62" s="260"/>
      <c r="G62" s="175" t="s">
        <v>342</v>
      </c>
      <c r="H62" s="258"/>
      <c r="I62" s="259"/>
      <c r="J62" s="259"/>
      <c r="K62" s="259"/>
      <c r="L62" s="259"/>
      <c r="M62" s="259"/>
      <c r="N62" s="259"/>
      <c r="O62" s="259"/>
      <c r="P62" s="260"/>
      <c r="Q62" s="261">
        <v>0.12</v>
      </c>
      <c r="R62" s="259"/>
      <c r="S62" s="260"/>
      <c r="T62" s="262">
        <v>1606.09</v>
      </c>
      <c r="U62" s="259"/>
      <c r="V62" s="259"/>
      <c r="W62" s="259"/>
      <c r="X62" s="260"/>
      <c r="Y62" s="287">
        <v>1606.21</v>
      </c>
      <c r="Z62" s="288"/>
      <c r="AA62" s="288"/>
      <c r="AB62" s="289"/>
    </row>
    <row r="63" spans="3:28">
      <c r="C63" s="271"/>
      <c r="D63" s="258" t="s">
        <v>344</v>
      </c>
      <c r="E63" s="259"/>
      <c r="F63" s="260"/>
      <c r="G63" s="175" t="s">
        <v>342</v>
      </c>
      <c r="H63" s="258"/>
      <c r="I63" s="259"/>
      <c r="J63" s="259"/>
      <c r="K63" s="259"/>
      <c r="L63" s="259"/>
      <c r="M63" s="259"/>
      <c r="N63" s="259"/>
      <c r="O63" s="259"/>
      <c r="P63" s="260"/>
      <c r="Q63" s="261">
        <v>0</v>
      </c>
      <c r="R63" s="259"/>
      <c r="S63" s="260"/>
      <c r="T63" s="262">
        <v>312.5</v>
      </c>
      <c r="U63" s="259"/>
      <c r="V63" s="259"/>
      <c r="W63" s="259"/>
      <c r="X63" s="260"/>
      <c r="Y63" s="287">
        <v>312.5</v>
      </c>
      <c r="Z63" s="288"/>
      <c r="AA63" s="288"/>
      <c r="AB63" s="289"/>
    </row>
    <row r="64" spans="3:28">
      <c r="C64" s="271"/>
      <c r="D64" s="258" t="s">
        <v>345</v>
      </c>
      <c r="E64" s="259"/>
      <c r="F64" s="260"/>
      <c r="G64" s="175" t="s">
        <v>342</v>
      </c>
      <c r="H64" s="258"/>
      <c r="I64" s="259"/>
      <c r="J64" s="259"/>
      <c r="K64" s="259"/>
      <c r="L64" s="259"/>
      <c r="M64" s="259"/>
      <c r="N64" s="259"/>
      <c r="O64" s="259"/>
      <c r="P64" s="260"/>
      <c r="Q64" s="261">
        <v>0.03</v>
      </c>
      <c r="R64" s="259"/>
      <c r="S64" s="260"/>
      <c r="T64" s="262">
        <v>283.97000000000003</v>
      </c>
      <c r="U64" s="259"/>
      <c r="V64" s="259"/>
      <c r="W64" s="259"/>
      <c r="X64" s="260"/>
      <c r="Y64" s="287">
        <v>284</v>
      </c>
      <c r="Z64" s="288"/>
      <c r="AA64" s="288"/>
      <c r="AB64" s="289"/>
    </row>
    <row r="65" spans="3:28">
      <c r="C65" s="271"/>
      <c r="D65" s="258" t="s">
        <v>346</v>
      </c>
      <c r="E65" s="259"/>
      <c r="F65" s="260"/>
      <c r="G65" s="175" t="s">
        <v>342</v>
      </c>
      <c r="H65" s="258"/>
      <c r="I65" s="259"/>
      <c r="J65" s="259"/>
      <c r="K65" s="259"/>
      <c r="L65" s="259"/>
      <c r="M65" s="259"/>
      <c r="N65" s="259"/>
      <c r="O65" s="259"/>
      <c r="P65" s="260"/>
      <c r="Q65" s="261">
        <v>0.02</v>
      </c>
      <c r="R65" s="259"/>
      <c r="S65" s="260"/>
      <c r="T65" s="262">
        <v>277.05</v>
      </c>
      <c r="U65" s="259"/>
      <c r="V65" s="259"/>
      <c r="W65" s="259"/>
      <c r="X65" s="260"/>
      <c r="Y65" s="287">
        <v>277.07</v>
      </c>
      <c r="Z65" s="288"/>
      <c r="AA65" s="288"/>
      <c r="AB65" s="289"/>
    </row>
    <row r="66" spans="3:28">
      <c r="C66" s="271"/>
      <c r="D66" s="258" t="s">
        <v>347</v>
      </c>
      <c r="E66" s="259"/>
      <c r="F66" s="260"/>
      <c r="G66" s="175" t="s">
        <v>342</v>
      </c>
      <c r="H66" s="258"/>
      <c r="I66" s="259"/>
      <c r="J66" s="259"/>
      <c r="K66" s="259"/>
      <c r="L66" s="259"/>
      <c r="M66" s="259"/>
      <c r="N66" s="259"/>
      <c r="O66" s="259"/>
      <c r="P66" s="260"/>
      <c r="Q66" s="261">
        <v>0.02</v>
      </c>
      <c r="R66" s="259"/>
      <c r="S66" s="260"/>
      <c r="T66" s="262">
        <v>196.49</v>
      </c>
      <c r="U66" s="259"/>
      <c r="V66" s="259"/>
      <c r="W66" s="259"/>
      <c r="X66" s="260"/>
      <c r="Y66" s="287">
        <v>196.51</v>
      </c>
      <c r="Z66" s="288"/>
      <c r="AA66" s="288"/>
      <c r="AB66" s="289"/>
    </row>
    <row r="67" spans="3:28">
      <c r="C67" s="271"/>
      <c r="D67" s="258" t="s">
        <v>348</v>
      </c>
      <c r="E67" s="259"/>
      <c r="F67" s="260"/>
      <c r="G67" s="175" t="s">
        <v>342</v>
      </c>
      <c r="H67" s="258"/>
      <c r="I67" s="259"/>
      <c r="J67" s="259"/>
      <c r="K67" s="259"/>
      <c r="L67" s="259"/>
      <c r="M67" s="259"/>
      <c r="N67" s="259"/>
      <c r="O67" s="259"/>
      <c r="P67" s="260"/>
      <c r="Q67" s="261">
        <v>0</v>
      </c>
      <c r="R67" s="259"/>
      <c r="S67" s="260"/>
      <c r="T67" s="262">
        <v>113.54</v>
      </c>
      <c r="U67" s="259"/>
      <c r="V67" s="259"/>
      <c r="W67" s="259"/>
      <c r="X67" s="260"/>
      <c r="Y67" s="287">
        <v>113.54</v>
      </c>
      <c r="Z67" s="288"/>
      <c r="AA67" s="288"/>
      <c r="AB67" s="289"/>
    </row>
    <row r="68" spans="3:28">
      <c r="C68" s="271"/>
      <c r="D68" s="258" t="s">
        <v>349</v>
      </c>
      <c r="E68" s="259"/>
      <c r="F68" s="260"/>
      <c r="G68" s="175" t="s">
        <v>342</v>
      </c>
      <c r="H68" s="258"/>
      <c r="I68" s="259"/>
      <c r="J68" s="259"/>
      <c r="K68" s="259"/>
      <c r="L68" s="259"/>
      <c r="M68" s="259"/>
      <c r="N68" s="259"/>
      <c r="O68" s="259"/>
      <c r="P68" s="260"/>
      <c r="Q68" s="261">
        <v>0</v>
      </c>
      <c r="R68" s="259"/>
      <c r="S68" s="260"/>
      <c r="T68" s="262">
        <v>63.25</v>
      </c>
      <c r="U68" s="259"/>
      <c r="V68" s="259"/>
      <c r="W68" s="259"/>
      <c r="X68" s="260"/>
      <c r="Y68" s="287">
        <v>63.25</v>
      </c>
      <c r="Z68" s="288"/>
      <c r="AA68" s="288"/>
      <c r="AB68" s="289"/>
    </row>
    <row r="69" spans="3:28">
      <c r="C69" s="271"/>
      <c r="D69" s="258" t="s">
        <v>473</v>
      </c>
      <c r="E69" s="259"/>
      <c r="F69" s="260"/>
      <c r="G69" s="175" t="s">
        <v>474</v>
      </c>
      <c r="H69" s="258"/>
      <c r="I69" s="259"/>
      <c r="J69" s="259"/>
      <c r="K69" s="259"/>
      <c r="L69" s="259"/>
      <c r="M69" s="259"/>
      <c r="N69" s="259"/>
      <c r="O69" s="259"/>
      <c r="P69" s="260"/>
      <c r="Q69" s="261">
        <v>0.09</v>
      </c>
      <c r="R69" s="259"/>
      <c r="S69" s="260"/>
      <c r="T69" s="262">
        <v>6915.17</v>
      </c>
      <c r="U69" s="259"/>
      <c r="V69" s="259"/>
      <c r="W69" s="259"/>
      <c r="X69" s="260"/>
      <c r="Y69" s="287">
        <v>6915.26</v>
      </c>
      <c r="Z69" s="288"/>
      <c r="AA69" s="288"/>
      <c r="AB69" s="289"/>
    </row>
    <row r="70" spans="3:28">
      <c r="C70" s="271"/>
      <c r="D70" s="258" t="s">
        <v>475</v>
      </c>
      <c r="E70" s="259"/>
      <c r="F70" s="260"/>
      <c r="G70" s="175" t="s">
        <v>474</v>
      </c>
      <c r="H70" s="258"/>
      <c r="I70" s="259"/>
      <c r="J70" s="259"/>
      <c r="K70" s="259"/>
      <c r="L70" s="259"/>
      <c r="M70" s="259"/>
      <c r="N70" s="259"/>
      <c r="O70" s="259"/>
      <c r="P70" s="260"/>
      <c r="Q70" s="261">
        <v>0.02</v>
      </c>
      <c r="R70" s="259"/>
      <c r="S70" s="260"/>
      <c r="T70" s="262">
        <v>1413.14</v>
      </c>
      <c r="U70" s="259"/>
      <c r="V70" s="259"/>
      <c r="W70" s="259"/>
      <c r="X70" s="260"/>
      <c r="Y70" s="287">
        <v>1413.16</v>
      </c>
      <c r="Z70" s="288"/>
      <c r="AA70" s="288"/>
      <c r="AB70" s="289"/>
    </row>
    <row r="71" spans="3:28">
      <c r="C71" s="271"/>
      <c r="D71" s="258" t="s">
        <v>476</v>
      </c>
      <c r="E71" s="259"/>
      <c r="F71" s="260"/>
      <c r="G71" s="175" t="s">
        <v>474</v>
      </c>
      <c r="H71" s="258"/>
      <c r="I71" s="259"/>
      <c r="J71" s="259"/>
      <c r="K71" s="259"/>
      <c r="L71" s="259"/>
      <c r="M71" s="259"/>
      <c r="N71" s="259"/>
      <c r="O71" s="259"/>
      <c r="P71" s="260"/>
      <c r="Q71" s="261">
        <v>0</v>
      </c>
      <c r="R71" s="259"/>
      <c r="S71" s="260"/>
      <c r="T71" s="262">
        <v>312.5</v>
      </c>
      <c r="U71" s="259"/>
      <c r="V71" s="259"/>
      <c r="W71" s="259"/>
      <c r="X71" s="260"/>
      <c r="Y71" s="287">
        <v>312.5</v>
      </c>
      <c r="Z71" s="288"/>
      <c r="AA71" s="288"/>
      <c r="AB71" s="289"/>
    </row>
    <row r="72" spans="3:28">
      <c r="C72" s="271"/>
      <c r="D72" s="258" t="s">
        <v>477</v>
      </c>
      <c r="E72" s="259"/>
      <c r="F72" s="260"/>
      <c r="G72" s="175" t="s">
        <v>474</v>
      </c>
      <c r="H72" s="258"/>
      <c r="I72" s="259"/>
      <c r="J72" s="259"/>
      <c r="K72" s="259"/>
      <c r="L72" s="259"/>
      <c r="M72" s="259"/>
      <c r="N72" s="259"/>
      <c r="O72" s="259"/>
      <c r="P72" s="260"/>
      <c r="Q72" s="261">
        <v>0.01</v>
      </c>
      <c r="R72" s="259"/>
      <c r="S72" s="260"/>
      <c r="T72" s="262">
        <v>321.77</v>
      </c>
      <c r="U72" s="259"/>
      <c r="V72" s="259"/>
      <c r="W72" s="259"/>
      <c r="X72" s="260"/>
      <c r="Y72" s="287">
        <v>321.77999999999997</v>
      </c>
      <c r="Z72" s="288"/>
      <c r="AA72" s="288"/>
      <c r="AB72" s="289"/>
    </row>
    <row r="73" spans="3:28">
      <c r="C73" s="271"/>
      <c r="D73" s="258" t="s">
        <v>478</v>
      </c>
      <c r="E73" s="259"/>
      <c r="F73" s="260"/>
      <c r="G73" s="175" t="s">
        <v>474</v>
      </c>
      <c r="H73" s="258"/>
      <c r="I73" s="259"/>
      <c r="J73" s="259"/>
      <c r="K73" s="259"/>
      <c r="L73" s="259"/>
      <c r="M73" s="259"/>
      <c r="N73" s="259"/>
      <c r="O73" s="259"/>
      <c r="P73" s="260"/>
      <c r="Q73" s="261">
        <v>0</v>
      </c>
      <c r="R73" s="259"/>
      <c r="S73" s="260"/>
      <c r="T73" s="262">
        <v>276.61</v>
      </c>
      <c r="U73" s="259"/>
      <c r="V73" s="259"/>
      <c r="W73" s="259"/>
      <c r="X73" s="260"/>
      <c r="Y73" s="287">
        <v>276.61</v>
      </c>
      <c r="Z73" s="288"/>
      <c r="AA73" s="288"/>
      <c r="AB73" s="289"/>
    </row>
    <row r="74" spans="3:28">
      <c r="C74" s="271"/>
      <c r="D74" s="258" t="s">
        <v>479</v>
      </c>
      <c r="E74" s="259"/>
      <c r="F74" s="260"/>
      <c r="G74" s="175" t="s">
        <v>474</v>
      </c>
      <c r="H74" s="258"/>
      <c r="I74" s="259"/>
      <c r="J74" s="259"/>
      <c r="K74" s="259"/>
      <c r="L74" s="259"/>
      <c r="M74" s="259"/>
      <c r="N74" s="259"/>
      <c r="O74" s="259"/>
      <c r="P74" s="260"/>
      <c r="Q74" s="261">
        <v>0</v>
      </c>
      <c r="R74" s="259"/>
      <c r="S74" s="260"/>
      <c r="T74" s="262">
        <v>172.88</v>
      </c>
      <c r="U74" s="259"/>
      <c r="V74" s="259"/>
      <c r="W74" s="259"/>
      <c r="X74" s="260"/>
      <c r="Y74" s="287">
        <v>172.88</v>
      </c>
      <c r="Z74" s="288"/>
      <c r="AA74" s="288"/>
      <c r="AB74" s="289"/>
    </row>
    <row r="75" spans="3:28">
      <c r="C75" s="271"/>
      <c r="D75" s="258" t="s">
        <v>480</v>
      </c>
      <c r="E75" s="259"/>
      <c r="F75" s="260"/>
      <c r="G75" s="175" t="s">
        <v>474</v>
      </c>
      <c r="H75" s="258"/>
      <c r="I75" s="259"/>
      <c r="J75" s="259"/>
      <c r="K75" s="259"/>
      <c r="L75" s="259"/>
      <c r="M75" s="259"/>
      <c r="N75" s="259"/>
      <c r="O75" s="259"/>
      <c r="P75" s="260"/>
      <c r="Q75" s="261">
        <v>0</v>
      </c>
      <c r="R75" s="259"/>
      <c r="S75" s="260"/>
      <c r="T75" s="262">
        <v>113.54</v>
      </c>
      <c r="U75" s="259"/>
      <c r="V75" s="259"/>
      <c r="W75" s="259"/>
      <c r="X75" s="260"/>
      <c r="Y75" s="287">
        <v>113.54</v>
      </c>
      <c r="Z75" s="288"/>
      <c r="AA75" s="288"/>
      <c r="AB75" s="289"/>
    </row>
    <row r="76" spans="3:28">
      <c r="C76" s="271"/>
      <c r="D76" s="258" t="s">
        <v>481</v>
      </c>
      <c r="E76" s="259"/>
      <c r="F76" s="260"/>
      <c r="G76" s="175" t="s">
        <v>474</v>
      </c>
      <c r="H76" s="258"/>
      <c r="I76" s="259"/>
      <c r="J76" s="259"/>
      <c r="K76" s="259"/>
      <c r="L76" s="259"/>
      <c r="M76" s="259"/>
      <c r="N76" s="259"/>
      <c r="O76" s="259"/>
      <c r="P76" s="260"/>
      <c r="Q76" s="261">
        <v>0</v>
      </c>
      <c r="R76" s="259"/>
      <c r="S76" s="260"/>
      <c r="T76" s="262">
        <v>72.63</v>
      </c>
      <c r="U76" s="259"/>
      <c r="V76" s="259"/>
      <c r="W76" s="259"/>
      <c r="X76" s="260"/>
      <c r="Y76" s="287">
        <v>72.63</v>
      </c>
      <c r="Z76" s="288"/>
      <c r="AA76" s="288"/>
      <c r="AB76" s="289"/>
    </row>
    <row r="77" spans="3:28">
      <c r="C77" s="271"/>
      <c r="D77" s="258" t="s">
        <v>482</v>
      </c>
      <c r="E77" s="259"/>
      <c r="F77" s="260"/>
      <c r="G77" s="175" t="s">
        <v>483</v>
      </c>
      <c r="H77" s="258"/>
      <c r="I77" s="259"/>
      <c r="J77" s="259"/>
      <c r="K77" s="259"/>
      <c r="L77" s="259"/>
      <c r="M77" s="259"/>
      <c r="N77" s="259"/>
      <c r="O77" s="259"/>
      <c r="P77" s="260"/>
      <c r="Q77" s="261">
        <v>0</v>
      </c>
      <c r="R77" s="259"/>
      <c r="S77" s="260"/>
      <c r="T77" s="262">
        <v>7475.28</v>
      </c>
      <c r="U77" s="259"/>
      <c r="V77" s="259"/>
      <c r="W77" s="259"/>
      <c r="X77" s="260"/>
      <c r="Y77" s="287">
        <v>7475.28</v>
      </c>
      <c r="Z77" s="288"/>
      <c r="AA77" s="288"/>
      <c r="AB77" s="289"/>
    </row>
    <row r="78" spans="3:28">
      <c r="C78" s="271"/>
      <c r="D78" s="258" t="s">
        <v>484</v>
      </c>
      <c r="E78" s="259"/>
      <c r="F78" s="260"/>
      <c r="G78" s="175" t="s">
        <v>483</v>
      </c>
      <c r="H78" s="258"/>
      <c r="I78" s="259"/>
      <c r="J78" s="259"/>
      <c r="K78" s="259"/>
      <c r="L78" s="259"/>
      <c r="M78" s="259"/>
      <c r="N78" s="259"/>
      <c r="O78" s="259"/>
      <c r="P78" s="260"/>
      <c r="Q78" s="261">
        <v>0</v>
      </c>
      <c r="R78" s="259"/>
      <c r="S78" s="260"/>
      <c r="T78" s="262">
        <v>1531.39</v>
      </c>
      <c r="U78" s="259"/>
      <c r="V78" s="259"/>
      <c r="W78" s="259"/>
      <c r="X78" s="260"/>
      <c r="Y78" s="287">
        <v>1531.39</v>
      </c>
      <c r="Z78" s="288"/>
      <c r="AA78" s="288"/>
      <c r="AB78" s="289"/>
    </row>
    <row r="79" spans="3:28">
      <c r="C79" s="271"/>
      <c r="D79" s="258" t="s">
        <v>485</v>
      </c>
      <c r="E79" s="259"/>
      <c r="F79" s="260"/>
      <c r="G79" s="175" t="s">
        <v>483</v>
      </c>
      <c r="H79" s="258"/>
      <c r="I79" s="259"/>
      <c r="J79" s="259"/>
      <c r="K79" s="259"/>
      <c r="L79" s="259"/>
      <c r="M79" s="259"/>
      <c r="N79" s="259"/>
      <c r="O79" s="259"/>
      <c r="P79" s="260"/>
      <c r="Q79" s="261">
        <v>0</v>
      </c>
      <c r="R79" s="259"/>
      <c r="S79" s="260"/>
      <c r="T79" s="262">
        <v>312.5</v>
      </c>
      <c r="U79" s="259"/>
      <c r="V79" s="259"/>
      <c r="W79" s="259"/>
      <c r="X79" s="260"/>
      <c r="Y79" s="287">
        <v>312.5</v>
      </c>
      <c r="Z79" s="288"/>
      <c r="AA79" s="288"/>
      <c r="AB79" s="289"/>
    </row>
    <row r="80" spans="3:28">
      <c r="C80" s="271"/>
      <c r="D80" s="258" t="s">
        <v>486</v>
      </c>
      <c r="E80" s="259"/>
      <c r="F80" s="260"/>
      <c r="G80" s="175" t="s">
        <v>483</v>
      </c>
      <c r="H80" s="258"/>
      <c r="I80" s="259"/>
      <c r="J80" s="259"/>
      <c r="K80" s="259"/>
      <c r="L80" s="259"/>
      <c r="M80" s="259"/>
      <c r="N80" s="259"/>
      <c r="O80" s="259"/>
      <c r="P80" s="260"/>
      <c r="Q80" s="261">
        <v>0</v>
      </c>
      <c r="R80" s="259"/>
      <c r="S80" s="260"/>
      <c r="T80" s="262">
        <v>306.49</v>
      </c>
      <c r="U80" s="259"/>
      <c r="V80" s="259"/>
      <c r="W80" s="259"/>
      <c r="X80" s="260"/>
      <c r="Y80" s="287">
        <v>306.49</v>
      </c>
      <c r="Z80" s="288"/>
      <c r="AA80" s="288"/>
      <c r="AB80" s="289"/>
    </row>
    <row r="81" spans="3:28">
      <c r="C81" s="271"/>
      <c r="D81" s="258" t="s">
        <v>487</v>
      </c>
      <c r="E81" s="259"/>
      <c r="F81" s="260"/>
      <c r="G81" s="175" t="s">
        <v>483</v>
      </c>
      <c r="H81" s="258"/>
      <c r="I81" s="259"/>
      <c r="J81" s="259"/>
      <c r="K81" s="259"/>
      <c r="L81" s="259"/>
      <c r="M81" s="259"/>
      <c r="N81" s="259"/>
      <c r="O81" s="259"/>
      <c r="P81" s="260"/>
      <c r="Q81" s="261">
        <v>0</v>
      </c>
      <c r="R81" s="259"/>
      <c r="S81" s="260"/>
      <c r="T81" s="262">
        <v>299.01</v>
      </c>
      <c r="U81" s="259"/>
      <c r="V81" s="259"/>
      <c r="W81" s="259"/>
      <c r="X81" s="260"/>
      <c r="Y81" s="287">
        <v>299.01</v>
      </c>
      <c r="Z81" s="288"/>
      <c r="AA81" s="288"/>
      <c r="AB81" s="289"/>
    </row>
    <row r="82" spans="3:28">
      <c r="C82" s="271"/>
      <c r="D82" s="258" t="s">
        <v>488</v>
      </c>
      <c r="E82" s="259"/>
      <c r="F82" s="260"/>
      <c r="G82" s="175" t="s">
        <v>483</v>
      </c>
      <c r="H82" s="258"/>
      <c r="I82" s="259"/>
      <c r="J82" s="259"/>
      <c r="K82" s="259"/>
      <c r="L82" s="259"/>
      <c r="M82" s="259"/>
      <c r="N82" s="259"/>
      <c r="O82" s="259"/>
      <c r="P82" s="260"/>
      <c r="Q82" s="261">
        <v>0</v>
      </c>
      <c r="R82" s="259"/>
      <c r="S82" s="260"/>
      <c r="T82" s="262">
        <v>186.88</v>
      </c>
      <c r="U82" s="259"/>
      <c r="V82" s="259"/>
      <c r="W82" s="259"/>
      <c r="X82" s="260"/>
      <c r="Y82" s="287">
        <v>186.88</v>
      </c>
      <c r="Z82" s="288"/>
      <c r="AA82" s="288"/>
      <c r="AB82" s="289"/>
    </row>
    <row r="83" spans="3:28">
      <c r="C83" s="271"/>
      <c r="D83" s="258" t="s">
        <v>489</v>
      </c>
      <c r="E83" s="259"/>
      <c r="F83" s="260"/>
      <c r="G83" s="175" t="s">
        <v>483</v>
      </c>
      <c r="H83" s="258"/>
      <c r="I83" s="259"/>
      <c r="J83" s="259"/>
      <c r="K83" s="259"/>
      <c r="L83" s="259"/>
      <c r="M83" s="259"/>
      <c r="N83" s="259"/>
      <c r="O83" s="259"/>
      <c r="P83" s="260"/>
      <c r="Q83" s="261">
        <v>0</v>
      </c>
      <c r="R83" s="259"/>
      <c r="S83" s="260"/>
      <c r="T83" s="262">
        <v>113.54</v>
      </c>
      <c r="U83" s="259"/>
      <c r="V83" s="259"/>
      <c r="W83" s="259"/>
      <c r="X83" s="260"/>
      <c r="Y83" s="287">
        <v>113.54</v>
      </c>
      <c r="Z83" s="288"/>
      <c r="AA83" s="288"/>
      <c r="AB83" s="289"/>
    </row>
    <row r="84" spans="3:28">
      <c r="C84" s="271"/>
      <c r="D84" s="258" t="s">
        <v>490</v>
      </c>
      <c r="E84" s="259"/>
      <c r="F84" s="260"/>
      <c r="G84" s="175" t="s">
        <v>483</v>
      </c>
      <c r="H84" s="258"/>
      <c r="I84" s="259"/>
      <c r="J84" s="259"/>
      <c r="K84" s="259"/>
      <c r="L84" s="259"/>
      <c r="M84" s="259"/>
      <c r="N84" s="259"/>
      <c r="O84" s="259"/>
      <c r="P84" s="260"/>
      <c r="Q84" s="261">
        <v>0</v>
      </c>
      <c r="R84" s="259"/>
      <c r="S84" s="260"/>
      <c r="T84" s="262">
        <v>66.28</v>
      </c>
      <c r="U84" s="259"/>
      <c r="V84" s="259"/>
      <c r="W84" s="259"/>
      <c r="X84" s="260"/>
      <c r="Y84" s="287">
        <v>66.28</v>
      </c>
      <c r="Z84" s="288"/>
      <c r="AA84" s="288"/>
      <c r="AB84" s="289"/>
    </row>
    <row r="85" spans="3:28">
      <c r="C85" s="271"/>
      <c r="D85" s="258" t="s">
        <v>491</v>
      </c>
      <c r="E85" s="259"/>
      <c r="F85" s="260"/>
      <c r="G85" s="175" t="s">
        <v>492</v>
      </c>
      <c r="H85" s="258"/>
      <c r="I85" s="259"/>
      <c r="J85" s="259"/>
      <c r="K85" s="259"/>
      <c r="L85" s="259"/>
      <c r="M85" s="259"/>
      <c r="N85" s="259"/>
      <c r="O85" s="259"/>
      <c r="P85" s="260"/>
      <c r="Q85" s="261">
        <v>0</v>
      </c>
      <c r="R85" s="259"/>
      <c r="S85" s="260"/>
      <c r="T85" s="262">
        <v>7485.92</v>
      </c>
      <c r="U85" s="259"/>
      <c r="V85" s="259"/>
      <c r="W85" s="259"/>
      <c r="X85" s="260"/>
      <c r="Y85" s="287">
        <v>7485.92</v>
      </c>
      <c r="Z85" s="288"/>
      <c r="AA85" s="288"/>
      <c r="AB85" s="289"/>
    </row>
    <row r="86" spans="3:28">
      <c r="C86" s="271"/>
      <c r="D86" s="258" t="s">
        <v>493</v>
      </c>
      <c r="E86" s="259"/>
      <c r="F86" s="260"/>
      <c r="G86" s="175" t="s">
        <v>492</v>
      </c>
      <c r="H86" s="258"/>
      <c r="I86" s="259"/>
      <c r="J86" s="259"/>
      <c r="K86" s="259"/>
      <c r="L86" s="259"/>
      <c r="M86" s="259"/>
      <c r="N86" s="259"/>
      <c r="O86" s="259"/>
      <c r="P86" s="260"/>
      <c r="Q86" s="261">
        <v>0</v>
      </c>
      <c r="R86" s="259"/>
      <c r="S86" s="260"/>
      <c r="T86" s="262">
        <v>1533.57</v>
      </c>
      <c r="U86" s="259"/>
      <c r="V86" s="259"/>
      <c r="W86" s="259"/>
      <c r="X86" s="260"/>
      <c r="Y86" s="287">
        <v>1533.57</v>
      </c>
      <c r="Z86" s="288"/>
      <c r="AA86" s="288"/>
      <c r="AB86" s="289"/>
    </row>
    <row r="87" spans="3:28">
      <c r="C87" s="271"/>
      <c r="D87" s="258" t="s">
        <v>494</v>
      </c>
      <c r="E87" s="259"/>
      <c r="F87" s="260"/>
      <c r="G87" s="175" t="s">
        <v>492</v>
      </c>
      <c r="H87" s="258"/>
      <c r="I87" s="259"/>
      <c r="J87" s="259"/>
      <c r="K87" s="259"/>
      <c r="L87" s="259"/>
      <c r="M87" s="259"/>
      <c r="N87" s="259"/>
      <c r="O87" s="259"/>
      <c r="P87" s="260"/>
      <c r="Q87" s="261">
        <v>0</v>
      </c>
      <c r="R87" s="259"/>
      <c r="S87" s="260"/>
      <c r="T87" s="262">
        <v>312.5</v>
      </c>
      <c r="U87" s="259"/>
      <c r="V87" s="259"/>
      <c r="W87" s="259"/>
      <c r="X87" s="260"/>
      <c r="Y87" s="287">
        <v>312.5</v>
      </c>
      <c r="Z87" s="288"/>
      <c r="AA87" s="288"/>
      <c r="AB87" s="289"/>
    </row>
    <row r="88" spans="3:28">
      <c r="C88" s="271"/>
      <c r="D88" s="258" t="s">
        <v>495</v>
      </c>
      <c r="E88" s="259"/>
      <c r="F88" s="260"/>
      <c r="G88" s="175" t="s">
        <v>492</v>
      </c>
      <c r="H88" s="258"/>
      <c r="I88" s="259"/>
      <c r="J88" s="259"/>
      <c r="K88" s="259"/>
      <c r="L88" s="259"/>
      <c r="M88" s="259"/>
      <c r="N88" s="259"/>
      <c r="O88" s="259"/>
      <c r="P88" s="260"/>
      <c r="Q88" s="261">
        <v>0</v>
      </c>
      <c r="R88" s="259"/>
      <c r="S88" s="260"/>
      <c r="T88" s="262">
        <v>306.92</v>
      </c>
      <c r="U88" s="259"/>
      <c r="V88" s="259"/>
      <c r="W88" s="259"/>
      <c r="X88" s="260"/>
      <c r="Y88" s="287">
        <v>306.92</v>
      </c>
      <c r="Z88" s="288"/>
      <c r="AA88" s="288"/>
      <c r="AB88" s="289"/>
    </row>
    <row r="89" spans="3:28">
      <c r="C89" s="271"/>
      <c r="D89" s="258" t="s">
        <v>496</v>
      </c>
      <c r="E89" s="259"/>
      <c r="F89" s="260"/>
      <c r="G89" s="175" t="s">
        <v>492</v>
      </c>
      <c r="H89" s="258"/>
      <c r="I89" s="259"/>
      <c r="J89" s="259"/>
      <c r="K89" s="259"/>
      <c r="L89" s="259"/>
      <c r="M89" s="259"/>
      <c r="N89" s="259"/>
      <c r="O89" s="259"/>
      <c r="P89" s="260"/>
      <c r="Q89" s="261">
        <v>0</v>
      </c>
      <c r="R89" s="259"/>
      <c r="S89" s="260"/>
      <c r="T89" s="262">
        <v>299.44</v>
      </c>
      <c r="U89" s="259"/>
      <c r="V89" s="259"/>
      <c r="W89" s="259"/>
      <c r="X89" s="260"/>
      <c r="Y89" s="287">
        <v>299.44</v>
      </c>
      <c r="Z89" s="288"/>
      <c r="AA89" s="288"/>
      <c r="AB89" s="289"/>
    </row>
    <row r="90" spans="3:28">
      <c r="C90" s="271"/>
      <c r="D90" s="258" t="s">
        <v>497</v>
      </c>
      <c r="E90" s="259"/>
      <c r="F90" s="260"/>
      <c r="G90" s="175" t="s">
        <v>492</v>
      </c>
      <c r="H90" s="258"/>
      <c r="I90" s="259"/>
      <c r="J90" s="259"/>
      <c r="K90" s="259"/>
      <c r="L90" s="259"/>
      <c r="M90" s="259"/>
      <c r="N90" s="259"/>
      <c r="O90" s="259"/>
      <c r="P90" s="260"/>
      <c r="Q90" s="261">
        <v>0</v>
      </c>
      <c r="R90" s="259"/>
      <c r="S90" s="260"/>
      <c r="T90" s="262">
        <v>187.15</v>
      </c>
      <c r="U90" s="259"/>
      <c r="V90" s="259"/>
      <c r="W90" s="259"/>
      <c r="X90" s="260"/>
      <c r="Y90" s="287">
        <v>187.15</v>
      </c>
      <c r="Z90" s="288"/>
      <c r="AA90" s="288"/>
      <c r="AB90" s="289"/>
    </row>
    <row r="91" spans="3:28">
      <c r="C91" s="271"/>
      <c r="D91" s="258" t="s">
        <v>498</v>
      </c>
      <c r="E91" s="259"/>
      <c r="F91" s="260"/>
      <c r="G91" s="175" t="s">
        <v>492</v>
      </c>
      <c r="H91" s="258"/>
      <c r="I91" s="259"/>
      <c r="J91" s="259"/>
      <c r="K91" s="259"/>
      <c r="L91" s="259"/>
      <c r="M91" s="259"/>
      <c r="N91" s="259"/>
      <c r="O91" s="259"/>
      <c r="P91" s="260"/>
      <c r="Q91" s="261">
        <v>0</v>
      </c>
      <c r="R91" s="259"/>
      <c r="S91" s="260"/>
      <c r="T91" s="262">
        <v>113.54</v>
      </c>
      <c r="U91" s="259"/>
      <c r="V91" s="259"/>
      <c r="W91" s="259"/>
      <c r="X91" s="260"/>
      <c r="Y91" s="287">
        <v>113.54</v>
      </c>
      <c r="Z91" s="288"/>
      <c r="AA91" s="288"/>
      <c r="AB91" s="289"/>
    </row>
    <row r="92" spans="3:28">
      <c r="C92" s="271"/>
      <c r="D92" s="258" t="s">
        <v>499</v>
      </c>
      <c r="E92" s="259"/>
      <c r="F92" s="260"/>
      <c r="G92" s="175" t="s">
        <v>492</v>
      </c>
      <c r="H92" s="258"/>
      <c r="I92" s="259"/>
      <c r="J92" s="259"/>
      <c r="K92" s="259"/>
      <c r="L92" s="259"/>
      <c r="M92" s="259"/>
      <c r="N92" s="259"/>
      <c r="O92" s="259"/>
      <c r="P92" s="260"/>
      <c r="Q92" s="261">
        <v>0</v>
      </c>
      <c r="R92" s="259"/>
      <c r="S92" s="260"/>
      <c r="T92" s="262">
        <v>66.38</v>
      </c>
      <c r="U92" s="259"/>
      <c r="V92" s="259"/>
      <c r="W92" s="259"/>
      <c r="X92" s="260"/>
      <c r="Y92" s="287">
        <v>66.38</v>
      </c>
      <c r="Z92" s="288"/>
      <c r="AA92" s="288"/>
      <c r="AB92" s="289"/>
    </row>
    <row r="93" spans="3:28">
      <c r="C93" s="271"/>
      <c r="D93" s="258" t="s">
        <v>500</v>
      </c>
      <c r="E93" s="259"/>
      <c r="F93" s="260"/>
      <c r="G93" s="175" t="s">
        <v>501</v>
      </c>
      <c r="H93" s="258"/>
      <c r="I93" s="259"/>
      <c r="J93" s="259"/>
      <c r="K93" s="259"/>
      <c r="L93" s="259"/>
      <c r="M93" s="259"/>
      <c r="N93" s="259"/>
      <c r="O93" s="259"/>
      <c r="P93" s="260"/>
      <c r="Q93" s="261">
        <v>0</v>
      </c>
      <c r="R93" s="259"/>
      <c r="S93" s="260"/>
      <c r="T93" s="262">
        <v>7416.81</v>
      </c>
      <c r="U93" s="259"/>
      <c r="V93" s="259"/>
      <c r="W93" s="259"/>
      <c r="X93" s="260"/>
      <c r="Y93" s="287">
        <v>7416.81</v>
      </c>
      <c r="Z93" s="288"/>
      <c r="AA93" s="288"/>
      <c r="AB93" s="289"/>
    </row>
    <row r="94" spans="3:28">
      <c r="C94" s="271"/>
      <c r="D94" s="258" t="s">
        <v>502</v>
      </c>
      <c r="E94" s="259"/>
      <c r="F94" s="260"/>
      <c r="G94" s="175" t="s">
        <v>501</v>
      </c>
      <c r="H94" s="258"/>
      <c r="I94" s="259"/>
      <c r="J94" s="259"/>
      <c r="K94" s="259"/>
      <c r="L94" s="259"/>
      <c r="M94" s="259"/>
      <c r="N94" s="259"/>
      <c r="O94" s="259"/>
      <c r="P94" s="260"/>
      <c r="Q94" s="261">
        <v>0</v>
      </c>
      <c r="R94" s="259"/>
      <c r="S94" s="260"/>
      <c r="T94" s="262">
        <v>1519.41</v>
      </c>
      <c r="U94" s="259"/>
      <c r="V94" s="259"/>
      <c r="W94" s="259"/>
      <c r="X94" s="260"/>
      <c r="Y94" s="287">
        <v>1519.41</v>
      </c>
      <c r="Z94" s="288"/>
      <c r="AA94" s="288"/>
      <c r="AB94" s="289"/>
    </row>
    <row r="95" spans="3:28">
      <c r="C95" s="271"/>
      <c r="D95" s="258" t="s">
        <v>503</v>
      </c>
      <c r="E95" s="259"/>
      <c r="F95" s="260"/>
      <c r="G95" s="175" t="s">
        <v>501</v>
      </c>
      <c r="H95" s="258"/>
      <c r="I95" s="259"/>
      <c r="J95" s="259"/>
      <c r="K95" s="259"/>
      <c r="L95" s="259"/>
      <c r="M95" s="259"/>
      <c r="N95" s="259"/>
      <c r="O95" s="259"/>
      <c r="P95" s="260"/>
      <c r="Q95" s="261">
        <v>0</v>
      </c>
      <c r="R95" s="259"/>
      <c r="S95" s="260"/>
      <c r="T95" s="262">
        <v>312.5</v>
      </c>
      <c r="U95" s="259"/>
      <c r="V95" s="259"/>
      <c r="W95" s="259"/>
      <c r="X95" s="260"/>
      <c r="Y95" s="287">
        <v>312.5</v>
      </c>
      <c r="Z95" s="288"/>
      <c r="AA95" s="288"/>
      <c r="AB95" s="289"/>
    </row>
    <row r="96" spans="3:28">
      <c r="C96" s="271"/>
      <c r="D96" s="258" t="s">
        <v>504</v>
      </c>
      <c r="E96" s="259"/>
      <c r="F96" s="260"/>
      <c r="G96" s="175" t="s">
        <v>501</v>
      </c>
      <c r="H96" s="258"/>
      <c r="I96" s="259"/>
      <c r="J96" s="259"/>
      <c r="K96" s="259"/>
      <c r="L96" s="259"/>
      <c r="M96" s="259"/>
      <c r="N96" s="259"/>
      <c r="O96" s="259"/>
      <c r="P96" s="260"/>
      <c r="Q96" s="261">
        <v>0</v>
      </c>
      <c r="R96" s="259"/>
      <c r="S96" s="260"/>
      <c r="T96" s="262">
        <v>304.08999999999997</v>
      </c>
      <c r="U96" s="259"/>
      <c r="V96" s="259"/>
      <c r="W96" s="259"/>
      <c r="X96" s="260"/>
      <c r="Y96" s="287">
        <v>304.08999999999997</v>
      </c>
      <c r="Z96" s="288"/>
      <c r="AA96" s="288"/>
      <c r="AB96" s="289"/>
    </row>
    <row r="97" spans="3:28">
      <c r="C97" s="271"/>
      <c r="D97" s="258" t="s">
        <v>505</v>
      </c>
      <c r="E97" s="259"/>
      <c r="F97" s="260"/>
      <c r="G97" s="175" t="s">
        <v>501</v>
      </c>
      <c r="H97" s="258"/>
      <c r="I97" s="259"/>
      <c r="J97" s="259"/>
      <c r="K97" s="259"/>
      <c r="L97" s="259"/>
      <c r="M97" s="259"/>
      <c r="N97" s="259"/>
      <c r="O97" s="259"/>
      <c r="P97" s="260"/>
      <c r="Q97" s="261">
        <v>0</v>
      </c>
      <c r="R97" s="259"/>
      <c r="S97" s="260"/>
      <c r="T97" s="262">
        <v>296.67</v>
      </c>
      <c r="U97" s="259"/>
      <c r="V97" s="259"/>
      <c r="W97" s="259"/>
      <c r="X97" s="260"/>
      <c r="Y97" s="287">
        <v>296.67</v>
      </c>
      <c r="Z97" s="288"/>
      <c r="AA97" s="288"/>
      <c r="AB97" s="289"/>
    </row>
    <row r="98" spans="3:28">
      <c r="C98" s="271"/>
      <c r="D98" s="258" t="s">
        <v>506</v>
      </c>
      <c r="E98" s="259"/>
      <c r="F98" s="260"/>
      <c r="G98" s="175" t="s">
        <v>501</v>
      </c>
      <c r="H98" s="258"/>
      <c r="I98" s="259"/>
      <c r="J98" s="259"/>
      <c r="K98" s="259"/>
      <c r="L98" s="259"/>
      <c r="M98" s="259"/>
      <c r="N98" s="259"/>
      <c r="O98" s="259"/>
      <c r="P98" s="260"/>
      <c r="Q98" s="261">
        <v>0</v>
      </c>
      <c r="R98" s="259"/>
      <c r="S98" s="260"/>
      <c r="T98" s="262">
        <v>185.42</v>
      </c>
      <c r="U98" s="259"/>
      <c r="V98" s="259"/>
      <c r="W98" s="259"/>
      <c r="X98" s="260"/>
      <c r="Y98" s="287">
        <v>185.42</v>
      </c>
      <c r="Z98" s="288"/>
      <c r="AA98" s="288"/>
      <c r="AB98" s="289"/>
    </row>
    <row r="99" spans="3:28">
      <c r="C99" s="271"/>
      <c r="D99" s="258" t="s">
        <v>507</v>
      </c>
      <c r="E99" s="259"/>
      <c r="F99" s="260"/>
      <c r="G99" s="175" t="s">
        <v>501</v>
      </c>
      <c r="H99" s="258"/>
      <c r="I99" s="259"/>
      <c r="J99" s="259"/>
      <c r="K99" s="259"/>
      <c r="L99" s="259"/>
      <c r="M99" s="259"/>
      <c r="N99" s="259"/>
      <c r="O99" s="259"/>
      <c r="P99" s="260"/>
      <c r="Q99" s="261">
        <v>0</v>
      </c>
      <c r="R99" s="259"/>
      <c r="S99" s="260"/>
      <c r="T99" s="262">
        <v>113.54</v>
      </c>
      <c r="U99" s="259"/>
      <c r="V99" s="259"/>
      <c r="W99" s="259"/>
      <c r="X99" s="260"/>
      <c r="Y99" s="287">
        <v>113.54</v>
      </c>
      <c r="Z99" s="288"/>
      <c r="AA99" s="288"/>
      <c r="AB99" s="289"/>
    </row>
    <row r="100" spans="3:28">
      <c r="C100" s="271"/>
      <c r="D100" s="258" t="s">
        <v>508</v>
      </c>
      <c r="E100" s="259"/>
      <c r="F100" s="260"/>
      <c r="G100" s="175" t="s">
        <v>501</v>
      </c>
      <c r="H100" s="258"/>
      <c r="I100" s="259"/>
      <c r="J100" s="259"/>
      <c r="K100" s="259"/>
      <c r="L100" s="259"/>
      <c r="M100" s="259"/>
      <c r="N100" s="259"/>
      <c r="O100" s="259"/>
      <c r="P100" s="260"/>
      <c r="Q100" s="261">
        <v>0</v>
      </c>
      <c r="R100" s="259"/>
      <c r="S100" s="260"/>
      <c r="T100" s="262">
        <v>65.77</v>
      </c>
      <c r="U100" s="259"/>
      <c r="V100" s="259"/>
      <c r="W100" s="259"/>
      <c r="X100" s="260"/>
      <c r="Y100" s="287">
        <v>65.77</v>
      </c>
      <c r="Z100" s="288"/>
      <c r="AA100" s="288"/>
      <c r="AB100" s="289"/>
    </row>
    <row r="101" spans="3:28">
      <c r="C101" s="271"/>
      <c r="D101" s="258" t="s">
        <v>509</v>
      </c>
      <c r="E101" s="259"/>
      <c r="F101" s="260"/>
      <c r="G101" s="175" t="s">
        <v>510</v>
      </c>
      <c r="H101" s="258"/>
      <c r="I101" s="259"/>
      <c r="J101" s="259"/>
      <c r="K101" s="259"/>
      <c r="L101" s="259"/>
      <c r="M101" s="259"/>
      <c r="N101" s="259"/>
      <c r="O101" s="259"/>
      <c r="P101" s="260"/>
      <c r="Q101" s="261">
        <v>7378.44</v>
      </c>
      <c r="R101" s="259"/>
      <c r="S101" s="260"/>
      <c r="T101" s="262">
        <v>0</v>
      </c>
      <c r="U101" s="259"/>
      <c r="V101" s="259"/>
      <c r="W101" s="259"/>
      <c r="X101" s="260"/>
      <c r="Y101" s="287">
        <v>7378.44</v>
      </c>
      <c r="Z101" s="288"/>
      <c r="AA101" s="288"/>
      <c r="AB101" s="289"/>
    </row>
    <row r="102" spans="3:28">
      <c r="C102" s="271"/>
      <c r="D102" s="258" t="s">
        <v>511</v>
      </c>
      <c r="E102" s="259"/>
      <c r="F102" s="260"/>
      <c r="G102" s="175" t="s">
        <v>510</v>
      </c>
      <c r="H102" s="258"/>
      <c r="I102" s="259"/>
      <c r="J102" s="259"/>
      <c r="K102" s="259"/>
      <c r="L102" s="259"/>
      <c r="M102" s="259"/>
      <c r="N102" s="259"/>
      <c r="O102" s="259"/>
      <c r="P102" s="260"/>
      <c r="Q102" s="261">
        <v>1511.55</v>
      </c>
      <c r="R102" s="259"/>
      <c r="S102" s="260"/>
      <c r="T102" s="262">
        <v>0</v>
      </c>
      <c r="U102" s="259"/>
      <c r="V102" s="259"/>
      <c r="W102" s="259"/>
      <c r="X102" s="260"/>
      <c r="Y102" s="287">
        <v>1511.55</v>
      </c>
      <c r="Z102" s="288"/>
      <c r="AA102" s="288"/>
      <c r="AB102" s="289"/>
    </row>
    <row r="103" spans="3:28">
      <c r="C103" s="271"/>
      <c r="D103" s="258" t="s">
        <v>512</v>
      </c>
      <c r="E103" s="259"/>
      <c r="F103" s="260"/>
      <c r="G103" s="175" t="s">
        <v>510</v>
      </c>
      <c r="H103" s="258"/>
      <c r="I103" s="259"/>
      <c r="J103" s="259"/>
      <c r="K103" s="259"/>
      <c r="L103" s="259"/>
      <c r="M103" s="259"/>
      <c r="N103" s="259"/>
      <c r="O103" s="259"/>
      <c r="P103" s="260"/>
      <c r="Q103" s="261">
        <v>312.5</v>
      </c>
      <c r="R103" s="259"/>
      <c r="S103" s="260"/>
      <c r="T103" s="262">
        <v>0</v>
      </c>
      <c r="U103" s="259"/>
      <c r="V103" s="259"/>
      <c r="W103" s="259"/>
      <c r="X103" s="260"/>
      <c r="Y103" s="287">
        <v>312.5</v>
      </c>
      <c r="Z103" s="288"/>
      <c r="AA103" s="288"/>
      <c r="AB103" s="289"/>
    </row>
    <row r="104" spans="3:28">
      <c r="C104" s="271"/>
      <c r="D104" s="258" t="s">
        <v>513</v>
      </c>
      <c r="E104" s="259"/>
      <c r="F104" s="260"/>
      <c r="G104" s="175" t="s">
        <v>510</v>
      </c>
      <c r="H104" s="258"/>
      <c r="I104" s="259"/>
      <c r="J104" s="259"/>
      <c r="K104" s="259"/>
      <c r="L104" s="259"/>
      <c r="M104" s="259"/>
      <c r="N104" s="259"/>
      <c r="O104" s="259"/>
      <c r="P104" s="260"/>
      <c r="Q104" s="261">
        <v>302.52</v>
      </c>
      <c r="R104" s="259"/>
      <c r="S104" s="260"/>
      <c r="T104" s="262">
        <v>0</v>
      </c>
      <c r="U104" s="259"/>
      <c r="V104" s="259"/>
      <c r="W104" s="259"/>
      <c r="X104" s="260"/>
      <c r="Y104" s="287">
        <v>302.52</v>
      </c>
      <c r="Z104" s="288"/>
      <c r="AA104" s="288"/>
      <c r="AB104" s="289"/>
    </row>
    <row r="105" spans="3:28">
      <c r="C105" s="271"/>
      <c r="D105" s="258" t="s">
        <v>514</v>
      </c>
      <c r="E105" s="259"/>
      <c r="F105" s="260"/>
      <c r="G105" s="175" t="s">
        <v>510</v>
      </c>
      <c r="H105" s="258"/>
      <c r="I105" s="259"/>
      <c r="J105" s="259"/>
      <c r="K105" s="259"/>
      <c r="L105" s="259"/>
      <c r="M105" s="259"/>
      <c r="N105" s="259"/>
      <c r="O105" s="259"/>
      <c r="P105" s="260"/>
      <c r="Q105" s="261">
        <v>295.14</v>
      </c>
      <c r="R105" s="259"/>
      <c r="S105" s="260"/>
      <c r="T105" s="262">
        <v>0</v>
      </c>
      <c r="U105" s="259"/>
      <c r="V105" s="259"/>
      <c r="W105" s="259"/>
      <c r="X105" s="260"/>
      <c r="Y105" s="287">
        <v>295.14</v>
      </c>
      <c r="Z105" s="288"/>
      <c r="AA105" s="288"/>
      <c r="AB105" s="289"/>
    </row>
    <row r="106" spans="3:28">
      <c r="C106" s="271"/>
      <c r="D106" s="258" t="s">
        <v>515</v>
      </c>
      <c r="E106" s="259"/>
      <c r="F106" s="260"/>
      <c r="G106" s="175" t="s">
        <v>510</v>
      </c>
      <c r="H106" s="258"/>
      <c r="I106" s="259"/>
      <c r="J106" s="259"/>
      <c r="K106" s="259"/>
      <c r="L106" s="259"/>
      <c r="M106" s="259"/>
      <c r="N106" s="259"/>
      <c r="O106" s="259"/>
      <c r="P106" s="260"/>
      <c r="Q106" s="261">
        <v>184.46</v>
      </c>
      <c r="R106" s="259"/>
      <c r="S106" s="260"/>
      <c r="T106" s="262">
        <v>0</v>
      </c>
      <c r="U106" s="259"/>
      <c r="V106" s="259"/>
      <c r="W106" s="259"/>
      <c r="X106" s="260"/>
      <c r="Y106" s="287">
        <v>184.46</v>
      </c>
      <c r="Z106" s="288"/>
      <c r="AA106" s="288"/>
      <c r="AB106" s="289"/>
    </row>
    <row r="107" spans="3:28">
      <c r="C107" s="271"/>
      <c r="D107" s="258" t="s">
        <v>516</v>
      </c>
      <c r="E107" s="259"/>
      <c r="F107" s="260"/>
      <c r="G107" s="175" t="s">
        <v>510</v>
      </c>
      <c r="H107" s="258"/>
      <c r="I107" s="259"/>
      <c r="J107" s="259"/>
      <c r="K107" s="259"/>
      <c r="L107" s="259"/>
      <c r="M107" s="259"/>
      <c r="N107" s="259"/>
      <c r="O107" s="259"/>
      <c r="P107" s="260"/>
      <c r="Q107" s="261">
        <v>113.54</v>
      </c>
      <c r="R107" s="259"/>
      <c r="S107" s="260"/>
      <c r="T107" s="262">
        <v>0</v>
      </c>
      <c r="U107" s="259"/>
      <c r="V107" s="259"/>
      <c r="W107" s="259"/>
      <c r="X107" s="260"/>
      <c r="Y107" s="287">
        <v>113.54</v>
      </c>
      <c r="Z107" s="288"/>
      <c r="AA107" s="288"/>
      <c r="AB107" s="289"/>
    </row>
    <row r="108" spans="3:28">
      <c r="C108" s="271"/>
      <c r="D108" s="258" t="s">
        <v>517</v>
      </c>
      <c r="E108" s="259"/>
      <c r="F108" s="260"/>
      <c r="G108" s="175" t="s">
        <v>510</v>
      </c>
      <c r="H108" s="258"/>
      <c r="I108" s="259"/>
      <c r="J108" s="259"/>
      <c r="K108" s="259"/>
      <c r="L108" s="259"/>
      <c r="M108" s="259"/>
      <c r="N108" s="259"/>
      <c r="O108" s="259"/>
      <c r="P108" s="260"/>
      <c r="Q108" s="261">
        <v>65.430000000000007</v>
      </c>
      <c r="R108" s="259"/>
      <c r="S108" s="260"/>
      <c r="T108" s="262">
        <v>0</v>
      </c>
      <c r="U108" s="259"/>
      <c r="V108" s="259"/>
      <c r="W108" s="259"/>
      <c r="X108" s="260"/>
      <c r="Y108" s="287">
        <v>65.430000000000007</v>
      </c>
      <c r="Z108" s="288"/>
      <c r="AA108" s="288"/>
      <c r="AB108" s="289"/>
    </row>
    <row r="109" spans="3:28">
      <c r="C109" s="272"/>
      <c r="D109" s="265" t="s">
        <v>298</v>
      </c>
      <c r="E109" s="266"/>
      <c r="F109" s="266"/>
      <c r="G109" s="176" t="s">
        <v>298</v>
      </c>
      <c r="H109" s="267" t="s">
        <v>305</v>
      </c>
      <c r="I109" s="266"/>
      <c r="J109" s="266"/>
      <c r="K109" s="266"/>
      <c r="L109" s="266"/>
      <c r="M109" s="266"/>
      <c r="N109" s="266"/>
      <c r="O109" s="266"/>
      <c r="P109" s="266"/>
      <c r="Q109" s="268">
        <v>10165.41</v>
      </c>
      <c r="R109" s="259"/>
      <c r="S109" s="260"/>
      <c r="T109" s="268">
        <v>60726.44</v>
      </c>
      <c r="U109" s="259"/>
      <c r="V109" s="259"/>
      <c r="W109" s="259"/>
      <c r="X109" s="260"/>
      <c r="Y109" s="294">
        <v>70891.850000000006</v>
      </c>
      <c r="Z109" s="288"/>
      <c r="AA109" s="288"/>
      <c r="AB109" s="289"/>
    </row>
    <row r="110" spans="3:28" ht="18" customHeight="1">
      <c r="C110" s="269" t="s">
        <v>300</v>
      </c>
      <c r="D110" s="259"/>
      <c r="E110" s="259"/>
      <c r="F110" s="259"/>
      <c r="G110" s="259"/>
      <c r="H110" s="259"/>
      <c r="I110" s="259"/>
      <c r="J110" s="259"/>
      <c r="K110" s="259"/>
      <c r="L110" s="259"/>
      <c r="M110" s="259"/>
      <c r="N110" s="259"/>
      <c r="O110" s="259"/>
      <c r="P110" s="260"/>
      <c r="Q110" s="270">
        <v>4070.71</v>
      </c>
      <c r="R110" s="259"/>
      <c r="S110" s="260"/>
      <c r="T110" s="270">
        <v>16181.31</v>
      </c>
      <c r="U110" s="259"/>
      <c r="V110" s="259"/>
      <c r="W110" s="259"/>
      <c r="X110" s="260"/>
      <c r="Y110" s="268">
        <v>20252.02</v>
      </c>
      <c r="Z110" s="259"/>
      <c r="AA110" s="259"/>
      <c r="AB110" s="260"/>
    </row>
    <row r="111" spans="3:28">
      <c r="C111" s="174"/>
      <c r="D111" s="275" t="s">
        <v>350</v>
      </c>
      <c r="E111" s="259"/>
      <c r="F111" s="259"/>
      <c r="G111" s="175"/>
      <c r="H111" s="258"/>
      <c r="I111" s="259"/>
      <c r="J111" s="259"/>
      <c r="K111" s="259"/>
      <c r="L111" s="259"/>
      <c r="M111" s="259"/>
      <c r="N111" s="259"/>
      <c r="O111" s="259"/>
      <c r="P111" s="260"/>
      <c r="Q111" s="268">
        <v>0</v>
      </c>
      <c r="R111" s="259"/>
      <c r="S111" s="260"/>
      <c r="T111" s="276">
        <v>-0.97</v>
      </c>
      <c r="U111" s="259"/>
      <c r="V111" s="259"/>
      <c r="W111" s="259"/>
      <c r="X111" s="260"/>
      <c r="Y111" s="294">
        <v>-0.97</v>
      </c>
      <c r="Z111" s="288"/>
      <c r="AA111" s="288"/>
      <c r="AB111" s="289"/>
    </row>
    <row r="112" spans="3:28">
      <c r="C112" s="258" t="s">
        <v>301</v>
      </c>
      <c r="D112" s="258" t="s">
        <v>518</v>
      </c>
      <c r="E112" s="259"/>
      <c r="F112" s="260"/>
      <c r="G112" s="175" t="s">
        <v>519</v>
      </c>
      <c r="H112" s="258" t="s">
        <v>520</v>
      </c>
      <c r="I112" s="259"/>
      <c r="J112" s="259"/>
      <c r="K112" s="259"/>
      <c r="L112" s="259"/>
      <c r="M112" s="259"/>
      <c r="N112" s="259"/>
      <c r="O112" s="259"/>
      <c r="P112" s="260"/>
      <c r="Q112" s="261">
        <v>57.83</v>
      </c>
      <c r="R112" s="259"/>
      <c r="S112" s="260"/>
      <c r="T112" s="262">
        <v>117.17</v>
      </c>
      <c r="U112" s="259"/>
      <c r="V112" s="259"/>
      <c r="W112" s="259"/>
      <c r="X112" s="260"/>
      <c r="Y112" s="287">
        <v>175</v>
      </c>
      <c r="Z112" s="288"/>
      <c r="AA112" s="288"/>
      <c r="AB112" s="289"/>
    </row>
    <row r="113" spans="3:28">
      <c r="C113" s="271"/>
      <c r="D113" s="258" t="s">
        <v>521</v>
      </c>
      <c r="E113" s="259"/>
      <c r="F113" s="260"/>
      <c r="G113" s="175" t="s">
        <v>522</v>
      </c>
      <c r="H113" s="258" t="s">
        <v>523</v>
      </c>
      <c r="I113" s="259"/>
      <c r="J113" s="259"/>
      <c r="K113" s="259"/>
      <c r="L113" s="259"/>
      <c r="M113" s="259"/>
      <c r="N113" s="259"/>
      <c r="O113" s="259"/>
      <c r="P113" s="260"/>
      <c r="Q113" s="261">
        <v>260</v>
      </c>
      <c r="R113" s="259"/>
      <c r="S113" s="260"/>
      <c r="T113" s="262">
        <v>0</v>
      </c>
      <c r="U113" s="259"/>
      <c r="V113" s="259"/>
      <c r="W113" s="259"/>
      <c r="X113" s="260"/>
      <c r="Y113" s="287">
        <v>260</v>
      </c>
      <c r="Z113" s="288"/>
      <c r="AA113" s="288"/>
      <c r="AB113" s="289"/>
    </row>
    <row r="114" spans="3:28">
      <c r="C114" s="271"/>
      <c r="D114" s="258" t="s">
        <v>524</v>
      </c>
      <c r="E114" s="259"/>
      <c r="F114" s="260"/>
      <c r="G114" s="175" t="s">
        <v>525</v>
      </c>
      <c r="H114" s="258" t="s">
        <v>351</v>
      </c>
      <c r="I114" s="259"/>
      <c r="J114" s="259"/>
      <c r="K114" s="259"/>
      <c r="L114" s="259"/>
      <c r="M114" s="259"/>
      <c r="N114" s="259"/>
      <c r="O114" s="259"/>
      <c r="P114" s="260"/>
      <c r="Q114" s="261">
        <v>2262.88</v>
      </c>
      <c r="R114" s="259"/>
      <c r="S114" s="260"/>
      <c r="T114" s="262">
        <v>0</v>
      </c>
      <c r="U114" s="259"/>
      <c r="V114" s="259"/>
      <c r="W114" s="259"/>
      <c r="X114" s="260"/>
      <c r="Y114" s="287">
        <v>2262.88</v>
      </c>
      <c r="Z114" s="288"/>
      <c r="AA114" s="288"/>
      <c r="AB114" s="289"/>
    </row>
    <row r="115" spans="3:28">
      <c r="C115" s="271"/>
      <c r="D115" s="258" t="s">
        <v>526</v>
      </c>
      <c r="E115" s="259"/>
      <c r="F115" s="260"/>
      <c r="G115" s="175" t="s">
        <v>525</v>
      </c>
      <c r="H115" s="258" t="s">
        <v>527</v>
      </c>
      <c r="I115" s="259"/>
      <c r="J115" s="259"/>
      <c r="K115" s="259"/>
      <c r="L115" s="259"/>
      <c r="M115" s="259"/>
      <c r="N115" s="259"/>
      <c r="O115" s="259"/>
      <c r="P115" s="260"/>
      <c r="Q115" s="261">
        <v>236.45</v>
      </c>
      <c r="R115" s="259"/>
      <c r="S115" s="260"/>
      <c r="T115" s="262">
        <v>0</v>
      </c>
      <c r="U115" s="259"/>
      <c r="V115" s="259"/>
      <c r="W115" s="259"/>
      <c r="X115" s="260"/>
      <c r="Y115" s="261">
        <v>236.45</v>
      </c>
      <c r="Z115" s="259"/>
      <c r="AA115" s="259"/>
      <c r="AB115" s="260"/>
    </row>
    <row r="116" spans="3:28">
      <c r="C116" s="272"/>
      <c r="D116" s="265" t="s">
        <v>298</v>
      </c>
      <c r="E116" s="266"/>
      <c r="F116" s="266"/>
      <c r="G116" s="176" t="s">
        <v>298</v>
      </c>
      <c r="H116" s="267" t="s">
        <v>305</v>
      </c>
      <c r="I116" s="266"/>
      <c r="J116" s="266"/>
      <c r="K116" s="266"/>
      <c r="L116" s="266"/>
      <c r="M116" s="266"/>
      <c r="N116" s="266"/>
      <c r="O116" s="266"/>
      <c r="P116" s="266"/>
      <c r="Q116" s="268">
        <v>2817.16</v>
      </c>
      <c r="R116" s="259"/>
      <c r="S116" s="260"/>
      <c r="T116" s="268">
        <v>117.17</v>
      </c>
      <c r="U116" s="259"/>
      <c r="V116" s="259"/>
      <c r="W116" s="259"/>
      <c r="X116" s="260"/>
      <c r="Y116" s="268">
        <v>2934.33</v>
      </c>
      <c r="Z116" s="259"/>
      <c r="AA116" s="259"/>
      <c r="AB116" s="260"/>
    </row>
    <row r="117" spans="3:28">
      <c r="C117" s="258" t="s">
        <v>351</v>
      </c>
      <c r="D117" s="258" t="s">
        <v>352</v>
      </c>
      <c r="E117" s="259"/>
      <c r="F117" s="260"/>
      <c r="G117" s="175" t="s">
        <v>353</v>
      </c>
      <c r="H117" s="258" t="s">
        <v>354</v>
      </c>
      <c r="I117" s="259"/>
      <c r="J117" s="259"/>
      <c r="K117" s="259"/>
      <c r="L117" s="259"/>
      <c r="M117" s="259"/>
      <c r="N117" s="259"/>
      <c r="O117" s="259"/>
      <c r="P117" s="260"/>
      <c r="Q117" s="261">
        <v>0</v>
      </c>
      <c r="R117" s="259"/>
      <c r="S117" s="260"/>
      <c r="T117" s="262">
        <v>1351.37</v>
      </c>
      <c r="U117" s="259"/>
      <c r="V117" s="259"/>
      <c r="W117" s="259"/>
      <c r="X117" s="260"/>
      <c r="Y117" s="287">
        <v>1351.37</v>
      </c>
      <c r="Z117" s="288"/>
      <c r="AA117" s="288"/>
      <c r="AB117" s="289"/>
    </row>
    <row r="118" spans="3:28">
      <c r="C118" s="271"/>
      <c r="D118" s="258" t="s">
        <v>355</v>
      </c>
      <c r="E118" s="259"/>
      <c r="F118" s="260"/>
      <c r="G118" s="175" t="s">
        <v>356</v>
      </c>
      <c r="H118" s="258" t="s">
        <v>357</v>
      </c>
      <c r="I118" s="259"/>
      <c r="J118" s="259"/>
      <c r="K118" s="259"/>
      <c r="L118" s="259"/>
      <c r="M118" s="259"/>
      <c r="N118" s="259"/>
      <c r="O118" s="259"/>
      <c r="P118" s="260"/>
      <c r="Q118" s="261">
        <v>0</v>
      </c>
      <c r="R118" s="259"/>
      <c r="S118" s="260"/>
      <c r="T118" s="262">
        <v>1741.07</v>
      </c>
      <c r="U118" s="259"/>
      <c r="V118" s="259"/>
      <c r="W118" s="259"/>
      <c r="X118" s="260"/>
      <c r="Y118" s="287">
        <v>1741.07</v>
      </c>
      <c r="Z118" s="288"/>
      <c r="AA118" s="288"/>
      <c r="AB118" s="289"/>
    </row>
    <row r="119" spans="3:28">
      <c r="C119" s="271"/>
      <c r="D119" s="258" t="s">
        <v>358</v>
      </c>
      <c r="E119" s="259"/>
      <c r="F119" s="260"/>
      <c r="G119" s="175" t="s">
        <v>359</v>
      </c>
      <c r="H119" s="258" t="s">
        <v>360</v>
      </c>
      <c r="I119" s="259"/>
      <c r="J119" s="259"/>
      <c r="K119" s="259"/>
      <c r="L119" s="259"/>
      <c r="M119" s="259"/>
      <c r="N119" s="259"/>
      <c r="O119" s="259"/>
      <c r="P119" s="260"/>
      <c r="Q119" s="261">
        <v>0</v>
      </c>
      <c r="R119" s="259"/>
      <c r="S119" s="260"/>
      <c r="T119" s="262">
        <v>894.26</v>
      </c>
      <c r="U119" s="259"/>
      <c r="V119" s="259"/>
      <c r="W119" s="259"/>
      <c r="X119" s="260"/>
      <c r="Y119" s="287">
        <v>894.26</v>
      </c>
      <c r="Z119" s="288"/>
      <c r="AA119" s="288"/>
      <c r="AB119" s="289"/>
    </row>
    <row r="120" spans="3:28">
      <c r="C120" s="271"/>
      <c r="D120" s="258" t="s">
        <v>361</v>
      </c>
      <c r="E120" s="259"/>
      <c r="F120" s="260"/>
      <c r="G120" s="175" t="s">
        <v>359</v>
      </c>
      <c r="H120" s="258" t="s">
        <v>357</v>
      </c>
      <c r="I120" s="259"/>
      <c r="J120" s="259"/>
      <c r="K120" s="259"/>
      <c r="L120" s="259"/>
      <c r="M120" s="259"/>
      <c r="N120" s="259"/>
      <c r="O120" s="259"/>
      <c r="P120" s="260"/>
      <c r="Q120" s="261">
        <v>0</v>
      </c>
      <c r="R120" s="259"/>
      <c r="S120" s="260"/>
      <c r="T120" s="262">
        <v>1741.07</v>
      </c>
      <c r="U120" s="259"/>
      <c r="V120" s="259"/>
      <c r="W120" s="259"/>
      <c r="X120" s="260"/>
      <c r="Y120" s="287">
        <v>1741.07</v>
      </c>
      <c r="Z120" s="288"/>
      <c r="AA120" s="288"/>
      <c r="AB120" s="289"/>
    </row>
    <row r="121" spans="3:28">
      <c r="C121" s="271"/>
      <c r="D121" s="258" t="s">
        <v>528</v>
      </c>
      <c r="E121" s="259"/>
      <c r="F121" s="260"/>
      <c r="G121" s="175" t="s">
        <v>525</v>
      </c>
      <c r="H121" s="258" t="s">
        <v>529</v>
      </c>
      <c r="I121" s="259"/>
      <c r="J121" s="259"/>
      <c r="K121" s="259"/>
      <c r="L121" s="259"/>
      <c r="M121" s="259"/>
      <c r="N121" s="259"/>
      <c r="O121" s="259"/>
      <c r="P121" s="260"/>
      <c r="Q121" s="261">
        <v>0</v>
      </c>
      <c r="R121" s="259"/>
      <c r="S121" s="260"/>
      <c r="T121" s="262">
        <v>495.21</v>
      </c>
      <c r="U121" s="259"/>
      <c r="V121" s="259"/>
      <c r="W121" s="259"/>
      <c r="X121" s="260"/>
      <c r="Y121" s="287">
        <v>495.21</v>
      </c>
      <c r="Z121" s="288"/>
      <c r="AA121" s="288"/>
      <c r="AB121" s="289"/>
    </row>
    <row r="122" spans="3:28">
      <c r="C122" s="271"/>
      <c r="D122" s="258" t="s">
        <v>530</v>
      </c>
      <c r="E122" s="259"/>
      <c r="F122" s="260"/>
      <c r="G122" s="175" t="s">
        <v>531</v>
      </c>
      <c r="H122" s="258" t="s">
        <v>532</v>
      </c>
      <c r="I122" s="259"/>
      <c r="J122" s="259"/>
      <c r="K122" s="259"/>
      <c r="L122" s="259"/>
      <c r="M122" s="259"/>
      <c r="N122" s="259"/>
      <c r="O122" s="259"/>
      <c r="P122" s="260"/>
      <c r="Q122" s="261">
        <v>0</v>
      </c>
      <c r="R122" s="259"/>
      <c r="S122" s="260"/>
      <c r="T122" s="262">
        <v>997.06</v>
      </c>
      <c r="U122" s="259"/>
      <c r="V122" s="259"/>
      <c r="W122" s="259"/>
      <c r="X122" s="260"/>
      <c r="Y122" s="287">
        <v>997.06</v>
      </c>
      <c r="Z122" s="288"/>
      <c r="AA122" s="288"/>
      <c r="AB122" s="289"/>
    </row>
    <row r="123" spans="3:28">
      <c r="C123" s="271"/>
      <c r="D123" s="258" t="s">
        <v>533</v>
      </c>
      <c r="E123" s="259"/>
      <c r="F123" s="260"/>
      <c r="G123" s="175" t="s">
        <v>531</v>
      </c>
      <c r="H123" s="258" t="s">
        <v>534</v>
      </c>
      <c r="I123" s="259"/>
      <c r="J123" s="259"/>
      <c r="K123" s="259"/>
      <c r="L123" s="259"/>
      <c r="M123" s="259"/>
      <c r="N123" s="259"/>
      <c r="O123" s="259"/>
      <c r="P123" s="260"/>
      <c r="Q123" s="261">
        <v>0</v>
      </c>
      <c r="R123" s="259"/>
      <c r="S123" s="260"/>
      <c r="T123" s="262">
        <v>173.86</v>
      </c>
      <c r="U123" s="259"/>
      <c r="V123" s="259"/>
      <c r="W123" s="259"/>
      <c r="X123" s="260"/>
      <c r="Y123" s="287">
        <v>173.86</v>
      </c>
      <c r="Z123" s="288"/>
      <c r="AA123" s="288"/>
      <c r="AB123" s="289"/>
    </row>
    <row r="124" spans="3:28">
      <c r="C124" s="271"/>
      <c r="D124" s="258" t="s">
        <v>535</v>
      </c>
      <c r="E124" s="259"/>
      <c r="F124" s="260"/>
      <c r="G124" s="175" t="s">
        <v>459</v>
      </c>
      <c r="H124" s="258" t="s">
        <v>536</v>
      </c>
      <c r="I124" s="259"/>
      <c r="J124" s="259"/>
      <c r="K124" s="259"/>
      <c r="L124" s="259"/>
      <c r="M124" s="259"/>
      <c r="N124" s="259"/>
      <c r="O124" s="259"/>
      <c r="P124" s="260"/>
      <c r="Q124" s="261">
        <v>0</v>
      </c>
      <c r="R124" s="259"/>
      <c r="S124" s="260"/>
      <c r="T124" s="262">
        <v>7746.89</v>
      </c>
      <c r="U124" s="259"/>
      <c r="V124" s="259"/>
      <c r="W124" s="259"/>
      <c r="X124" s="260"/>
      <c r="Y124" s="287">
        <v>7746.89</v>
      </c>
      <c r="Z124" s="288"/>
      <c r="AA124" s="288"/>
      <c r="AB124" s="289"/>
    </row>
    <row r="125" spans="3:28">
      <c r="C125" s="271"/>
      <c r="D125" s="258" t="s">
        <v>537</v>
      </c>
      <c r="E125" s="259"/>
      <c r="F125" s="260"/>
      <c r="G125" s="175" t="s">
        <v>531</v>
      </c>
      <c r="H125" s="258" t="s">
        <v>538</v>
      </c>
      <c r="I125" s="259"/>
      <c r="J125" s="259"/>
      <c r="K125" s="259"/>
      <c r="L125" s="259"/>
      <c r="M125" s="259"/>
      <c r="N125" s="259"/>
      <c r="O125" s="259"/>
      <c r="P125" s="260"/>
      <c r="Q125" s="261">
        <v>0</v>
      </c>
      <c r="R125" s="259"/>
      <c r="S125" s="260"/>
      <c r="T125" s="262">
        <v>422.47</v>
      </c>
      <c r="U125" s="259"/>
      <c r="V125" s="259"/>
      <c r="W125" s="259"/>
      <c r="X125" s="260"/>
      <c r="Y125" s="287">
        <v>422.47</v>
      </c>
      <c r="Z125" s="288"/>
      <c r="AA125" s="288"/>
      <c r="AB125" s="289"/>
    </row>
    <row r="126" spans="3:28">
      <c r="C126" s="271"/>
      <c r="D126" s="258" t="s">
        <v>539</v>
      </c>
      <c r="E126" s="259"/>
      <c r="F126" s="260"/>
      <c r="G126" s="175" t="s">
        <v>540</v>
      </c>
      <c r="H126" s="258" t="s">
        <v>541</v>
      </c>
      <c r="I126" s="259"/>
      <c r="J126" s="259"/>
      <c r="K126" s="259"/>
      <c r="L126" s="259"/>
      <c r="M126" s="259"/>
      <c r="N126" s="259"/>
      <c r="O126" s="259"/>
      <c r="P126" s="260"/>
      <c r="Q126" s="261">
        <v>0</v>
      </c>
      <c r="R126" s="259"/>
      <c r="S126" s="260"/>
      <c r="T126" s="262">
        <v>501.85</v>
      </c>
      <c r="U126" s="259"/>
      <c r="V126" s="259"/>
      <c r="W126" s="259"/>
      <c r="X126" s="260"/>
      <c r="Y126" s="287">
        <v>501.85</v>
      </c>
      <c r="Z126" s="288"/>
      <c r="AA126" s="288"/>
      <c r="AB126" s="289"/>
    </row>
    <row r="127" spans="3:28">
      <c r="C127" s="271"/>
      <c r="D127" s="258" t="s">
        <v>542</v>
      </c>
      <c r="E127" s="259"/>
      <c r="F127" s="260"/>
      <c r="G127" s="175" t="s">
        <v>543</v>
      </c>
      <c r="H127" s="258" t="s">
        <v>544</v>
      </c>
      <c r="I127" s="259"/>
      <c r="J127" s="259"/>
      <c r="K127" s="259"/>
      <c r="L127" s="259"/>
      <c r="M127" s="259"/>
      <c r="N127" s="259"/>
      <c r="O127" s="259"/>
      <c r="P127" s="260"/>
      <c r="Q127" s="261">
        <v>535.35</v>
      </c>
      <c r="R127" s="259"/>
      <c r="S127" s="260"/>
      <c r="T127" s="262">
        <v>0</v>
      </c>
      <c r="U127" s="259"/>
      <c r="V127" s="259"/>
      <c r="W127" s="259"/>
      <c r="X127" s="260"/>
      <c r="Y127" s="287">
        <v>535.35</v>
      </c>
      <c r="Z127" s="288"/>
      <c r="AA127" s="288"/>
      <c r="AB127" s="289"/>
    </row>
    <row r="128" spans="3:28">
      <c r="C128" s="271"/>
      <c r="D128" s="258" t="s">
        <v>545</v>
      </c>
      <c r="E128" s="259"/>
      <c r="F128" s="260"/>
      <c r="G128" s="175" t="s">
        <v>546</v>
      </c>
      <c r="H128" s="258" t="s">
        <v>547</v>
      </c>
      <c r="I128" s="259"/>
      <c r="J128" s="259"/>
      <c r="K128" s="259"/>
      <c r="L128" s="259"/>
      <c r="M128" s="259"/>
      <c r="N128" s="259"/>
      <c r="O128" s="259"/>
      <c r="P128" s="260"/>
      <c r="Q128" s="261">
        <v>718.2</v>
      </c>
      <c r="R128" s="259"/>
      <c r="S128" s="260"/>
      <c r="T128" s="262">
        <v>0</v>
      </c>
      <c r="U128" s="259"/>
      <c r="V128" s="259"/>
      <c r="W128" s="259"/>
      <c r="X128" s="260"/>
      <c r="Y128" s="287">
        <v>718.2</v>
      </c>
      <c r="Z128" s="288"/>
      <c r="AA128" s="288"/>
      <c r="AB128" s="289"/>
    </row>
    <row r="129" spans="3:28">
      <c r="C129" s="272"/>
      <c r="D129" s="265" t="s">
        <v>298</v>
      </c>
      <c r="E129" s="266"/>
      <c r="F129" s="266"/>
      <c r="G129" s="176" t="s">
        <v>298</v>
      </c>
      <c r="H129" s="267" t="s">
        <v>362</v>
      </c>
      <c r="I129" s="266"/>
      <c r="J129" s="266"/>
      <c r="K129" s="266"/>
      <c r="L129" s="266"/>
      <c r="M129" s="266"/>
      <c r="N129" s="266"/>
      <c r="O129" s="266"/>
      <c r="P129" s="266"/>
      <c r="Q129" s="268">
        <v>1253.55</v>
      </c>
      <c r="R129" s="259"/>
      <c r="S129" s="260"/>
      <c r="T129" s="268">
        <v>16065.11</v>
      </c>
      <c r="U129" s="259"/>
      <c r="V129" s="259"/>
      <c r="W129" s="259"/>
      <c r="X129" s="260"/>
      <c r="Y129" s="268">
        <v>17318.66</v>
      </c>
      <c r="Z129" s="259"/>
      <c r="AA129" s="259"/>
      <c r="AB129" s="260"/>
    </row>
    <row r="130" spans="3:28" ht="18" customHeight="1">
      <c r="C130" s="269" t="s">
        <v>363</v>
      </c>
      <c r="D130" s="259"/>
      <c r="E130" s="259"/>
      <c r="F130" s="259"/>
      <c r="G130" s="259"/>
      <c r="H130" s="259"/>
      <c r="I130" s="259"/>
      <c r="J130" s="259"/>
      <c r="K130" s="259"/>
      <c r="L130" s="259"/>
      <c r="M130" s="259"/>
      <c r="N130" s="259"/>
      <c r="O130" s="259"/>
      <c r="P130" s="260"/>
      <c r="Q130" s="270">
        <v>33651.69</v>
      </c>
      <c r="R130" s="259"/>
      <c r="S130" s="260"/>
      <c r="T130" s="270">
        <v>20371.05</v>
      </c>
      <c r="U130" s="259"/>
      <c r="V130" s="259"/>
      <c r="W130" s="259"/>
      <c r="X130" s="260"/>
      <c r="Y130" s="270">
        <v>54022.74</v>
      </c>
      <c r="Z130" s="259"/>
      <c r="AA130" s="259"/>
      <c r="AB130" s="260"/>
    </row>
    <row r="131" spans="3:28">
      <c r="C131" s="258" t="s">
        <v>301</v>
      </c>
      <c r="D131" s="258" t="s">
        <v>364</v>
      </c>
      <c r="E131" s="259"/>
      <c r="F131" s="260"/>
      <c r="G131" s="175" t="s">
        <v>315</v>
      </c>
      <c r="H131" s="258" t="s">
        <v>365</v>
      </c>
      <c r="I131" s="259"/>
      <c r="J131" s="259"/>
      <c r="K131" s="259"/>
      <c r="L131" s="259"/>
      <c r="M131" s="259"/>
      <c r="N131" s="259"/>
      <c r="O131" s="259"/>
      <c r="P131" s="260"/>
      <c r="Q131" s="261">
        <v>0</v>
      </c>
      <c r="R131" s="259"/>
      <c r="S131" s="260"/>
      <c r="T131" s="262">
        <v>2937.82</v>
      </c>
      <c r="U131" s="259"/>
      <c r="V131" s="259"/>
      <c r="W131" s="259"/>
      <c r="X131" s="260"/>
      <c r="Y131" s="287">
        <v>2937.82</v>
      </c>
      <c r="Z131" s="288"/>
      <c r="AA131" s="288"/>
      <c r="AB131" s="289"/>
    </row>
    <row r="132" spans="3:28">
      <c r="C132" s="271"/>
      <c r="D132" s="258" t="s">
        <v>366</v>
      </c>
      <c r="E132" s="259"/>
      <c r="F132" s="260"/>
      <c r="G132" s="175" t="s">
        <v>315</v>
      </c>
      <c r="H132" s="258" t="s">
        <v>367</v>
      </c>
      <c r="I132" s="259"/>
      <c r="J132" s="259"/>
      <c r="K132" s="259"/>
      <c r="L132" s="259"/>
      <c r="M132" s="259"/>
      <c r="N132" s="259"/>
      <c r="O132" s="259"/>
      <c r="P132" s="260"/>
      <c r="Q132" s="261">
        <v>0</v>
      </c>
      <c r="R132" s="259"/>
      <c r="S132" s="260"/>
      <c r="T132" s="262">
        <v>3876.29</v>
      </c>
      <c r="U132" s="259"/>
      <c r="V132" s="259"/>
      <c r="W132" s="259"/>
      <c r="X132" s="260"/>
      <c r="Y132" s="287">
        <v>3876.29</v>
      </c>
      <c r="Z132" s="288"/>
      <c r="AA132" s="288"/>
      <c r="AB132" s="289"/>
    </row>
    <row r="133" spans="3:28">
      <c r="C133" s="271"/>
      <c r="D133" s="258" t="s">
        <v>548</v>
      </c>
      <c r="E133" s="259"/>
      <c r="F133" s="260"/>
      <c r="G133" s="175" t="s">
        <v>469</v>
      </c>
      <c r="H133" s="258" t="s">
        <v>422</v>
      </c>
      <c r="I133" s="259"/>
      <c r="J133" s="259"/>
      <c r="K133" s="259"/>
      <c r="L133" s="259"/>
      <c r="M133" s="259"/>
      <c r="N133" s="259"/>
      <c r="O133" s="259"/>
      <c r="P133" s="260"/>
      <c r="Q133" s="261">
        <v>0</v>
      </c>
      <c r="R133" s="259"/>
      <c r="S133" s="260"/>
      <c r="T133" s="262">
        <v>5405.36</v>
      </c>
      <c r="U133" s="259"/>
      <c r="V133" s="259"/>
      <c r="W133" s="259"/>
      <c r="X133" s="260"/>
      <c r="Y133" s="287">
        <v>5405.36</v>
      </c>
      <c r="Z133" s="288"/>
      <c r="AA133" s="288"/>
      <c r="AB133" s="289"/>
    </row>
    <row r="134" spans="3:28">
      <c r="C134" s="271"/>
      <c r="D134" s="258" t="s">
        <v>549</v>
      </c>
      <c r="E134" s="259"/>
      <c r="F134" s="260"/>
      <c r="G134" s="175" t="s">
        <v>469</v>
      </c>
      <c r="H134" s="258" t="s">
        <v>378</v>
      </c>
      <c r="I134" s="259"/>
      <c r="J134" s="259"/>
      <c r="K134" s="259"/>
      <c r="L134" s="259"/>
      <c r="M134" s="259"/>
      <c r="N134" s="259"/>
      <c r="O134" s="259"/>
      <c r="P134" s="260"/>
      <c r="Q134" s="261">
        <v>0</v>
      </c>
      <c r="R134" s="259"/>
      <c r="S134" s="260"/>
      <c r="T134" s="262">
        <v>8151.58</v>
      </c>
      <c r="U134" s="259"/>
      <c r="V134" s="259"/>
      <c r="W134" s="259"/>
      <c r="X134" s="260"/>
      <c r="Y134" s="287">
        <v>8151.58</v>
      </c>
      <c r="Z134" s="288"/>
      <c r="AA134" s="288"/>
      <c r="AB134" s="289"/>
    </row>
    <row r="135" spans="3:28">
      <c r="C135" s="271"/>
      <c r="D135" s="258" t="s">
        <v>368</v>
      </c>
      <c r="E135" s="259"/>
      <c r="F135" s="260"/>
      <c r="G135" s="175" t="s">
        <v>321</v>
      </c>
      <c r="H135" s="258" t="s">
        <v>369</v>
      </c>
      <c r="I135" s="259"/>
      <c r="J135" s="259"/>
      <c r="K135" s="259"/>
      <c r="L135" s="259"/>
      <c r="M135" s="259"/>
      <c r="N135" s="259"/>
      <c r="O135" s="259"/>
      <c r="P135" s="260"/>
      <c r="Q135" s="261">
        <v>15238.23</v>
      </c>
      <c r="R135" s="259"/>
      <c r="S135" s="260"/>
      <c r="T135" s="262">
        <v>0</v>
      </c>
      <c r="U135" s="259"/>
      <c r="V135" s="259"/>
      <c r="W135" s="259"/>
      <c r="X135" s="260"/>
      <c r="Y135" s="287">
        <v>15238.23</v>
      </c>
      <c r="Z135" s="288"/>
      <c r="AA135" s="288"/>
      <c r="AB135" s="289"/>
    </row>
    <row r="136" spans="3:28">
      <c r="C136" s="271"/>
      <c r="D136" s="258" t="s">
        <v>370</v>
      </c>
      <c r="E136" s="259"/>
      <c r="F136" s="260"/>
      <c r="G136" s="175" t="s">
        <v>321</v>
      </c>
      <c r="H136" s="258" t="s">
        <v>371</v>
      </c>
      <c r="I136" s="259"/>
      <c r="J136" s="259"/>
      <c r="K136" s="259"/>
      <c r="L136" s="259"/>
      <c r="M136" s="259"/>
      <c r="N136" s="259"/>
      <c r="O136" s="259"/>
      <c r="P136" s="260"/>
      <c r="Q136" s="261">
        <v>2947.78</v>
      </c>
      <c r="R136" s="259"/>
      <c r="S136" s="260"/>
      <c r="T136" s="262">
        <v>0</v>
      </c>
      <c r="U136" s="259"/>
      <c r="V136" s="259"/>
      <c r="W136" s="259"/>
      <c r="X136" s="260"/>
      <c r="Y136" s="287">
        <v>2947.78</v>
      </c>
      <c r="Z136" s="288"/>
      <c r="AA136" s="288"/>
      <c r="AB136" s="289"/>
    </row>
    <row r="137" spans="3:28">
      <c r="C137" s="271"/>
      <c r="D137" s="258" t="s">
        <v>372</v>
      </c>
      <c r="E137" s="259"/>
      <c r="F137" s="260"/>
      <c r="G137" s="175" t="s">
        <v>321</v>
      </c>
      <c r="H137" s="258" t="s">
        <v>373</v>
      </c>
      <c r="I137" s="259"/>
      <c r="J137" s="259"/>
      <c r="K137" s="259"/>
      <c r="L137" s="259"/>
      <c r="M137" s="259"/>
      <c r="N137" s="259"/>
      <c r="O137" s="259"/>
      <c r="P137" s="260"/>
      <c r="Q137" s="261">
        <v>15465.68</v>
      </c>
      <c r="R137" s="259"/>
      <c r="S137" s="260"/>
      <c r="T137" s="262">
        <v>0</v>
      </c>
      <c r="U137" s="259"/>
      <c r="V137" s="259"/>
      <c r="W137" s="259"/>
      <c r="X137" s="260"/>
      <c r="Y137" s="287">
        <v>15465.68</v>
      </c>
      <c r="Z137" s="288"/>
      <c r="AA137" s="288"/>
      <c r="AB137" s="289"/>
    </row>
    <row r="138" spans="3:28">
      <c r="C138" s="272"/>
      <c r="D138" s="265" t="s">
        <v>298</v>
      </c>
      <c r="E138" s="266"/>
      <c r="F138" s="266"/>
      <c r="G138" s="176" t="s">
        <v>298</v>
      </c>
      <c r="H138" s="267" t="s">
        <v>305</v>
      </c>
      <c r="I138" s="266"/>
      <c r="J138" s="266"/>
      <c r="K138" s="266"/>
      <c r="L138" s="266"/>
      <c r="M138" s="266"/>
      <c r="N138" s="266"/>
      <c r="O138" s="266"/>
      <c r="P138" s="266"/>
      <c r="Q138" s="268">
        <v>33651.69</v>
      </c>
      <c r="R138" s="259"/>
      <c r="S138" s="260"/>
      <c r="T138" s="268">
        <v>20371.05</v>
      </c>
      <c r="U138" s="259"/>
      <c r="V138" s="259"/>
      <c r="W138" s="259"/>
      <c r="X138" s="260"/>
      <c r="Y138" s="268">
        <v>54022.74</v>
      </c>
      <c r="Z138" s="259"/>
      <c r="AA138" s="259"/>
      <c r="AB138" s="260"/>
    </row>
    <row r="139" spans="3:28" ht="18" customHeight="1">
      <c r="C139" s="269" t="s">
        <v>374</v>
      </c>
      <c r="D139" s="259"/>
      <c r="E139" s="259"/>
      <c r="F139" s="259"/>
      <c r="G139" s="259"/>
      <c r="H139" s="259"/>
      <c r="I139" s="259"/>
      <c r="J139" s="259"/>
      <c r="K139" s="259"/>
      <c r="L139" s="259"/>
      <c r="M139" s="259"/>
      <c r="N139" s="259"/>
      <c r="O139" s="259"/>
      <c r="P139" s="260"/>
      <c r="Q139" s="270">
        <v>223024.35</v>
      </c>
      <c r="R139" s="259"/>
      <c r="S139" s="260"/>
      <c r="T139" s="270">
        <v>174426.92</v>
      </c>
      <c r="U139" s="259"/>
      <c r="V139" s="259"/>
      <c r="W139" s="259"/>
      <c r="X139" s="260"/>
      <c r="Y139" s="270">
        <v>397451.27</v>
      </c>
      <c r="Z139" s="259"/>
      <c r="AA139" s="259"/>
      <c r="AB139" s="260"/>
    </row>
    <row r="140" spans="3:28">
      <c r="C140" s="258" t="s">
        <v>301</v>
      </c>
      <c r="D140" s="258" t="s">
        <v>375</v>
      </c>
      <c r="E140" s="259"/>
      <c r="F140" s="260"/>
      <c r="G140" s="175" t="s">
        <v>315</v>
      </c>
      <c r="H140" s="258" t="s">
        <v>376</v>
      </c>
      <c r="I140" s="259"/>
      <c r="J140" s="259"/>
      <c r="K140" s="259"/>
      <c r="L140" s="259"/>
      <c r="M140" s="259"/>
      <c r="N140" s="259"/>
      <c r="O140" s="259"/>
      <c r="P140" s="260"/>
      <c r="Q140" s="261">
        <v>0</v>
      </c>
      <c r="R140" s="259"/>
      <c r="S140" s="260"/>
      <c r="T140" s="262">
        <v>7344.54</v>
      </c>
      <c r="U140" s="259"/>
      <c r="V140" s="259"/>
      <c r="W140" s="259"/>
      <c r="X140" s="260"/>
      <c r="Y140" s="287">
        <v>7344.54</v>
      </c>
      <c r="Z140" s="288"/>
      <c r="AA140" s="288"/>
      <c r="AB140" s="289"/>
    </row>
    <row r="141" spans="3:28">
      <c r="C141" s="271"/>
      <c r="D141" s="258" t="s">
        <v>377</v>
      </c>
      <c r="E141" s="259"/>
      <c r="F141" s="260"/>
      <c r="G141" s="175" t="s">
        <v>315</v>
      </c>
      <c r="H141" s="258" t="s">
        <v>378</v>
      </c>
      <c r="I141" s="259"/>
      <c r="J141" s="259"/>
      <c r="K141" s="259"/>
      <c r="L141" s="259"/>
      <c r="M141" s="259"/>
      <c r="N141" s="259"/>
      <c r="O141" s="259"/>
      <c r="P141" s="260"/>
      <c r="Q141" s="261">
        <v>0</v>
      </c>
      <c r="R141" s="259"/>
      <c r="S141" s="260"/>
      <c r="T141" s="262">
        <v>14616.14</v>
      </c>
      <c r="U141" s="259"/>
      <c r="V141" s="259"/>
      <c r="W141" s="259"/>
      <c r="X141" s="260"/>
      <c r="Y141" s="287">
        <v>14616.14</v>
      </c>
      <c r="Z141" s="288"/>
      <c r="AA141" s="288"/>
      <c r="AB141" s="289"/>
    </row>
    <row r="142" spans="3:28">
      <c r="C142" s="271"/>
      <c r="D142" s="258" t="s">
        <v>379</v>
      </c>
      <c r="E142" s="259"/>
      <c r="F142" s="260"/>
      <c r="G142" s="175" t="s">
        <v>315</v>
      </c>
      <c r="H142" s="258" t="s">
        <v>380</v>
      </c>
      <c r="I142" s="259"/>
      <c r="J142" s="259"/>
      <c r="K142" s="259"/>
      <c r="L142" s="259"/>
      <c r="M142" s="259"/>
      <c r="N142" s="259"/>
      <c r="O142" s="259"/>
      <c r="P142" s="260"/>
      <c r="Q142" s="261">
        <v>0</v>
      </c>
      <c r="R142" s="259"/>
      <c r="S142" s="260"/>
      <c r="T142" s="262">
        <v>4998.37</v>
      </c>
      <c r="U142" s="259"/>
      <c r="V142" s="259"/>
      <c r="W142" s="259"/>
      <c r="X142" s="260"/>
      <c r="Y142" s="287">
        <v>4998.37</v>
      </c>
      <c r="Z142" s="288"/>
      <c r="AA142" s="288"/>
      <c r="AB142" s="289"/>
    </row>
    <row r="143" spans="3:28">
      <c r="C143" s="271"/>
      <c r="D143" s="258" t="s">
        <v>381</v>
      </c>
      <c r="E143" s="259"/>
      <c r="F143" s="260"/>
      <c r="G143" s="175" t="s">
        <v>318</v>
      </c>
      <c r="H143" s="258" t="s">
        <v>365</v>
      </c>
      <c r="I143" s="259"/>
      <c r="J143" s="259"/>
      <c r="K143" s="259"/>
      <c r="L143" s="259"/>
      <c r="M143" s="259"/>
      <c r="N143" s="259"/>
      <c r="O143" s="259"/>
      <c r="P143" s="260"/>
      <c r="Q143" s="261">
        <v>0</v>
      </c>
      <c r="R143" s="259"/>
      <c r="S143" s="260"/>
      <c r="T143" s="262">
        <v>10750.29</v>
      </c>
      <c r="U143" s="259"/>
      <c r="V143" s="259"/>
      <c r="W143" s="259"/>
      <c r="X143" s="260"/>
      <c r="Y143" s="287">
        <v>10750.29</v>
      </c>
      <c r="Z143" s="288"/>
      <c r="AA143" s="288"/>
      <c r="AB143" s="289"/>
    </row>
    <row r="144" spans="3:28">
      <c r="C144" s="271"/>
      <c r="D144" s="258" t="s">
        <v>382</v>
      </c>
      <c r="E144" s="259"/>
      <c r="F144" s="260"/>
      <c r="G144" s="175" t="s">
        <v>318</v>
      </c>
      <c r="H144" s="258" t="s">
        <v>383</v>
      </c>
      <c r="I144" s="259"/>
      <c r="J144" s="259"/>
      <c r="K144" s="259"/>
      <c r="L144" s="259"/>
      <c r="M144" s="259"/>
      <c r="N144" s="259"/>
      <c r="O144" s="259"/>
      <c r="P144" s="260"/>
      <c r="Q144" s="261">
        <v>0</v>
      </c>
      <c r="R144" s="259"/>
      <c r="S144" s="260"/>
      <c r="T144" s="262">
        <v>13603.36</v>
      </c>
      <c r="U144" s="259"/>
      <c r="V144" s="259"/>
      <c r="W144" s="259"/>
      <c r="X144" s="260"/>
      <c r="Y144" s="287">
        <v>13603.36</v>
      </c>
      <c r="Z144" s="288"/>
      <c r="AA144" s="288"/>
      <c r="AB144" s="289"/>
    </row>
    <row r="145" spans="3:28">
      <c r="C145" s="271"/>
      <c r="D145" s="258" t="s">
        <v>384</v>
      </c>
      <c r="E145" s="259"/>
      <c r="F145" s="260"/>
      <c r="G145" s="175" t="s">
        <v>318</v>
      </c>
      <c r="H145" s="258" t="s">
        <v>385</v>
      </c>
      <c r="I145" s="259"/>
      <c r="J145" s="259"/>
      <c r="K145" s="259"/>
      <c r="L145" s="259"/>
      <c r="M145" s="259"/>
      <c r="N145" s="259"/>
      <c r="O145" s="259"/>
      <c r="P145" s="260"/>
      <c r="Q145" s="261">
        <v>0</v>
      </c>
      <c r="R145" s="259"/>
      <c r="S145" s="260"/>
      <c r="T145" s="262">
        <v>6108.24</v>
      </c>
      <c r="U145" s="259"/>
      <c r="V145" s="259"/>
      <c r="W145" s="259"/>
      <c r="X145" s="260"/>
      <c r="Y145" s="287">
        <v>6108.24</v>
      </c>
      <c r="Z145" s="288"/>
      <c r="AA145" s="288"/>
      <c r="AB145" s="289"/>
    </row>
    <row r="146" spans="3:28">
      <c r="C146" s="271"/>
      <c r="D146" s="258" t="s">
        <v>550</v>
      </c>
      <c r="E146" s="259"/>
      <c r="F146" s="260"/>
      <c r="G146" s="175" t="s">
        <v>469</v>
      </c>
      <c r="H146" s="258" t="s">
        <v>367</v>
      </c>
      <c r="I146" s="259"/>
      <c r="J146" s="259"/>
      <c r="K146" s="259"/>
      <c r="L146" s="259"/>
      <c r="M146" s="259"/>
      <c r="N146" s="259"/>
      <c r="O146" s="259"/>
      <c r="P146" s="260"/>
      <c r="Q146" s="261">
        <v>0</v>
      </c>
      <c r="R146" s="259"/>
      <c r="S146" s="260"/>
      <c r="T146" s="262">
        <v>45432.77</v>
      </c>
      <c r="U146" s="259"/>
      <c r="V146" s="259"/>
      <c r="W146" s="259"/>
      <c r="X146" s="260"/>
      <c r="Y146" s="287">
        <v>45432.77</v>
      </c>
      <c r="Z146" s="288"/>
      <c r="AA146" s="288"/>
      <c r="AB146" s="289"/>
    </row>
    <row r="147" spans="3:28">
      <c r="C147" s="271"/>
      <c r="D147" s="258" t="s">
        <v>551</v>
      </c>
      <c r="E147" s="259"/>
      <c r="F147" s="260"/>
      <c r="G147" s="175" t="s">
        <v>469</v>
      </c>
      <c r="H147" s="258" t="s">
        <v>552</v>
      </c>
      <c r="I147" s="259"/>
      <c r="J147" s="259"/>
      <c r="K147" s="259"/>
      <c r="L147" s="259"/>
      <c r="M147" s="259"/>
      <c r="N147" s="259"/>
      <c r="O147" s="259"/>
      <c r="P147" s="260"/>
      <c r="Q147" s="261">
        <v>0</v>
      </c>
      <c r="R147" s="259"/>
      <c r="S147" s="260"/>
      <c r="T147" s="262">
        <v>49099.53</v>
      </c>
      <c r="U147" s="259"/>
      <c r="V147" s="259"/>
      <c r="W147" s="259"/>
      <c r="X147" s="260"/>
      <c r="Y147" s="287">
        <v>49099.53</v>
      </c>
      <c r="Z147" s="288"/>
      <c r="AA147" s="288"/>
      <c r="AB147" s="289"/>
    </row>
    <row r="148" spans="3:28">
      <c r="C148" s="271"/>
      <c r="D148" s="258" t="s">
        <v>553</v>
      </c>
      <c r="E148" s="259"/>
      <c r="F148" s="260"/>
      <c r="G148" s="175" t="s">
        <v>469</v>
      </c>
      <c r="H148" s="258" t="s">
        <v>424</v>
      </c>
      <c r="I148" s="259"/>
      <c r="J148" s="259"/>
      <c r="K148" s="259"/>
      <c r="L148" s="259"/>
      <c r="M148" s="259"/>
      <c r="N148" s="259"/>
      <c r="O148" s="259"/>
      <c r="P148" s="260"/>
      <c r="Q148" s="261">
        <v>0</v>
      </c>
      <c r="R148" s="259"/>
      <c r="S148" s="260"/>
      <c r="T148" s="262">
        <v>7659.75</v>
      </c>
      <c r="U148" s="259"/>
      <c r="V148" s="259"/>
      <c r="W148" s="259"/>
      <c r="X148" s="260"/>
      <c r="Y148" s="287">
        <v>7659.75</v>
      </c>
      <c r="Z148" s="288"/>
      <c r="AA148" s="288"/>
      <c r="AB148" s="289"/>
    </row>
    <row r="149" spans="3:28">
      <c r="C149" s="271"/>
      <c r="D149" s="258" t="s">
        <v>554</v>
      </c>
      <c r="E149" s="259"/>
      <c r="F149" s="260"/>
      <c r="G149" s="175" t="s">
        <v>469</v>
      </c>
      <c r="H149" s="258" t="s">
        <v>385</v>
      </c>
      <c r="I149" s="259"/>
      <c r="J149" s="259"/>
      <c r="K149" s="259"/>
      <c r="L149" s="259"/>
      <c r="M149" s="259"/>
      <c r="N149" s="259"/>
      <c r="O149" s="259"/>
      <c r="P149" s="260"/>
      <c r="Q149" s="261">
        <v>0</v>
      </c>
      <c r="R149" s="259"/>
      <c r="S149" s="260"/>
      <c r="T149" s="262">
        <v>6276.15</v>
      </c>
      <c r="U149" s="259"/>
      <c r="V149" s="259"/>
      <c r="W149" s="259"/>
      <c r="X149" s="260"/>
      <c r="Y149" s="287">
        <v>6276.15</v>
      </c>
      <c r="Z149" s="288"/>
      <c r="AA149" s="288"/>
      <c r="AB149" s="289"/>
    </row>
    <row r="150" spans="3:28">
      <c r="C150" s="271"/>
      <c r="D150" s="258" t="s">
        <v>555</v>
      </c>
      <c r="E150" s="259"/>
      <c r="F150" s="260"/>
      <c r="G150" s="175" t="s">
        <v>469</v>
      </c>
      <c r="H150" s="258" t="s">
        <v>319</v>
      </c>
      <c r="I150" s="259"/>
      <c r="J150" s="259"/>
      <c r="K150" s="259"/>
      <c r="L150" s="259"/>
      <c r="M150" s="259"/>
      <c r="N150" s="259"/>
      <c r="O150" s="259"/>
      <c r="P150" s="260"/>
      <c r="Q150" s="261">
        <v>0</v>
      </c>
      <c r="R150" s="259"/>
      <c r="S150" s="260"/>
      <c r="T150" s="262">
        <v>8537.7800000000007</v>
      </c>
      <c r="U150" s="259"/>
      <c r="V150" s="259"/>
      <c r="W150" s="259"/>
      <c r="X150" s="260"/>
      <c r="Y150" s="287">
        <v>8537.7800000000007</v>
      </c>
      <c r="Z150" s="288"/>
      <c r="AA150" s="288"/>
      <c r="AB150" s="289"/>
    </row>
    <row r="151" spans="3:28">
      <c r="C151" s="271"/>
      <c r="D151" s="258" t="s">
        <v>387</v>
      </c>
      <c r="E151" s="259"/>
      <c r="F151" s="260"/>
      <c r="G151" s="175" t="s">
        <v>321</v>
      </c>
      <c r="H151" s="258" t="s">
        <v>388</v>
      </c>
      <c r="I151" s="259"/>
      <c r="J151" s="259"/>
      <c r="K151" s="259"/>
      <c r="L151" s="259"/>
      <c r="M151" s="259"/>
      <c r="N151" s="259"/>
      <c r="O151" s="259"/>
      <c r="P151" s="260"/>
      <c r="Q151" s="261">
        <v>21910.639999999999</v>
      </c>
      <c r="R151" s="259"/>
      <c r="S151" s="260"/>
      <c r="T151" s="262">
        <v>0</v>
      </c>
      <c r="U151" s="259"/>
      <c r="V151" s="259"/>
      <c r="W151" s="259"/>
      <c r="X151" s="260"/>
      <c r="Y151" s="287">
        <v>21910.639999999999</v>
      </c>
      <c r="Z151" s="288"/>
      <c r="AA151" s="288"/>
      <c r="AB151" s="289"/>
    </row>
    <row r="152" spans="3:28">
      <c r="C152" s="271"/>
      <c r="D152" s="258" t="s">
        <v>389</v>
      </c>
      <c r="E152" s="259"/>
      <c r="F152" s="260"/>
      <c r="G152" s="175" t="s">
        <v>321</v>
      </c>
      <c r="H152" s="258" t="s">
        <v>390</v>
      </c>
      <c r="I152" s="259"/>
      <c r="J152" s="259"/>
      <c r="K152" s="259"/>
      <c r="L152" s="259"/>
      <c r="M152" s="259"/>
      <c r="N152" s="259"/>
      <c r="O152" s="259"/>
      <c r="P152" s="260"/>
      <c r="Q152" s="261">
        <v>11791.13</v>
      </c>
      <c r="R152" s="259"/>
      <c r="S152" s="260"/>
      <c r="T152" s="262">
        <v>0</v>
      </c>
      <c r="U152" s="259"/>
      <c r="V152" s="259"/>
      <c r="W152" s="259"/>
      <c r="X152" s="260"/>
      <c r="Y152" s="287">
        <v>11791.13</v>
      </c>
      <c r="Z152" s="288"/>
      <c r="AA152" s="288"/>
      <c r="AB152" s="289"/>
    </row>
    <row r="153" spans="3:28">
      <c r="C153" s="271"/>
      <c r="D153" s="258" t="s">
        <v>391</v>
      </c>
      <c r="E153" s="259"/>
      <c r="F153" s="260"/>
      <c r="G153" s="175" t="s">
        <v>321</v>
      </c>
      <c r="H153" s="258" t="s">
        <v>392</v>
      </c>
      <c r="I153" s="259"/>
      <c r="J153" s="259"/>
      <c r="K153" s="259"/>
      <c r="L153" s="259"/>
      <c r="M153" s="259"/>
      <c r="N153" s="259"/>
      <c r="O153" s="259"/>
      <c r="P153" s="260"/>
      <c r="Q153" s="261">
        <v>97831.64</v>
      </c>
      <c r="R153" s="259"/>
      <c r="S153" s="260"/>
      <c r="T153" s="262">
        <v>0</v>
      </c>
      <c r="U153" s="259"/>
      <c r="V153" s="259"/>
      <c r="W153" s="259"/>
      <c r="X153" s="260"/>
      <c r="Y153" s="287">
        <v>97831.64</v>
      </c>
      <c r="Z153" s="288"/>
      <c r="AA153" s="288"/>
      <c r="AB153" s="289"/>
    </row>
    <row r="154" spans="3:28">
      <c r="C154" s="271"/>
      <c r="D154" s="258" t="s">
        <v>393</v>
      </c>
      <c r="E154" s="259"/>
      <c r="F154" s="260"/>
      <c r="G154" s="175" t="s">
        <v>321</v>
      </c>
      <c r="H154" s="258" t="s">
        <v>394</v>
      </c>
      <c r="I154" s="259"/>
      <c r="J154" s="259"/>
      <c r="K154" s="259"/>
      <c r="L154" s="259"/>
      <c r="M154" s="259"/>
      <c r="N154" s="259"/>
      <c r="O154" s="259"/>
      <c r="P154" s="260"/>
      <c r="Q154" s="261">
        <v>66490.28</v>
      </c>
      <c r="R154" s="259"/>
      <c r="S154" s="260"/>
      <c r="T154" s="262">
        <v>0</v>
      </c>
      <c r="U154" s="259"/>
      <c r="V154" s="259"/>
      <c r="W154" s="259"/>
      <c r="X154" s="260"/>
      <c r="Y154" s="287">
        <v>66490.28</v>
      </c>
      <c r="Z154" s="288"/>
      <c r="AA154" s="288"/>
      <c r="AB154" s="289"/>
    </row>
    <row r="155" spans="3:28">
      <c r="C155" s="271"/>
      <c r="D155" s="258" t="s">
        <v>397</v>
      </c>
      <c r="E155" s="259"/>
      <c r="F155" s="260"/>
      <c r="G155" s="175" t="s">
        <v>321</v>
      </c>
      <c r="H155" s="258" t="s">
        <v>398</v>
      </c>
      <c r="I155" s="259"/>
      <c r="J155" s="259"/>
      <c r="K155" s="259"/>
      <c r="L155" s="259"/>
      <c r="M155" s="259"/>
      <c r="N155" s="259"/>
      <c r="O155" s="259"/>
      <c r="P155" s="260"/>
      <c r="Q155" s="261">
        <v>6998.48</v>
      </c>
      <c r="R155" s="259"/>
      <c r="S155" s="260"/>
      <c r="T155" s="262">
        <v>0</v>
      </c>
      <c r="U155" s="259"/>
      <c r="V155" s="259"/>
      <c r="W155" s="259"/>
      <c r="X155" s="260"/>
      <c r="Y155" s="287">
        <v>6998.48</v>
      </c>
      <c r="Z155" s="288"/>
      <c r="AA155" s="288"/>
      <c r="AB155" s="289"/>
    </row>
    <row r="156" spans="3:28">
      <c r="C156" s="271"/>
      <c r="D156" s="258" t="s">
        <v>556</v>
      </c>
      <c r="E156" s="259"/>
      <c r="F156" s="260"/>
      <c r="G156" s="175" t="s">
        <v>525</v>
      </c>
      <c r="H156" s="258" t="s">
        <v>557</v>
      </c>
      <c r="I156" s="259"/>
      <c r="J156" s="259"/>
      <c r="K156" s="259"/>
      <c r="L156" s="259"/>
      <c r="M156" s="259"/>
      <c r="N156" s="259"/>
      <c r="O156" s="259"/>
      <c r="P156" s="260"/>
      <c r="Q156" s="261">
        <v>18002.18</v>
      </c>
      <c r="R156" s="259"/>
      <c r="S156" s="260"/>
      <c r="T156" s="262">
        <v>0</v>
      </c>
      <c r="U156" s="259"/>
      <c r="V156" s="259"/>
      <c r="W156" s="259"/>
      <c r="X156" s="260"/>
      <c r="Y156" s="261">
        <v>18002.18</v>
      </c>
      <c r="Z156" s="259"/>
      <c r="AA156" s="259"/>
      <c r="AB156" s="260"/>
    </row>
    <row r="157" spans="3:28">
      <c r="C157" s="272"/>
      <c r="D157" s="265" t="s">
        <v>298</v>
      </c>
      <c r="E157" s="266"/>
      <c r="F157" s="266"/>
      <c r="G157" s="176" t="s">
        <v>298</v>
      </c>
      <c r="H157" s="267" t="s">
        <v>305</v>
      </c>
      <c r="I157" s="266"/>
      <c r="J157" s="266"/>
      <c r="K157" s="266"/>
      <c r="L157" s="266"/>
      <c r="M157" s="266"/>
      <c r="N157" s="266"/>
      <c r="O157" s="266"/>
      <c r="P157" s="266"/>
      <c r="Q157" s="268">
        <v>223024.35</v>
      </c>
      <c r="R157" s="259"/>
      <c r="S157" s="260"/>
      <c r="T157" s="268">
        <v>174426.92</v>
      </c>
      <c r="U157" s="259"/>
      <c r="V157" s="259"/>
      <c r="W157" s="259"/>
      <c r="X157" s="260"/>
      <c r="Y157" s="268">
        <v>397451.27</v>
      </c>
      <c r="Z157" s="259"/>
      <c r="AA157" s="259"/>
      <c r="AB157" s="260"/>
    </row>
    <row r="158" spans="3:28" ht="18" customHeight="1">
      <c r="C158" s="273" t="s">
        <v>399</v>
      </c>
      <c r="D158" s="259"/>
      <c r="E158" s="259"/>
      <c r="F158" s="259"/>
      <c r="G158" s="259"/>
      <c r="H158" s="259"/>
      <c r="I158" s="259"/>
      <c r="J158" s="259"/>
      <c r="K158" s="259"/>
      <c r="L158" s="259"/>
      <c r="M158" s="259"/>
      <c r="N158" s="259"/>
      <c r="O158" s="259"/>
      <c r="P158" s="260"/>
      <c r="Q158" s="274">
        <v>281178.94</v>
      </c>
      <c r="R158" s="259"/>
      <c r="S158" s="260"/>
      <c r="T158" s="274">
        <v>269896.83</v>
      </c>
      <c r="U158" s="259"/>
      <c r="V158" s="259"/>
      <c r="W158" s="259"/>
      <c r="X158" s="260"/>
      <c r="Y158" s="274">
        <v>551075.77</v>
      </c>
      <c r="Z158" s="259"/>
      <c r="AA158" s="259"/>
      <c r="AB158" s="260"/>
    </row>
    <row r="159" spans="3:28" ht="18" customHeight="1">
      <c r="C159" s="269" t="s">
        <v>300</v>
      </c>
      <c r="D159" s="259"/>
      <c r="E159" s="259"/>
      <c r="F159" s="259"/>
      <c r="G159" s="259"/>
      <c r="H159" s="259"/>
      <c r="I159" s="259"/>
      <c r="J159" s="259"/>
      <c r="K159" s="259"/>
      <c r="L159" s="259"/>
      <c r="M159" s="259"/>
      <c r="N159" s="259"/>
      <c r="O159" s="259"/>
      <c r="P159" s="260"/>
      <c r="Q159" s="270">
        <v>0</v>
      </c>
      <c r="R159" s="259"/>
      <c r="S159" s="260"/>
      <c r="T159" s="270">
        <v>1454.44</v>
      </c>
      <c r="U159" s="259"/>
      <c r="V159" s="259"/>
      <c r="W159" s="259"/>
      <c r="X159" s="260"/>
      <c r="Y159" s="270">
        <v>1454.44</v>
      </c>
      <c r="Z159" s="259"/>
      <c r="AA159" s="259"/>
      <c r="AB159" s="260"/>
    </row>
    <row r="160" spans="3:28">
      <c r="C160" s="258" t="s">
        <v>351</v>
      </c>
      <c r="D160" s="258" t="s">
        <v>400</v>
      </c>
      <c r="E160" s="259"/>
      <c r="F160" s="260"/>
      <c r="G160" s="175" t="s">
        <v>315</v>
      </c>
      <c r="H160" s="258" t="s">
        <v>401</v>
      </c>
      <c r="I160" s="259"/>
      <c r="J160" s="259"/>
      <c r="K160" s="259"/>
      <c r="L160" s="259"/>
      <c r="M160" s="259"/>
      <c r="N160" s="259"/>
      <c r="O160" s="259"/>
      <c r="P160" s="260"/>
      <c r="Q160" s="261">
        <v>0</v>
      </c>
      <c r="R160" s="259"/>
      <c r="S160" s="260"/>
      <c r="T160" s="262">
        <v>607.64</v>
      </c>
      <c r="U160" s="259"/>
      <c r="V160" s="259"/>
      <c r="W160" s="259"/>
      <c r="X160" s="260"/>
      <c r="Y160" s="287">
        <v>607.64</v>
      </c>
      <c r="Z160" s="288"/>
      <c r="AA160" s="288"/>
      <c r="AB160" s="289"/>
    </row>
    <row r="161" spans="3:30">
      <c r="C161" s="271"/>
      <c r="D161" s="258" t="s">
        <v>402</v>
      </c>
      <c r="E161" s="259"/>
      <c r="F161" s="260"/>
      <c r="G161" s="175" t="s">
        <v>315</v>
      </c>
      <c r="H161" s="258" t="s">
        <v>403</v>
      </c>
      <c r="I161" s="259"/>
      <c r="J161" s="259"/>
      <c r="K161" s="259"/>
      <c r="L161" s="259"/>
      <c r="M161" s="259"/>
      <c r="N161" s="259"/>
      <c r="O161" s="259"/>
      <c r="P161" s="260"/>
      <c r="Q161" s="261">
        <v>0</v>
      </c>
      <c r="R161" s="259"/>
      <c r="S161" s="260"/>
      <c r="T161" s="262">
        <v>350.4</v>
      </c>
      <c r="U161" s="259"/>
      <c r="V161" s="259"/>
      <c r="W161" s="259"/>
      <c r="X161" s="260"/>
      <c r="Y161" s="287">
        <v>350.4</v>
      </c>
      <c r="Z161" s="288"/>
      <c r="AA161" s="288"/>
      <c r="AB161" s="289"/>
      <c r="AC161" s="170"/>
      <c r="AD161" s="170"/>
    </row>
    <row r="162" spans="3:30">
      <c r="C162" s="271"/>
      <c r="D162" s="258" t="s">
        <v>404</v>
      </c>
      <c r="E162" s="259"/>
      <c r="F162" s="260"/>
      <c r="G162" s="175" t="s">
        <v>315</v>
      </c>
      <c r="H162" s="258" t="s">
        <v>401</v>
      </c>
      <c r="I162" s="259"/>
      <c r="J162" s="259"/>
      <c r="K162" s="259"/>
      <c r="L162" s="259"/>
      <c r="M162" s="259"/>
      <c r="N162" s="259"/>
      <c r="O162" s="259"/>
      <c r="P162" s="260"/>
      <c r="Q162" s="261">
        <v>0</v>
      </c>
      <c r="R162" s="259"/>
      <c r="S162" s="260"/>
      <c r="T162" s="262">
        <v>496.4</v>
      </c>
      <c r="U162" s="259"/>
      <c r="V162" s="259"/>
      <c r="W162" s="259"/>
      <c r="X162" s="260"/>
      <c r="Y162" s="287">
        <v>496.4</v>
      </c>
      <c r="Z162" s="288"/>
      <c r="AA162" s="288"/>
      <c r="AB162" s="289"/>
      <c r="AC162" s="170"/>
      <c r="AD162" s="170"/>
    </row>
    <row r="163" spans="3:30">
      <c r="C163" s="272"/>
      <c r="D163" s="265" t="s">
        <v>298</v>
      </c>
      <c r="E163" s="266"/>
      <c r="F163" s="266"/>
      <c r="G163" s="176" t="s">
        <v>298</v>
      </c>
      <c r="H163" s="267" t="s">
        <v>362</v>
      </c>
      <c r="I163" s="266"/>
      <c r="J163" s="266"/>
      <c r="K163" s="266"/>
      <c r="L163" s="266"/>
      <c r="M163" s="266"/>
      <c r="N163" s="266"/>
      <c r="O163" s="266"/>
      <c r="P163" s="266"/>
      <c r="Q163" s="268">
        <v>0</v>
      </c>
      <c r="R163" s="259"/>
      <c r="S163" s="260"/>
      <c r="T163" s="268">
        <v>1454.44</v>
      </c>
      <c r="U163" s="259"/>
      <c r="V163" s="259"/>
      <c r="W163" s="259"/>
      <c r="X163" s="260"/>
      <c r="Y163" s="268">
        <v>1454.44</v>
      </c>
      <c r="Z163" s="259"/>
      <c r="AA163" s="259"/>
      <c r="AB163" s="260"/>
      <c r="AC163" s="170"/>
      <c r="AD163" s="170"/>
    </row>
    <row r="164" spans="3:30" ht="18" customHeight="1">
      <c r="C164" s="269" t="s">
        <v>405</v>
      </c>
      <c r="D164" s="259"/>
      <c r="E164" s="259"/>
      <c r="F164" s="259"/>
      <c r="G164" s="259"/>
      <c r="H164" s="259"/>
      <c r="I164" s="259"/>
      <c r="J164" s="259"/>
      <c r="K164" s="259"/>
      <c r="L164" s="259"/>
      <c r="M164" s="259"/>
      <c r="N164" s="259"/>
      <c r="O164" s="259"/>
      <c r="P164" s="260"/>
      <c r="Q164" s="270">
        <v>56990.05</v>
      </c>
      <c r="R164" s="259"/>
      <c r="S164" s="260"/>
      <c r="T164" s="270">
        <v>95586.85</v>
      </c>
      <c r="U164" s="259"/>
      <c r="V164" s="259"/>
      <c r="W164" s="259"/>
      <c r="X164" s="260"/>
      <c r="Y164" s="270">
        <v>152576.9</v>
      </c>
      <c r="Z164" s="259"/>
      <c r="AA164" s="259"/>
      <c r="AB164" s="260"/>
      <c r="AC164" s="170"/>
      <c r="AD164" s="170"/>
    </row>
    <row r="165" spans="3:30">
      <c r="C165" s="174"/>
      <c r="D165" s="275" t="s">
        <v>350</v>
      </c>
      <c r="E165" s="259"/>
      <c r="F165" s="259"/>
      <c r="G165" s="175"/>
      <c r="H165" s="258"/>
      <c r="I165" s="259"/>
      <c r="J165" s="259"/>
      <c r="K165" s="259"/>
      <c r="L165" s="259"/>
      <c r="M165" s="259"/>
      <c r="N165" s="259"/>
      <c r="O165" s="259"/>
      <c r="P165" s="260"/>
      <c r="Q165" s="268">
        <v>0</v>
      </c>
      <c r="R165" s="259"/>
      <c r="S165" s="260"/>
      <c r="T165" s="276">
        <v>-8.26</v>
      </c>
      <c r="U165" s="259"/>
      <c r="V165" s="259"/>
      <c r="W165" s="259"/>
      <c r="X165" s="260"/>
      <c r="Y165" s="268">
        <v>-8.26</v>
      </c>
      <c r="Z165" s="259"/>
      <c r="AA165" s="259"/>
      <c r="AB165" s="260"/>
      <c r="AC165" s="170"/>
      <c r="AD165" s="170"/>
    </row>
    <row r="166" spans="3:30">
      <c r="C166" s="258" t="s">
        <v>301</v>
      </c>
      <c r="D166" s="258" t="s">
        <v>406</v>
      </c>
      <c r="E166" s="259"/>
      <c r="F166" s="260"/>
      <c r="G166" s="175" t="s">
        <v>315</v>
      </c>
      <c r="H166" s="258" t="s">
        <v>319</v>
      </c>
      <c r="I166" s="259"/>
      <c r="J166" s="259"/>
      <c r="K166" s="259"/>
      <c r="L166" s="259"/>
      <c r="M166" s="259"/>
      <c r="N166" s="259"/>
      <c r="O166" s="259"/>
      <c r="P166" s="260"/>
      <c r="Q166" s="261">
        <v>0</v>
      </c>
      <c r="R166" s="259"/>
      <c r="S166" s="260"/>
      <c r="T166" s="262">
        <v>5663.98</v>
      </c>
      <c r="U166" s="259"/>
      <c r="V166" s="259"/>
      <c r="W166" s="259"/>
      <c r="X166" s="260"/>
      <c r="Y166" s="287">
        <v>5663.98</v>
      </c>
      <c r="Z166" s="288"/>
      <c r="AA166" s="288"/>
      <c r="AB166" s="289"/>
      <c r="AC166" s="170"/>
      <c r="AD166" s="170"/>
    </row>
    <row r="167" spans="3:30">
      <c r="C167" s="271"/>
      <c r="D167" s="258" t="s">
        <v>407</v>
      </c>
      <c r="E167" s="259"/>
      <c r="F167" s="260"/>
      <c r="G167" s="175" t="s">
        <v>315</v>
      </c>
      <c r="H167" s="258" t="s">
        <v>408</v>
      </c>
      <c r="I167" s="259"/>
      <c r="J167" s="259"/>
      <c r="K167" s="259"/>
      <c r="L167" s="259"/>
      <c r="M167" s="259"/>
      <c r="N167" s="259"/>
      <c r="O167" s="259"/>
      <c r="P167" s="260"/>
      <c r="Q167" s="261">
        <v>0</v>
      </c>
      <c r="R167" s="259"/>
      <c r="S167" s="260"/>
      <c r="T167" s="262">
        <v>10404.77</v>
      </c>
      <c r="U167" s="259"/>
      <c r="V167" s="259"/>
      <c r="W167" s="259"/>
      <c r="X167" s="260"/>
      <c r="Y167" s="287">
        <v>10404.77</v>
      </c>
      <c r="Z167" s="288"/>
      <c r="AA167" s="288"/>
      <c r="AB167" s="289"/>
      <c r="AC167" s="170"/>
      <c r="AD167" s="170"/>
    </row>
    <row r="168" spans="3:30">
      <c r="C168" s="271"/>
      <c r="D168" s="258" t="s">
        <v>409</v>
      </c>
      <c r="E168" s="259"/>
      <c r="F168" s="260"/>
      <c r="G168" s="175" t="s">
        <v>318</v>
      </c>
      <c r="H168" s="258" t="s">
        <v>376</v>
      </c>
      <c r="I168" s="259"/>
      <c r="J168" s="259"/>
      <c r="K168" s="259"/>
      <c r="L168" s="259"/>
      <c r="M168" s="259"/>
      <c r="N168" s="259"/>
      <c r="O168" s="259"/>
      <c r="P168" s="260"/>
      <c r="Q168" s="261">
        <v>0</v>
      </c>
      <c r="R168" s="259"/>
      <c r="S168" s="260"/>
      <c r="T168" s="262">
        <v>8146.68</v>
      </c>
      <c r="U168" s="259"/>
      <c r="V168" s="259"/>
      <c r="W168" s="259"/>
      <c r="X168" s="260"/>
      <c r="Y168" s="287">
        <v>8146.68</v>
      </c>
      <c r="Z168" s="288"/>
      <c r="AA168" s="288"/>
      <c r="AB168" s="289"/>
      <c r="AC168" s="170"/>
      <c r="AD168" s="170"/>
    </row>
    <row r="169" spans="3:30">
      <c r="C169" s="271"/>
      <c r="D169" s="258" t="s">
        <v>558</v>
      </c>
      <c r="E169" s="259"/>
      <c r="F169" s="260"/>
      <c r="G169" s="175" t="s">
        <v>469</v>
      </c>
      <c r="H169" s="258" t="s">
        <v>418</v>
      </c>
      <c r="I169" s="259"/>
      <c r="J169" s="259"/>
      <c r="K169" s="259"/>
      <c r="L169" s="259"/>
      <c r="M169" s="259"/>
      <c r="N169" s="259"/>
      <c r="O169" s="259"/>
      <c r="P169" s="260"/>
      <c r="Q169" s="261">
        <v>0</v>
      </c>
      <c r="R169" s="259"/>
      <c r="S169" s="260"/>
      <c r="T169" s="262">
        <v>20060.91</v>
      </c>
      <c r="U169" s="259"/>
      <c r="V169" s="259"/>
      <c r="W169" s="259"/>
      <c r="X169" s="260"/>
      <c r="Y169" s="287">
        <v>20060.91</v>
      </c>
      <c r="Z169" s="288"/>
      <c r="AA169" s="288"/>
      <c r="AB169" s="289"/>
      <c r="AC169" s="170"/>
      <c r="AD169" s="170"/>
    </row>
    <row r="170" spans="3:30">
      <c r="C170" s="271"/>
      <c r="D170" s="258" t="s">
        <v>559</v>
      </c>
      <c r="E170" s="259"/>
      <c r="F170" s="260"/>
      <c r="G170" s="175" t="s">
        <v>469</v>
      </c>
      <c r="H170" s="258" t="s">
        <v>383</v>
      </c>
      <c r="I170" s="259"/>
      <c r="J170" s="259"/>
      <c r="K170" s="259"/>
      <c r="L170" s="259"/>
      <c r="M170" s="259"/>
      <c r="N170" s="259"/>
      <c r="O170" s="259"/>
      <c r="P170" s="260"/>
      <c r="Q170" s="261">
        <v>0</v>
      </c>
      <c r="R170" s="259"/>
      <c r="S170" s="260"/>
      <c r="T170" s="262">
        <v>25917.75</v>
      </c>
      <c r="U170" s="259"/>
      <c r="V170" s="259"/>
      <c r="W170" s="259"/>
      <c r="X170" s="260"/>
      <c r="Y170" s="287">
        <v>25917.75</v>
      </c>
      <c r="Z170" s="288"/>
      <c r="AA170" s="288"/>
      <c r="AB170" s="289"/>
      <c r="AC170" s="170"/>
      <c r="AD170" s="170"/>
    </row>
    <row r="171" spans="3:30">
      <c r="C171" s="271"/>
      <c r="D171" s="258" t="s">
        <v>410</v>
      </c>
      <c r="E171" s="259"/>
      <c r="F171" s="260"/>
      <c r="G171" s="175" t="s">
        <v>321</v>
      </c>
      <c r="H171" s="258" t="s">
        <v>411</v>
      </c>
      <c r="I171" s="259"/>
      <c r="J171" s="259"/>
      <c r="K171" s="259"/>
      <c r="L171" s="259"/>
      <c r="M171" s="259"/>
      <c r="N171" s="259"/>
      <c r="O171" s="259"/>
      <c r="P171" s="260"/>
      <c r="Q171" s="261">
        <v>9025.91</v>
      </c>
      <c r="R171" s="259"/>
      <c r="S171" s="260"/>
      <c r="T171" s="262">
        <v>0</v>
      </c>
      <c r="U171" s="259"/>
      <c r="V171" s="259"/>
      <c r="W171" s="259"/>
      <c r="X171" s="260"/>
      <c r="Y171" s="287">
        <v>9025.91</v>
      </c>
      <c r="Z171" s="288"/>
      <c r="AA171" s="288"/>
      <c r="AB171" s="289"/>
      <c r="AC171" s="170"/>
      <c r="AD171" s="170"/>
    </row>
    <row r="172" spans="3:30">
      <c r="C172" s="271"/>
      <c r="D172" s="258" t="s">
        <v>560</v>
      </c>
      <c r="E172" s="259"/>
      <c r="F172" s="260"/>
      <c r="G172" s="175" t="s">
        <v>469</v>
      </c>
      <c r="H172" s="258" t="s">
        <v>561</v>
      </c>
      <c r="I172" s="259"/>
      <c r="J172" s="259"/>
      <c r="K172" s="259"/>
      <c r="L172" s="259"/>
      <c r="M172" s="259"/>
      <c r="N172" s="259"/>
      <c r="O172" s="259"/>
      <c r="P172" s="260"/>
      <c r="Q172" s="261">
        <v>13380.55</v>
      </c>
      <c r="R172" s="259"/>
      <c r="S172" s="260"/>
      <c r="T172" s="262">
        <v>0</v>
      </c>
      <c r="U172" s="259"/>
      <c r="V172" s="259"/>
      <c r="W172" s="259"/>
      <c r="X172" s="260"/>
      <c r="Y172" s="261">
        <v>13380.55</v>
      </c>
      <c r="Z172" s="259"/>
      <c r="AA172" s="259"/>
      <c r="AB172" s="260"/>
      <c r="AC172" s="170"/>
      <c r="AD172" s="170"/>
    </row>
    <row r="173" spans="3:30">
      <c r="C173" s="271"/>
      <c r="D173" s="258" t="s">
        <v>562</v>
      </c>
      <c r="E173" s="259"/>
      <c r="F173" s="260"/>
      <c r="G173" s="175" t="s">
        <v>525</v>
      </c>
      <c r="H173" s="258" t="s">
        <v>563</v>
      </c>
      <c r="I173" s="259"/>
      <c r="J173" s="259"/>
      <c r="K173" s="259"/>
      <c r="L173" s="259"/>
      <c r="M173" s="259"/>
      <c r="N173" s="259"/>
      <c r="O173" s="259"/>
      <c r="P173" s="260"/>
      <c r="Q173" s="261">
        <v>14939.09</v>
      </c>
      <c r="R173" s="259"/>
      <c r="S173" s="260"/>
      <c r="T173" s="262">
        <v>0</v>
      </c>
      <c r="U173" s="259"/>
      <c r="V173" s="259"/>
      <c r="W173" s="259"/>
      <c r="X173" s="260"/>
      <c r="Y173" s="261">
        <v>14939.09</v>
      </c>
      <c r="Z173" s="259"/>
      <c r="AA173" s="259"/>
      <c r="AB173" s="260"/>
      <c r="AC173" s="170"/>
      <c r="AD173" s="170"/>
    </row>
    <row r="174" spans="3:30">
      <c r="C174" s="271"/>
      <c r="D174" s="258" t="s">
        <v>564</v>
      </c>
      <c r="E174" s="259"/>
      <c r="F174" s="260"/>
      <c r="G174" s="175" t="s">
        <v>525</v>
      </c>
      <c r="H174" s="258" t="s">
        <v>565</v>
      </c>
      <c r="I174" s="259"/>
      <c r="J174" s="259"/>
      <c r="K174" s="259"/>
      <c r="L174" s="259"/>
      <c r="M174" s="259"/>
      <c r="N174" s="259"/>
      <c r="O174" s="259"/>
      <c r="P174" s="260"/>
      <c r="Q174" s="261">
        <v>17000</v>
      </c>
      <c r="R174" s="259"/>
      <c r="S174" s="260"/>
      <c r="T174" s="262">
        <v>0</v>
      </c>
      <c r="U174" s="259"/>
      <c r="V174" s="259"/>
      <c r="W174" s="259"/>
      <c r="X174" s="260"/>
      <c r="Y174" s="287">
        <v>17000</v>
      </c>
      <c r="Z174" s="288"/>
      <c r="AA174" s="288"/>
      <c r="AB174" s="289"/>
      <c r="AC174" s="170"/>
      <c r="AD174" s="170" t="s">
        <v>566</v>
      </c>
    </row>
    <row r="175" spans="3:30">
      <c r="C175" s="271"/>
      <c r="D175" s="258" t="s">
        <v>567</v>
      </c>
      <c r="E175" s="259"/>
      <c r="F175" s="260"/>
      <c r="G175" s="175" t="s">
        <v>471</v>
      </c>
      <c r="H175" s="258" t="s">
        <v>568</v>
      </c>
      <c r="I175" s="259"/>
      <c r="J175" s="259"/>
      <c r="K175" s="259"/>
      <c r="L175" s="259"/>
      <c r="M175" s="259"/>
      <c r="N175" s="259"/>
      <c r="O175" s="259"/>
      <c r="P175" s="260"/>
      <c r="Q175" s="261">
        <v>2644.5</v>
      </c>
      <c r="R175" s="259"/>
      <c r="S175" s="260"/>
      <c r="T175" s="262">
        <v>0</v>
      </c>
      <c r="U175" s="259"/>
      <c r="V175" s="259"/>
      <c r="W175" s="259"/>
      <c r="X175" s="260"/>
      <c r="Y175" s="261">
        <v>2644.5</v>
      </c>
      <c r="Z175" s="259"/>
      <c r="AA175" s="259"/>
      <c r="AB175" s="260"/>
      <c r="AC175" s="170"/>
      <c r="AD175" s="170"/>
    </row>
    <row r="176" spans="3:30">
      <c r="C176" s="272"/>
      <c r="D176" s="265" t="s">
        <v>298</v>
      </c>
      <c r="E176" s="266"/>
      <c r="F176" s="266"/>
      <c r="G176" s="176" t="s">
        <v>298</v>
      </c>
      <c r="H176" s="267" t="s">
        <v>305</v>
      </c>
      <c r="I176" s="266"/>
      <c r="J176" s="266"/>
      <c r="K176" s="266"/>
      <c r="L176" s="266"/>
      <c r="M176" s="266"/>
      <c r="N176" s="266"/>
      <c r="O176" s="266"/>
      <c r="P176" s="266"/>
      <c r="Q176" s="268">
        <v>56990.05</v>
      </c>
      <c r="R176" s="259"/>
      <c r="S176" s="260"/>
      <c r="T176" s="268">
        <v>70194.09</v>
      </c>
      <c r="U176" s="259"/>
      <c r="V176" s="259"/>
      <c r="W176" s="259"/>
      <c r="X176" s="260"/>
      <c r="Y176" s="268">
        <v>127184.14</v>
      </c>
      <c r="Z176" s="259"/>
      <c r="AA176" s="259"/>
      <c r="AB176" s="260"/>
      <c r="AC176" s="170"/>
      <c r="AD176" s="170"/>
    </row>
    <row r="177" spans="3:28">
      <c r="C177" s="258" t="s">
        <v>306</v>
      </c>
      <c r="D177" s="295" t="s">
        <v>569</v>
      </c>
      <c r="E177" s="288"/>
      <c r="F177" s="289"/>
      <c r="G177" s="204" t="s">
        <v>570</v>
      </c>
      <c r="H177" s="295" t="s">
        <v>571</v>
      </c>
      <c r="I177" s="288"/>
      <c r="J177" s="288"/>
      <c r="K177" s="288"/>
      <c r="L177" s="288"/>
      <c r="M177" s="288"/>
      <c r="N177" s="288"/>
      <c r="O177" s="288"/>
      <c r="P177" s="289"/>
      <c r="Q177" s="287">
        <v>0</v>
      </c>
      <c r="R177" s="288"/>
      <c r="S177" s="289"/>
      <c r="T177" s="296">
        <v>11171.93</v>
      </c>
      <c r="U177" s="288"/>
      <c r="V177" s="288"/>
      <c r="W177" s="288"/>
      <c r="X177" s="289"/>
      <c r="Y177" s="287">
        <v>11171.93</v>
      </c>
      <c r="Z177" s="288"/>
      <c r="AA177" s="288"/>
      <c r="AB177" s="289"/>
    </row>
    <row r="178" spans="3:28">
      <c r="C178" s="271"/>
      <c r="D178" s="295" t="s">
        <v>572</v>
      </c>
      <c r="E178" s="288"/>
      <c r="F178" s="289"/>
      <c r="G178" s="204" t="s">
        <v>573</v>
      </c>
      <c r="H178" s="295" t="s">
        <v>574</v>
      </c>
      <c r="I178" s="288"/>
      <c r="J178" s="288"/>
      <c r="K178" s="288"/>
      <c r="L178" s="288"/>
      <c r="M178" s="288"/>
      <c r="N178" s="288"/>
      <c r="O178" s="288"/>
      <c r="P178" s="289"/>
      <c r="Q178" s="287">
        <v>0</v>
      </c>
      <c r="R178" s="288"/>
      <c r="S178" s="289"/>
      <c r="T178" s="296">
        <v>14229.09</v>
      </c>
      <c r="U178" s="288"/>
      <c r="V178" s="288"/>
      <c r="W178" s="288"/>
      <c r="X178" s="289"/>
      <c r="Y178" s="287">
        <v>14229.09</v>
      </c>
      <c r="Z178" s="288"/>
      <c r="AA178" s="288"/>
      <c r="AB178" s="289"/>
    </row>
    <row r="179" spans="3:28">
      <c r="C179" s="272"/>
      <c r="D179" s="265" t="s">
        <v>298</v>
      </c>
      <c r="E179" s="266"/>
      <c r="F179" s="266"/>
      <c r="G179" s="176" t="s">
        <v>298</v>
      </c>
      <c r="H179" s="267" t="s">
        <v>310</v>
      </c>
      <c r="I179" s="266"/>
      <c r="J179" s="266"/>
      <c r="K179" s="266"/>
      <c r="L179" s="266"/>
      <c r="M179" s="266"/>
      <c r="N179" s="266"/>
      <c r="O179" s="266"/>
      <c r="P179" s="266"/>
      <c r="Q179" s="268">
        <v>0</v>
      </c>
      <c r="R179" s="259"/>
      <c r="S179" s="260"/>
      <c r="T179" s="268">
        <v>25401.02</v>
      </c>
      <c r="U179" s="259"/>
      <c r="V179" s="259"/>
      <c r="W179" s="259"/>
      <c r="X179" s="260"/>
      <c r="Y179" s="268">
        <v>25401.02</v>
      </c>
      <c r="Z179" s="259"/>
      <c r="AA179" s="259"/>
      <c r="AB179" s="260"/>
    </row>
    <row r="180" spans="3:28" ht="18" customHeight="1">
      <c r="C180" s="269" t="s">
        <v>412</v>
      </c>
      <c r="D180" s="259"/>
      <c r="E180" s="259"/>
      <c r="F180" s="259"/>
      <c r="G180" s="259"/>
      <c r="H180" s="259"/>
      <c r="I180" s="259"/>
      <c r="J180" s="259"/>
      <c r="K180" s="259"/>
      <c r="L180" s="259"/>
      <c r="M180" s="259"/>
      <c r="N180" s="259"/>
      <c r="O180" s="259"/>
      <c r="P180" s="260"/>
      <c r="Q180" s="270">
        <v>8843.35</v>
      </c>
      <c r="R180" s="259"/>
      <c r="S180" s="260"/>
      <c r="T180" s="270">
        <v>0</v>
      </c>
      <c r="U180" s="259"/>
      <c r="V180" s="259"/>
      <c r="W180" s="259"/>
      <c r="X180" s="260"/>
      <c r="Y180" s="270">
        <v>8843.35</v>
      </c>
      <c r="Z180" s="259"/>
      <c r="AA180" s="259"/>
      <c r="AB180" s="260"/>
    </row>
    <row r="181" spans="3:28">
      <c r="C181" s="258" t="s">
        <v>301</v>
      </c>
      <c r="D181" s="258" t="s">
        <v>413</v>
      </c>
      <c r="E181" s="290"/>
      <c r="F181" s="291"/>
      <c r="G181" s="175" t="s">
        <v>321</v>
      </c>
      <c r="H181" s="258" t="s">
        <v>385</v>
      </c>
      <c r="I181" s="259"/>
      <c r="J181" s="259"/>
      <c r="K181" s="259"/>
      <c r="L181" s="259"/>
      <c r="M181" s="259"/>
      <c r="N181" s="259"/>
      <c r="O181" s="259"/>
      <c r="P181" s="260"/>
      <c r="Q181" s="261">
        <v>0</v>
      </c>
      <c r="R181" s="259"/>
      <c r="S181" s="260"/>
      <c r="T181" s="262">
        <v>-1428.11</v>
      </c>
      <c r="U181" s="259"/>
      <c r="V181" s="259"/>
      <c r="W181" s="259"/>
      <c r="X181" s="260"/>
      <c r="Y181" s="287">
        <v>-1428.11</v>
      </c>
      <c r="Z181" s="288"/>
      <c r="AA181" s="288"/>
      <c r="AB181" s="289"/>
    </row>
    <row r="182" spans="3:28">
      <c r="C182" s="271"/>
      <c r="D182" s="292"/>
      <c r="E182" s="266"/>
      <c r="F182" s="293"/>
      <c r="G182" s="175" t="s">
        <v>315</v>
      </c>
      <c r="H182" s="258" t="s">
        <v>385</v>
      </c>
      <c r="I182" s="259"/>
      <c r="J182" s="259"/>
      <c r="K182" s="259"/>
      <c r="L182" s="259"/>
      <c r="M182" s="259"/>
      <c r="N182" s="259"/>
      <c r="O182" s="259"/>
      <c r="P182" s="260"/>
      <c r="Q182" s="261">
        <v>0</v>
      </c>
      <c r="R182" s="259"/>
      <c r="S182" s="260"/>
      <c r="T182" s="262">
        <v>1428.11</v>
      </c>
      <c r="U182" s="259"/>
      <c r="V182" s="259"/>
      <c r="W182" s="259"/>
      <c r="X182" s="260"/>
      <c r="Y182" s="287">
        <v>1428.11</v>
      </c>
      <c r="Z182" s="288"/>
      <c r="AA182" s="288"/>
      <c r="AB182" s="289"/>
    </row>
    <row r="183" spans="3:28">
      <c r="C183" s="271"/>
      <c r="D183" s="258" t="s">
        <v>414</v>
      </c>
      <c r="E183" s="259"/>
      <c r="F183" s="260"/>
      <c r="G183" s="175" t="s">
        <v>321</v>
      </c>
      <c r="H183" s="258" t="s">
        <v>415</v>
      </c>
      <c r="I183" s="259"/>
      <c r="J183" s="259"/>
      <c r="K183" s="259"/>
      <c r="L183" s="259"/>
      <c r="M183" s="259"/>
      <c r="N183" s="259"/>
      <c r="O183" s="259"/>
      <c r="P183" s="260"/>
      <c r="Q183" s="261">
        <v>8843.35</v>
      </c>
      <c r="R183" s="259"/>
      <c r="S183" s="260"/>
      <c r="T183" s="262">
        <v>0</v>
      </c>
      <c r="U183" s="259"/>
      <c r="V183" s="259"/>
      <c r="W183" s="259"/>
      <c r="X183" s="260"/>
      <c r="Y183" s="287">
        <v>8843.35</v>
      </c>
      <c r="Z183" s="288"/>
      <c r="AA183" s="288"/>
      <c r="AB183" s="289"/>
    </row>
    <row r="184" spans="3:28">
      <c r="C184" s="272"/>
      <c r="D184" s="265" t="s">
        <v>298</v>
      </c>
      <c r="E184" s="266"/>
      <c r="F184" s="266"/>
      <c r="G184" s="176" t="s">
        <v>298</v>
      </c>
      <c r="H184" s="267" t="s">
        <v>305</v>
      </c>
      <c r="I184" s="266"/>
      <c r="J184" s="266"/>
      <c r="K184" s="266"/>
      <c r="L184" s="266"/>
      <c r="M184" s="266"/>
      <c r="N184" s="266"/>
      <c r="O184" s="266"/>
      <c r="P184" s="266"/>
      <c r="Q184" s="268">
        <v>8843.35</v>
      </c>
      <c r="R184" s="259"/>
      <c r="S184" s="260"/>
      <c r="T184" s="268">
        <v>0</v>
      </c>
      <c r="U184" s="259"/>
      <c r="V184" s="259"/>
      <c r="W184" s="259"/>
      <c r="X184" s="260"/>
      <c r="Y184" s="268">
        <v>8843.35</v>
      </c>
      <c r="Z184" s="259"/>
      <c r="AA184" s="259"/>
      <c r="AB184" s="260"/>
    </row>
    <row r="185" spans="3:28" ht="18" customHeight="1">
      <c r="C185" s="269" t="s">
        <v>416</v>
      </c>
      <c r="D185" s="259"/>
      <c r="E185" s="259"/>
      <c r="F185" s="259"/>
      <c r="G185" s="259"/>
      <c r="H185" s="259"/>
      <c r="I185" s="259"/>
      <c r="J185" s="259"/>
      <c r="K185" s="259"/>
      <c r="L185" s="259"/>
      <c r="M185" s="259"/>
      <c r="N185" s="259"/>
      <c r="O185" s="259"/>
      <c r="P185" s="260"/>
      <c r="Q185" s="270">
        <v>215345.54</v>
      </c>
      <c r="R185" s="259"/>
      <c r="S185" s="260"/>
      <c r="T185" s="270">
        <v>172855.54</v>
      </c>
      <c r="U185" s="259"/>
      <c r="V185" s="259"/>
      <c r="W185" s="259"/>
      <c r="X185" s="260"/>
      <c r="Y185" s="270">
        <v>388201.08</v>
      </c>
      <c r="Z185" s="259"/>
      <c r="AA185" s="259"/>
      <c r="AB185" s="260"/>
    </row>
    <row r="186" spans="3:28">
      <c r="C186" s="174"/>
      <c r="D186" s="275" t="s">
        <v>350</v>
      </c>
      <c r="E186" s="259"/>
      <c r="F186" s="259"/>
      <c r="G186" s="175"/>
      <c r="H186" s="258"/>
      <c r="I186" s="259"/>
      <c r="J186" s="259"/>
      <c r="K186" s="259"/>
      <c r="L186" s="259"/>
      <c r="M186" s="259"/>
      <c r="N186" s="259"/>
      <c r="O186" s="259"/>
      <c r="P186" s="260"/>
      <c r="Q186" s="268">
        <v>0</v>
      </c>
      <c r="R186" s="259"/>
      <c r="S186" s="260"/>
      <c r="T186" s="276">
        <v>-4.99</v>
      </c>
      <c r="U186" s="259"/>
      <c r="V186" s="259"/>
      <c r="W186" s="259"/>
      <c r="X186" s="260"/>
      <c r="Y186" s="294">
        <v>-4.99</v>
      </c>
      <c r="Z186" s="288"/>
      <c r="AA186" s="288"/>
      <c r="AB186" s="289"/>
    </row>
    <row r="187" spans="3:28">
      <c r="C187" s="258" t="s">
        <v>301</v>
      </c>
      <c r="D187" s="258" t="s">
        <v>417</v>
      </c>
      <c r="E187" s="290"/>
      <c r="F187" s="291"/>
      <c r="G187" s="175" t="s">
        <v>321</v>
      </c>
      <c r="H187" s="258" t="s">
        <v>418</v>
      </c>
      <c r="I187" s="259"/>
      <c r="J187" s="259"/>
      <c r="K187" s="259"/>
      <c r="L187" s="259"/>
      <c r="M187" s="259"/>
      <c r="N187" s="259"/>
      <c r="O187" s="259"/>
      <c r="P187" s="260"/>
      <c r="Q187" s="261">
        <v>0</v>
      </c>
      <c r="R187" s="259"/>
      <c r="S187" s="260"/>
      <c r="T187" s="262">
        <v>-6695.7</v>
      </c>
      <c r="U187" s="259"/>
      <c r="V187" s="259"/>
      <c r="W187" s="259"/>
      <c r="X187" s="260"/>
      <c r="Y187" s="287">
        <v>-6695.7</v>
      </c>
      <c r="Z187" s="288"/>
      <c r="AA187" s="288"/>
      <c r="AB187" s="289"/>
    </row>
    <row r="188" spans="3:28">
      <c r="C188" s="271"/>
      <c r="D188" s="292"/>
      <c r="E188" s="266"/>
      <c r="F188" s="293"/>
      <c r="G188" s="175" t="s">
        <v>315</v>
      </c>
      <c r="H188" s="258" t="s">
        <v>418</v>
      </c>
      <c r="I188" s="259"/>
      <c r="J188" s="259"/>
      <c r="K188" s="259"/>
      <c r="L188" s="259"/>
      <c r="M188" s="259"/>
      <c r="N188" s="259"/>
      <c r="O188" s="259"/>
      <c r="P188" s="260"/>
      <c r="Q188" s="261">
        <v>0</v>
      </c>
      <c r="R188" s="259"/>
      <c r="S188" s="260"/>
      <c r="T188" s="262">
        <v>16337.51</v>
      </c>
      <c r="U188" s="259"/>
      <c r="V188" s="259"/>
      <c r="W188" s="259"/>
      <c r="X188" s="260"/>
      <c r="Y188" s="287">
        <v>16337.51</v>
      </c>
      <c r="Z188" s="288"/>
      <c r="AA188" s="288"/>
      <c r="AB188" s="289"/>
    </row>
    <row r="189" spans="3:28">
      <c r="C189" s="271"/>
      <c r="D189" s="258" t="s">
        <v>419</v>
      </c>
      <c r="E189" s="259"/>
      <c r="F189" s="260"/>
      <c r="G189" s="175" t="s">
        <v>315</v>
      </c>
      <c r="H189" s="258" t="s">
        <v>420</v>
      </c>
      <c r="I189" s="259"/>
      <c r="J189" s="259"/>
      <c r="K189" s="259"/>
      <c r="L189" s="259"/>
      <c r="M189" s="259"/>
      <c r="N189" s="259"/>
      <c r="O189" s="259"/>
      <c r="P189" s="260"/>
      <c r="Q189" s="261">
        <v>0</v>
      </c>
      <c r="R189" s="259"/>
      <c r="S189" s="260"/>
      <c r="T189" s="262">
        <v>5753.22</v>
      </c>
      <c r="U189" s="259"/>
      <c r="V189" s="259"/>
      <c r="W189" s="259"/>
      <c r="X189" s="260"/>
      <c r="Y189" s="287">
        <v>5753.22</v>
      </c>
      <c r="Z189" s="288"/>
      <c r="AA189" s="288"/>
      <c r="AB189" s="289"/>
    </row>
    <row r="190" spans="3:28">
      <c r="C190" s="271"/>
      <c r="D190" s="258" t="s">
        <v>421</v>
      </c>
      <c r="E190" s="259"/>
      <c r="F190" s="260"/>
      <c r="G190" s="175" t="s">
        <v>315</v>
      </c>
      <c r="H190" s="258" t="s">
        <v>422</v>
      </c>
      <c r="I190" s="259"/>
      <c r="J190" s="259"/>
      <c r="K190" s="259"/>
      <c r="L190" s="259"/>
      <c r="M190" s="259"/>
      <c r="N190" s="259"/>
      <c r="O190" s="259"/>
      <c r="P190" s="260"/>
      <c r="Q190" s="261">
        <v>0</v>
      </c>
      <c r="R190" s="259"/>
      <c r="S190" s="260"/>
      <c r="T190" s="262">
        <v>19.829999999999998</v>
      </c>
      <c r="U190" s="259"/>
      <c r="V190" s="259"/>
      <c r="W190" s="259"/>
      <c r="X190" s="260"/>
      <c r="Y190" s="287">
        <v>19.829999999999998</v>
      </c>
      <c r="Z190" s="288"/>
      <c r="AA190" s="288"/>
      <c r="AB190" s="289"/>
    </row>
    <row r="191" spans="3:28">
      <c r="C191" s="271"/>
      <c r="D191" s="258" t="s">
        <v>423</v>
      </c>
      <c r="E191" s="259"/>
      <c r="F191" s="260"/>
      <c r="G191" s="175" t="s">
        <v>315</v>
      </c>
      <c r="H191" s="258" t="s">
        <v>424</v>
      </c>
      <c r="I191" s="259"/>
      <c r="J191" s="259"/>
      <c r="K191" s="259"/>
      <c r="L191" s="259"/>
      <c r="M191" s="259"/>
      <c r="N191" s="259"/>
      <c r="O191" s="259"/>
      <c r="P191" s="260"/>
      <c r="Q191" s="261">
        <v>0</v>
      </c>
      <c r="R191" s="259"/>
      <c r="S191" s="260"/>
      <c r="T191" s="262">
        <v>9996.74</v>
      </c>
      <c r="U191" s="259"/>
      <c r="V191" s="259"/>
      <c r="W191" s="259"/>
      <c r="X191" s="260"/>
      <c r="Y191" s="287">
        <v>9996.74</v>
      </c>
      <c r="Z191" s="288"/>
      <c r="AA191" s="288"/>
      <c r="AB191" s="289"/>
    </row>
    <row r="192" spans="3:28">
      <c r="C192" s="271"/>
      <c r="D192" s="258" t="s">
        <v>425</v>
      </c>
      <c r="E192" s="259"/>
      <c r="F192" s="260"/>
      <c r="G192" s="175" t="s">
        <v>315</v>
      </c>
      <c r="H192" s="258" t="s">
        <v>383</v>
      </c>
      <c r="I192" s="259"/>
      <c r="J192" s="259"/>
      <c r="K192" s="259"/>
      <c r="L192" s="259"/>
      <c r="M192" s="259"/>
      <c r="N192" s="259"/>
      <c r="O192" s="259"/>
      <c r="P192" s="260"/>
      <c r="Q192" s="261">
        <v>0</v>
      </c>
      <c r="R192" s="259"/>
      <c r="S192" s="260"/>
      <c r="T192" s="262">
        <v>6477.78</v>
      </c>
      <c r="U192" s="259"/>
      <c r="V192" s="259"/>
      <c r="W192" s="259"/>
      <c r="X192" s="260"/>
      <c r="Y192" s="287">
        <v>6477.78</v>
      </c>
      <c r="Z192" s="288"/>
      <c r="AA192" s="288"/>
      <c r="AB192" s="289"/>
    </row>
    <row r="193" spans="3:30">
      <c r="C193" s="271"/>
      <c r="D193" s="258" t="s">
        <v>426</v>
      </c>
      <c r="E193" s="259"/>
      <c r="F193" s="260"/>
      <c r="G193" s="175" t="s">
        <v>318</v>
      </c>
      <c r="H193" s="258" t="s">
        <v>418</v>
      </c>
      <c r="I193" s="259"/>
      <c r="J193" s="259"/>
      <c r="K193" s="259"/>
      <c r="L193" s="259"/>
      <c r="M193" s="259"/>
      <c r="N193" s="259"/>
      <c r="O193" s="259"/>
      <c r="P193" s="260"/>
      <c r="Q193" s="261">
        <v>0</v>
      </c>
      <c r="R193" s="259"/>
      <c r="S193" s="260"/>
      <c r="T193" s="262">
        <v>5976.93</v>
      </c>
      <c r="U193" s="259"/>
      <c r="V193" s="259"/>
      <c r="W193" s="259"/>
      <c r="X193" s="260"/>
      <c r="Y193" s="287">
        <v>5976.93</v>
      </c>
      <c r="Z193" s="288"/>
      <c r="AA193" s="288"/>
      <c r="AB193" s="289"/>
      <c r="AC193" s="170"/>
      <c r="AD193" s="170"/>
    </row>
    <row r="194" spans="3:30">
      <c r="C194" s="271"/>
      <c r="D194" s="258" t="s">
        <v>427</v>
      </c>
      <c r="E194" s="259"/>
      <c r="F194" s="260"/>
      <c r="G194" s="175" t="s">
        <v>318</v>
      </c>
      <c r="H194" s="258" t="s">
        <v>424</v>
      </c>
      <c r="I194" s="259"/>
      <c r="J194" s="259"/>
      <c r="K194" s="259"/>
      <c r="L194" s="259"/>
      <c r="M194" s="259"/>
      <c r="N194" s="259"/>
      <c r="O194" s="259"/>
      <c r="P194" s="260"/>
      <c r="Q194" s="261">
        <v>0</v>
      </c>
      <c r="R194" s="259"/>
      <c r="S194" s="260"/>
      <c r="T194" s="262">
        <v>3351.39</v>
      </c>
      <c r="U194" s="259"/>
      <c r="V194" s="259"/>
      <c r="W194" s="259"/>
      <c r="X194" s="260"/>
      <c r="Y194" s="287">
        <v>3351.39</v>
      </c>
      <c r="Z194" s="288"/>
      <c r="AA194" s="288"/>
      <c r="AB194" s="289"/>
      <c r="AC194" s="170"/>
      <c r="AD194" s="170"/>
    </row>
    <row r="195" spans="3:30">
      <c r="C195" s="271"/>
      <c r="D195" s="258" t="s">
        <v>428</v>
      </c>
      <c r="E195" s="259"/>
      <c r="F195" s="260"/>
      <c r="G195" s="175" t="s">
        <v>318</v>
      </c>
      <c r="H195" s="258" t="s">
        <v>408</v>
      </c>
      <c r="I195" s="259"/>
      <c r="J195" s="259"/>
      <c r="K195" s="259"/>
      <c r="L195" s="259"/>
      <c r="M195" s="259"/>
      <c r="N195" s="259"/>
      <c r="O195" s="259"/>
      <c r="P195" s="260"/>
      <c r="Q195" s="261">
        <v>0</v>
      </c>
      <c r="R195" s="259"/>
      <c r="S195" s="260"/>
      <c r="T195" s="262">
        <v>3826.49</v>
      </c>
      <c r="U195" s="259"/>
      <c r="V195" s="259"/>
      <c r="W195" s="259"/>
      <c r="X195" s="260"/>
      <c r="Y195" s="287">
        <v>3826.49</v>
      </c>
      <c r="Z195" s="288"/>
      <c r="AA195" s="288"/>
      <c r="AB195" s="289"/>
      <c r="AC195" s="170"/>
      <c r="AD195" s="170"/>
    </row>
    <row r="196" spans="3:30">
      <c r="C196" s="271"/>
      <c r="D196" s="258" t="s">
        <v>429</v>
      </c>
      <c r="E196" s="259"/>
      <c r="F196" s="260"/>
      <c r="G196" s="175" t="s">
        <v>318</v>
      </c>
      <c r="H196" s="258" t="s">
        <v>378</v>
      </c>
      <c r="I196" s="259"/>
      <c r="J196" s="259"/>
      <c r="K196" s="259"/>
      <c r="L196" s="259"/>
      <c r="M196" s="259"/>
      <c r="N196" s="259"/>
      <c r="O196" s="259"/>
      <c r="P196" s="260"/>
      <c r="Q196" s="261">
        <v>0</v>
      </c>
      <c r="R196" s="259"/>
      <c r="S196" s="260"/>
      <c r="T196" s="262">
        <v>27524.21</v>
      </c>
      <c r="U196" s="259"/>
      <c r="V196" s="259"/>
      <c r="W196" s="259"/>
      <c r="X196" s="260"/>
      <c r="Y196" s="287">
        <v>27524.21</v>
      </c>
      <c r="Z196" s="288"/>
      <c r="AA196" s="288"/>
      <c r="AB196" s="289"/>
      <c r="AC196" s="170"/>
      <c r="AD196" s="170"/>
    </row>
    <row r="197" spans="3:30">
      <c r="C197" s="271"/>
      <c r="D197" s="258" t="s">
        <v>430</v>
      </c>
      <c r="E197" s="259"/>
      <c r="F197" s="260"/>
      <c r="G197" s="175" t="s">
        <v>431</v>
      </c>
      <c r="H197" s="258" t="s">
        <v>432</v>
      </c>
      <c r="I197" s="259"/>
      <c r="J197" s="259"/>
      <c r="K197" s="259"/>
      <c r="L197" s="259"/>
      <c r="M197" s="259"/>
      <c r="N197" s="259"/>
      <c r="O197" s="259"/>
      <c r="P197" s="260"/>
      <c r="Q197" s="261">
        <v>0</v>
      </c>
      <c r="R197" s="259"/>
      <c r="S197" s="260"/>
      <c r="T197" s="262">
        <v>38156.129999999997</v>
      </c>
      <c r="U197" s="259"/>
      <c r="V197" s="259"/>
      <c r="W197" s="259"/>
      <c r="X197" s="260"/>
      <c r="Y197" s="287">
        <v>38156.129999999997</v>
      </c>
      <c r="Z197" s="288"/>
      <c r="AA197" s="288"/>
      <c r="AB197" s="289"/>
      <c r="AC197" s="170"/>
      <c r="AD197" s="170" t="s">
        <v>575</v>
      </c>
    </row>
    <row r="198" spans="3:30">
      <c r="C198" s="271"/>
      <c r="D198" s="258" t="s">
        <v>576</v>
      </c>
      <c r="E198" s="259"/>
      <c r="F198" s="260"/>
      <c r="G198" s="175" t="s">
        <v>469</v>
      </c>
      <c r="H198" s="258" t="s">
        <v>365</v>
      </c>
      <c r="I198" s="259"/>
      <c r="J198" s="259"/>
      <c r="K198" s="259"/>
      <c r="L198" s="259"/>
      <c r="M198" s="259"/>
      <c r="N198" s="259"/>
      <c r="O198" s="259"/>
      <c r="P198" s="260"/>
      <c r="Q198" s="261">
        <v>0</v>
      </c>
      <c r="R198" s="259"/>
      <c r="S198" s="260"/>
      <c r="T198" s="262">
        <v>15531.78</v>
      </c>
      <c r="U198" s="259"/>
      <c r="V198" s="259"/>
      <c r="W198" s="259"/>
      <c r="X198" s="260"/>
      <c r="Y198" s="287">
        <v>15531.78</v>
      </c>
      <c r="Z198" s="288"/>
      <c r="AA198" s="288"/>
      <c r="AB198" s="289"/>
      <c r="AC198" s="170"/>
      <c r="AD198" s="170"/>
    </row>
    <row r="199" spans="3:30">
      <c r="C199" s="271"/>
      <c r="D199" s="258" t="s">
        <v>577</v>
      </c>
      <c r="E199" s="259"/>
      <c r="F199" s="260"/>
      <c r="G199" s="175" t="s">
        <v>469</v>
      </c>
      <c r="H199" s="258" t="s">
        <v>316</v>
      </c>
      <c r="I199" s="259"/>
      <c r="J199" s="259"/>
      <c r="K199" s="259"/>
      <c r="L199" s="259"/>
      <c r="M199" s="259"/>
      <c r="N199" s="259"/>
      <c r="O199" s="259"/>
      <c r="P199" s="260"/>
      <c r="Q199" s="261">
        <v>0</v>
      </c>
      <c r="R199" s="259"/>
      <c r="S199" s="260"/>
      <c r="T199" s="262">
        <v>3316.91</v>
      </c>
      <c r="U199" s="259"/>
      <c r="V199" s="259"/>
      <c r="W199" s="259"/>
      <c r="X199" s="260"/>
      <c r="Y199" s="287">
        <v>3316.91</v>
      </c>
      <c r="Z199" s="288"/>
      <c r="AA199" s="288"/>
      <c r="AB199" s="289"/>
      <c r="AC199" s="170"/>
      <c r="AD199" s="170"/>
    </row>
    <row r="200" spans="3:30">
      <c r="C200" s="271"/>
      <c r="D200" s="258" t="s">
        <v>578</v>
      </c>
      <c r="E200" s="259"/>
      <c r="F200" s="260"/>
      <c r="G200" s="175" t="s">
        <v>469</v>
      </c>
      <c r="H200" s="258" t="s">
        <v>579</v>
      </c>
      <c r="I200" s="259"/>
      <c r="J200" s="259"/>
      <c r="K200" s="259"/>
      <c r="L200" s="259"/>
      <c r="M200" s="259"/>
      <c r="N200" s="259"/>
      <c r="O200" s="259"/>
      <c r="P200" s="260"/>
      <c r="Q200" s="261">
        <v>0</v>
      </c>
      <c r="R200" s="259"/>
      <c r="S200" s="260"/>
      <c r="T200" s="262">
        <v>3292.55</v>
      </c>
      <c r="U200" s="259"/>
      <c r="V200" s="259"/>
      <c r="W200" s="259"/>
      <c r="X200" s="260"/>
      <c r="Y200" s="287">
        <v>3292.55</v>
      </c>
      <c r="Z200" s="288"/>
      <c r="AA200" s="288"/>
      <c r="AB200" s="289"/>
      <c r="AC200" s="170"/>
      <c r="AD200" s="170"/>
    </row>
    <row r="201" spans="3:30">
      <c r="C201" s="271"/>
      <c r="D201" s="258" t="s">
        <v>580</v>
      </c>
      <c r="E201" s="259"/>
      <c r="F201" s="260"/>
      <c r="G201" s="175" t="s">
        <v>469</v>
      </c>
      <c r="H201" s="258" t="s">
        <v>581</v>
      </c>
      <c r="I201" s="259"/>
      <c r="J201" s="259"/>
      <c r="K201" s="259"/>
      <c r="L201" s="259"/>
      <c r="M201" s="259"/>
      <c r="N201" s="259"/>
      <c r="O201" s="259"/>
      <c r="P201" s="260"/>
      <c r="Q201" s="261">
        <v>0</v>
      </c>
      <c r="R201" s="259"/>
      <c r="S201" s="260"/>
      <c r="T201" s="262">
        <v>29946.84</v>
      </c>
      <c r="U201" s="259"/>
      <c r="V201" s="259"/>
      <c r="W201" s="259"/>
      <c r="X201" s="260"/>
      <c r="Y201" s="287">
        <v>29946.84</v>
      </c>
      <c r="Z201" s="288"/>
      <c r="AA201" s="288"/>
      <c r="AB201" s="289"/>
      <c r="AC201" s="170"/>
      <c r="AD201" s="170"/>
    </row>
    <row r="202" spans="3:30">
      <c r="C202" s="271"/>
      <c r="D202" s="258" t="s">
        <v>582</v>
      </c>
      <c r="E202" s="259"/>
      <c r="F202" s="260"/>
      <c r="G202" s="175" t="s">
        <v>469</v>
      </c>
      <c r="H202" s="258" t="s">
        <v>376</v>
      </c>
      <c r="I202" s="259"/>
      <c r="J202" s="259"/>
      <c r="K202" s="259"/>
      <c r="L202" s="259"/>
      <c r="M202" s="259"/>
      <c r="N202" s="259"/>
      <c r="O202" s="259"/>
      <c r="P202" s="260"/>
      <c r="Q202" s="261">
        <v>0</v>
      </c>
      <c r="R202" s="259"/>
      <c r="S202" s="260"/>
      <c r="T202" s="262">
        <v>3158.06</v>
      </c>
      <c r="U202" s="259"/>
      <c r="V202" s="259"/>
      <c r="W202" s="259"/>
      <c r="X202" s="260"/>
      <c r="Y202" s="287">
        <v>3158.06</v>
      </c>
      <c r="Z202" s="288"/>
      <c r="AA202" s="288"/>
      <c r="AB202" s="289"/>
      <c r="AC202" s="170"/>
      <c r="AD202" s="170"/>
    </row>
    <row r="203" spans="3:30">
      <c r="C203" s="271"/>
      <c r="D203" s="258" t="s">
        <v>583</v>
      </c>
      <c r="E203" s="259"/>
      <c r="F203" s="260"/>
      <c r="G203" s="175" t="s">
        <v>469</v>
      </c>
      <c r="H203" s="258" t="s">
        <v>380</v>
      </c>
      <c r="I203" s="259"/>
      <c r="J203" s="259"/>
      <c r="K203" s="259"/>
      <c r="L203" s="259"/>
      <c r="M203" s="259"/>
      <c r="N203" s="259"/>
      <c r="O203" s="259"/>
      <c r="P203" s="260"/>
      <c r="Q203" s="261">
        <v>0</v>
      </c>
      <c r="R203" s="259"/>
      <c r="S203" s="260"/>
      <c r="T203" s="262">
        <v>6889.86</v>
      </c>
      <c r="U203" s="259"/>
      <c r="V203" s="259"/>
      <c r="W203" s="259"/>
      <c r="X203" s="260"/>
      <c r="Y203" s="287">
        <v>6889.86</v>
      </c>
      <c r="Z203" s="288"/>
      <c r="AA203" s="288"/>
      <c r="AB203" s="289"/>
      <c r="AC203" s="170"/>
      <c r="AD203" s="170"/>
    </row>
    <row r="204" spans="3:30">
      <c r="C204" s="271"/>
      <c r="D204" s="258" t="s">
        <v>433</v>
      </c>
      <c r="E204" s="259"/>
      <c r="F204" s="260"/>
      <c r="G204" s="175" t="s">
        <v>321</v>
      </c>
      <c r="H204" s="258" t="s">
        <v>434</v>
      </c>
      <c r="I204" s="259"/>
      <c r="J204" s="259"/>
      <c r="K204" s="259"/>
      <c r="L204" s="259"/>
      <c r="M204" s="259"/>
      <c r="N204" s="259"/>
      <c r="O204" s="259"/>
      <c r="P204" s="260"/>
      <c r="Q204" s="261">
        <v>50504.61</v>
      </c>
      <c r="R204" s="259"/>
      <c r="S204" s="260"/>
      <c r="T204" s="262">
        <v>0</v>
      </c>
      <c r="U204" s="259"/>
      <c r="V204" s="259"/>
      <c r="W204" s="259"/>
      <c r="X204" s="260"/>
      <c r="Y204" s="287">
        <v>50504.61</v>
      </c>
      <c r="Z204" s="288"/>
      <c r="AA204" s="288"/>
      <c r="AB204" s="289"/>
      <c r="AC204" s="170"/>
      <c r="AD204" s="170"/>
    </row>
    <row r="205" spans="3:30">
      <c r="C205" s="271"/>
      <c r="D205" s="258" t="s">
        <v>437</v>
      </c>
      <c r="E205" s="259"/>
      <c r="F205" s="260"/>
      <c r="G205" s="175" t="s">
        <v>321</v>
      </c>
      <c r="H205" s="258" t="s">
        <v>438</v>
      </c>
      <c r="I205" s="259"/>
      <c r="J205" s="259"/>
      <c r="K205" s="259"/>
      <c r="L205" s="259"/>
      <c r="M205" s="259"/>
      <c r="N205" s="259"/>
      <c r="O205" s="259"/>
      <c r="P205" s="260"/>
      <c r="Q205" s="261">
        <v>31135.09</v>
      </c>
      <c r="R205" s="259"/>
      <c r="S205" s="260"/>
      <c r="T205" s="262">
        <v>0</v>
      </c>
      <c r="U205" s="259"/>
      <c r="V205" s="259"/>
      <c r="W205" s="259"/>
      <c r="X205" s="260"/>
      <c r="Y205" s="287">
        <v>31135.09</v>
      </c>
      <c r="Z205" s="288"/>
      <c r="AA205" s="288"/>
      <c r="AB205" s="289"/>
      <c r="AC205" s="170"/>
      <c r="AD205" s="170"/>
    </row>
    <row r="206" spans="3:30">
      <c r="C206" s="271"/>
      <c r="D206" s="258" t="s">
        <v>439</v>
      </c>
      <c r="E206" s="259"/>
      <c r="F206" s="260"/>
      <c r="G206" s="175" t="s">
        <v>321</v>
      </c>
      <c r="H206" s="258" t="s">
        <v>438</v>
      </c>
      <c r="I206" s="259"/>
      <c r="J206" s="259"/>
      <c r="K206" s="259"/>
      <c r="L206" s="259"/>
      <c r="M206" s="259"/>
      <c r="N206" s="259"/>
      <c r="O206" s="259"/>
      <c r="P206" s="260"/>
      <c r="Q206" s="261">
        <v>12031.76</v>
      </c>
      <c r="R206" s="259"/>
      <c r="S206" s="260"/>
      <c r="T206" s="262">
        <v>0</v>
      </c>
      <c r="U206" s="259"/>
      <c r="V206" s="259"/>
      <c r="W206" s="259"/>
      <c r="X206" s="260"/>
      <c r="Y206" s="287">
        <v>12031.76</v>
      </c>
      <c r="Z206" s="288"/>
      <c r="AA206" s="288"/>
      <c r="AB206" s="289"/>
      <c r="AC206" s="170"/>
      <c r="AD206" s="170"/>
    </row>
    <row r="207" spans="3:30">
      <c r="C207" s="271"/>
      <c r="D207" s="258" t="s">
        <v>441</v>
      </c>
      <c r="E207" s="259"/>
      <c r="F207" s="260"/>
      <c r="G207" s="175" t="s">
        <v>321</v>
      </c>
      <c r="H207" s="258" t="s">
        <v>442</v>
      </c>
      <c r="I207" s="259"/>
      <c r="J207" s="259"/>
      <c r="K207" s="259"/>
      <c r="L207" s="259"/>
      <c r="M207" s="259"/>
      <c r="N207" s="259"/>
      <c r="O207" s="259"/>
      <c r="P207" s="260"/>
      <c r="Q207" s="261">
        <v>2692.74</v>
      </c>
      <c r="R207" s="259"/>
      <c r="S207" s="260"/>
      <c r="T207" s="262">
        <v>0</v>
      </c>
      <c r="U207" s="259"/>
      <c r="V207" s="259"/>
      <c r="W207" s="259"/>
      <c r="X207" s="260"/>
      <c r="Y207" s="287">
        <v>2692.74</v>
      </c>
      <c r="Z207" s="288"/>
      <c r="AA207" s="288"/>
      <c r="AB207" s="289"/>
      <c r="AC207" s="170"/>
      <c r="AD207" s="170"/>
    </row>
    <row r="208" spans="3:30">
      <c r="C208" s="271"/>
      <c r="D208" s="258" t="s">
        <v>443</v>
      </c>
      <c r="E208" s="259"/>
      <c r="F208" s="260"/>
      <c r="G208" s="175" t="s">
        <v>321</v>
      </c>
      <c r="H208" s="258" t="s">
        <v>444</v>
      </c>
      <c r="I208" s="259"/>
      <c r="J208" s="259"/>
      <c r="K208" s="259"/>
      <c r="L208" s="259"/>
      <c r="M208" s="259"/>
      <c r="N208" s="259"/>
      <c r="O208" s="259"/>
      <c r="P208" s="260"/>
      <c r="Q208" s="261">
        <v>25503.45</v>
      </c>
      <c r="R208" s="259"/>
      <c r="S208" s="260"/>
      <c r="T208" s="262">
        <v>0</v>
      </c>
      <c r="U208" s="259"/>
      <c r="V208" s="259"/>
      <c r="W208" s="259"/>
      <c r="X208" s="260"/>
      <c r="Y208" s="287">
        <v>25503.45</v>
      </c>
      <c r="Z208" s="288"/>
      <c r="AA208" s="288"/>
      <c r="AB208" s="289"/>
      <c r="AC208" s="170"/>
      <c r="AD208" s="170"/>
    </row>
    <row r="209" spans="3:28">
      <c r="C209" s="271"/>
      <c r="D209" s="258" t="s">
        <v>445</v>
      </c>
      <c r="E209" s="259"/>
      <c r="F209" s="260"/>
      <c r="G209" s="175" t="s">
        <v>321</v>
      </c>
      <c r="H209" s="258" t="s">
        <v>446</v>
      </c>
      <c r="I209" s="259"/>
      <c r="J209" s="259"/>
      <c r="K209" s="259"/>
      <c r="L209" s="259"/>
      <c r="M209" s="259"/>
      <c r="N209" s="259"/>
      <c r="O209" s="259"/>
      <c r="P209" s="260"/>
      <c r="Q209" s="261">
        <v>14738.91</v>
      </c>
      <c r="R209" s="259"/>
      <c r="S209" s="260"/>
      <c r="T209" s="262">
        <v>0</v>
      </c>
      <c r="U209" s="259"/>
      <c r="V209" s="259"/>
      <c r="W209" s="259"/>
      <c r="X209" s="260"/>
      <c r="Y209" s="287">
        <v>14738.91</v>
      </c>
      <c r="Z209" s="288"/>
      <c r="AA209" s="288"/>
      <c r="AB209" s="289"/>
    </row>
    <row r="210" spans="3:28">
      <c r="C210" s="271"/>
      <c r="D210" s="258" t="s">
        <v>447</v>
      </c>
      <c r="E210" s="259"/>
      <c r="F210" s="260"/>
      <c r="G210" s="175" t="s">
        <v>321</v>
      </c>
      <c r="H210" s="258" t="s">
        <v>448</v>
      </c>
      <c r="I210" s="259"/>
      <c r="J210" s="259"/>
      <c r="K210" s="259"/>
      <c r="L210" s="259"/>
      <c r="M210" s="259"/>
      <c r="N210" s="259"/>
      <c r="O210" s="259"/>
      <c r="P210" s="260"/>
      <c r="Q210" s="261">
        <v>29283.88</v>
      </c>
      <c r="R210" s="259"/>
      <c r="S210" s="260"/>
      <c r="T210" s="262">
        <v>0</v>
      </c>
      <c r="U210" s="259"/>
      <c r="V210" s="259"/>
      <c r="W210" s="259"/>
      <c r="X210" s="260"/>
      <c r="Y210" s="287">
        <v>29283.88</v>
      </c>
      <c r="Z210" s="288"/>
      <c r="AA210" s="288"/>
      <c r="AB210" s="289"/>
    </row>
    <row r="211" spans="3:28">
      <c r="C211" s="271"/>
      <c r="D211" s="258" t="s">
        <v>449</v>
      </c>
      <c r="E211" s="259"/>
      <c r="F211" s="260"/>
      <c r="G211" s="175" t="s">
        <v>450</v>
      </c>
      <c r="H211" s="258" t="s">
        <v>584</v>
      </c>
      <c r="I211" s="259"/>
      <c r="J211" s="259"/>
      <c r="K211" s="259"/>
      <c r="L211" s="259"/>
      <c r="M211" s="259"/>
      <c r="N211" s="259"/>
      <c r="O211" s="259"/>
      <c r="P211" s="260"/>
      <c r="Q211" s="261">
        <v>27455.1</v>
      </c>
      <c r="R211" s="259"/>
      <c r="S211" s="260"/>
      <c r="T211" s="262">
        <v>0</v>
      </c>
      <c r="U211" s="259"/>
      <c r="V211" s="259"/>
      <c r="W211" s="259"/>
      <c r="X211" s="260"/>
      <c r="Y211" s="287">
        <v>27455.1</v>
      </c>
      <c r="Z211" s="288"/>
      <c r="AA211" s="288"/>
      <c r="AB211" s="289"/>
    </row>
    <row r="212" spans="3:28">
      <c r="C212" s="271"/>
      <c r="D212" s="258" t="s">
        <v>585</v>
      </c>
      <c r="E212" s="259"/>
      <c r="F212" s="260"/>
      <c r="G212" s="175" t="s">
        <v>525</v>
      </c>
      <c r="H212" s="258" t="s">
        <v>586</v>
      </c>
      <c r="I212" s="259"/>
      <c r="J212" s="259"/>
      <c r="K212" s="259"/>
      <c r="L212" s="259"/>
      <c r="M212" s="259"/>
      <c r="N212" s="259"/>
      <c r="O212" s="259"/>
      <c r="P212" s="260"/>
      <c r="Q212" s="261">
        <v>22000</v>
      </c>
      <c r="R212" s="259"/>
      <c r="S212" s="260"/>
      <c r="T212" s="262">
        <v>0</v>
      </c>
      <c r="U212" s="259"/>
      <c r="V212" s="259"/>
      <c r="W212" s="259"/>
      <c r="X212" s="260"/>
      <c r="Y212" s="287">
        <v>22000</v>
      </c>
      <c r="Z212" s="288"/>
      <c r="AA212" s="288"/>
      <c r="AB212" s="289"/>
    </row>
    <row r="213" spans="3:28">
      <c r="C213" s="272"/>
      <c r="D213" s="265" t="s">
        <v>298</v>
      </c>
      <c r="E213" s="266"/>
      <c r="F213" s="266"/>
      <c r="G213" s="176" t="s">
        <v>298</v>
      </c>
      <c r="H213" s="267" t="s">
        <v>305</v>
      </c>
      <c r="I213" s="266"/>
      <c r="J213" s="266"/>
      <c r="K213" s="266"/>
      <c r="L213" s="266"/>
      <c r="M213" s="266"/>
      <c r="N213" s="266"/>
      <c r="O213" s="266"/>
      <c r="P213" s="266"/>
      <c r="Q213" s="268">
        <v>215345.54</v>
      </c>
      <c r="R213" s="259"/>
      <c r="S213" s="260"/>
      <c r="T213" s="268">
        <v>172860.53</v>
      </c>
      <c r="U213" s="259"/>
      <c r="V213" s="259"/>
      <c r="W213" s="259"/>
      <c r="X213" s="260"/>
      <c r="Y213" s="268">
        <v>388206.07</v>
      </c>
      <c r="Z213" s="259"/>
      <c r="AA213" s="259"/>
      <c r="AB213" s="260"/>
    </row>
    <row r="214" spans="3:28">
      <c r="C214" s="177" t="s">
        <v>298</v>
      </c>
      <c r="D214" s="263" t="s">
        <v>298</v>
      </c>
      <c r="E214" s="299"/>
      <c r="F214" s="299"/>
      <c r="G214" s="177" t="s">
        <v>298</v>
      </c>
      <c r="H214" s="263" t="s">
        <v>452</v>
      </c>
      <c r="I214" s="299"/>
      <c r="J214" s="299"/>
      <c r="K214" s="299"/>
      <c r="L214" s="299"/>
      <c r="M214" s="299"/>
      <c r="N214" s="299"/>
      <c r="O214" s="299"/>
      <c r="P214" s="299"/>
      <c r="Q214" s="264">
        <v>590722.94999999995</v>
      </c>
      <c r="R214" s="299"/>
      <c r="S214" s="299"/>
      <c r="T214" s="264">
        <v>582313.68000000005</v>
      </c>
      <c r="U214" s="299"/>
      <c r="V214" s="299"/>
      <c r="W214" s="299"/>
      <c r="X214" s="299"/>
      <c r="Y214" s="264">
        <v>1173036.6299999999</v>
      </c>
      <c r="Z214" s="299"/>
      <c r="AA214" s="299"/>
      <c r="AB214" s="299"/>
    </row>
    <row r="215" spans="3:28" ht="0" hidden="1" customHeight="1">
      <c r="C215" s="170"/>
      <c r="D215" s="170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70"/>
      <c r="Q215" s="170"/>
      <c r="R215" s="170"/>
      <c r="S215" s="170"/>
      <c r="T215" s="170"/>
      <c r="U215" s="170"/>
      <c r="V215" s="170"/>
      <c r="W215" s="170"/>
      <c r="X215" s="170"/>
      <c r="Y215" s="170"/>
      <c r="Z215" s="170"/>
      <c r="AA215" s="170"/>
      <c r="AB215" s="170"/>
    </row>
    <row r="216" spans="3:28" ht="1.5" customHeight="1">
      <c r="C216" s="170"/>
      <c r="D216" s="170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  <c r="R216" s="170"/>
      <c r="S216" s="170"/>
      <c r="T216" s="170"/>
      <c r="U216" s="170"/>
      <c r="V216" s="170"/>
      <c r="W216" s="170"/>
      <c r="X216" s="170"/>
      <c r="Y216" s="170"/>
      <c r="Z216" s="170"/>
      <c r="AA216" s="170"/>
      <c r="AB216" s="170"/>
    </row>
    <row r="220" spans="3:28">
      <c r="C220" s="170"/>
      <c r="D220" s="170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  <c r="R220" s="170"/>
      <c r="S220" s="170"/>
      <c r="T220" s="170"/>
      <c r="U220" s="170"/>
      <c r="V220" s="205">
        <f>T214-'EXPENDITURE aea  unicef unodc'!E192</f>
        <v>0</v>
      </c>
      <c r="W220" s="170"/>
      <c r="X220" s="170"/>
      <c r="Y220" s="170"/>
      <c r="Z220" s="170"/>
      <c r="AA220" s="170"/>
      <c r="AB220" s="170"/>
    </row>
  </sheetData>
  <mergeCells count="974">
    <mergeCell ref="N7:O8"/>
    <mergeCell ref="B8:D9"/>
    <mergeCell ref="F8:I9"/>
    <mergeCell ref="M8:M9"/>
    <mergeCell ref="R8:V9"/>
    <mergeCell ref="X8:Y9"/>
    <mergeCell ref="B2:H2"/>
    <mergeCell ref="B5:D5"/>
    <mergeCell ref="F5:J5"/>
    <mergeCell ref="N5:O5"/>
    <mergeCell ref="R5:T5"/>
    <mergeCell ref="V5:Y5"/>
    <mergeCell ref="S12:V13"/>
    <mergeCell ref="X12:Y13"/>
    <mergeCell ref="B13:D14"/>
    <mergeCell ref="F13:N14"/>
    <mergeCell ref="S16:V17"/>
    <mergeCell ref="X16:Y17"/>
    <mergeCell ref="B17:D19"/>
    <mergeCell ref="F17:K19"/>
    <mergeCell ref="S19:V20"/>
    <mergeCell ref="X19:Y20"/>
    <mergeCell ref="C25:P25"/>
    <mergeCell ref="Q25:S25"/>
    <mergeCell ref="T25:X25"/>
    <mergeCell ref="Y25:AB25"/>
    <mergeCell ref="C26:P26"/>
    <mergeCell ref="Q26:S26"/>
    <mergeCell ref="T26:X26"/>
    <mergeCell ref="Y26:AB26"/>
    <mergeCell ref="S22:V22"/>
    <mergeCell ref="X22:Y22"/>
    <mergeCell ref="D24:F24"/>
    <mergeCell ref="H24:P24"/>
    <mergeCell ref="Q24:S24"/>
    <mergeCell ref="T24:X24"/>
    <mergeCell ref="Y24:AB24"/>
    <mergeCell ref="Q30:S30"/>
    <mergeCell ref="T30:X30"/>
    <mergeCell ref="C27:P27"/>
    <mergeCell ref="Q27:S27"/>
    <mergeCell ref="T27:X27"/>
    <mergeCell ref="Y27:AB27"/>
    <mergeCell ref="D28:F28"/>
    <mergeCell ref="H28:P28"/>
    <mergeCell ref="Q28:S28"/>
    <mergeCell ref="T28:X28"/>
    <mergeCell ref="Y28:AB28"/>
    <mergeCell ref="T32:X32"/>
    <mergeCell ref="Y32:AB32"/>
    <mergeCell ref="C33:P33"/>
    <mergeCell ref="Q33:S33"/>
    <mergeCell ref="T33:X33"/>
    <mergeCell ref="Y33:AB33"/>
    <mergeCell ref="Y30:AB30"/>
    <mergeCell ref="C31:C32"/>
    <mergeCell ref="D31:F31"/>
    <mergeCell ref="H31:P31"/>
    <mergeCell ref="Q31:S31"/>
    <mergeCell ref="T31:X31"/>
    <mergeCell ref="Y31:AB31"/>
    <mergeCell ref="D32:F32"/>
    <mergeCell ref="H32:P32"/>
    <mergeCell ref="Q32:S32"/>
    <mergeCell ref="C29:C30"/>
    <mergeCell ref="D29:F29"/>
    <mergeCell ref="H29:P29"/>
    <mergeCell ref="Q29:S29"/>
    <mergeCell ref="T29:X29"/>
    <mergeCell ref="Y29:AB29"/>
    <mergeCell ref="D30:F30"/>
    <mergeCell ref="H30:P30"/>
    <mergeCell ref="C37:P37"/>
    <mergeCell ref="Q37:S37"/>
    <mergeCell ref="T37:X37"/>
    <mergeCell ref="Y37:AB37"/>
    <mergeCell ref="C38:P38"/>
    <mergeCell ref="Q38:S38"/>
    <mergeCell ref="T38:X38"/>
    <mergeCell ref="Y38:AB38"/>
    <mergeCell ref="Y35:AB35"/>
    <mergeCell ref="D36:F36"/>
    <mergeCell ref="H36:P36"/>
    <mergeCell ref="Q36:S36"/>
    <mergeCell ref="T36:X36"/>
    <mergeCell ref="Y36:AB36"/>
    <mergeCell ref="C34:C36"/>
    <mergeCell ref="D34:F34"/>
    <mergeCell ref="H34:P34"/>
    <mergeCell ref="Q34:S34"/>
    <mergeCell ref="T34:X34"/>
    <mergeCell ref="Y34:AB34"/>
    <mergeCell ref="D35:F35"/>
    <mergeCell ref="H35:P35"/>
    <mergeCell ref="Q35:S35"/>
    <mergeCell ref="T35:X35"/>
    <mergeCell ref="C39:P39"/>
    <mergeCell ref="Q39:S39"/>
    <mergeCell ref="T39:X39"/>
    <mergeCell ref="Y39:AB39"/>
    <mergeCell ref="C40:C45"/>
    <mergeCell ref="D40:F40"/>
    <mergeCell ref="H40:P40"/>
    <mergeCell ref="Q40:S40"/>
    <mergeCell ref="T40:X40"/>
    <mergeCell ref="Y40:AB40"/>
    <mergeCell ref="D41:F41"/>
    <mergeCell ref="H41:P41"/>
    <mergeCell ref="Q41:S41"/>
    <mergeCell ref="T41:X41"/>
    <mergeCell ref="Y41:AB41"/>
    <mergeCell ref="D42:F42"/>
    <mergeCell ref="H42:P42"/>
    <mergeCell ref="Q42:S42"/>
    <mergeCell ref="T42:X42"/>
    <mergeCell ref="Y42:AB42"/>
    <mergeCell ref="D43:F43"/>
    <mergeCell ref="H43:P43"/>
    <mergeCell ref="Q43:S43"/>
    <mergeCell ref="T43:X43"/>
    <mergeCell ref="Y43:AB43"/>
    <mergeCell ref="D44:F44"/>
    <mergeCell ref="H44:P44"/>
    <mergeCell ref="Q44:S44"/>
    <mergeCell ref="T44:X44"/>
    <mergeCell ref="Y44:AB44"/>
    <mergeCell ref="D45:F45"/>
    <mergeCell ref="H45:P45"/>
    <mergeCell ref="Q45:S45"/>
    <mergeCell ref="T45:X45"/>
    <mergeCell ref="Y45:AB45"/>
    <mergeCell ref="C46:P46"/>
    <mergeCell ref="Q46:S46"/>
    <mergeCell ref="T46:X46"/>
    <mergeCell ref="Y46:AB46"/>
    <mergeCell ref="C50:P50"/>
    <mergeCell ref="Q50:S50"/>
    <mergeCell ref="T50:X50"/>
    <mergeCell ref="Y50:AB50"/>
    <mergeCell ref="C51:P51"/>
    <mergeCell ref="Q51:S51"/>
    <mergeCell ref="T51:X51"/>
    <mergeCell ref="Y51:AB51"/>
    <mergeCell ref="Y48:AB48"/>
    <mergeCell ref="D49:F49"/>
    <mergeCell ref="H49:P49"/>
    <mergeCell ref="Q49:S49"/>
    <mergeCell ref="T49:X49"/>
    <mergeCell ref="Y49:AB49"/>
    <mergeCell ref="C47:C49"/>
    <mergeCell ref="D47:F47"/>
    <mergeCell ref="H47:P47"/>
    <mergeCell ref="Q47:S47"/>
    <mergeCell ref="T47:X47"/>
    <mergeCell ref="Y47:AB47"/>
    <mergeCell ref="D48:F48"/>
    <mergeCell ref="H48:P48"/>
    <mergeCell ref="Q48:S48"/>
    <mergeCell ref="T48:X48"/>
    <mergeCell ref="Y53:AB53"/>
    <mergeCell ref="D54:F54"/>
    <mergeCell ref="H54:P54"/>
    <mergeCell ref="Q54:S54"/>
    <mergeCell ref="T54:X54"/>
    <mergeCell ref="Y54:AB54"/>
    <mergeCell ref="D52:F52"/>
    <mergeCell ref="H52:P52"/>
    <mergeCell ref="Q52:S52"/>
    <mergeCell ref="T52:X52"/>
    <mergeCell ref="Y52:AB52"/>
    <mergeCell ref="D53:F53"/>
    <mergeCell ref="H53:P53"/>
    <mergeCell ref="Q53:S53"/>
    <mergeCell ref="T53:X53"/>
    <mergeCell ref="D55:F55"/>
    <mergeCell ref="H55:P55"/>
    <mergeCell ref="Q55:S55"/>
    <mergeCell ref="T55:X55"/>
    <mergeCell ref="Y55:AB55"/>
    <mergeCell ref="D56:F56"/>
    <mergeCell ref="H56:P56"/>
    <mergeCell ref="Q56:S56"/>
    <mergeCell ref="T56:X56"/>
    <mergeCell ref="Y56:AB56"/>
    <mergeCell ref="D57:F57"/>
    <mergeCell ref="H57:P57"/>
    <mergeCell ref="Q57:S57"/>
    <mergeCell ref="T57:X57"/>
    <mergeCell ref="Y57:AB57"/>
    <mergeCell ref="D58:F58"/>
    <mergeCell ref="H58:P58"/>
    <mergeCell ref="Q58:S58"/>
    <mergeCell ref="T58:X58"/>
    <mergeCell ref="Y58:AB58"/>
    <mergeCell ref="D59:F59"/>
    <mergeCell ref="H59:P59"/>
    <mergeCell ref="Q59:S59"/>
    <mergeCell ref="T59:X59"/>
    <mergeCell ref="Y59:AB59"/>
    <mergeCell ref="D60:F60"/>
    <mergeCell ref="H60:P60"/>
    <mergeCell ref="Q60:S60"/>
    <mergeCell ref="T60:X60"/>
    <mergeCell ref="Y60:AB60"/>
    <mergeCell ref="D61:F61"/>
    <mergeCell ref="H61:P61"/>
    <mergeCell ref="Q61:S61"/>
    <mergeCell ref="T61:X61"/>
    <mergeCell ref="Y61:AB61"/>
    <mergeCell ref="D62:F62"/>
    <mergeCell ref="H62:P62"/>
    <mergeCell ref="Q62:S62"/>
    <mergeCell ref="T62:X62"/>
    <mergeCell ref="Y62:AB62"/>
    <mergeCell ref="D63:F63"/>
    <mergeCell ref="H63:P63"/>
    <mergeCell ref="Q63:S63"/>
    <mergeCell ref="T63:X63"/>
    <mergeCell ref="Y63:AB63"/>
    <mergeCell ref="D64:F64"/>
    <mergeCell ref="H64:P64"/>
    <mergeCell ref="Q64:S64"/>
    <mergeCell ref="T64:X64"/>
    <mergeCell ref="Y64:AB64"/>
    <mergeCell ref="D65:F65"/>
    <mergeCell ref="H65:P65"/>
    <mergeCell ref="Q65:S65"/>
    <mergeCell ref="T65:X65"/>
    <mergeCell ref="Y65:AB65"/>
    <mergeCell ref="D66:F66"/>
    <mergeCell ref="H66:P66"/>
    <mergeCell ref="Q66:S66"/>
    <mergeCell ref="T66:X66"/>
    <mergeCell ref="Y66:AB66"/>
    <mergeCell ref="D67:F67"/>
    <mergeCell ref="H67:P67"/>
    <mergeCell ref="Q67:S67"/>
    <mergeCell ref="T67:X67"/>
    <mergeCell ref="Y67:AB67"/>
    <mergeCell ref="D68:F68"/>
    <mergeCell ref="H68:P68"/>
    <mergeCell ref="Q68:S68"/>
    <mergeCell ref="T68:X68"/>
    <mergeCell ref="Y68:AB68"/>
    <mergeCell ref="D69:F69"/>
    <mergeCell ref="H69:P69"/>
    <mergeCell ref="Q69:S69"/>
    <mergeCell ref="T69:X69"/>
    <mergeCell ref="Y69:AB69"/>
    <mergeCell ref="D70:F70"/>
    <mergeCell ref="H70:P70"/>
    <mergeCell ref="Q70:S70"/>
    <mergeCell ref="T70:X70"/>
    <mergeCell ref="Y70:AB70"/>
    <mergeCell ref="D71:F71"/>
    <mergeCell ref="H71:P71"/>
    <mergeCell ref="Q71:S71"/>
    <mergeCell ref="T71:X71"/>
    <mergeCell ref="Y71:AB71"/>
    <mergeCell ref="D72:F72"/>
    <mergeCell ref="H72:P72"/>
    <mergeCell ref="Q72:S72"/>
    <mergeCell ref="T72:X72"/>
    <mergeCell ref="Y72:AB72"/>
    <mergeCell ref="D73:F73"/>
    <mergeCell ref="H73:P73"/>
    <mergeCell ref="Q73:S73"/>
    <mergeCell ref="T73:X73"/>
    <mergeCell ref="Y73:AB73"/>
    <mergeCell ref="D74:F74"/>
    <mergeCell ref="H74:P74"/>
    <mergeCell ref="Q74:S74"/>
    <mergeCell ref="T74:X74"/>
    <mergeCell ref="Y74:AB74"/>
    <mergeCell ref="D75:F75"/>
    <mergeCell ref="H75:P75"/>
    <mergeCell ref="Q75:S75"/>
    <mergeCell ref="T75:X75"/>
    <mergeCell ref="Y75:AB75"/>
    <mergeCell ref="D76:F76"/>
    <mergeCell ref="H76:P76"/>
    <mergeCell ref="Q76:S76"/>
    <mergeCell ref="T76:X76"/>
    <mergeCell ref="Y76:AB76"/>
    <mergeCell ref="D77:F77"/>
    <mergeCell ref="H77:P77"/>
    <mergeCell ref="Q77:S77"/>
    <mergeCell ref="T77:X77"/>
    <mergeCell ref="Y77:AB77"/>
    <mergeCell ref="D78:F78"/>
    <mergeCell ref="H78:P78"/>
    <mergeCell ref="Q78:S78"/>
    <mergeCell ref="T78:X78"/>
    <mergeCell ref="Y78:AB78"/>
    <mergeCell ref="D79:F79"/>
    <mergeCell ref="H79:P79"/>
    <mergeCell ref="Q79:S79"/>
    <mergeCell ref="T79:X79"/>
    <mergeCell ref="Y79:AB79"/>
    <mergeCell ref="D80:F80"/>
    <mergeCell ref="H80:P80"/>
    <mergeCell ref="Q80:S80"/>
    <mergeCell ref="T80:X80"/>
    <mergeCell ref="Y80:AB80"/>
    <mergeCell ref="D81:F81"/>
    <mergeCell ref="H81:P81"/>
    <mergeCell ref="Q81:S81"/>
    <mergeCell ref="T81:X81"/>
    <mergeCell ref="Y81:AB81"/>
    <mergeCell ref="D82:F82"/>
    <mergeCell ref="H82:P82"/>
    <mergeCell ref="Q82:S82"/>
    <mergeCell ref="T82:X82"/>
    <mergeCell ref="Y82:AB82"/>
    <mergeCell ref="D83:F83"/>
    <mergeCell ref="H83:P83"/>
    <mergeCell ref="Q83:S83"/>
    <mergeCell ref="T83:X83"/>
    <mergeCell ref="Y83:AB83"/>
    <mergeCell ref="D84:F84"/>
    <mergeCell ref="H84:P84"/>
    <mergeCell ref="Q84:S84"/>
    <mergeCell ref="T84:X84"/>
    <mergeCell ref="Y84:AB84"/>
    <mergeCell ref="D85:F85"/>
    <mergeCell ref="H85:P85"/>
    <mergeCell ref="Q85:S85"/>
    <mergeCell ref="T85:X85"/>
    <mergeCell ref="Y85:AB85"/>
    <mergeCell ref="D86:F86"/>
    <mergeCell ref="H86:P86"/>
    <mergeCell ref="Q86:S86"/>
    <mergeCell ref="T86:X86"/>
    <mergeCell ref="Y86:AB86"/>
    <mergeCell ref="D87:F87"/>
    <mergeCell ref="H87:P87"/>
    <mergeCell ref="Q87:S87"/>
    <mergeCell ref="T87:X87"/>
    <mergeCell ref="Y87:AB87"/>
    <mergeCell ref="D88:F88"/>
    <mergeCell ref="H88:P88"/>
    <mergeCell ref="Q88:S88"/>
    <mergeCell ref="T88:X88"/>
    <mergeCell ref="Y88:AB88"/>
    <mergeCell ref="D89:F89"/>
    <mergeCell ref="H89:P89"/>
    <mergeCell ref="Q89:S89"/>
    <mergeCell ref="T89:X89"/>
    <mergeCell ref="Y89:AB89"/>
    <mergeCell ref="D90:F90"/>
    <mergeCell ref="H90:P90"/>
    <mergeCell ref="Q90:S90"/>
    <mergeCell ref="T90:X90"/>
    <mergeCell ref="Y90:AB90"/>
    <mergeCell ref="D91:F91"/>
    <mergeCell ref="H91:P91"/>
    <mergeCell ref="Q91:S91"/>
    <mergeCell ref="T91:X91"/>
    <mergeCell ref="Y91:AB91"/>
    <mergeCell ref="D92:F92"/>
    <mergeCell ref="H92:P92"/>
    <mergeCell ref="Q92:S92"/>
    <mergeCell ref="T92:X92"/>
    <mergeCell ref="Y92:AB92"/>
    <mergeCell ref="D93:F93"/>
    <mergeCell ref="H93:P93"/>
    <mergeCell ref="Q93:S93"/>
    <mergeCell ref="T93:X93"/>
    <mergeCell ref="Y93:AB93"/>
    <mergeCell ref="D94:F94"/>
    <mergeCell ref="H94:P94"/>
    <mergeCell ref="Q94:S94"/>
    <mergeCell ref="T94:X94"/>
    <mergeCell ref="Y94:AB94"/>
    <mergeCell ref="D95:F95"/>
    <mergeCell ref="H95:P95"/>
    <mergeCell ref="Q95:S95"/>
    <mergeCell ref="T95:X95"/>
    <mergeCell ref="Y95:AB95"/>
    <mergeCell ref="D96:F96"/>
    <mergeCell ref="H96:P96"/>
    <mergeCell ref="Q96:S96"/>
    <mergeCell ref="T96:X96"/>
    <mergeCell ref="Y96:AB96"/>
    <mergeCell ref="D97:F97"/>
    <mergeCell ref="H97:P97"/>
    <mergeCell ref="Q97:S97"/>
    <mergeCell ref="T97:X97"/>
    <mergeCell ref="Y97:AB97"/>
    <mergeCell ref="D98:F98"/>
    <mergeCell ref="H98:P98"/>
    <mergeCell ref="Q98:S98"/>
    <mergeCell ref="T98:X98"/>
    <mergeCell ref="Y98:AB98"/>
    <mergeCell ref="D99:F99"/>
    <mergeCell ref="H99:P99"/>
    <mergeCell ref="Q99:S99"/>
    <mergeCell ref="T99:X99"/>
    <mergeCell ref="Y99:AB99"/>
    <mergeCell ref="D100:F100"/>
    <mergeCell ref="H100:P100"/>
    <mergeCell ref="Q100:S100"/>
    <mergeCell ref="T100:X100"/>
    <mergeCell ref="Y100:AB100"/>
    <mergeCell ref="D101:F101"/>
    <mergeCell ref="H101:P101"/>
    <mergeCell ref="Q101:S101"/>
    <mergeCell ref="T101:X101"/>
    <mergeCell ref="Y101:AB101"/>
    <mergeCell ref="D102:F102"/>
    <mergeCell ref="H102:P102"/>
    <mergeCell ref="Q102:S102"/>
    <mergeCell ref="T102:X102"/>
    <mergeCell ref="Y102:AB102"/>
    <mergeCell ref="T106:X106"/>
    <mergeCell ref="Y106:AB106"/>
    <mergeCell ref="D103:F103"/>
    <mergeCell ref="H103:P103"/>
    <mergeCell ref="Q103:S103"/>
    <mergeCell ref="T103:X103"/>
    <mergeCell ref="Y103:AB103"/>
    <mergeCell ref="D104:F104"/>
    <mergeCell ref="H104:P104"/>
    <mergeCell ref="Q104:S104"/>
    <mergeCell ref="T104:X104"/>
    <mergeCell ref="Y104:AB104"/>
    <mergeCell ref="Y109:AB109"/>
    <mergeCell ref="C110:P110"/>
    <mergeCell ref="Q110:S110"/>
    <mergeCell ref="T110:X110"/>
    <mergeCell ref="Y110:AB110"/>
    <mergeCell ref="D107:F107"/>
    <mergeCell ref="H107:P107"/>
    <mergeCell ref="Q107:S107"/>
    <mergeCell ref="T107:X107"/>
    <mergeCell ref="Y107:AB107"/>
    <mergeCell ref="D108:F108"/>
    <mergeCell ref="H108:P108"/>
    <mergeCell ref="Q108:S108"/>
    <mergeCell ref="T108:X108"/>
    <mergeCell ref="Y108:AB108"/>
    <mergeCell ref="C53:C109"/>
    <mergeCell ref="D105:F105"/>
    <mergeCell ref="H105:P105"/>
    <mergeCell ref="Q105:S105"/>
    <mergeCell ref="T105:X105"/>
    <mergeCell ref="Y105:AB105"/>
    <mergeCell ref="D106:F106"/>
    <mergeCell ref="H106:P106"/>
    <mergeCell ref="Q106:S106"/>
    <mergeCell ref="C112:C116"/>
    <mergeCell ref="D112:F112"/>
    <mergeCell ref="H112:P112"/>
    <mergeCell ref="Q112:S112"/>
    <mergeCell ref="T112:X112"/>
    <mergeCell ref="D109:F109"/>
    <mergeCell ref="H109:P109"/>
    <mergeCell ref="Q109:S109"/>
    <mergeCell ref="T109:X109"/>
    <mergeCell ref="D114:F114"/>
    <mergeCell ref="H114:P114"/>
    <mergeCell ref="Q114:S114"/>
    <mergeCell ref="T114:X114"/>
    <mergeCell ref="Y112:AB112"/>
    <mergeCell ref="D113:F113"/>
    <mergeCell ref="H113:P113"/>
    <mergeCell ref="Q113:S113"/>
    <mergeCell ref="T113:X113"/>
    <mergeCell ref="Y113:AB113"/>
    <mergeCell ref="D111:F111"/>
    <mergeCell ref="H111:P111"/>
    <mergeCell ref="Q111:S111"/>
    <mergeCell ref="T111:X111"/>
    <mergeCell ref="Y111:AB111"/>
    <mergeCell ref="Y114:AB114"/>
    <mergeCell ref="D115:F115"/>
    <mergeCell ref="H115:P115"/>
    <mergeCell ref="Q115:S115"/>
    <mergeCell ref="T115:X115"/>
    <mergeCell ref="Y115:AB115"/>
    <mergeCell ref="Y117:AB117"/>
    <mergeCell ref="D118:F118"/>
    <mergeCell ref="H118:P118"/>
    <mergeCell ref="Q118:S118"/>
    <mergeCell ref="T118:X118"/>
    <mergeCell ref="Y118:AB118"/>
    <mergeCell ref="D116:F116"/>
    <mergeCell ref="H116:P116"/>
    <mergeCell ref="Q116:S116"/>
    <mergeCell ref="T116:X116"/>
    <mergeCell ref="Y116:AB116"/>
    <mergeCell ref="D117:F117"/>
    <mergeCell ref="H117:P117"/>
    <mergeCell ref="Q117:S117"/>
    <mergeCell ref="T117:X117"/>
    <mergeCell ref="D119:F119"/>
    <mergeCell ref="H119:P119"/>
    <mergeCell ref="Q119:S119"/>
    <mergeCell ref="T119:X119"/>
    <mergeCell ref="Y119:AB119"/>
    <mergeCell ref="D120:F120"/>
    <mergeCell ref="H120:P120"/>
    <mergeCell ref="Q120:S120"/>
    <mergeCell ref="T120:X120"/>
    <mergeCell ref="Y120:AB120"/>
    <mergeCell ref="D121:F121"/>
    <mergeCell ref="H121:P121"/>
    <mergeCell ref="Q121:S121"/>
    <mergeCell ref="T121:X121"/>
    <mergeCell ref="Y121:AB121"/>
    <mergeCell ref="D122:F122"/>
    <mergeCell ref="H122:P122"/>
    <mergeCell ref="Q122:S122"/>
    <mergeCell ref="T122:X122"/>
    <mergeCell ref="Y122:AB122"/>
    <mergeCell ref="Y125:AB125"/>
    <mergeCell ref="D126:F126"/>
    <mergeCell ref="H126:P126"/>
    <mergeCell ref="Q126:S126"/>
    <mergeCell ref="T126:X126"/>
    <mergeCell ref="Y126:AB126"/>
    <mergeCell ref="D123:F123"/>
    <mergeCell ref="H123:P123"/>
    <mergeCell ref="Q123:S123"/>
    <mergeCell ref="T123:X123"/>
    <mergeCell ref="Y123:AB123"/>
    <mergeCell ref="D124:F124"/>
    <mergeCell ref="H124:P124"/>
    <mergeCell ref="Q124:S124"/>
    <mergeCell ref="T124:X124"/>
    <mergeCell ref="Y124:AB124"/>
    <mergeCell ref="D129:F129"/>
    <mergeCell ref="H129:P129"/>
    <mergeCell ref="Q129:S129"/>
    <mergeCell ref="T129:X129"/>
    <mergeCell ref="Y129:AB129"/>
    <mergeCell ref="C130:P130"/>
    <mergeCell ref="Q130:S130"/>
    <mergeCell ref="T130:X130"/>
    <mergeCell ref="Y130:AB130"/>
    <mergeCell ref="C117:C129"/>
    <mergeCell ref="D127:F127"/>
    <mergeCell ref="H127:P127"/>
    <mergeCell ref="Q127:S127"/>
    <mergeCell ref="T127:X127"/>
    <mergeCell ref="Y127:AB127"/>
    <mergeCell ref="D128:F128"/>
    <mergeCell ref="H128:P128"/>
    <mergeCell ref="Q128:S128"/>
    <mergeCell ref="T128:X128"/>
    <mergeCell ref="Y128:AB128"/>
    <mergeCell ref="D125:F125"/>
    <mergeCell ref="H125:P125"/>
    <mergeCell ref="Q125:S125"/>
    <mergeCell ref="T125:X125"/>
    <mergeCell ref="Y132:AB132"/>
    <mergeCell ref="D133:F133"/>
    <mergeCell ref="H133:P133"/>
    <mergeCell ref="Q133:S133"/>
    <mergeCell ref="T133:X133"/>
    <mergeCell ref="Y133:AB133"/>
    <mergeCell ref="C131:C138"/>
    <mergeCell ref="D131:F131"/>
    <mergeCell ref="H131:P131"/>
    <mergeCell ref="Q131:S131"/>
    <mergeCell ref="T131:X131"/>
    <mergeCell ref="Y131:AB131"/>
    <mergeCell ref="D132:F132"/>
    <mergeCell ref="H132:P132"/>
    <mergeCell ref="Q132:S132"/>
    <mergeCell ref="T132:X132"/>
    <mergeCell ref="D134:F134"/>
    <mergeCell ref="H134:P134"/>
    <mergeCell ref="Q134:S134"/>
    <mergeCell ref="T134:X134"/>
    <mergeCell ref="Y134:AB134"/>
    <mergeCell ref="D135:F135"/>
    <mergeCell ref="H135:P135"/>
    <mergeCell ref="Q135:S135"/>
    <mergeCell ref="T135:X135"/>
    <mergeCell ref="Y135:AB135"/>
    <mergeCell ref="D136:F136"/>
    <mergeCell ref="H136:P136"/>
    <mergeCell ref="Q136:S136"/>
    <mergeCell ref="T136:X136"/>
    <mergeCell ref="Y136:AB136"/>
    <mergeCell ref="D137:F137"/>
    <mergeCell ref="H137:P137"/>
    <mergeCell ref="Q137:S137"/>
    <mergeCell ref="T137:X137"/>
    <mergeCell ref="Y137:AB137"/>
    <mergeCell ref="D138:F138"/>
    <mergeCell ref="H138:P138"/>
    <mergeCell ref="Q138:S138"/>
    <mergeCell ref="T138:X138"/>
    <mergeCell ref="Y138:AB138"/>
    <mergeCell ref="C139:P139"/>
    <mergeCell ref="Q139:S139"/>
    <mergeCell ref="T139:X139"/>
    <mergeCell ref="Y139:AB139"/>
    <mergeCell ref="Y141:AB141"/>
    <mergeCell ref="D142:F142"/>
    <mergeCell ref="H142:P142"/>
    <mergeCell ref="Q142:S142"/>
    <mergeCell ref="T142:X142"/>
    <mergeCell ref="Y142:AB142"/>
    <mergeCell ref="C140:C157"/>
    <mergeCell ref="D140:F140"/>
    <mergeCell ref="H140:P140"/>
    <mergeCell ref="Q140:S140"/>
    <mergeCell ref="T140:X140"/>
    <mergeCell ref="Y140:AB140"/>
    <mergeCell ref="D141:F141"/>
    <mergeCell ref="H141:P141"/>
    <mergeCell ref="Q141:S141"/>
    <mergeCell ref="T141:X141"/>
    <mergeCell ref="D143:F143"/>
    <mergeCell ref="H143:P143"/>
    <mergeCell ref="Q143:S143"/>
    <mergeCell ref="T143:X143"/>
    <mergeCell ref="Y143:AB143"/>
    <mergeCell ref="D144:F144"/>
    <mergeCell ref="H144:P144"/>
    <mergeCell ref="Q144:S144"/>
    <mergeCell ref="T144:X144"/>
    <mergeCell ref="Y144:AB144"/>
    <mergeCell ref="D145:F145"/>
    <mergeCell ref="H145:P145"/>
    <mergeCell ref="Q145:S145"/>
    <mergeCell ref="T145:X145"/>
    <mergeCell ref="Y145:AB145"/>
    <mergeCell ref="D146:F146"/>
    <mergeCell ref="H146:P146"/>
    <mergeCell ref="Q146:S146"/>
    <mergeCell ref="T146:X146"/>
    <mergeCell ref="Y146:AB146"/>
    <mergeCell ref="D147:F147"/>
    <mergeCell ref="H147:P147"/>
    <mergeCell ref="Q147:S147"/>
    <mergeCell ref="T147:X147"/>
    <mergeCell ref="Y147:AB147"/>
    <mergeCell ref="D148:F148"/>
    <mergeCell ref="H148:P148"/>
    <mergeCell ref="Q148:S148"/>
    <mergeCell ref="T148:X148"/>
    <mergeCell ref="Y148:AB148"/>
    <mergeCell ref="D149:F149"/>
    <mergeCell ref="H149:P149"/>
    <mergeCell ref="Q149:S149"/>
    <mergeCell ref="T149:X149"/>
    <mergeCell ref="Y149:AB149"/>
    <mergeCell ref="D150:F150"/>
    <mergeCell ref="H150:P150"/>
    <mergeCell ref="Q150:S150"/>
    <mergeCell ref="T150:X150"/>
    <mergeCell ref="Y150:AB150"/>
    <mergeCell ref="D151:F151"/>
    <mergeCell ref="H151:P151"/>
    <mergeCell ref="Q151:S151"/>
    <mergeCell ref="T151:X151"/>
    <mergeCell ref="Y151:AB151"/>
    <mergeCell ref="D152:F152"/>
    <mergeCell ref="H152:P152"/>
    <mergeCell ref="Q152:S152"/>
    <mergeCell ref="T152:X152"/>
    <mergeCell ref="Y152:AB152"/>
    <mergeCell ref="D153:F153"/>
    <mergeCell ref="H153:P153"/>
    <mergeCell ref="Q153:S153"/>
    <mergeCell ref="T153:X153"/>
    <mergeCell ref="Y153:AB153"/>
    <mergeCell ref="D154:F154"/>
    <mergeCell ref="H154:P154"/>
    <mergeCell ref="Q154:S154"/>
    <mergeCell ref="T154:X154"/>
    <mergeCell ref="Y154:AB154"/>
    <mergeCell ref="D155:F155"/>
    <mergeCell ref="H155:P155"/>
    <mergeCell ref="Q155:S155"/>
    <mergeCell ref="T155:X155"/>
    <mergeCell ref="Y155:AB155"/>
    <mergeCell ref="D156:F156"/>
    <mergeCell ref="H156:P156"/>
    <mergeCell ref="Q156:S156"/>
    <mergeCell ref="T156:X156"/>
    <mergeCell ref="Y156:AB156"/>
    <mergeCell ref="D157:F157"/>
    <mergeCell ref="H157:P157"/>
    <mergeCell ref="Q157:S157"/>
    <mergeCell ref="T157:X157"/>
    <mergeCell ref="Y157:AB157"/>
    <mergeCell ref="C158:P158"/>
    <mergeCell ref="Q158:S158"/>
    <mergeCell ref="T158:X158"/>
    <mergeCell ref="Y158:AB158"/>
    <mergeCell ref="C159:P159"/>
    <mergeCell ref="Q159:S159"/>
    <mergeCell ref="T159:X159"/>
    <mergeCell ref="Y159:AB159"/>
    <mergeCell ref="C160:C163"/>
    <mergeCell ref="D160:F160"/>
    <mergeCell ref="H160:P160"/>
    <mergeCell ref="Q160:S160"/>
    <mergeCell ref="T160:X160"/>
    <mergeCell ref="Y160:AB160"/>
    <mergeCell ref="Y163:AB163"/>
    <mergeCell ref="Y164:AB164"/>
    <mergeCell ref="D161:F161"/>
    <mergeCell ref="H161:P161"/>
    <mergeCell ref="Q161:S161"/>
    <mergeCell ref="T161:X161"/>
    <mergeCell ref="Y161:AB161"/>
    <mergeCell ref="D162:F162"/>
    <mergeCell ref="H162:P162"/>
    <mergeCell ref="Q162:S162"/>
    <mergeCell ref="T162:X162"/>
    <mergeCell ref="Y162:AB162"/>
    <mergeCell ref="C166:C176"/>
    <mergeCell ref="D166:F166"/>
    <mergeCell ref="H166:P166"/>
    <mergeCell ref="Q166:S166"/>
    <mergeCell ref="T166:X166"/>
    <mergeCell ref="D163:F163"/>
    <mergeCell ref="H163:P163"/>
    <mergeCell ref="Q163:S163"/>
    <mergeCell ref="T163:X163"/>
    <mergeCell ref="D168:F168"/>
    <mergeCell ref="H168:P168"/>
    <mergeCell ref="Q168:S168"/>
    <mergeCell ref="T168:X168"/>
    <mergeCell ref="D171:F171"/>
    <mergeCell ref="H171:P171"/>
    <mergeCell ref="Q171:S171"/>
    <mergeCell ref="T171:X171"/>
    <mergeCell ref="D174:F174"/>
    <mergeCell ref="H174:P174"/>
    <mergeCell ref="Q174:S174"/>
    <mergeCell ref="T174:X174"/>
    <mergeCell ref="C164:P164"/>
    <mergeCell ref="Q164:S164"/>
    <mergeCell ref="T164:X164"/>
    <mergeCell ref="Y166:AB166"/>
    <mergeCell ref="D167:F167"/>
    <mergeCell ref="H167:P167"/>
    <mergeCell ref="Q167:S167"/>
    <mergeCell ref="T167:X167"/>
    <mergeCell ref="Y167:AB167"/>
    <mergeCell ref="D165:F165"/>
    <mergeCell ref="H165:P165"/>
    <mergeCell ref="Q165:S165"/>
    <mergeCell ref="T165:X165"/>
    <mergeCell ref="Y165:AB165"/>
    <mergeCell ref="Y168:AB168"/>
    <mergeCell ref="D169:F169"/>
    <mergeCell ref="H169:P169"/>
    <mergeCell ref="Q169:S169"/>
    <mergeCell ref="T169:X169"/>
    <mergeCell ref="Y169:AB169"/>
    <mergeCell ref="D170:F170"/>
    <mergeCell ref="H170:P170"/>
    <mergeCell ref="Q170:S170"/>
    <mergeCell ref="T170:X170"/>
    <mergeCell ref="Y170:AB170"/>
    <mergeCell ref="Y171:AB171"/>
    <mergeCell ref="D172:F172"/>
    <mergeCell ref="H172:P172"/>
    <mergeCell ref="Q172:S172"/>
    <mergeCell ref="T172:X172"/>
    <mergeCell ref="Y172:AB172"/>
    <mergeCell ref="D173:F173"/>
    <mergeCell ref="H173:P173"/>
    <mergeCell ref="Q173:S173"/>
    <mergeCell ref="T173:X173"/>
    <mergeCell ref="Y173:AB173"/>
    <mergeCell ref="Y174:AB174"/>
    <mergeCell ref="D175:F175"/>
    <mergeCell ref="H175:P175"/>
    <mergeCell ref="Q175:S175"/>
    <mergeCell ref="T175:X175"/>
    <mergeCell ref="Y175:AB175"/>
    <mergeCell ref="Y177:AB177"/>
    <mergeCell ref="D178:F178"/>
    <mergeCell ref="H178:P178"/>
    <mergeCell ref="Q178:S178"/>
    <mergeCell ref="T178:X178"/>
    <mergeCell ref="Y178:AB178"/>
    <mergeCell ref="D176:F176"/>
    <mergeCell ref="H176:P176"/>
    <mergeCell ref="Q176:S176"/>
    <mergeCell ref="T176:X176"/>
    <mergeCell ref="Y176:AB176"/>
    <mergeCell ref="D177:F177"/>
    <mergeCell ref="H177:P177"/>
    <mergeCell ref="Q177:S177"/>
    <mergeCell ref="T177:X177"/>
    <mergeCell ref="D179:F179"/>
    <mergeCell ref="H179:P179"/>
    <mergeCell ref="Q179:S179"/>
    <mergeCell ref="T179:X179"/>
    <mergeCell ref="Y179:AB179"/>
    <mergeCell ref="C180:P180"/>
    <mergeCell ref="Q180:S180"/>
    <mergeCell ref="T180:X180"/>
    <mergeCell ref="Y180:AB180"/>
    <mergeCell ref="C177:C179"/>
    <mergeCell ref="C181:C184"/>
    <mergeCell ref="D181:F182"/>
    <mergeCell ref="H181:P181"/>
    <mergeCell ref="Q181:S181"/>
    <mergeCell ref="T181:X181"/>
    <mergeCell ref="Y181:AB181"/>
    <mergeCell ref="H182:P182"/>
    <mergeCell ref="Q182:S182"/>
    <mergeCell ref="T182:X182"/>
    <mergeCell ref="Y182:AB182"/>
    <mergeCell ref="D183:F183"/>
    <mergeCell ref="H183:P183"/>
    <mergeCell ref="Q183:S183"/>
    <mergeCell ref="T183:X183"/>
    <mergeCell ref="Y183:AB183"/>
    <mergeCell ref="D184:F184"/>
    <mergeCell ref="H184:P184"/>
    <mergeCell ref="Q184:S184"/>
    <mergeCell ref="T184:X184"/>
    <mergeCell ref="Y184:AB184"/>
    <mergeCell ref="C185:P185"/>
    <mergeCell ref="Q185:S185"/>
    <mergeCell ref="T185:X185"/>
    <mergeCell ref="Y185:AB185"/>
    <mergeCell ref="D186:F186"/>
    <mergeCell ref="H186:P186"/>
    <mergeCell ref="Q186:S186"/>
    <mergeCell ref="T186:X186"/>
    <mergeCell ref="Y186:AB186"/>
    <mergeCell ref="C187:C213"/>
    <mergeCell ref="D187:F188"/>
    <mergeCell ref="H187:P187"/>
    <mergeCell ref="Q187:S187"/>
    <mergeCell ref="T187:X187"/>
    <mergeCell ref="Y187:AB187"/>
    <mergeCell ref="H188:P188"/>
    <mergeCell ref="Q188:S188"/>
    <mergeCell ref="T188:X188"/>
    <mergeCell ref="Y188:AB188"/>
    <mergeCell ref="D189:F189"/>
    <mergeCell ref="H189:P189"/>
    <mergeCell ref="Q189:S189"/>
    <mergeCell ref="T189:X189"/>
    <mergeCell ref="Y189:AB189"/>
    <mergeCell ref="D190:F190"/>
    <mergeCell ref="H190:P190"/>
    <mergeCell ref="Q190:S190"/>
    <mergeCell ref="T190:X190"/>
    <mergeCell ref="Y190:AB190"/>
    <mergeCell ref="D191:F191"/>
    <mergeCell ref="H191:P191"/>
    <mergeCell ref="Q191:S191"/>
    <mergeCell ref="T191:X191"/>
    <mergeCell ref="Y191:AB191"/>
    <mergeCell ref="D192:F192"/>
    <mergeCell ref="H192:P192"/>
    <mergeCell ref="Q192:S192"/>
    <mergeCell ref="T192:X192"/>
    <mergeCell ref="Y192:AB192"/>
    <mergeCell ref="D193:F193"/>
    <mergeCell ref="H193:P193"/>
    <mergeCell ref="Q193:S193"/>
    <mergeCell ref="T193:X193"/>
    <mergeCell ref="Y193:AB193"/>
    <mergeCell ref="D194:F194"/>
    <mergeCell ref="H194:P194"/>
    <mergeCell ref="Q194:S194"/>
    <mergeCell ref="T194:X194"/>
    <mergeCell ref="Y194:AB194"/>
    <mergeCell ref="D195:F195"/>
    <mergeCell ref="H195:P195"/>
    <mergeCell ref="Q195:S195"/>
    <mergeCell ref="T195:X195"/>
    <mergeCell ref="Y195:AB195"/>
    <mergeCell ref="D196:F196"/>
    <mergeCell ref="H196:P196"/>
    <mergeCell ref="Q196:S196"/>
    <mergeCell ref="T196:X196"/>
    <mergeCell ref="Y196:AB196"/>
    <mergeCell ref="D197:F197"/>
    <mergeCell ref="H197:P197"/>
    <mergeCell ref="Q197:S197"/>
    <mergeCell ref="T197:X197"/>
    <mergeCell ref="Y197:AB197"/>
    <mergeCell ref="D198:F198"/>
    <mergeCell ref="H198:P198"/>
    <mergeCell ref="Q198:S198"/>
    <mergeCell ref="T198:X198"/>
    <mergeCell ref="Y198:AB198"/>
    <mergeCell ref="D199:F199"/>
    <mergeCell ref="H199:P199"/>
    <mergeCell ref="Q199:S199"/>
    <mergeCell ref="T199:X199"/>
    <mergeCell ref="Y199:AB199"/>
    <mergeCell ref="D200:F200"/>
    <mergeCell ref="H200:P200"/>
    <mergeCell ref="Q200:S200"/>
    <mergeCell ref="T200:X200"/>
    <mergeCell ref="Y200:AB200"/>
    <mergeCell ref="D201:F201"/>
    <mergeCell ref="H201:P201"/>
    <mergeCell ref="Q201:S201"/>
    <mergeCell ref="T201:X201"/>
    <mergeCell ref="Y201:AB201"/>
    <mergeCell ref="D202:F202"/>
    <mergeCell ref="H202:P202"/>
    <mergeCell ref="Q202:S202"/>
    <mergeCell ref="T202:X202"/>
    <mergeCell ref="Y202:AB202"/>
    <mergeCell ref="D203:F203"/>
    <mergeCell ref="H203:P203"/>
    <mergeCell ref="Q203:S203"/>
    <mergeCell ref="T203:X203"/>
    <mergeCell ref="Y203:AB203"/>
    <mergeCell ref="D204:F204"/>
    <mergeCell ref="H204:P204"/>
    <mergeCell ref="Q204:S204"/>
    <mergeCell ref="T204:X204"/>
    <mergeCell ref="Y204:AB204"/>
    <mergeCell ref="D205:F205"/>
    <mergeCell ref="H205:P205"/>
    <mergeCell ref="Q205:S205"/>
    <mergeCell ref="T205:X205"/>
    <mergeCell ref="Y205:AB205"/>
    <mergeCell ref="D206:F206"/>
    <mergeCell ref="H206:P206"/>
    <mergeCell ref="Q206:S206"/>
    <mergeCell ref="T206:X206"/>
    <mergeCell ref="Y206:AB206"/>
    <mergeCell ref="D207:F207"/>
    <mergeCell ref="H207:P207"/>
    <mergeCell ref="Q207:S207"/>
    <mergeCell ref="T207:X207"/>
    <mergeCell ref="Y207:AB207"/>
    <mergeCell ref="D208:F208"/>
    <mergeCell ref="H208:P208"/>
    <mergeCell ref="Q208:S208"/>
    <mergeCell ref="T208:X208"/>
    <mergeCell ref="Y208:AB208"/>
    <mergeCell ref="D209:F209"/>
    <mergeCell ref="H209:P209"/>
    <mergeCell ref="Q209:S209"/>
    <mergeCell ref="T209:X209"/>
    <mergeCell ref="Y209:AB209"/>
    <mergeCell ref="D210:F210"/>
    <mergeCell ref="H210:P210"/>
    <mergeCell ref="Q210:S210"/>
    <mergeCell ref="T210:X210"/>
    <mergeCell ref="Y210:AB210"/>
    <mergeCell ref="D211:F211"/>
    <mergeCell ref="H211:P211"/>
    <mergeCell ref="Q211:S211"/>
    <mergeCell ref="T211:X211"/>
    <mergeCell ref="Y211:AB211"/>
    <mergeCell ref="D214:F214"/>
    <mergeCell ref="H214:P214"/>
    <mergeCell ref="Q214:S214"/>
    <mergeCell ref="T214:X214"/>
    <mergeCell ref="Y214:AB214"/>
    <mergeCell ref="D212:F212"/>
    <mergeCell ref="H212:P212"/>
    <mergeCell ref="Q212:S212"/>
    <mergeCell ref="T212:X212"/>
    <mergeCell ref="Y212:AB212"/>
    <mergeCell ref="D213:F213"/>
    <mergeCell ref="H213:P213"/>
    <mergeCell ref="Q213:S213"/>
    <mergeCell ref="T213:X213"/>
    <mergeCell ref="Y213:AB213"/>
  </mergeCells>
  <hyperlinks>
    <hyperlink ref="T28" r:id="rId1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698225367653452967522-999&amp;startdate=09%2F01%2F2023%2000%3A00%3A00&amp;p_activity=452967522&amp;p_ir=225367653&amp;p_pcr=57519698&amp;rs%3AParameterLanguage=" xr:uid="{22B47FF2-B25E-4111-9018-EA9A6BC4EDC8}"/>
    <hyperlink ref="T29" r:id="rId2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69822536765345296752230619137116&amp;startdate=09%2F01%2F2023%2000%3A00%3A00&amp;p_activity=452967522&amp;p_ir=225367653&amp;p_pcr=57519698&amp;rs%3AParameterLanguage=" xr:uid="{A2790F0A-18BA-4709-A05B-9BA417021046}"/>
    <hyperlink ref="T31" r:id="rId3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69822536765345296752230616831592&amp;startdate=09%2F01%2F2023%2000%3A00%3A00&amp;p_activity=452967522&amp;p_ir=225367653&amp;p_pcr=57519698&amp;rs%3AParameterLanguage=" xr:uid="{E97B318E-6705-401A-B29A-8595C478BF0F}"/>
    <hyperlink ref="T34" r:id="rId4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69822536765345296752330594835326&amp;startdate=09%2F01%2F2023%2000%3A00%3A00&amp;p_activity=452967523&amp;p_ir=225367653&amp;p_pcr=57519698&amp;rs%3AParameterLanguage=" xr:uid="{690A6E4C-6B06-4072-BAD4-8B66F1015ADB}"/>
    <hyperlink ref="T35" r:id="rId5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69822536765345296752330600953767&amp;startdate=09%2F01%2F2023%2000%3A00%3A00&amp;p_activity=452967523&amp;p_ir=225367653&amp;p_pcr=57519698&amp;rs%3AParameterLanguage=" xr:uid="{725E4D3B-33F1-4901-A057-A7EDFE0B5984}"/>
    <hyperlink ref="T40" r:id="rId6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745296540430601319068&amp;startdate=09%2F01%2F2023%2000%3A00%3A00&amp;p_activity=452965404&amp;p_ir=225367667&amp;p_pcr=57519952&amp;rs%3AParameterLanguage=" xr:uid="{988A5941-E0BE-45D9-9F98-57954BA3C1F4}"/>
    <hyperlink ref="T41" r:id="rId7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745296540430609331371&amp;startdate=09%2F01%2F2023%2000%3A00%3A00&amp;p_activity=452965404&amp;p_ir=225367667&amp;p_pcr=57519952&amp;rs%3AParameterLanguage=" xr:uid="{0B6C5117-D18F-44DA-9120-C125997D0395}"/>
    <hyperlink ref="T42" r:id="rId8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745296540430618724130&amp;startdate=09%2F01%2F2023%2000%3A00%3A00&amp;p_activity=452965404&amp;p_ir=225367667&amp;p_pcr=57519952&amp;rs%3AParameterLanguage=" xr:uid="{4CB13687-53D4-494A-97F5-F3F7D46760FA}"/>
    <hyperlink ref="T43" r:id="rId9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745296540430620183416&amp;startdate=09%2F01%2F2023%2000%3A00%3A00&amp;p_activity=452965404&amp;p_ir=225367667&amp;p_pcr=57519952&amp;rs%3AParameterLanguage=" xr:uid="{09DE30E7-A0A5-470B-8FA8-308E09CD35FB}"/>
    <hyperlink ref="T44" r:id="rId10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745296540430602807939&amp;startdate=09%2F01%2F2023%2000%3A00%3A00&amp;p_activity=452965404&amp;p_ir=225367667&amp;p_pcr=57519952&amp;rs%3AParameterLanguage=" xr:uid="{AA1424D8-6547-41F6-8426-80D2FA44F8B3}"/>
    <hyperlink ref="T47" r:id="rId11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745296540630594762910&amp;startdate=09%2F01%2F2023%2000%3A00%3A00&amp;p_activity=452965406&amp;p_ir=225367667&amp;p_pcr=57519952&amp;rs%3AParameterLanguage=" xr:uid="{BD2E5E82-64B6-4840-A491-5C26C2F94C48}"/>
    <hyperlink ref="T48" r:id="rId12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745296540630602338076&amp;startdate=09%2F01%2F2023%2000%3A00%3A00&amp;p_activity=452965406&amp;p_ir=225367667&amp;p_pcr=57519952&amp;rs%3AParameterLanguage=" xr:uid="{C4748557-A4F0-45F4-9AA2-F906E2540BB6}"/>
    <hyperlink ref="T52" r:id="rId13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-999&amp;startdate=09%2F01%2F2023%2000%3A00%3A00&amp;p_activity=452965408&amp;p_ir=225367668&amp;p_pcr=57519952&amp;rs%3AParameterLanguage=" xr:uid="{EEE0D7C8-AA3C-419C-B4A3-D9A0999A03F8}"/>
    <hyperlink ref="T53" r:id="rId14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594256736&amp;startdate=09%2F01%2F2023%2000%3A00%3A00&amp;p_activity=452965408&amp;p_ir=225367668&amp;p_pcr=57519952&amp;rs%3AParameterLanguage=" xr:uid="{A886408A-E6D3-4FDC-B8BB-0E879B6163D0}"/>
    <hyperlink ref="T54" r:id="rId15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8223310&amp;startdate=09%2F01%2F2023%2000%3A00%3A00&amp;p_activity=452965408&amp;p_ir=225367668&amp;p_pcr=57519952&amp;rs%3AParameterLanguage=" xr:uid="{900AA63C-1666-4E00-8D24-318025ACA28B}"/>
    <hyperlink ref="T55" r:id="rId16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9729732&amp;startdate=09%2F01%2F2023%2000%3A00%3A00&amp;p_activity=452965408&amp;p_ir=225367668&amp;p_pcr=57519952&amp;rs%3AParameterLanguage=" xr:uid="{1A6CD2C4-5F04-4D2F-ACDC-50D57B098144}"/>
    <hyperlink ref="T56" r:id="rId17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595227891&amp;startdate=09%2F01%2F2023%2000%3A00%3A00&amp;p_activity=452965408&amp;p_ir=225367668&amp;p_pcr=57519952&amp;rs%3AParameterLanguage=" xr:uid="{901AAA16-E78E-4BA6-8689-C74150D871E6}"/>
    <hyperlink ref="T57" r:id="rId18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0534019&amp;startdate=09%2F01%2F2023%2000%3A00%3A00&amp;p_activity=452965408&amp;p_ir=225367668&amp;p_pcr=57519952&amp;rs%3AParameterLanguage=" xr:uid="{693E347B-101B-4297-9533-19BD6B84AD24}"/>
    <hyperlink ref="T58" r:id="rId19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8450090&amp;startdate=09%2F01%2F2023%2000%3A00%3A00&amp;p_activity=452965408&amp;p_ir=225367668&amp;p_pcr=57519952&amp;rs%3AParameterLanguage=" xr:uid="{B2150F5A-3F95-41CB-81BE-62390A22CD3F}"/>
    <hyperlink ref="T59" r:id="rId20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6351027&amp;startdate=09%2F01%2F2023%2000%3A00%3A00&amp;p_activity=452965408&amp;p_ir=225367668&amp;p_pcr=57519952&amp;rs%3AParameterLanguage=" xr:uid="{440A81DF-E017-4DDE-A14D-76039197F9F8}"/>
    <hyperlink ref="T60" r:id="rId21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598239168&amp;startdate=09%2F01%2F2023%2000%3A00%3A00&amp;p_activity=452965408&amp;p_ir=225367668&amp;p_pcr=57519952&amp;rs%3AParameterLanguage=" xr:uid="{A2DA99F5-6E86-42F0-BE8B-972F0A9BD239}"/>
    <hyperlink ref="T61" r:id="rId22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7302441&amp;startdate=09%2F01%2F2023%2000%3A00%3A00&amp;p_activity=452965408&amp;p_ir=225367668&amp;p_pcr=57519952&amp;rs%3AParameterLanguage=" xr:uid="{7827DD4E-6216-4AA8-9777-CFBC0C25DA6E}"/>
    <hyperlink ref="T62" r:id="rId23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4181417&amp;startdate=09%2F01%2F2023%2000%3A00%3A00&amp;p_activity=452965408&amp;p_ir=225367668&amp;p_pcr=57519952&amp;rs%3AParameterLanguage=" xr:uid="{A3B60AB9-8AAD-4D20-9230-616D1F089F0D}"/>
    <hyperlink ref="T63" r:id="rId24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4208593&amp;startdate=09%2F01%2F2023%2000%3A00%3A00&amp;p_activity=452965408&amp;p_ir=225367668&amp;p_pcr=57519952&amp;rs%3AParameterLanguage=" xr:uid="{BA4C4B7E-57FD-488C-B684-33AC0AE3411C}"/>
    <hyperlink ref="T64" r:id="rId25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596798056&amp;startdate=09%2F01%2F2023%2000%3A00%3A00&amp;p_activity=452965408&amp;p_ir=225367668&amp;p_pcr=57519952&amp;rs%3AParameterLanguage=" xr:uid="{79C85F42-BAEA-4D01-A0B5-14C9A9462DE6}"/>
    <hyperlink ref="T65" r:id="rId26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9205793&amp;startdate=09%2F01%2F2023%2000%3A00%3A00&amp;p_activity=452965408&amp;p_ir=225367668&amp;p_pcr=57519952&amp;rs%3AParameterLanguage=" xr:uid="{1C1797EA-FD1D-41F2-9D47-D887F35260D4}"/>
    <hyperlink ref="T66" r:id="rId27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7549701&amp;startdate=09%2F01%2F2023%2000%3A00%3A00&amp;p_activity=452965408&amp;p_ir=225367668&amp;p_pcr=57519952&amp;rs%3AParameterLanguage=" xr:uid="{D4AC5922-E164-4184-A8E3-1FE73C88EB40}"/>
    <hyperlink ref="T67" r:id="rId28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6415635&amp;startdate=09%2F01%2F2023%2000%3A00%3A00&amp;p_activity=452965408&amp;p_ir=225367668&amp;p_pcr=57519952&amp;rs%3AParameterLanguage=" xr:uid="{AF204A77-6C36-4922-A60A-3EB90EBE99F8}"/>
    <hyperlink ref="T68" r:id="rId29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2339577&amp;startdate=09%2F01%2F2023%2000%3A00%3A00&amp;p_activity=452965408&amp;p_ir=225367668&amp;p_pcr=57519952&amp;rs%3AParameterLanguage=" xr:uid="{3B424B40-0FD8-4F68-A563-65800311BEAF}"/>
    <hyperlink ref="T69" r:id="rId30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2953463&amp;startdate=09%2F01%2F2023%2000%3A00%3A00&amp;p_activity=452965408&amp;p_ir=225367668&amp;p_pcr=57519952&amp;rs%3AParameterLanguage=" xr:uid="{A49803FF-C60D-49F6-9559-955A43849EB9}"/>
    <hyperlink ref="T70" r:id="rId31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7178263&amp;startdate=09%2F01%2F2023%2000%3A00%3A00&amp;p_activity=452965408&amp;p_ir=225367668&amp;p_pcr=57519952&amp;rs%3AParameterLanguage=" xr:uid="{1BB92764-7772-4F5A-ADC1-D39D4F57516A}"/>
    <hyperlink ref="T71" r:id="rId32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593463719&amp;startdate=09%2F01%2F2023%2000%3A00%3A00&amp;p_activity=452965408&amp;p_ir=225367668&amp;p_pcr=57519952&amp;rs%3AParameterLanguage=" xr:uid="{33FD794B-46DA-43D7-8D8A-062E1F1F4057}"/>
    <hyperlink ref="T72" r:id="rId33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7113186&amp;startdate=09%2F01%2F2023%2000%3A00%3A00&amp;p_activity=452965408&amp;p_ir=225367668&amp;p_pcr=57519952&amp;rs%3AParameterLanguage=" xr:uid="{CA3CE932-39B4-4228-8F3D-2B78076F912D}"/>
    <hyperlink ref="T73" r:id="rId34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4699282&amp;startdate=09%2F01%2F2023%2000%3A00%3A00&amp;p_activity=452965408&amp;p_ir=225367668&amp;p_pcr=57519952&amp;rs%3AParameterLanguage=" xr:uid="{247A230B-62FB-4133-9102-862440400477}"/>
    <hyperlink ref="T74" r:id="rId35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0124305&amp;startdate=09%2F01%2F2023%2000%3A00%3A00&amp;p_activity=452965408&amp;p_ir=225367668&amp;p_pcr=57519952&amp;rs%3AParameterLanguage=" xr:uid="{CC0CAB9D-C12E-455B-8433-ABE4B0A6DBC0}"/>
    <hyperlink ref="T75" r:id="rId36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3495648&amp;startdate=09%2F01%2F2023%2000%3A00%3A00&amp;p_activity=452965408&amp;p_ir=225367668&amp;p_pcr=57519952&amp;rs%3AParameterLanguage=" xr:uid="{565415D0-FE80-4770-986D-5B5B77AAC99A}"/>
    <hyperlink ref="T76" r:id="rId37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3153747&amp;startdate=09%2F01%2F2023%2000%3A00%3A00&amp;p_activity=452965408&amp;p_ir=225367668&amp;p_pcr=57519952&amp;rs%3AParameterLanguage=" xr:uid="{ED0596CE-BD48-4F09-98AB-DE3C5B2B6BD0}"/>
    <hyperlink ref="T77" r:id="rId38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20407558&amp;startdate=09%2F01%2F2023%2000%3A00%3A00&amp;p_activity=452965408&amp;p_ir=225367668&amp;p_pcr=57519952&amp;rs%3AParameterLanguage=" xr:uid="{B6F76F17-6D77-43ED-A05D-3D8D69B67B16}"/>
    <hyperlink ref="T78" r:id="rId39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1436793&amp;startdate=09%2F01%2F2023%2000%3A00%3A00&amp;p_activity=452965408&amp;p_ir=225367668&amp;p_pcr=57519952&amp;rs%3AParameterLanguage=" xr:uid="{AACE9706-DD0F-4EFB-B8A0-31BC641E2F8F}"/>
    <hyperlink ref="T79" r:id="rId40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5689228&amp;startdate=09%2F01%2F2023%2000%3A00%3A00&amp;p_activity=452965408&amp;p_ir=225367668&amp;p_pcr=57519952&amp;rs%3AParameterLanguage=" xr:uid="{6F060BCE-6563-4605-B92E-FB4E8AA4AADD}"/>
    <hyperlink ref="T80" r:id="rId41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0506150&amp;startdate=09%2F01%2F2023%2000%3A00%3A00&amp;p_activity=452965408&amp;p_ir=225367668&amp;p_pcr=57519952&amp;rs%3AParameterLanguage=" xr:uid="{4005FA69-9163-483D-A068-E353902FF64B}"/>
    <hyperlink ref="T81" r:id="rId42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6904199&amp;startdate=09%2F01%2F2023%2000%3A00%3A00&amp;p_activity=452965408&amp;p_ir=225367668&amp;p_pcr=57519952&amp;rs%3AParameterLanguage=" xr:uid="{CEBE5EC6-FA9B-45D6-AA0E-9291113408B6}"/>
    <hyperlink ref="T82" r:id="rId43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4674304&amp;startdate=09%2F01%2F2023%2000%3A00%3A00&amp;p_activity=452965408&amp;p_ir=225367668&amp;p_pcr=57519952&amp;rs%3AParameterLanguage=" xr:uid="{033CB008-FA2A-42FA-9E33-4C9B52453169}"/>
    <hyperlink ref="T83" r:id="rId44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20311836&amp;startdate=09%2F01%2F2023%2000%3A00%3A00&amp;p_activity=452965408&amp;p_ir=225367668&amp;p_pcr=57519952&amp;rs%3AParameterLanguage=" xr:uid="{86E2373C-59B6-4621-99CF-88146D24A3A1}"/>
    <hyperlink ref="T84" r:id="rId45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6103661&amp;startdate=09%2F01%2F2023%2000%3A00%3A00&amp;p_activity=452965408&amp;p_ir=225367668&amp;p_pcr=57519952&amp;rs%3AParameterLanguage=" xr:uid="{52A9F9EE-715F-48A8-838C-280432A970A6}"/>
    <hyperlink ref="T85" r:id="rId46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0949191&amp;startdate=09%2F01%2F2023%2000%3A00%3A00&amp;p_activity=452965408&amp;p_ir=225367668&amp;p_pcr=57519952&amp;rs%3AParameterLanguage=" xr:uid="{C86DDDA2-40E9-461F-B7E2-F9EB63383096}"/>
    <hyperlink ref="T86" r:id="rId47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3595137&amp;startdate=09%2F01%2F2023%2000%3A00%3A00&amp;p_activity=452965408&amp;p_ir=225367668&amp;p_pcr=57519952&amp;rs%3AParameterLanguage=" xr:uid="{8718B53D-5C7F-44E1-AA35-BE9D9DE8FD17}"/>
    <hyperlink ref="T87" r:id="rId48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7107513&amp;startdate=09%2F01%2F2023%2000%3A00%3A00&amp;p_activity=452965408&amp;p_ir=225367668&amp;p_pcr=57519952&amp;rs%3AParameterLanguage=" xr:uid="{82DD7352-3F68-4A88-BBCF-0042A9CDBC73}"/>
    <hyperlink ref="T88" r:id="rId49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2908514&amp;startdate=09%2F01%2F2023%2000%3A00%3A00&amp;p_activity=452965408&amp;p_ir=225367668&amp;p_pcr=57519952&amp;rs%3AParameterLanguage=" xr:uid="{DCFB0DBD-8408-4812-AB64-AC3ADFE6150F}"/>
    <hyperlink ref="T89" r:id="rId50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5908477&amp;startdate=09%2F01%2F2023%2000%3A00%3A00&amp;p_activity=452965408&amp;p_ir=225367668&amp;p_pcr=57519952&amp;rs%3AParameterLanguage=" xr:uid="{4C68E4B5-CFE3-4CFD-B85D-DBF9B78F3288}"/>
    <hyperlink ref="T90" r:id="rId51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595738667&amp;startdate=09%2F01%2F2023%2000%3A00%3A00&amp;p_activity=452965408&amp;p_ir=225367668&amp;p_pcr=57519952&amp;rs%3AParameterLanguage=" xr:uid="{20A412FE-00CC-445E-9FA6-EFD1387AF95A}"/>
    <hyperlink ref="T91" r:id="rId52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9688124&amp;startdate=09%2F01%2F2023%2000%3A00%3A00&amp;p_activity=452965408&amp;p_ir=225367668&amp;p_pcr=57519952&amp;rs%3AParameterLanguage=" xr:uid="{059649FC-32E7-41F0-B3F4-D5E94699B892}"/>
    <hyperlink ref="T92" r:id="rId53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6827180&amp;startdate=09%2F01%2F2023%2000%3A00%3A00&amp;p_activity=452965408&amp;p_ir=225367668&amp;p_pcr=57519952&amp;rs%3AParameterLanguage=" xr:uid="{2C9F99AB-D656-41F1-AD1C-61EA8E0BBD67}"/>
    <hyperlink ref="T93" r:id="rId54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0280774&amp;startdate=09%2F01%2F2023%2000%3A00%3A00&amp;p_activity=452965408&amp;p_ir=225367668&amp;p_pcr=57519952&amp;rs%3AParameterLanguage=" xr:uid="{29DFFBA8-D23D-4AE9-B2D3-99B74CD0B59B}"/>
    <hyperlink ref="T94" r:id="rId55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7302341&amp;startdate=09%2F01%2F2023%2000%3A00%3A00&amp;p_activity=452965408&amp;p_ir=225367668&amp;p_pcr=57519952&amp;rs%3AParameterLanguage=" xr:uid="{6234BFAD-4CD7-4DDC-AE43-AFF1228EE9A5}"/>
    <hyperlink ref="T95" r:id="rId56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3690621&amp;startdate=09%2F01%2F2023%2000%3A00%3A00&amp;p_activity=452965408&amp;p_ir=225367668&amp;p_pcr=57519952&amp;rs%3AParameterLanguage=" xr:uid="{CC9A36F6-0E5E-4EC8-89C0-18558B0DDB2A}"/>
    <hyperlink ref="T96" r:id="rId57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0811508&amp;startdate=09%2F01%2F2023%2000%3A00%3A00&amp;p_activity=452965408&amp;p_ir=225367668&amp;p_pcr=57519952&amp;rs%3AParameterLanguage=" xr:uid="{80F260C2-EDAF-4744-9F33-197B92C60737}"/>
    <hyperlink ref="T97" r:id="rId58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3700018&amp;startdate=09%2F01%2F2023%2000%3A00%3A00&amp;p_activity=452965408&amp;p_ir=225367668&amp;p_pcr=57519952&amp;rs%3AParameterLanguage=" xr:uid="{87BFF61F-23D6-41DE-B679-BA1DE08553D9}"/>
    <hyperlink ref="T98" r:id="rId59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596703816&amp;startdate=09%2F01%2F2023%2000%3A00%3A00&amp;p_activity=452965408&amp;p_ir=225367668&amp;p_pcr=57519952&amp;rs%3AParameterLanguage=" xr:uid="{9D3ED0B3-2521-46BC-AD67-36126279A586}"/>
    <hyperlink ref="T99" r:id="rId60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7976913&amp;startdate=09%2F01%2F2023%2000%3A00%3A00&amp;p_activity=452965408&amp;p_ir=225367668&amp;p_pcr=57519952&amp;rs%3AParameterLanguage=" xr:uid="{62EA5C24-F0A9-43FF-A0C2-BEAC6B224FC1}"/>
    <hyperlink ref="T100" r:id="rId61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8840084&amp;startdate=09%2F01%2F2023%2000%3A00%3A00&amp;p_activity=452965408&amp;p_ir=225367668&amp;p_pcr=57519952&amp;rs%3AParameterLanguage=" xr:uid="{89B509C3-61C7-4CEE-9E85-E9058BE3C87E}"/>
    <hyperlink ref="T101" r:id="rId62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7957437&amp;startdate=09%2F01%2F2023%2000%3A00%3A00&amp;p_activity=452965408&amp;p_ir=225367668&amp;p_pcr=57519952&amp;rs%3AParameterLanguage=" xr:uid="{9E16AF54-6EA9-4F82-A537-220DDA801713}"/>
    <hyperlink ref="T102" r:id="rId63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598246445&amp;startdate=09%2F01%2F2023%2000%3A00%3A00&amp;p_activity=452965408&amp;p_ir=225367668&amp;p_pcr=57519952&amp;rs%3AParameterLanguage=" xr:uid="{639C88A8-BEE1-4929-8BB7-E01F74A2073F}"/>
    <hyperlink ref="T103" r:id="rId64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599144659&amp;startdate=09%2F01%2F2023%2000%3A00%3A00&amp;p_activity=452965408&amp;p_ir=225367668&amp;p_pcr=57519952&amp;rs%3AParameterLanguage=" xr:uid="{F5C2EF8A-780A-499F-BF9F-8E0B04701014}"/>
    <hyperlink ref="T104" r:id="rId65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1414980&amp;startdate=09%2F01%2F2023%2000%3A00%3A00&amp;p_activity=452965408&amp;p_ir=225367668&amp;p_pcr=57519952&amp;rs%3AParameterLanguage=" xr:uid="{7D0F5A81-991A-4C75-A18C-95D8605D23CF}"/>
    <hyperlink ref="T105" r:id="rId66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7932399&amp;startdate=09%2F01%2F2023%2000%3A00%3A00&amp;p_activity=452965408&amp;p_ir=225367668&amp;p_pcr=57519952&amp;rs%3AParameterLanguage=" xr:uid="{E2B31B08-12DD-498D-9A89-2D2A66662FBE}"/>
    <hyperlink ref="T106" r:id="rId67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5497498&amp;startdate=09%2F01%2F2023%2000%3A00%3A00&amp;p_activity=452965408&amp;p_ir=225367668&amp;p_pcr=57519952&amp;rs%3AParameterLanguage=" xr:uid="{7273E64A-9869-4BAE-A1DF-5805032A59FE}"/>
    <hyperlink ref="T107" r:id="rId68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12055984&amp;startdate=09%2F01%2F2023%2000%3A00%3A00&amp;p_activity=452965408&amp;p_ir=225367668&amp;p_pcr=57519952&amp;rs%3AParameterLanguage=" xr:uid="{8163FF45-2827-4644-A4F3-06FFB8150EF9}"/>
    <hyperlink ref="T108" r:id="rId69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830600849807&amp;startdate=09%2F01%2F2023%2000%3A00%3A00&amp;p_activity=452965408&amp;p_ir=225367668&amp;p_pcr=57519952&amp;rs%3AParameterLanguage=" xr:uid="{8B08F67A-0416-4386-8A4C-EF682BB26E86}"/>
    <hyperlink ref="T111" r:id="rId70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-999&amp;startdate=09%2F01%2F2023%2000%3A00%3A00&amp;p_activity=452965409&amp;p_ir=225367668&amp;p_pcr=57519952&amp;rs%3AParameterLanguage=" xr:uid="{C12CFE68-3538-41C7-908F-E1ACDC5EF810}"/>
    <hyperlink ref="T112" r:id="rId71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18521299&amp;startdate=09%2F01%2F2023%2000%3A00%3A00&amp;p_activity=452965409&amp;p_ir=225367668&amp;p_pcr=57519952&amp;rs%3AParameterLanguage=" xr:uid="{0C31726B-1002-45B4-90A7-43D45B99868F}"/>
    <hyperlink ref="T113" r:id="rId72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13608710&amp;startdate=09%2F01%2F2023%2000%3A00%3A00&amp;p_activity=452965409&amp;p_ir=225367668&amp;p_pcr=57519952&amp;rs%3AParameterLanguage=" xr:uid="{948D76E3-7286-4973-A392-38964CAE1592}"/>
    <hyperlink ref="T114" r:id="rId73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599592996&amp;startdate=09%2F01%2F2023%2000%3A00%3A00&amp;p_activity=452965409&amp;p_ir=225367668&amp;p_pcr=57519952&amp;rs%3AParameterLanguage=" xr:uid="{B069F056-CA48-4A45-9DB5-AD3B28FBE073}"/>
    <hyperlink ref="T115" r:id="rId74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05256386&amp;startdate=09%2F01%2F2023%2000%3A00%3A00&amp;p_activity=452965409&amp;p_ir=225367668&amp;p_pcr=57519952&amp;rs%3AParameterLanguage=" xr:uid="{711030A7-B4BE-40E5-A964-35B81CBB8833}"/>
    <hyperlink ref="T117" r:id="rId75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20307601&amp;startdate=09%2F01%2F2023%2000%3A00%3A00&amp;p_activity=452965409&amp;p_ir=225367668&amp;p_pcr=57519952&amp;rs%3AParameterLanguage=" xr:uid="{F56EBF75-2AD9-4EBC-BD93-D112BA968032}"/>
    <hyperlink ref="T118" r:id="rId76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05828279&amp;startdate=09%2F01%2F2023%2000%3A00%3A00&amp;p_activity=452965409&amp;p_ir=225367668&amp;p_pcr=57519952&amp;rs%3AParameterLanguage=" xr:uid="{A9CB17F0-5188-48CC-A74D-3F55F4BE3765}"/>
    <hyperlink ref="T119" r:id="rId77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14448526&amp;startdate=09%2F01%2F2023%2000%3A00%3A00&amp;p_activity=452965409&amp;p_ir=225367668&amp;p_pcr=57519952&amp;rs%3AParameterLanguage=" xr:uid="{B23546E6-2C6E-44FD-9129-B0B6C7A9802F}"/>
    <hyperlink ref="T120" r:id="rId78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08002780&amp;startdate=09%2F01%2F2023%2000%3A00%3A00&amp;p_activity=452965409&amp;p_ir=225367668&amp;p_pcr=57519952&amp;rs%3AParameterLanguage=" xr:uid="{BA3DECC6-4C21-48CA-8B8E-A044D43F45FE}"/>
    <hyperlink ref="T121" r:id="rId79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10071817&amp;startdate=09%2F01%2F2023%2000%3A00%3A00&amp;p_activity=452965409&amp;p_ir=225367668&amp;p_pcr=57519952&amp;rs%3AParameterLanguage=" xr:uid="{80AF40F1-CA83-43B0-BFFD-7786C504ADE7}"/>
    <hyperlink ref="T122" r:id="rId80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16978960&amp;startdate=09%2F01%2F2023%2000%3A00%3A00&amp;p_activity=452965409&amp;p_ir=225367668&amp;p_pcr=57519952&amp;rs%3AParameterLanguage=" xr:uid="{8702AAAA-833D-4D79-9FE9-06DA8847A6C9}"/>
    <hyperlink ref="T123" r:id="rId81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16900928&amp;startdate=09%2F01%2F2023%2000%3A00%3A00&amp;p_activity=452965409&amp;p_ir=225367668&amp;p_pcr=57519952&amp;rs%3AParameterLanguage=" xr:uid="{D3E6AD49-C0A8-4015-B467-CB700D6B6478}"/>
    <hyperlink ref="T124" r:id="rId82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10061508&amp;startdate=09%2F01%2F2023%2000%3A00%3A00&amp;p_activity=452965409&amp;p_ir=225367668&amp;p_pcr=57519952&amp;rs%3AParameterLanguage=" xr:uid="{D76E7136-43DF-4BF4-AC41-F26E6D61644F}"/>
    <hyperlink ref="T125" r:id="rId83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10086878&amp;startdate=09%2F01%2F2023%2000%3A00%3A00&amp;p_activity=452965409&amp;p_ir=225367668&amp;p_pcr=57519952&amp;rs%3AParameterLanguage=" xr:uid="{B8C056D3-E841-467B-B9F9-52F1F231522B}"/>
    <hyperlink ref="T126" r:id="rId84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618357676&amp;startdate=09%2F01%2F2023%2000%3A00%3A00&amp;p_activity=452965409&amp;p_ir=225367668&amp;p_pcr=57519952&amp;rs%3AParameterLanguage=" xr:uid="{B5DBF75E-437B-4A4D-A5D0-81EEAEE17E6A}"/>
    <hyperlink ref="T127" r:id="rId85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594525847&amp;startdate=09%2F01%2F2023%2000%3A00%3A00&amp;p_activity=452965409&amp;p_ir=225367668&amp;p_pcr=57519952&amp;rs%3AParameterLanguage=" xr:uid="{0900375F-7BA7-4D5A-AECB-FDD7B0155AB7}"/>
    <hyperlink ref="T128" r:id="rId86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0930596601413&amp;startdate=09%2F01%2F2023%2000%3A00%3A00&amp;p_activity=452965409&amp;p_ir=225367668&amp;p_pcr=57519952&amp;rs%3AParameterLanguage=" xr:uid="{E72B3583-0A56-4039-B6B9-27B80ECA9307}"/>
    <hyperlink ref="T131" r:id="rId87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030606269571&amp;startdate=09%2F01%2F2023%2000%3A00%3A00&amp;p_activity=452965410&amp;p_ir=225367668&amp;p_pcr=57519952&amp;rs%3AParameterLanguage=" xr:uid="{7E78FB59-1FF0-4E2A-ACCE-9542346C85CF}"/>
    <hyperlink ref="T132" r:id="rId88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030609929339&amp;startdate=09%2F01%2F2023%2000%3A00%3A00&amp;p_activity=452965410&amp;p_ir=225367668&amp;p_pcr=57519952&amp;rs%3AParameterLanguage=" xr:uid="{57C7A790-2B57-4474-A1BE-E67210FEEFBC}"/>
    <hyperlink ref="T133" r:id="rId89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030620465794&amp;startdate=09%2F01%2F2023%2000%3A00%3A00&amp;p_activity=452965410&amp;p_ir=225367668&amp;p_pcr=57519952&amp;rs%3AParameterLanguage=" xr:uid="{D50A01A6-5467-4C64-ACFA-0F5529BD49FE}"/>
    <hyperlink ref="T134" r:id="rId90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030605234804&amp;startdate=09%2F01%2F2023%2000%3A00%3A00&amp;p_activity=452965410&amp;p_ir=225367668&amp;p_pcr=57519952&amp;rs%3AParameterLanguage=" xr:uid="{3562C460-A1FA-457F-8E86-401735B2EA8A}"/>
    <hyperlink ref="T135" r:id="rId91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030609065943&amp;startdate=09%2F01%2F2023%2000%3A00%3A00&amp;p_activity=452965410&amp;p_ir=225367668&amp;p_pcr=57519952&amp;rs%3AParameterLanguage=" xr:uid="{0446837F-0B76-475C-A1FF-8AD392B693D1}"/>
    <hyperlink ref="T136" r:id="rId92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030596461178&amp;startdate=09%2F01%2F2023%2000%3A00%3A00&amp;p_activity=452965410&amp;p_ir=225367668&amp;p_pcr=57519952&amp;rs%3AParameterLanguage=" xr:uid="{762A20E9-B3EA-4AB5-821E-75C5DA7012FF}"/>
    <hyperlink ref="T137" r:id="rId93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030604255982&amp;startdate=09%2F01%2F2023%2000%3A00%3A00&amp;p_activity=452965410&amp;p_ir=225367668&amp;p_pcr=57519952&amp;rs%3AParameterLanguage=" xr:uid="{354ADFF2-AFD5-4508-AB7A-A83EBCFD577B}"/>
    <hyperlink ref="T140" r:id="rId94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15639815&amp;startdate=09%2F01%2F2023%2000%3A00%3A00&amp;p_activity=452965411&amp;p_ir=225367668&amp;p_pcr=57519952&amp;rs%3AParameterLanguage=" xr:uid="{716E9ACD-B884-45DE-BF26-3E3C5C4181ED}"/>
    <hyperlink ref="T141" r:id="rId95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08040463&amp;startdate=09%2F01%2F2023%2000%3A00%3A00&amp;p_activity=452965411&amp;p_ir=225367668&amp;p_pcr=57519952&amp;rs%3AParameterLanguage=" xr:uid="{A0705BD1-910A-4B41-BEDC-3E9E71ECCF9F}"/>
    <hyperlink ref="T142" r:id="rId96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02461633&amp;startdate=09%2F01%2F2023%2000%3A00%3A00&amp;p_activity=452965411&amp;p_ir=225367668&amp;p_pcr=57519952&amp;rs%3AParameterLanguage=" xr:uid="{2AD8544B-6B73-486A-B70D-C1DF6AA4C817}"/>
    <hyperlink ref="T143" r:id="rId97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10579369&amp;startdate=09%2F01%2F2023%2000%3A00%3A00&amp;p_activity=452965411&amp;p_ir=225367668&amp;p_pcr=57519952&amp;rs%3AParameterLanguage=" xr:uid="{BC218567-33FD-4187-91FF-85F6C663AE54}"/>
    <hyperlink ref="T144" r:id="rId98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598484552&amp;startdate=09%2F01%2F2023%2000%3A00%3A00&amp;p_activity=452965411&amp;p_ir=225367668&amp;p_pcr=57519952&amp;rs%3AParameterLanguage=" xr:uid="{D1FDE74D-BF97-4077-B853-DE7ED14669DE}"/>
    <hyperlink ref="T145" r:id="rId99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12109417&amp;startdate=09%2F01%2F2023%2000%3A00%3A00&amp;p_activity=452965411&amp;p_ir=225367668&amp;p_pcr=57519952&amp;rs%3AParameterLanguage=" xr:uid="{4A2BD3A1-111D-47BD-85C6-8567481B12D5}"/>
    <hyperlink ref="T146" r:id="rId100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06348931&amp;startdate=09%2F01%2F2023%2000%3A00%3A00&amp;p_activity=452965411&amp;p_ir=225367668&amp;p_pcr=57519952&amp;rs%3AParameterLanguage=" xr:uid="{0A5E340D-FC79-461C-8F9C-90207393D854}"/>
    <hyperlink ref="T147" r:id="rId101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16092170&amp;startdate=09%2F01%2F2023%2000%3A00%3A00&amp;p_activity=452965411&amp;p_ir=225367668&amp;p_pcr=57519952&amp;rs%3AParameterLanguage=" xr:uid="{47DFBCCC-585A-402B-A566-C8B97FE53691}"/>
    <hyperlink ref="T148" r:id="rId102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599148842&amp;startdate=09%2F01%2F2023%2000%3A00%3A00&amp;p_activity=452965411&amp;p_ir=225367668&amp;p_pcr=57519952&amp;rs%3AParameterLanguage=" xr:uid="{0A3DE656-5A8A-44B8-B295-89211E46A546}"/>
    <hyperlink ref="T149" r:id="rId103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11612046&amp;startdate=09%2F01%2F2023%2000%3A00%3A00&amp;p_activity=452965411&amp;p_ir=225367668&amp;p_pcr=57519952&amp;rs%3AParameterLanguage=" xr:uid="{C27519B9-885D-4254-8AF5-9DE544A85035}"/>
    <hyperlink ref="T150" r:id="rId104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00104925&amp;startdate=09%2F01%2F2023%2000%3A00%3A00&amp;p_activity=452965411&amp;p_ir=225367668&amp;p_pcr=57519952&amp;rs%3AParameterLanguage=" xr:uid="{6455FE26-4DE9-47AC-A977-79967923F622}"/>
    <hyperlink ref="T151" r:id="rId105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596114625&amp;startdate=09%2F01%2F2023%2000%3A00%3A00&amp;p_activity=452965411&amp;p_ir=225367668&amp;p_pcr=57519952&amp;rs%3AParameterLanguage=" xr:uid="{2E4BD736-A430-48C8-AD12-430868B44984}"/>
    <hyperlink ref="T152" r:id="rId106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19908589&amp;startdate=09%2F01%2F2023%2000%3A00%3A00&amp;p_activity=452965411&amp;p_ir=225367668&amp;p_pcr=57519952&amp;rs%3AParameterLanguage=" xr:uid="{BB6A750F-B1D2-460A-9F6B-98C3BCB0B51C}"/>
    <hyperlink ref="T153" r:id="rId107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03813740&amp;startdate=09%2F01%2F2023%2000%3A00%3A00&amp;p_activity=452965411&amp;p_ir=225367668&amp;p_pcr=57519952&amp;rs%3AParameterLanguage=" xr:uid="{453C4CA7-3642-4458-8BFD-923A2227B707}"/>
    <hyperlink ref="T154" r:id="rId108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06282306&amp;startdate=09%2F01%2F2023%2000%3A00%3A00&amp;p_activity=452965411&amp;p_ir=225367668&amp;p_pcr=57519952&amp;rs%3AParameterLanguage=" xr:uid="{B7C733D4-39FA-4E64-B170-00B2D971A970}"/>
    <hyperlink ref="T155" r:id="rId109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07843233&amp;startdate=09%2F01%2F2023%2000%3A00%3A00&amp;p_activity=452965411&amp;p_ir=225367668&amp;p_pcr=57519952&amp;rs%3AParameterLanguage=" xr:uid="{ADE34964-BC72-41E9-A916-DFAE0B3607F7}"/>
    <hyperlink ref="T156" r:id="rId110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845296541130603171945&amp;startdate=09%2F01%2F2023%2000%3A00%3A00&amp;p_activity=452965411&amp;p_ir=225367668&amp;p_pcr=57519952&amp;rs%3AParameterLanguage=" xr:uid="{92AA1647-E7F0-43C6-980F-6C077EF94621}"/>
    <hyperlink ref="T160" r:id="rId111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430608546967&amp;startdate=09%2F01%2F2023%2000%3A00%3A00&amp;p_activity=452965414&amp;p_ir=225367669&amp;p_pcr=57519952&amp;rs%3AParameterLanguage=" xr:uid="{4C2B9A64-AA89-4569-BFE1-D3851C09B90C}"/>
    <hyperlink ref="T161" r:id="rId112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430611883088&amp;startdate=09%2F01%2F2023%2000%3A00%3A00&amp;p_activity=452965414&amp;p_ir=225367669&amp;p_pcr=57519952&amp;rs%3AParameterLanguage=" xr:uid="{77DDA549-8EB3-48BD-8184-6818AFD8DA5B}"/>
    <hyperlink ref="T162" r:id="rId113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430600685550&amp;startdate=09%2F01%2F2023%2000%3A00%3A00&amp;p_activity=452965414&amp;p_ir=225367669&amp;p_pcr=57519952&amp;rs%3AParameterLanguage=" xr:uid="{DBCE7A6C-D970-4AF9-B1A5-A3472D65E4DC}"/>
    <hyperlink ref="T165" r:id="rId114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-999&amp;startdate=09%2F01%2F2023%2000%3A00%3A00&amp;p_activity=452965415&amp;p_ir=225367669&amp;p_pcr=57519952&amp;rs%3AParameterLanguage=" xr:uid="{90B17B3D-766C-4605-B839-16754711D6B2}"/>
    <hyperlink ref="T166" r:id="rId115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612438217&amp;startdate=09%2F01%2F2023%2000%3A00%3A00&amp;p_activity=452965415&amp;p_ir=225367669&amp;p_pcr=57519952&amp;rs%3AParameterLanguage=" xr:uid="{9E318CE2-1D09-4CEF-BA7D-7AA838D55386}"/>
    <hyperlink ref="T167" r:id="rId116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596230598&amp;startdate=09%2F01%2F2023%2000%3A00%3A00&amp;p_activity=452965415&amp;p_ir=225367669&amp;p_pcr=57519952&amp;rs%3AParameterLanguage=" xr:uid="{4A831108-3424-464B-BB83-D341987BE36F}"/>
    <hyperlink ref="T168" r:id="rId117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610405062&amp;startdate=09%2F01%2F2023%2000%3A00%3A00&amp;p_activity=452965415&amp;p_ir=225367669&amp;p_pcr=57519952&amp;rs%3AParameterLanguage=" xr:uid="{3FC143A7-1D86-4C2C-8945-8DCBEAFF2387}"/>
    <hyperlink ref="T169" r:id="rId118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607326345&amp;startdate=09%2F01%2F2023%2000%3A00%3A00&amp;p_activity=452965415&amp;p_ir=225367669&amp;p_pcr=57519952&amp;rs%3AParameterLanguage=" xr:uid="{716520E9-11D4-44CA-B39A-C604482CDAA7}"/>
    <hyperlink ref="T170" r:id="rId119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610382001&amp;startdate=09%2F01%2F2023%2000%3A00%3A00&amp;p_activity=452965415&amp;p_ir=225367669&amp;p_pcr=57519952&amp;rs%3AParameterLanguage=" xr:uid="{E6566C2A-283B-4BDB-B241-524BDAD9AC0A}"/>
    <hyperlink ref="T171" r:id="rId120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598120050&amp;startdate=09%2F01%2F2023%2000%3A00%3A00&amp;p_activity=452965415&amp;p_ir=225367669&amp;p_pcr=57519952&amp;rs%3AParameterLanguage=" xr:uid="{F5969E8B-B1D1-4FF7-9A23-91D548DE7C75}"/>
    <hyperlink ref="T172" r:id="rId121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612565827&amp;startdate=09%2F01%2F2023%2000%3A00%3A00&amp;p_activity=452965415&amp;p_ir=225367669&amp;p_pcr=57519952&amp;rs%3AParameterLanguage=" xr:uid="{B24EA858-8281-4C5A-A8BD-4D78F98871E0}"/>
    <hyperlink ref="T173" r:id="rId122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606814818&amp;startdate=09%2F01%2F2023%2000%3A00%3A00&amp;p_activity=452965415&amp;p_ir=225367669&amp;p_pcr=57519952&amp;rs%3AParameterLanguage=" xr:uid="{00118447-719F-454C-A398-781181C40B93}"/>
    <hyperlink ref="T174" r:id="rId123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604367007&amp;startdate=09%2F01%2F2023%2000%3A00%3A00&amp;p_activity=452965415&amp;p_ir=225367669&amp;p_pcr=57519952&amp;rs%3AParameterLanguage=" xr:uid="{8BA06F9F-0D84-4114-9109-119A4619A82F}"/>
    <hyperlink ref="T175" r:id="rId124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597103244&amp;startdate=09%2F01%2F2023%2000%3A00%3A00&amp;p_activity=452965415&amp;p_ir=225367669&amp;p_pcr=57519952&amp;rs%3AParameterLanguage=" xr:uid="{A5872D12-9B9D-47A7-AC9B-C1236A946FB0}"/>
    <hyperlink ref="T177" r:id="rId125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613525764&amp;startdate=09%2F01%2F2023%2000%3A00%3A00&amp;p_activity=452965415&amp;p_ir=225367669&amp;p_pcr=57519952&amp;rs%3AParameterLanguage=" xr:uid="{B592F69A-06A1-4DD9-8A08-630FBE3D29C7}"/>
    <hyperlink ref="T178" r:id="rId126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41530596645046&amp;startdate=09%2F01%2F2023%2000%3A00%3A00&amp;p_activity=452965415&amp;p_ir=225367669&amp;p_pcr=57519952&amp;rs%3AParameterLanguage=" xr:uid="{F090A9AE-EE38-420C-B622-CA2D4E7A90F2}"/>
    <hyperlink ref="T181" r:id="rId127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030616096491&amp;startdate=09%2F01%2F2023%2000%3A00%3A00&amp;p_activity=452965500&amp;p_ir=225367669&amp;p_pcr=57519952&amp;rs%3AParameterLanguage=" xr:uid="{1B05F083-2221-495A-BEB4-389A0B4E64F7}"/>
    <hyperlink ref="T182" r:id="rId128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030620460144&amp;startdate=09%2F01%2F2023%2000%3A00%3A00&amp;p_activity=452965500&amp;p_ir=225367669&amp;p_pcr=57519952&amp;rs%3AParameterLanguage=" xr:uid="{8EC66C29-6236-427E-AA0A-1E71D2521A17}"/>
    <hyperlink ref="T183" r:id="rId129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030594760081&amp;startdate=09%2F01%2F2023%2000%3A00%3A00&amp;p_activity=452965500&amp;p_ir=225367669&amp;p_pcr=57519952&amp;rs%3AParameterLanguage=" xr:uid="{66244C13-901B-435E-857F-E3F1FFB16145}"/>
    <hyperlink ref="T186" r:id="rId130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-999&amp;startdate=09%2F01%2F2023%2000%3A00%3A00&amp;p_activity=452965501&amp;p_ir=225367669&amp;p_pcr=57519952&amp;rs%3AParameterLanguage=" xr:uid="{14387CF6-EBAF-4F01-AB02-C5027187AC81}"/>
    <hyperlink ref="T187" r:id="rId131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594552771&amp;startdate=09%2F01%2F2023%2000%3A00%3A00&amp;p_activity=452965501&amp;p_ir=225367669&amp;p_pcr=57519952&amp;rs%3AParameterLanguage=" xr:uid="{B2EBC1DF-6C83-4A84-BAFA-71EB979561D6}"/>
    <hyperlink ref="T188" r:id="rId132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06331020&amp;startdate=09%2F01%2F2023%2000%3A00%3A00&amp;p_activity=452965501&amp;p_ir=225367669&amp;p_pcr=57519952&amp;rs%3AParameterLanguage=" xr:uid="{3F069B6C-6E37-493B-B96A-8A342877C4CD}"/>
    <hyperlink ref="T189" r:id="rId133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599640497&amp;startdate=09%2F01%2F2023%2000%3A00%3A00&amp;p_activity=452965501&amp;p_ir=225367669&amp;p_pcr=57519952&amp;rs%3AParameterLanguage=" xr:uid="{D407139B-5ADE-4C0B-8886-DDABCB366F60}"/>
    <hyperlink ref="T190" r:id="rId134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599229116&amp;startdate=09%2F01%2F2023%2000%3A00%3A00&amp;p_activity=452965501&amp;p_ir=225367669&amp;p_pcr=57519952&amp;rs%3AParameterLanguage=" xr:uid="{6FED8CED-4E8A-4949-825A-139198A896B0}"/>
    <hyperlink ref="T191" r:id="rId135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10442058&amp;startdate=09%2F01%2F2023%2000%3A00%3A00&amp;p_activity=452965501&amp;p_ir=225367669&amp;p_pcr=57519952&amp;rs%3AParameterLanguage=" xr:uid="{C8DA2123-E45C-42C6-8A0F-0A9C677490A5}"/>
    <hyperlink ref="T192" r:id="rId136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05007460&amp;startdate=09%2F01%2F2023%2000%3A00%3A00&amp;p_activity=452965501&amp;p_ir=225367669&amp;p_pcr=57519952&amp;rs%3AParameterLanguage=" xr:uid="{6CB7F39A-8115-4CCF-ABFA-208B96CA5E00}"/>
    <hyperlink ref="T193" r:id="rId137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597509707&amp;startdate=09%2F01%2F2023%2000%3A00%3A00&amp;p_activity=452965501&amp;p_ir=225367669&amp;p_pcr=57519952&amp;rs%3AParameterLanguage=" xr:uid="{B275EB1E-3EF8-4041-ABD8-1D15EB340D86}"/>
    <hyperlink ref="T194" r:id="rId138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593966964&amp;startdate=09%2F01%2F2023%2000%3A00%3A00&amp;p_activity=452965501&amp;p_ir=225367669&amp;p_pcr=57519952&amp;rs%3AParameterLanguage=" xr:uid="{C4CDA815-6F4B-438F-8134-E485FB99EBCD}"/>
    <hyperlink ref="T195" r:id="rId139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15109268&amp;startdate=09%2F01%2F2023%2000%3A00%3A00&amp;p_activity=452965501&amp;p_ir=225367669&amp;p_pcr=57519952&amp;rs%3AParameterLanguage=" xr:uid="{E2C7F7AA-A70F-4720-830E-B55E3479480F}"/>
    <hyperlink ref="T196" r:id="rId140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598402287&amp;startdate=09%2F01%2F2023%2000%3A00%3A00&amp;p_activity=452965501&amp;p_ir=225367669&amp;p_pcr=57519952&amp;rs%3AParameterLanguage=" xr:uid="{803E6EAF-0B47-4A6B-87F0-01ED3E63B619}"/>
    <hyperlink ref="T197" r:id="rId141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05012045&amp;startdate=09%2F01%2F2023%2000%3A00%3A00&amp;p_activity=452965501&amp;p_ir=225367669&amp;p_pcr=57519952&amp;rs%3AParameterLanguage=" xr:uid="{8ADF76BE-95C6-44F2-9F12-5FFD031F9CB9}"/>
    <hyperlink ref="T198" r:id="rId142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598066279&amp;startdate=09%2F01%2F2023%2000%3A00%3A00&amp;p_activity=452965501&amp;p_ir=225367669&amp;p_pcr=57519952&amp;rs%3AParameterLanguage=" xr:uid="{40DC82FD-D183-4052-BCD3-2EFAD53F4560}"/>
    <hyperlink ref="T199" r:id="rId143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595723645&amp;startdate=09%2F01%2F2023%2000%3A00%3A00&amp;p_activity=452965501&amp;p_ir=225367669&amp;p_pcr=57519952&amp;rs%3AParameterLanguage=" xr:uid="{BABDCDA8-BE6E-48AB-A9DA-38A34199591D}"/>
    <hyperlink ref="T200" r:id="rId144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17863461&amp;startdate=09%2F01%2F2023%2000%3A00%3A00&amp;p_activity=452965501&amp;p_ir=225367669&amp;p_pcr=57519952&amp;rs%3AParameterLanguage=" xr:uid="{349A9D4F-98FB-47CC-82E0-1F89A4CBA8EC}"/>
    <hyperlink ref="T201" r:id="rId145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08217564&amp;startdate=09%2F01%2F2023%2000%3A00%3A00&amp;p_activity=452965501&amp;p_ir=225367669&amp;p_pcr=57519952&amp;rs%3AParameterLanguage=" xr:uid="{7ABA5F7E-C231-473C-8040-5FF9B3D781E2}"/>
    <hyperlink ref="T202" r:id="rId146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04316447&amp;startdate=09%2F01%2F2023%2000%3A00%3A00&amp;p_activity=452965501&amp;p_ir=225367669&amp;p_pcr=57519952&amp;rs%3AParameterLanguage=" xr:uid="{DB18CBE8-D350-45C4-B443-A2AB6DD517AD}"/>
    <hyperlink ref="T203" r:id="rId147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15230977&amp;startdate=09%2F01%2F2023%2000%3A00%3A00&amp;p_activity=452965501&amp;p_ir=225367669&amp;p_pcr=57519952&amp;rs%3AParameterLanguage=" xr:uid="{ABA5DC4C-D862-42E6-9973-964B75389450}"/>
    <hyperlink ref="T204" r:id="rId148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13936403&amp;startdate=09%2F01%2F2023%2000%3A00%3A00&amp;p_activity=452965501&amp;p_ir=225367669&amp;p_pcr=57519952&amp;rs%3AParameterLanguage=" xr:uid="{D5EF8A8E-0FF0-46C5-873C-9D896A1AE0C1}"/>
    <hyperlink ref="T205" r:id="rId149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595716790&amp;startdate=09%2F01%2F2023%2000%3A00%3A00&amp;p_activity=452965501&amp;p_ir=225367669&amp;p_pcr=57519952&amp;rs%3AParameterLanguage=" xr:uid="{3267572C-993A-4ED5-A46F-1F9333A07D07}"/>
    <hyperlink ref="T206" r:id="rId150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09254616&amp;startdate=09%2F01%2F2023%2000%3A00%3A00&amp;p_activity=452965501&amp;p_ir=225367669&amp;p_pcr=57519952&amp;rs%3AParameterLanguage=" xr:uid="{21609953-C759-4CCE-9B7B-92E7D672770E}"/>
    <hyperlink ref="T207" r:id="rId151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596044297&amp;startdate=09%2F01%2F2023%2000%3A00%3A00&amp;p_activity=452965501&amp;p_ir=225367669&amp;p_pcr=57519952&amp;rs%3AParameterLanguage=" xr:uid="{500033FF-9100-4528-BE48-994CFC6265FC}"/>
    <hyperlink ref="T208" r:id="rId152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05085245&amp;startdate=09%2F01%2F2023%2000%3A00%3A00&amp;p_activity=452965501&amp;p_ir=225367669&amp;p_pcr=57519952&amp;rs%3AParameterLanguage=" xr:uid="{26CAF3A8-E673-4D05-9227-561F6EE47B11}"/>
    <hyperlink ref="T209" r:id="rId153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11328778&amp;startdate=09%2F01%2F2023%2000%3A00%3A00&amp;p_activity=452965501&amp;p_ir=225367669&amp;p_pcr=57519952&amp;rs%3AParameterLanguage=" xr:uid="{F33FB6FC-7F49-4432-92B1-FC5772114F73}"/>
    <hyperlink ref="T210" r:id="rId154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01282683&amp;startdate=09%2F01%2F2023%2000%3A00%3A00&amp;p_activity=452965501&amp;p_ir=225367669&amp;p_pcr=57519952&amp;rs%3AParameterLanguage=" xr:uid="{F6BBED36-70BE-42E9-B9E5-431A77E9567C}"/>
    <hyperlink ref="T211" r:id="rId155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594662088&amp;startdate=09%2F01%2F2023%2000%3A00%3A00&amp;p_activity=452965501&amp;p_ir=225367669&amp;p_pcr=57519952&amp;rs%3AParameterLanguage=" xr:uid="{2B729833-B560-4F64-8D1B-D74821FAF5A1}"/>
    <hyperlink ref="T212" r:id="rId156" display="https://insight.unicef.org/apps01/_vti_bin/ReportServer?https%3a%2f%2finsight.unicef.org%2fapps01%2fmgtrep%2fReports%2fFund+Monitoring+by+Grant+Drill+Through+to+FI+Doc.rdl&amp;p_business_area=452915&amp;p_grant=238638969&amp;Reportasof=11%2F15%2F2024%2000%3A00%3A00&amp;Commitment=5751995222536766945296550130617621139&amp;startdate=09%2F01%2F2023%2000%3A00%3A00&amp;p_activity=452965501&amp;p_ir=225367669&amp;p_pcr=57519952&amp;rs%3AParameterLanguage=" xr:uid="{94353001-AAC7-4330-A075-4BC2FFF9A19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0E1B0FB969FA4DB37D3562DA9CC146" ma:contentTypeVersion="33" ma:contentTypeDescription="Create a new document." ma:contentTypeScope="" ma:versionID="094566ff0a6725628361b3b8b473a3bb">
  <xsd:schema xmlns:xsd="http://www.w3.org/2001/XMLSchema" xmlns:xs="http://www.w3.org/2001/XMLSchema" xmlns:p="http://schemas.microsoft.com/office/2006/metadata/properties" xmlns:ns2="f9695bc1-6109-4dcd-a27a-f8a0370b00e2" xmlns:ns3="b1528a4b-5ccb-40f7-a09e-43427183cd95" xmlns:ns4="cb759e4c-f0d7-4feb-bda3-ed2800574e06" targetNamespace="http://schemas.microsoft.com/office/2006/metadata/properties" ma:root="true" ma:fieldsID="21cdf6ef0a3aac3a882a19086ae963a7" ns2:_="" ns3:_="" ns4:_="">
    <xsd:import namespace="f9695bc1-6109-4dcd-a27a-f8a0370b00e2"/>
    <xsd:import namespace="b1528a4b-5ccb-40f7-a09e-43427183cd95"/>
    <xsd:import namespace="cb759e4c-f0d7-4feb-bda3-ed2800574e06"/>
    <xsd:element name="properties">
      <xsd:complexType>
        <xsd:sequence>
          <xsd:element name="documentManagement">
            <xsd:complexType>
              <xsd:all>
                <xsd:element ref="ns2:FundId" minOccurs="0"/>
                <xsd:element ref="ns2:FundCode" minOccurs="0"/>
                <xsd:element ref="ns2:ProjectId" minOccurs="0"/>
                <xsd:element ref="ns2:ProjectType" minOccurs="0"/>
                <xsd:element ref="ns2:DocumentType" minOccurs="0"/>
                <xsd:element ref="ns2:Comments" minOccurs="0"/>
                <xsd:element ref="ns2:Active" minOccurs="0"/>
                <xsd:element ref="ns3:NarrativeCode" minOccurs="0"/>
                <xsd:element ref="ns3:DocumentOrigin" minOccurs="0"/>
                <xsd:element ref="ns3:UploadedBy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Status" minOccurs="0"/>
                <xsd:element ref="ns3:DocumentDate" minOccurs="0"/>
                <xsd:element ref="ns3:DrupalDocId" minOccurs="0"/>
                <xsd:element ref="ns3:Classification" minOccurs="0"/>
                <xsd:element ref="ns3:Featured" minOccurs="0"/>
                <xsd:element ref="ns3:lcf76f155ced4ddcb4097134ff3c332f" minOccurs="0"/>
                <xsd:element ref="ns4:TaxCatchAll" minOccurs="0"/>
                <xsd:element ref="ns3:FormTypeCode" minOccurs="0"/>
                <xsd:element ref="ns3:FormCode" minOccurs="0"/>
                <xsd:element ref="ns3:DocModified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95bc1-6109-4dcd-a27a-f8a0370b00e2" elementFormDefault="qualified">
    <xsd:import namespace="http://schemas.microsoft.com/office/2006/documentManagement/types"/>
    <xsd:import namespace="http://schemas.microsoft.com/office/infopath/2007/PartnerControls"/>
    <xsd:element name="FundId" ma:index="8" nillable="true" ma:displayName="FundId" ma:indexed="true" ma:internalName="FundId">
      <xsd:simpleType>
        <xsd:restriction base="dms:Number"/>
      </xsd:simpleType>
    </xsd:element>
    <xsd:element name="FundCode" ma:index="9" nillable="true" ma:displayName="FundCode" ma:description="Fund code" ma:indexed="true" ma:internalName="FundCode">
      <xsd:simpleType>
        <xsd:restriction base="dms:Text">
          <xsd:maxLength value="255"/>
        </xsd:restriction>
      </xsd:simpleType>
    </xsd:element>
    <xsd:element name="ProjectId" ma:index="10" nillable="true" ma:displayName="ProjectId" ma:description="Project number" ma:indexed="true" ma:internalName="ProjectId">
      <xsd:simpleType>
        <xsd:restriction base="dms:Text">
          <xsd:maxLength value="255"/>
        </xsd:restriction>
      </xsd:simpleType>
    </xsd:element>
    <xsd:element name="ProjectType" ma:index="11" nillable="true" ma:displayName="ProjectType" ma:description="Project type" ma:internalName="ProjectType">
      <xsd:simpleType>
        <xsd:restriction base="dms:Text">
          <xsd:maxLength value="255"/>
        </xsd:restriction>
      </xsd:simpleType>
    </xsd:element>
    <xsd:element name="DocumentType" ma:index="12" nillable="true" ma:displayName="DocumentType" ma:description="Document type" ma:indexed="true" ma:internalName="DocumentType">
      <xsd:simpleType>
        <xsd:restriction base="dms:Text">
          <xsd:maxLength value="255"/>
        </xsd:restriction>
      </xsd:simpleType>
    </xsd:element>
    <xsd:element name="Comments" ma:index="13" nillable="true" ma:displayName="Comments" ma:description="Comments" ma:internalName="Comments">
      <xsd:simpleType>
        <xsd:restriction base="dms:Note">
          <xsd:maxLength value="255"/>
        </xsd:restriction>
      </xsd:simpleType>
    </xsd:element>
    <xsd:element name="Active" ma:index="14" nillable="true" ma:displayName="Active" ma:default="Yes" ma:description="Active" ma:format="Dropdown" ma:indexed="true" ma:internalName="Activ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28a4b-5ccb-40f7-a09e-43427183cd95" elementFormDefault="qualified">
    <xsd:import namespace="http://schemas.microsoft.com/office/2006/documentManagement/types"/>
    <xsd:import namespace="http://schemas.microsoft.com/office/infopath/2007/PartnerControls"/>
    <xsd:element name="NarrativeCode" ma:index="15" nillable="true" ma:displayName="NarrativeCode" ma:description="Narrative Code" ma:indexed="true" ma:internalName="NarrativeCode">
      <xsd:simpleType>
        <xsd:restriction base="dms:Text">
          <xsd:maxLength value="255"/>
        </xsd:restriction>
      </xsd:simpleType>
    </xsd:element>
    <xsd:element name="DocumentOrigin" ma:index="16" nillable="true" ma:displayName="DocumentOrigin" ma:internalName="DocumentOrigin">
      <xsd:simpleType>
        <xsd:restriction base="dms:Text">
          <xsd:maxLength value="255"/>
        </xsd:restriction>
      </xsd:simpleType>
    </xsd:element>
    <xsd:element name="UploadedBy" ma:index="17" nillable="true" ma:displayName="UploadedBy" ma:internalName="UploadedBy">
      <xsd:simpleType>
        <xsd:restriction base="dms:Text">
          <xsd:maxLength value="255"/>
        </xsd:restriction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Status" ma:index="27" nillable="true" ma:displayName="Status" ma:default="Draft" ma:description="Document Status" ma:format="Dropdown" ma:indexed="true" ma:internalName="Status">
      <xsd:simpleType>
        <xsd:restriction base="dms:Choice">
          <xsd:enumeration value="Draft"/>
          <xsd:enumeration value="Archived"/>
          <xsd:enumeration value="Deleted"/>
          <xsd:enumeration value="Finalized"/>
          <xsd:enumeration value="Finalized - Signature Redacted"/>
          <xsd:enumeration value="Published"/>
        </xsd:restriction>
      </xsd:simpleType>
    </xsd:element>
    <xsd:element name="DocumentDate" ma:index="28" nillable="true" ma:displayName="DocumentDate" ma:description="Document Date" ma:format="DateOnly" ma:internalName="DocumentDate">
      <xsd:simpleType>
        <xsd:restriction base="dms:DateTime"/>
      </xsd:simpleType>
    </xsd:element>
    <xsd:element name="DrupalDocId" ma:index="29" nillable="true" ma:displayName="DrupalDocId" ma:description="Drupal Document Id" ma:internalName="DrupalDocId">
      <xsd:simpleType>
        <xsd:restriction base="dms:Text">
          <xsd:maxLength value="255"/>
        </xsd:restriction>
      </xsd:simpleType>
    </xsd:element>
    <xsd:element name="Classification" ma:index="30" nillable="true" ma:displayName="Classification" ma:default="Internal" ma:description="Document Classification" ma:format="Dropdown" ma:indexed="true" ma:internalName="Classification">
      <xsd:simpleType>
        <xsd:restriction base="dms:Choice">
          <xsd:enumeration value="External"/>
          <xsd:enumeration value="Internal"/>
          <xsd:enumeration value="Confidential"/>
          <xsd:enumeration value="Very Confidential"/>
        </xsd:restriction>
      </xsd:simpleType>
    </xsd:element>
    <xsd:element name="Featured" ma:index="31" nillable="true" ma:displayName="Featured" ma:default="0" ma:description="Document Featured" ma:format="Dropdown" ma:internalName="Featured">
      <xsd:simpleType>
        <xsd:restriction base="dms:Choice">
          <xsd:enumeration value="0"/>
          <xsd:enumeration value="1"/>
        </xsd:restriction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ormTypeCode" ma:index="35" nillable="true" ma:displayName="FormTypeCode" ma:description="Project form type code" ma:format="Dropdown" ma:indexed="true" ma:internalName="FormTypeCode">
      <xsd:simpleType>
        <xsd:restriction base="dms:Text">
          <xsd:maxLength value="255"/>
        </xsd:restriction>
      </xsd:simpleType>
    </xsd:element>
    <xsd:element name="FormCode" ma:index="36" nillable="true" ma:displayName="FormCode" ma:description="Project form code" ma:format="Dropdown" ma:indexed="true" ma:internalName="FormCode">
      <xsd:simpleType>
        <xsd:restriction base="dms:Text">
          <xsd:maxLength value="255"/>
        </xsd:restriction>
      </xsd:simpleType>
    </xsd:element>
    <xsd:element name="DocModified" ma:index="37" nillable="true" ma:displayName="DocModified" ma:default="No" ma:description="Document Modified" ma:format="Dropdown" ma:internalName="DocModified">
      <xsd:simpleType>
        <xsd:restriction base="dms:Choice">
          <xsd:enumeration value="Yes"/>
          <xsd:enumeration value="No"/>
        </xsd:restriction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4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59e4c-f0d7-4feb-bda3-ed2800574e06" elementFormDefault="qualified">
    <xsd:import namespace="http://schemas.microsoft.com/office/2006/documentManagement/types"/>
    <xsd:import namespace="http://schemas.microsoft.com/office/infopath/2007/PartnerControls"/>
    <xsd:element name="TaxCatchAll" ma:index="34" nillable="true" ma:displayName="Taxonomy Catch All Column" ma:hidden="true" ma:list="{51d52f8b-6d40-4d16-91df-4b14ea0a2b7b}" ma:internalName="TaxCatchAll" ma:showField="CatchAllData" ma:web="cb759e4c-f0d7-4feb-bda3-ed2800574e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f9695bc1-6109-4dcd-a27a-f8a0370b00e2">Annual Report</DocumentType>
    <UploadedBy xmlns="b1528a4b-5ccb-40f7-a09e-43427183cd95">gracia.pineda@undp.org</UploadedBy>
    <Classification xmlns="b1528a4b-5ccb-40f7-a09e-43427183cd95">External</Classification>
    <FormCode xmlns="b1528a4b-5ccb-40f7-a09e-43427183cd95" xsi:nil="true"/>
    <FundId xmlns="f9695bc1-6109-4dcd-a27a-f8a0370b00e2">6</FundId>
    <ProjectType xmlns="f9695bc1-6109-4dcd-a27a-f8a0370b00e2">PROJECT</ProjectType>
    <DocModified xmlns="b1528a4b-5ccb-40f7-a09e-43427183cd95">No</DocModified>
    <NarrativeCode xmlns="b1528a4b-5ccb-40f7-a09e-43427183cd95" xsi:nil="true"/>
    <DocumentOrigin xmlns="b1528a4b-5ccb-40f7-a09e-43427183cd95">Project</DocumentOrigin>
    <DrupalDocId xmlns="b1528a4b-5ccb-40f7-a09e-43427183cd95" xsi:nil="true"/>
    <TaxCatchAll xmlns="cb759e4c-f0d7-4feb-bda3-ed2800574e06" xsi:nil="true"/>
    <Status xmlns="b1528a4b-5ccb-40f7-a09e-43427183cd95">Finalized - Signature Redacted</Status>
    <lcf76f155ced4ddcb4097134ff3c332f xmlns="b1528a4b-5ccb-40f7-a09e-43427183cd95">
      <Terms xmlns="http://schemas.microsoft.com/office/infopath/2007/PartnerControls"/>
    </lcf76f155ced4ddcb4097134ff3c332f>
    <ProjectId xmlns="f9695bc1-6109-4dcd-a27a-f8a0370b00e2">MPTF_00006_01025</ProjectId>
    <FundCode xmlns="f9695bc1-6109-4dcd-a27a-f8a0370b00e2">MPTF_00006</FundCode>
    <Comments xmlns="f9695bc1-6109-4dcd-a27a-f8a0370b00e2">Anexo D - Informe Anual 2025 PBF Respuesta Multidimensional.</Comments>
    <Active xmlns="f9695bc1-6109-4dcd-a27a-f8a0370b00e2">Yes</Active>
    <DocumentDate xmlns="b1528a4b-5ccb-40f7-a09e-43427183cd95">2025-11-14T08:00:00+00:00</DocumentDate>
    <Featured xmlns="b1528a4b-5ccb-40f7-a09e-43427183cd95">1</Featured>
    <FormTypeCode xmlns="b1528a4b-5ccb-40f7-a09e-43427183cd95" xsi:nil="true"/>
  </documentManagement>
</p:properties>
</file>

<file path=customXml/itemProps1.xml><?xml version="1.0" encoding="utf-8"?>
<ds:datastoreItem xmlns:ds="http://schemas.openxmlformats.org/officeDocument/2006/customXml" ds:itemID="{8D8F5B01-A71F-43AB-81A2-4F008FF001F2}"/>
</file>

<file path=customXml/itemProps2.xml><?xml version="1.0" encoding="utf-8"?>
<ds:datastoreItem xmlns:ds="http://schemas.openxmlformats.org/officeDocument/2006/customXml" ds:itemID="{95D949E8-A926-4535-B55E-7A29127AC5CA}"/>
</file>

<file path=customXml/itemProps3.xml><?xml version="1.0" encoding="utf-8"?>
<ds:datastoreItem xmlns:ds="http://schemas.openxmlformats.org/officeDocument/2006/customXml" ds:itemID="{DABAAE4E-8EF1-40DB-8E7B-05887D2FD5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D - PBF Respuesta Multidimensional DIC2025.xlsx</dc:title>
  <dc:subject/>
  <dc:creator>Cristhian Leonardo Cruz Ramos</dc:creator>
  <cp:keywords/>
  <dc:description/>
  <cp:lastModifiedBy/>
  <cp:revision/>
  <dcterms:created xsi:type="dcterms:W3CDTF">2024-06-11T16:08:08Z</dcterms:created>
  <dcterms:modified xsi:type="dcterms:W3CDTF">2025-11-20T20:00:21Z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0x010100A20E1B0FB969FA4DB37D3562DA9CC146</vt:lpwstr>
  </property>
</Properties>
</file>