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ouhoum.cisse\Desktop\RAPPORTAGE NOV 2025\CACP\"/>
    </mc:Choice>
  </mc:AlternateContent>
  <xr:revisionPtr revIDLastSave="0" documentId="13_ncr:1_{82BE42C4-A90D-4B61-B267-70FDDFC4CB10}" xr6:coauthVersionLast="47" xr6:coauthVersionMax="47" xr10:uidLastSave="{00000000-0000-0000-0000-000000000000}"/>
  <workbookProtection lockStructure="1"/>
  <bookViews>
    <workbookView xWindow="-110" yWindow="-110" windowWidth="19420" windowHeight="10300"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Dropdowns" sheetId="8" state="hidden"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2" i="1" l="1"/>
  <c r="T77" i="1" l="1"/>
  <c r="T90" i="1"/>
  <c r="T92" i="1"/>
  <c r="T203" i="1"/>
  <c r="T204" i="1"/>
  <c r="T16" i="1"/>
  <c r="T81" i="1" l="1"/>
  <c r="Q40" i="1" l="1"/>
  <c r="T41" i="1"/>
  <c r="S41" i="1"/>
  <c r="O41" i="1"/>
  <c r="P41" i="1"/>
  <c r="N41" i="1"/>
  <c r="K200" i="5"/>
  <c r="K202" i="5"/>
  <c r="K196" i="5"/>
  <c r="D202" i="5"/>
  <c r="K76" i="5"/>
  <c r="D76" i="5"/>
  <c r="K66" i="5"/>
  <c r="K17" i="5"/>
  <c r="N81" i="1"/>
  <c r="N204" i="1"/>
  <c r="N77" i="1"/>
  <c r="N92" i="1"/>
  <c r="N88" i="1"/>
  <c r="N90" i="1"/>
  <c r="N203" i="1"/>
  <c r="N16" i="1"/>
  <c r="N202" i="1"/>
  <c r="Q16" i="1" l="1"/>
  <c r="T65" i="1"/>
  <c r="N202" i="5"/>
  <c r="N76" i="5"/>
  <c r="Q203" i="1"/>
  <c r="Q202" i="1"/>
  <c r="Q204" i="1"/>
  <c r="Q205" i="1"/>
  <c r="Q192" i="1"/>
  <c r="Q193" i="1"/>
  <c r="Q194" i="1"/>
  <c r="Q195" i="1"/>
  <c r="Q196" i="1"/>
  <c r="Q197" i="1"/>
  <c r="Q198" i="1"/>
  <c r="Q191" i="1"/>
  <c r="Q182" i="1"/>
  <c r="Q183" i="1"/>
  <c r="Q184" i="1"/>
  <c r="Q185" i="1"/>
  <c r="Q186" i="1"/>
  <c r="Q187" i="1"/>
  <c r="Q188" i="1"/>
  <c r="Q181" i="1"/>
  <c r="Q172" i="1"/>
  <c r="Q173" i="1"/>
  <c r="Q174" i="1"/>
  <c r="Q175" i="1"/>
  <c r="Q176" i="1"/>
  <c r="Q177" i="1"/>
  <c r="Q178" i="1"/>
  <c r="Q171" i="1"/>
  <c r="Q162" i="1"/>
  <c r="Q163" i="1"/>
  <c r="Q164" i="1"/>
  <c r="Q165" i="1"/>
  <c r="Q166" i="1"/>
  <c r="Q167" i="1"/>
  <c r="Q168" i="1"/>
  <c r="Q161" i="1"/>
  <c r="Q150" i="1"/>
  <c r="Q151" i="1"/>
  <c r="Q152" i="1"/>
  <c r="Q153" i="1"/>
  <c r="Q154" i="1"/>
  <c r="Q155" i="1"/>
  <c r="Q156" i="1"/>
  <c r="Q149" i="1"/>
  <c r="Q140" i="1"/>
  <c r="Q141" i="1"/>
  <c r="Q142" i="1"/>
  <c r="Q143" i="1"/>
  <c r="Q144" i="1"/>
  <c r="Q145" i="1"/>
  <c r="Q146" i="1"/>
  <c r="Q139" i="1"/>
  <c r="Q130" i="1"/>
  <c r="Q131" i="1"/>
  <c r="Q132" i="1"/>
  <c r="Q133" i="1"/>
  <c r="Q134" i="1"/>
  <c r="Q135" i="1"/>
  <c r="Q136" i="1"/>
  <c r="Q129" i="1"/>
  <c r="Q120" i="1"/>
  <c r="Q121" i="1"/>
  <c r="Q122" i="1"/>
  <c r="Q123" i="1"/>
  <c r="Q124" i="1"/>
  <c r="Q125" i="1"/>
  <c r="Q126" i="1"/>
  <c r="Q119" i="1"/>
  <c r="Q108" i="1"/>
  <c r="Q109" i="1"/>
  <c r="Q110" i="1"/>
  <c r="Q111" i="1"/>
  <c r="Q112" i="1"/>
  <c r="Q113" i="1"/>
  <c r="Q114" i="1"/>
  <c r="Q107" i="1"/>
  <c r="Q98" i="1"/>
  <c r="Q99" i="1"/>
  <c r="Q100" i="1"/>
  <c r="Q101" i="1"/>
  <c r="Q102" i="1"/>
  <c r="Q103" i="1"/>
  <c r="Q104" i="1"/>
  <c r="Q97" i="1"/>
  <c r="Q88" i="1"/>
  <c r="Q89" i="1"/>
  <c r="Q90" i="1"/>
  <c r="Q91" i="1"/>
  <c r="Q92" i="1"/>
  <c r="Q93" i="1"/>
  <c r="Q94" i="1"/>
  <c r="Q87" i="1"/>
  <c r="Q81" i="1"/>
  <c r="Q82" i="1"/>
  <c r="Q83" i="1"/>
  <c r="Q84" i="1"/>
  <c r="Q78" i="1"/>
  <c r="Q79" i="1"/>
  <c r="Q80" i="1"/>
  <c r="Q77" i="1"/>
  <c r="Q63" i="1"/>
  <c r="Q64" i="1"/>
  <c r="Q65" i="1"/>
  <c r="Q66" i="1"/>
  <c r="Q67" i="1"/>
  <c r="Q68" i="1"/>
  <c r="Q69" i="1"/>
  <c r="Q70" i="1"/>
  <c r="Q71" i="1"/>
  <c r="Q72" i="1"/>
  <c r="Q62" i="1"/>
  <c r="Q59" i="1"/>
  <c r="Q58" i="1"/>
  <c r="Q53" i="1"/>
  <c r="Q54" i="1"/>
  <c r="Q55" i="1"/>
  <c r="Q56" i="1"/>
  <c r="Q57" i="1"/>
  <c r="Q44" i="1"/>
  <c r="Q45" i="1"/>
  <c r="Q46" i="1"/>
  <c r="Q47" i="1"/>
  <c r="Q48" i="1"/>
  <c r="Q49" i="1"/>
  <c r="Q50" i="1"/>
  <c r="Q51" i="1"/>
  <c r="Q52" i="1"/>
  <c r="Q43" i="1"/>
  <c r="Q27" i="1"/>
  <c r="Q28" i="1"/>
  <c r="Q29" i="1"/>
  <c r="Q30" i="1"/>
  <c r="Q31" i="1"/>
  <c r="Q32" i="1"/>
  <c r="Q33" i="1"/>
  <c r="Q34" i="1"/>
  <c r="Q35" i="1"/>
  <c r="Q36" i="1"/>
  <c r="Q37" i="1"/>
  <c r="Q38" i="1"/>
  <c r="Q39" i="1"/>
  <c r="Q26" i="1"/>
  <c r="Q17" i="1"/>
  <c r="Q18" i="1"/>
  <c r="Q19" i="1"/>
  <c r="Q20" i="1"/>
  <c r="Q21" i="1"/>
  <c r="Q22" i="1"/>
  <c r="Q23" i="1"/>
  <c r="S228" i="1"/>
  <c r="L23" i="4"/>
  <c r="L22" i="4"/>
  <c r="I21" i="4"/>
  <c r="J9" i="4"/>
  <c r="J15" i="4" s="1"/>
  <c r="J10" i="4"/>
  <c r="J11" i="4"/>
  <c r="J12" i="4"/>
  <c r="J13" i="4"/>
  <c r="J14" i="4"/>
  <c r="J8" i="4"/>
  <c r="I9" i="4"/>
  <c r="I7" i="4"/>
  <c r="K24" i="4"/>
  <c r="J24" i="4"/>
  <c r="K23" i="4"/>
  <c r="J23" i="4"/>
  <c r="K22" i="4"/>
  <c r="J22" i="4"/>
  <c r="K21" i="4"/>
  <c r="J21" i="4"/>
  <c r="K14" i="4"/>
  <c r="K13" i="4"/>
  <c r="K12" i="4"/>
  <c r="K11" i="4"/>
  <c r="K10" i="4"/>
  <c r="K9" i="4"/>
  <c r="K8" i="4"/>
  <c r="K15" i="4" s="1"/>
  <c r="K7" i="4"/>
  <c r="J7" i="4"/>
  <c r="K210" i="5"/>
  <c r="N210" i="5" s="1"/>
  <c r="K212" i="5"/>
  <c r="N212" i="5" s="1"/>
  <c r="K214" i="5"/>
  <c r="N214" i="5" s="1"/>
  <c r="K213" i="5"/>
  <c r="N213" i="5" s="1"/>
  <c r="K209" i="5"/>
  <c r="N209" i="5" s="1"/>
  <c r="K208" i="5"/>
  <c r="I8" i="4" s="1"/>
  <c r="M214" i="5"/>
  <c r="L214" i="5"/>
  <c r="M213" i="5"/>
  <c r="L213" i="5"/>
  <c r="M212" i="5"/>
  <c r="L212" i="5"/>
  <c r="M211" i="5"/>
  <c r="L211" i="5"/>
  <c r="M210" i="5"/>
  <c r="L210" i="5"/>
  <c r="M209" i="5"/>
  <c r="L209" i="5"/>
  <c r="M208" i="5"/>
  <c r="M215" i="5" s="1"/>
  <c r="L208" i="5"/>
  <c r="L215" i="5" s="1"/>
  <c r="M207" i="5"/>
  <c r="L207" i="5"/>
  <c r="K207" i="5"/>
  <c r="M203" i="5"/>
  <c r="L203" i="5"/>
  <c r="N201" i="5"/>
  <c r="N200" i="5"/>
  <c r="N199" i="5"/>
  <c r="N198" i="5"/>
  <c r="N197" i="5"/>
  <c r="N196" i="5"/>
  <c r="M195" i="5"/>
  <c r="L195" i="5"/>
  <c r="M192" i="5"/>
  <c r="L192" i="5"/>
  <c r="K192" i="5"/>
  <c r="N192" i="5" s="1"/>
  <c r="N191" i="5"/>
  <c r="N190" i="5"/>
  <c r="N189" i="5"/>
  <c r="N188" i="5"/>
  <c r="N187" i="5"/>
  <c r="N186" i="5"/>
  <c r="N185" i="5"/>
  <c r="M184" i="5"/>
  <c r="L184" i="5"/>
  <c r="K184" i="5"/>
  <c r="M181" i="5"/>
  <c r="N181" i="5" s="1"/>
  <c r="L181" i="5"/>
  <c r="K181" i="5"/>
  <c r="N180" i="5"/>
  <c r="N179" i="5"/>
  <c r="N178" i="5"/>
  <c r="N177" i="5"/>
  <c r="N176" i="5"/>
  <c r="N175" i="5"/>
  <c r="N174" i="5"/>
  <c r="M173" i="5"/>
  <c r="L173" i="5"/>
  <c r="K173" i="5"/>
  <c r="M170" i="5"/>
  <c r="L170" i="5"/>
  <c r="K170" i="5"/>
  <c r="N170" i="5" s="1"/>
  <c r="N169" i="5"/>
  <c r="N168" i="5"/>
  <c r="N167" i="5"/>
  <c r="N166" i="5"/>
  <c r="N165" i="5"/>
  <c r="N164" i="5"/>
  <c r="N163" i="5"/>
  <c r="M162" i="5"/>
  <c r="L162" i="5"/>
  <c r="K162" i="5"/>
  <c r="N159" i="5"/>
  <c r="M159" i="5"/>
  <c r="L159" i="5"/>
  <c r="K159" i="5"/>
  <c r="N158" i="5"/>
  <c r="N157" i="5"/>
  <c r="N156" i="5"/>
  <c r="N155" i="5"/>
  <c r="N154" i="5"/>
  <c r="N153" i="5"/>
  <c r="N152" i="5"/>
  <c r="M151" i="5"/>
  <c r="L151" i="5"/>
  <c r="K151" i="5"/>
  <c r="M147" i="5"/>
  <c r="N147" i="5" s="1"/>
  <c r="L147" i="5"/>
  <c r="K147" i="5"/>
  <c r="N146" i="5"/>
  <c r="N145" i="5"/>
  <c r="N144" i="5"/>
  <c r="N143" i="5"/>
  <c r="N142" i="5"/>
  <c r="N141" i="5"/>
  <c r="N140" i="5"/>
  <c r="M139" i="5"/>
  <c r="L139" i="5"/>
  <c r="K139" i="5"/>
  <c r="M136" i="5"/>
  <c r="L136" i="5"/>
  <c r="N136" i="5" s="1"/>
  <c r="K136" i="5"/>
  <c r="N135" i="5"/>
  <c r="N134" i="5"/>
  <c r="N133" i="5"/>
  <c r="N132" i="5"/>
  <c r="N131" i="5"/>
  <c r="N130" i="5"/>
  <c r="N129" i="5"/>
  <c r="M128" i="5"/>
  <c r="L128" i="5"/>
  <c r="K128" i="5"/>
  <c r="M125" i="5"/>
  <c r="L125" i="5"/>
  <c r="K125" i="5"/>
  <c r="N125" i="5" s="1"/>
  <c r="N124" i="5"/>
  <c r="N123" i="5"/>
  <c r="N122" i="5"/>
  <c r="N121" i="5"/>
  <c r="N120" i="5"/>
  <c r="N119" i="5"/>
  <c r="N118" i="5"/>
  <c r="M117" i="5"/>
  <c r="L117" i="5"/>
  <c r="K117" i="5"/>
  <c r="M114" i="5"/>
  <c r="L114" i="5"/>
  <c r="K114" i="5"/>
  <c r="N114" i="5" s="1"/>
  <c r="N113" i="5"/>
  <c r="N112" i="5"/>
  <c r="N111" i="5"/>
  <c r="N110" i="5"/>
  <c r="N109" i="5"/>
  <c r="N108" i="5"/>
  <c r="N107" i="5"/>
  <c r="M106" i="5"/>
  <c r="L106" i="5"/>
  <c r="K106" i="5"/>
  <c r="M102" i="5"/>
  <c r="L102" i="5"/>
  <c r="K102" i="5"/>
  <c r="N102" i="5" s="1"/>
  <c r="N101" i="5"/>
  <c r="N100" i="5"/>
  <c r="N99" i="5"/>
  <c r="N98" i="5"/>
  <c r="N97" i="5"/>
  <c r="N96" i="5"/>
  <c r="N95" i="5"/>
  <c r="M94" i="5"/>
  <c r="L94" i="5"/>
  <c r="K94" i="5"/>
  <c r="M91" i="5"/>
  <c r="L91" i="5"/>
  <c r="N91" i="5" s="1"/>
  <c r="K91" i="5"/>
  <c r="N90" i="5"/>
  <c r="N89" i="5"/>
  <c r="N88" i="5"/>
  <c r="N87" i="5"/>
  <c r="N86" i="5"/>
  <c r="N85" i="5"/>
  <c r="N84" i="5"/>
  <c r="M83" i="5"/>
  <c r="L83" i="5"/>
  <c r="M80" i="5"/>
  <c r="L80" i="5"/>
  <c r="N79" i="5"/>
  <c r="N78" i="5"/>
  <c r="N77" i="5"/>
  <c r="N75" i="5"/>
  <c r="N74" i="5"/>
  <c r="N73" i="5"/>
  <c r="M72" i="5"/>
  <c r="L72" i="5"/>
  <c r="M69" i="5"/>
  <c r="L69" i="5"/>
  <c r="K69" i="5"/>
  <c r="N69" i="5" s="1"/>
  <c r="N68" i="5"/>
  <c r="N67" i="5"/>
  <c r="N66" i="5"/>
  <c r="N65" i="5"/>
  <c r="N64" i="5"/>
  <c r="N63" i="5"/>
  <c r="N62" i="5"/>
  <c r="M61" i="5"/>
  <c r="L61" i="5"/>
  <c r="M57" i="5"/>
  <c r="L57" i="5"/>
  <c r="K57" i="5"/>
  <c r="N56" i="5"/>
  <c r="N55" i="5"/>
  <c r="N54" i="5"/>
  <c r="N53" i="5"/>
  <c r="N52" i="5"/>
  <c r="N51" i="5"/>
  <c r="N50" i="5"/>
  <c r="M49" i="5"/>
  <c r="L49" i="5"/>
  <c r="M46" i="5"/>
  <c r="L46" i="5"/>
  <c r="K46" i="5"/>
  <c r="N45" i="5"/>
  <c r="N44" i="5"/>
  <c r="N43" i="5"/>
  <c r="N42" i="5"/>
  <c r="N41" i="5"/>
  <c r="N40" i="5"/>
  <c r="N39" i="5"/>
  <c r="M38" i="5"/>
  <c r="L38" i="5"/>
  <c r="M35" i="5"/>
  <c r="L35" i="5"/>
  <c r="K35" i="5"/>
  <c r="N35" i="5" s="1"/>
  <c r="N34" i="5"/>
  <c r="N33" i="5"/>
  <c r="N32" i="5"/>
  <c r="N31" i="5"/>
  <c r="N30" i="5"/>
  <c r="N29" i="5"/>
  <c r="N28" i="5"/>
  <c r="M27" i="5"/>
  <c r="L27" i="5"/>
  <c r="M24" i="5"/>
  <c r="L24" i="5"/>
  <c r="K24" i="5"/>
  <c r="N24" i="5" s="1"/>
  <c r="N23" i="5"/>
  <c r="N22" i="5"/>
  <c r="N21" i="5"/>
  <c r="N20" i="5"/>
  <c r="N19" i="5"/>
  <c r="N18" i="5"/>
  <c r="N17" i="5"/>
  <c r="M16" i="5"/>
  <c r="L16" i="5"/>
  <c r="M13" i="5"/>
  <c r="L13" i="5"/>
  <c r="K13" i="5"/>
  <c r="Q41" i="1" l="1"/>
  <c r="I10" i="4"/>
  <c r="L10" i="4" s="1"/>
  <c r="I13" i="4"/>
  <c r="L13" i="4" s="1"/>
  <c r="K203" i="5"/>
  <c r="N203" i="5" s="1"/>
  <c r="I14" i="4"/>
  <c r="L14" i="4" s="1"/>
  <c r="I12" i="4"/>
  <c r="L12" i="4" s="1"/>
  <c r="K211" i="5"/>
  <c r="N211" i="5" s="1"/>
  <c r="K80" i="5"/>
  <c r="N80" i="5" s="1"/>
  <c r="N106" i="5"/>
  <c r="N117" i="5"/>
  <c r="N128" i="5"/>
  <c r="N162" i="5"/>
  <c r="N173" i="5"/>
  <c r="N139" i="5"/>
  <c r="N94" i="5"/>
  <c r="N151" i="5"/>
  <c r="N184" i="5"/>
  <c r="L9" i="4"/>
  <c r="J16" i="4"/>
  <c r="J17" i="4" s="1"/>
  <c r="K16" i="4"/>
  <c r="K17" i="4" s="1"/>
  <c r="L8" i="4"/>
  <c r="N57" i="5"/>
  <c r="N46" i="5"/>
  <c r="L216" i="5"/>
  <c r="L217" i="5" s="1"/>
  <c r="M216" i="5"/>
  <c r="M217" i="5" s="1"/>
  <c r="N208" i="5"/>
  <c r="K215" i="5" l="1"/>
  <c r="N215" i="5" s="1"/>
  <c r="N216" i="5" s="1"/>
  <c r="N217" i="5" s="1"/>
  <c r="I11" i="4"/>
  <c r="L11" i="4" s="1"/>
  <c r="I15" i="4" l="1"/>
  <c r="I16" i="4" s="1"/>
  <c r="I17" i="4" s="1"/>
  <c r="K216" i="5"/>
  <c r="K217" i="5" s="1"/>
  <c r="L15" i="4"/>
  <c r="L16" i="4" s="1"/>
  <c r="L17" i="4" s="1"/>
  <c r="P224" i="1" l="1"/>
  <c r="O224" i="1"/>
  <c r="N224" i="1"/>
  <c r="P216" i="1"/>
  <c r="O216" i="1"/>
  <c r="N216" i="1"/>
  <c r="P206" i="1"/>
  <c r="O206" i="1"/>
  <c r="N206" i="1"/>
  <c r="T206" i="1"/>
  <c r="T199" i="1"/>
  <c r="P199" i="1"/>
  <c r="O199" i="1"/>
  <c r="N199" i="1"/>
  <c r="T189" i="1"/>
  <c r="P189" i="1"/>
  <c r="O189" i="1"/>
  <c r="N189" i="1"/>
  <c r="T179" i="1"/>
  <c r="P179" i="1"/>
  <c r="O179" i="1"/>
  <c r="N179" i="1"/>
  <c r="T169" i="1"/>
  <c r="P169" i="1"/>
  <c r="O169" i="1"/>
  <c r="N169" i="1"/>
  <c r="T157" i="1"/>
  <c r="P157" i="1"/>
  <c r="O157" i="1"/>
  <c r="N157" i="1"/>
  <c r="T147" i="1"/>
  <c r="P147" i="1"/>
  <c r="O147" i="1"/>
  <c r="N147" i="1"/>
  <c r="T137" i="1"/>
  <c r="P137" i="1"/>
  <c r="O137" i="1"/>
  <c r="N137" i="1"/>
  <c r="T127" i="1"/>
  <c r="P127" i="1"/>
  <c r="O127" i="1"/>
  <c r="N127" i="1"/>
  <c r="T115" i="1"/>
  <c r="P115" i="1"/>
  <c r="O115" i="1"/>
  <c r="N115" i="1"/>
  <c r="T105" i="1"/>
  <c r="P105" i="1"/>
  <c r="O105" i="1"/>
  <c r="N105" i="1"/>
  <c r="P95" i="1"/>
  <c r="O95" i="1"/>
  <c r="N95" i="1"/>
  <c r="T95" i="1"/>
  <c r="T85" i="1"/>
  <c r="P85" i="1"/>
  <c r="O85" i="1"/>
  <c r="N85" i="1"/>
  <c r="P73" i="1"/>
  <c r="O73" i="1"/>
  <c r="N73" i="1"/>
  <c r="T73" i="1"/>
  <c r="P60" i="1"/>
  <c r="O60" i="1"/>
  <c r="N60" i="1"/>
  <c r="T60" i="1"/>
  <c r="P24" i="1"/>
  <c r="O24" i="1"/>
  <c r="N24" i="1"/>
  <c r="T24" i="1"/>
  <c r="I24" i="1"/>
  <c r="I95" i="1"/>
  <c r="I73" i="1"/>
  <c r="I85" i="1"/>
  <c r="C7" i="4"/>
  <c r="D7" i="4"/>
  <c r="E7" i="4"/>
  <c r="D8" i="4"/>
  <c r="E8" i="4"/>
  <c r="D9" i="4"/>
  <c r="E9" i="4"/>
  <c r="D10" i="4"/>
  <c r="E10" i="4"/>
  <c r="D11" i="4"/>
  <c r="E11" i="4"/>
  <c r="D12" i="4"/>
  <c r="E12" i="4"/>
  <c r="D13" i="4"/>
  <c r="E13" i="4"/>
  <c r="D14" i="4"/>
  <c r="E14" i="4"/>
  <c r="D15" i="4"/>
  <c r="E15" i="4"/>
  <c r="D16" i="4"/>
  <c r="E16" i="4"/>
  <c r="D17" i="4"/>
  <c r="E17" i="4"/>
  <c r="C21" i="4"/>
  <c r="D21" i="4"/>
  <c r="E21" i="4"/>
  <c r="F22" i="4"/>
  <c r="F23" i="4"/>
  <c r="F24" i="4"/>
  <c r="D13" i="5"/>
  <c r="E13" i="5"/>
  <c r="F13" i="5"/>
  <c r="G17" i="5"/>
  <c r="G18" i="5"/>
  <c r="G19" i="5"/>
  <c r="G20" i="5"/>
  <c r="G21" i="5"/>
  <c r="G22" i="5"/>
  <c r="G23" i="5"/>
  <c r="D24" i="5"/>
  <c r="G24" i="5" s="1"/>
  <c r="E24" i="5"/>
  <c r="F24" i="5"/>
  <c r="G28" i="5"/>
  <c r="G29" i="5"/>
  <c r="G30" i="5"/>
  <c r="G31" i="5"/>
  <c r="G32" i="5"/>
  <c r="G33" i="5"/>
  <c r="G34" i="5"/>
  <c r="D35" i="5"/>
  <c r="G35" i="5" s="1"/>
  <c r="E35" i="5"/>
  <c r="F35" i="5"/>
  <c r="G39" i="5"/>
  <c r="G40" i="5"/>
  <c r="G41" i="5"/>
  <c r="G42" i="5"/>
  <c r="G43" i="5"/>
  <c r="G44" i="5"/>
  <c r="G45" i="5"/>
  <c r="D46" i="5"/>
  <c r="G46" i="5" s="1"/>
  <c r="E46" i="5"/>
  <c r="F46" i="5"/>
  <c r="G50" i="5"/>
  <c r="G51" i="5"/>
  <c r="G52" i="5"/>
  <c r="G53" i="5"/>
  <c r="G54" i="5"/>
  <c r="G55" i="5"/>
  <c r="G56" i="5"/>
  <c r="D57" i="5"/>
  <c r="G57" i="5" s="1"/>
  <c r="E57" i="5"/>
  <c r="F57" i="5"/>
  <c r="G62" i="5"/>
  <c r="G63" i="5"/>
  <c r="G64" i="5"/>
  <c r="G65" i="5"/>
  <c r="G66" i="5"/>
  <c r="G67" i="5"/>
  <c r="G68" i="5"/>
  <c r="D69" i="5"/>
  <c r="E69" i="5"/>
  <c r="F69" i="5"/>
  <c r="G69" i="5"/>
  <c r="G73" i="5"/>
  <c r="G74" i="5"/>
  <c r="G75" i="5"/>
  <c r="G76" i="5"/>
  <c r="G77" i="5"/>
  <c r="G78" i="5"/>
  <c r="G79" i="5"/>
  <c r="D80" i="5"/>
  <c r="G80" i="5" s="1"/>
  <c r="E80" i="5"/>
  <c r="F80" i="5"/>
  <c r="G84" i="5"/>
  <c r="G85" i="5"/>
  <c r="G86" i="5"/>
  <c r="G87" i="5"/>
  <c r="G88" i="5"/>
  <c r="G89" i="5"/>
  <c r="G90" i="5"/>
  <c r="D91" i="5"/>
  <c r="E91" i="5"/>
  <c r="F91" i="5"/>
  <c r="G91" i="5"/>
  <c r="G95" i="5"/>
  <c r="G96" i="5"/>
  <c r="G97" i="5"/>
  <c r="G98" i="5"/>
  <c r="G99" i="5"/>
  <c r="G100" i="5"/>
  <c r="G101" i="5"/>
  <c r="D102" i="5"/>
  <c r="E102" i="5"/>
  <c r="F102" i="5"/>
  <c r="G102" i="5"/>
  <c r="G107" i="5"/>
  <c r="G108" i="5"/>
  <c r="G109" i="5"/>
  <c r="G110" i="5"/>
  <c r="G111" i="5"/>
  <c r="G112" i="5"/>
  <c r="G113" i="5"/>
  <c r="D114" i="5"/>
  <c r="E114" i="5"/>
  <c r="F114" i="5"/>
  <c r="G114" i="5"/>
  <c r="G118" i="5"/>
  <c r="G119" i="5"/>
  <c r="G120" i="5"/>
  <c r="G121" i="5"/>
  <c r="G122" i="5"/>
  <c r="G123" i="5"/>
  <c r="G124" i="5"/>
  <c r="D125" i="5"/>
  <c r="E125" i="5"/>
  <c r="F125" i="5"/>
  <c r="G125" i="5"/>
  <c r="G129" i="5"/>
  <c r="G130" i="5"/>
  <c r="G131" i="5"/>
  <c r="G132" i="5"/>
  <c r="G133" i="5"/>
  <c r="G134" i="5"/>
  <c r="G135" i="5"/>
  <c r="D136" i="5"/>
  <c r="E136" i="5"/>
  <c r="F136" i="5"/>
  <c r="G136" i="5"/>
  <c r="G140" i="5"/>
  <c r="G141" i="5"/>
  <c r="G142" i="5"/>
  <c r="G143" i="5"/>
  <c r="G144" i="5"/>
  <c r="G145" i="5"/>
  <c r="G146" i="5"/>
  <c r="D147" i="5"/>
  <c r="E147" i="5"/>
  <c r="F147" i="5"/>
  <c r="G147" i="5"/>
  <c r="G152" i="5"/>
  <c r="G153" i="5"/>
  <c r="G154" i="5"/>
  <c r="G155" i="5"/>
  <c r="G156" i="5"/>
  <c r="G157" i="5"/>
  <c r="G158" i="5"/>
  <c r="D159" i="5"/>
  <c r="E159" i="5"/>
  <c r="F159" i="5"/>
  <c r="G159" i="5"/>
  <c r="G163" i="5"/>
  <c r="G164" i="5"/>
  <c r="G165" i="5"/>
  <c r="G166" i="5"/>
  <c r="G167" i="5"/>
  <c r="G168" i="5"/>
  <c r="G169" i="5"/>
  <c r="D170" i="5"/>
  <c r="E170" i="5"/>
  <c r="F170" i="5"/>
  <c r="G170" i="5"/>
  <c r="G174" i="5"/>
  <c r="G175" i="5"/>
  <c r="G176" i="5"/>
  <c r="G177" i="5"/>
  <c r="G178" i="5"/>
  <c r="G179" i="5"/>
  <c r="G180" i="5"/>
  <c r="D181" i="5"/>
  <c r="E181" i="5"/>
  <c r="F181" i="5"/>
  <c r="G181" i="5"/>
  <c r="G185" i="5"/>
  <c r="G186" i="5"/>
  <c r="G187" i="5"/>
  <c r="G188" i="5"/>
  <c r="G189" i="5"/>
  <c r="G190" i="5"/>
  <c r="G191" i="5"/>
  <c r="D192" i="5"/>
  <c r="E192" i="5"/>
  <c r="F192" i="5"/>
  <c r="G192" i="5"/>
  <c r="G196" i="5"/>
  <c r="G197" i="5"/>
  <c r="G198" i="5"/>
  <c r="G199" i="5"/>
  <c r="G200" i="5"/>
  <c r="G201" i="5"/>
  <c r="G202" i="5"/>
  <c r="D203" i="5"/>
  <c r="G203" i="5" s="1"/>
  <c r="E203" i="5"/>
  <c r="F203" i="5"/>
  <c r="D207" i="5"/>
  <c r="E207" i="5"/>
  <c r="F207" i="5"/>
  <c r="D208" i="5"/>
  <c r="C8" i="4" s="1"/>
  <c r="E208" i="5"/>
  <c r="F208" i="5"/>
  <c r="D209" i="5"/>
  <c r="C9" i="4" s="1"/>
  <c r="F9" i="4" s="1"/>
  <c r="E209" i="5"/>
  <c r="F209" i="5"/>
  <c r="D210" i="5"/>
  <c r="G210" i="5" s="1"/>
  <c r="E210" i="5"/>
  <c r="F210" i="5"/>
  <c r="D211" i="5"/>
  <c r="G211" i="5" s="1"/>
  <c r="E211" i="5"/>
  <c r="F211" i="5"/>
  <c r="D212" i="5"/>
  <c r="G212" i="5" s="1"/>
  <c r="E212" i="5"/>
  <c r="F212" i="5"/>
  <c r="D213" i="5"/>
  <c r="G213" i="5" s="1"/>
  <c r="E213" i="5"/>
  <c r="F213" i="5"/>
  <c r="D214" i="5"/>
  <c r="G214" i="5" s="1"/>
  <c r="E214" i="5"/>
  <c r="F214" i="5"/>
  <c r="E215" i="5"/>
  <c r="F215" i="5"/>
  <c r="E216" i="5"/>
  <c r="F216" i="5"/>
  <c r="E217" i="5"/>
  <c r="F217" i="5"/>
  <c r="G16" i="1"/>
  <c r="R16" i="1" s="1"/>
  <c r="G17" i="1"/>
  <c r="R17" i="1" s="1"/>
  <c r="G18" i="1"/>
  <c r="R18" i="1" s="1"/>
  <c r="G19" i="1"/>
  <c r="R19" i="1" s="1"/>
  <c r="G20" i="1"/>
  <c r="R20" i="1" s="1"/>
  <c r="G21" i="1"/>
  <c r="R21" i="1" s="1"/>
  <c r="G22" i="1"/>
  <c r="R22" i="1" s="1"/>
  <c r="G23" i="1"/>
  <c r="R23" i="1" s="1"/>
  <c r="E24" i="1"/>
  <c r="F24" i="1"/>
  <c r="F16" i="5" s="1"/>
  <c r="G26" i="1"/>
  <c r="R26" i="1" s="1"/>
  <c r="G27" i="1"/>
  <c r="R27" i="1" s="1"/>
  <c r="G28" i="1"/>
  <c r="R28" i="1" s="1"/>
  <c r="G29" i="1"/>
  <c r="R29" i="1" s="1"/>
  <c r="G30" i="1"/>
  <c r="R30" i="1" s="1"/>
  <c r="G31" i="1"/>
  <c r="R31" i="1" s="1"/>
  <c r="G32" i="1"/>
  <c r="R32" i="1" s="1"/>
  <c r="G33" i="1"/>
  <c r="R33" i="1" s="1"/>
  <c r="G34" i="1"/>
  <c r="R34" i="1" s="1"/>
  <c r="G35" i="1"/>
  <c r="R35" i="1" s="1"/>
  <c r="G36" i="1"/>
  <c r="R36" i="1" s="1"/>
  <c r="G37" i="1"/>
  <c r="R37" i="1" s="1"/>
  <c r="G38" i="1"/>
  <c r="R38" i="1" s="1"/>
  <c r="G39" i="1"/>
  <c r="R39" i="1" s="1"/>
  <c r="D41" i="1"/>
  <c r="D27" i="5" s="1"/>
  <c r="E41" i="1"/>
  <c r="E27" i="5" s="1"/>
  <c r="F41" i="1"/>
  <c r="F27" i="5" s="1"/>
  <c r="I41" i="1"/>
  <c r="G43" i="1"/>
  <c r="R43" i="1" s="1"/>
  <c r="G44" i="1"/>
  <c r="R44" i="1" s="1"/>
  <c r="G45" i="1"/>
  <c r="R45" i="1" s="1"/>
  <c r="G46" i="1"/>
  <c r="R46" i="1" s="1"/>
  <c r="G47" i="1"/>
  <c r="R47" i="1" s="1"/>
  <c r="G48" i="1"/>
  <c r="R48" i="1" s="1"/>
  <c r="G49" i="1"/>
  <c r="R49" i="1" s="1"/>
  <c r="G50" i="1"/>
  <c r="R50" i="1" s="1"/>
  <c r="G51" i="1"/>
  <c r="R51" i="1" s="1"/>
  <c r="G52" i="1"/>
  <c r="R52" i="1" s="1"/>
  <c r="G53" i="1"/>
  <c r="R53" i="1" s="1"/>
  <c r="G54" i="1"/>
  <c r="R54" i="1" s="1"/>
  <c r="G55" i="1"/>
  <c r="R55" i="1" s="1"/>
  <c r="G56" i="1"/>
  <c r="R56" i="1" s="1"/>
  <c r="G57" i="1"/>
  <c r="R57" i="1" s="1"/>
  <c r="G58" i="1"/>
  <c r="R58" i="1" s="1"/>
  <c r="G59" i="1"/>
  <c r="R59" i="1" s="1"/>
  <c r="D60" i="1"/>
  <c r="D38" i="5" s="1"/>
  <c r="E60" i="1"/>
  <c r="E38" i="5" s="1"/>
  <c r="F60" i="1"/>
  <c r="F38" i="5" s="1"/>
  <c r="G62" i="1"/>
  <c r="R62" i="1" s="1"/>
  <c r="G63" i="1"/>
  <c r="R63" i="1" s="1"/>
  <c r="G64" i="1"/>
  <c r="R64" i="1" s="1"/>
  <c r="G65" i="1"/>
  <c r="R65" i="1" s="1"/>
  <c r="G66" i="1"/>
  <c r="R66" i="1" s="1"/>
  <c r="G67" i="1"/>
  <c r="R67" i="1" s="1"/>
  <c r="G68" i="1"/>
  <c r="R68" i="1" s="1"/>
  <c r="G69" i="1"/>
  <c r="R69" i="1" s="1"/>
  <c r="G70" i="1"/>
  <c r="R70" i="1" s="1"/>
  <c r="G71" i="1"/>
  <c r="R71" i="1" s="1"/>
  <c r="G72" i="1"/>
  <c r="R72" i="1" s="1"/>
  <c r="D73" i="1"/>
  <c r="D49" i="5" s="1"/>
  <c r="E73" i="1"/>
  <c r="E49" i="5" s="1"/>
  <c r="F73" i="1"/>
  <c r="F49" i="5" s="1"/>
  <c r="G77" i="1"/>
  <c r="R77" i="1" s="1"/>
  <c r="G78" i="1"/>
  <c r="R78" i="1" s="1"/>
  <c r="G79" i="1"/>
  <c r="R79" i="1" s="1"/>
  <c r="G80" i="1"/>
  <c r="R80" i="1" s="1"/>
  <c r="G81" i="1"/>
  <c r="R81" i="1" s="1"/>
  <c r="G82" i="1"/>
  <c r="R82" i="1" s="1"/>
  <c r="G83" i="1"/>
  <c r="R83" i="1" s="1"/>
  <c r="G84" i="1"/>
  <c r="R84" i="1" s="1"/>
  <c r="D85" i="1"/>
  <c r="D61" i="5" s="1"/>
  <c r="E85" i="1"/>
  <c r="E61" i="5" s="1"/>
  <c r="F85" i="1"/>
  <c r="F61" i="5" s="1"/>
  <c r="G87" i="1"/>
  <c r="R87" i="1" s="1"/>
  <c r="G88" i="1"/>
  <c r="R88" i="1" s="1"/>
  <c r="G89" i="1"/>
  <c r="R89" i="1" s="1"/>
  <c r="G90" i="1"/>
  <c r="R90" i="1" s="1"/>
  <c r="G91" i="1"/>
  <c r="R91" i="1" s="1"/>
  <c r="G92" i="1"/>
  <c r="R92" i="1" s="1"/>
  <c r="G93" i="1"/>
  <c r="R93" i="1" s="1"/>
  <c r="G94" i="1"/>
  <c r="R94" i="1" s="1"/>
  <c r="D95" i="1"/>
  <c r="D72" i="5" s="1"/>
  <c r="E95" i="1"/>
  <c r="E72" i="5" s="1"/>
  <c r="F95" i="1"/>
  <c r="F72" i="5" s="1"/>
  <c r="G97" i="1"/>
  <c r="R97" i="1" s="1"/>
  <c r="G98" i="1"/>
  <c r="R98" i="1" s="1"/>
  <c r="G99" i="1"/>
  <c r="R99" i="1" s="1"/>
  <c r="G100" i="1"/>
  <c r="R100" i="1" s="1"/>
  <c r="G101" i="1"/>
  <c r="R101" i="1" s="1"/>
  <c r="G102" i="1"/>
  <c r="R102" i="1" s="1"/>
  <c r="G103" i="1"/>
  <c r="R103" i="1" s="1"/>
  <c r="G104" i="1"/>
  <c r="R104" i="1" s="1"/>
  <c r="D105" i="1"/>
  <c r="D83" i="5" s="1"/>
  <c r="E105" i="1"/>
  <c r="E83" i="5" s="1"/>
  <c r="F105" i="1"/>
  <c r="F83" i="5" s="1"/>
  <c r="I105" i="1"/>
  <c r="G107" i="1"/>
  <c r="R107" i="1" s="1"/>
  <c r="G108" i="1"/>
  <c r="R108" i="1" s="1"/>
  <c r="G109" i="1"/>
  <c r="R109" i="1" s="1"/>
  <c r="G110" i="1"/>
  <c r="R110" i="1" s="1"/>
  <c r="G111" i="1"/>
  <c r="R111" i="1" s="1"/>
  <c r="G112" i="1"/>
  <c r="R112" i="1" s="1"/>
  <c r="G113" i="1"/>
  <c r="R113" i="1" s="1"/>
  <c r="G114" i="1"/>
  <c r="R114" i="1" s="1"/>
  <c r="D115" i="1"/>
  <c r="D94" i="5" s="1"/>
  <c r="E115" i="1"/>
  <c r="E94" i="5" s="1"/>
  <c r="F115" i="1"/>
  <c r="F94" i="5" s="1"/>
  <c r="I115" i="1"/>
  <c r="G119" i="1"/>
  <c r="R119" i="1" s="1"/>
  <c r="G120" i="1"/>
  <c r="R120" i="1" s="1"/>
  <c r="G121" i="1"/>
  <c r="R121" i="1" s="1"/>
  <c r="G122" i="1"/>
  <c r="R122" i="1" s="1"/>
  <c r="G123" i="1"/>
  <c r="R123" i="1" s="1"/>
  <c r="G124" i="1"/>
  <c r="R124" i="1" s="1"/>
  <c r="G125" i="1"/>
  <c r="R125" i="1" s="1"/>
  <c r="G126" i="1"/>
  <c r="R126" i="1" s="1"/>
  <c r="D127" i="1"/>
  <c r="E127" i="1"/>
  <c r="E106" i="5" s="1"/>
  <c r="F127" i="1"/>
  <c r="F106" i="5" s="1"/>
  <c r="I127" i="1"/>
  <c r="G129" i="1"/>
  <c r="R129" i="1" s="1"/>
  <c r="G130" i="1"/>
  <c r="R130" i="1" s="1"/>
  <c r="G131" i="1"/>
  <c r="R131" i="1" s="1"/>
  <c r="G132" i="1"/>
  <c r="R132" i="1" s="1"/>
  <c r="G133" i="1"/>
  <c r="R133" i="1" s="1"/>
  <c r="G134" i="1"/>
  <c r="R134" i="1" s="1"/>
  <c r="G135" i="1"/>
  <c r="R135" i="1" s="1"/>
  <c r="G136" i="1"/>
  <c r="R136" i="1" s="1"/>
  <c r="D137" i="1"/>
  <c r="D117" i="5" s="1"/>
  <c r="E137" i="1"/>
  <c r="E117" i="5" s="1"/>
  <c r="F137" i="1"/>
  <c r="F117" i="5" s="1"/>
  <c r="I137" i="1"/>
  <c r="G139" i="1"/>
  <c r="R139" i="1" s="1"/>
  <c r="G140" i="1"/>
  <c r="R140" i="1" s="1"/>
  <c r="G141" i="1"/>
  <c r="R141" i="1" s="1"/>
  <c r="G142" i="1"/>
  <c r="R142" i="1" s="1"/>
  <c r="G143" i="1"/>
  <c r="R143" i="1" s="1"/>
  <c r="G144" i="1"/>
  <c r="R144" i="1" s="1"/>
  <c r="G145" i="1"/>
  <c r="R145" i="1" s="1"/>
  <c r="G146" i="1"/>
  <c r="R146" i="1" s="1"/>
  <c r="D147" i="1"/>
  <c r="D128" i="5" s="1"/>
  <c r="E147" i="1"/>
  <c r="E128" i="5" s="1"/>
  <c r="F147" i="1"/>
  <c r="F128" i="5" s="1"/>
  <c r="I147" i="1"/>
  <c r="G149" i="1"/>
  <c r="R149" i="1" s="1"/>
  <c r="G150" i="1"/>
  <c r="R150" i="1" s="1"/>
  <c r="G151" i="1"/>
  <c r="R151" i="1" s="1"/>
  <c r="G152" i="1"/>
  <c r="R152" i="1" s="1"/>
  <c r="G153" i="1"/>
  <c r="R153" i="1" s="1"/>
  <c r="G154" i="1"/>
  <c r="R154" i="1" s="1"/>
  <c r="G155" i="1"/>
  <c r="R155" i="1" s="1"/>
  <c r="G156" i="1"/>
  <c r="R156" i="1" s="1"/>
  <c r="D157" i="1"/>
  <c r="D139" i="5" s="1"/>
  <c r="E157" i="1"/>
  <c r="E139" i="5" s="1"/>
  <c r="F157" i="1"/>
  <c r="F139" i="5" s="1"/>
  <c r="I157" i="1"/>
  <c r="G161" i="1"/>
  <c r="R161" i="1" s="1"/>
  <c r="G162" i="1"/>
  <c r="R162" i="1" s="1"/>
  <c r="G163" i="1"/>
  <c r="R163" i="1" s="1"/>
  <c r="G164" i="1"/>
  <c r="R164" i="1" s="1"/>
  <c r="G165" i="1"/>
  <c r="R165" i="1" s="1"/>
  <c r="G166" i="1"/>
  <c r="R166" i="1" s="1"/>
  <c r="G167" i="1"/>
  <c r="R167" i="1" s="1"/>
  <c r="G168" i="1"/>
  <c r="R168" i="1" s="1"/>
  <c r="D169" i="1"/>
  <c r="D151" i="5" s="1"/>
  <c r="E169" i="1"/>
  <c r="E151" i="5" s="1"/>
  <c r="F169" i="1"/>
  <c r="F151" i="5" s="1"/>
  <c r="I169" i="1"/>
  <c r="G171" i="1"/>
  <c r="R171" i="1" s="1"/>
  <c r="G172" i="1"/>
  <c r="R172" i="1" s="1"/>
  <c r="G173" i="1"/>
  <c r="R173" i="1" s="1"/>
  <c r="G174" i="1"/>
  <c r="R174" i="1" s="1"/>
  <c r="G175" i="1"/>
  <c r="R175" i="1" s="1"/>
  <c r="G176" i="1"/>
  <c r="R176" i="1" s="1"/>
  <c r="G177" i="1"/>
  <c r="R177" i="1" s="1"/>
  <c r="G178" i="1"/>
  <c r="R178" i="1" s="1"/>
  <c r="D179" i="1"/>
  <c r="D162" i="5" s="1"/>
  <c r="E179" i="1"/>
  <c r="E162" i="5" s="1"/>
  <c r="F179" i="1"/>
  <c r="F162" i="5" s="1"/>
  <c r="I179" i="1"/>
  <c r="G181" i="1"/>
  <c r="R181" i="1" s="1"/>
  <c r="G182" i="1"/>
  <c r="R182" i="1" s="1"/>
  <c r="G183" i="1"/>
  <c r="R183" i="1" s="1"/>
  <c r="G184" i="1"/>
  <c r="R184" i="1" s="1"/>
  <c r="G185" i="1"/>
  <c r="R185" i="1" s="1"/>
  <c r="G186" i="1"/>
  <c r="R186" i="1" s="1"/>
  <c r="G187" i="1"/>
  <c r="R187" i="1" s="1"/>
  <c r="G188" i="1"/>
  <c r="R188" i="1" s="1"/>
  <c r="D189" i="1"/>
  <c r="D173" i="5" s="1"/>
  <c r="E189" i="1"/>
  <c r="E173" i="5" s="1"/>
  <c r="F189" i="1"/>
  <c r="F173" i="5" s="1"/>
  <c r="I189" i="1"/>
  <c r="G191" i="1"/>
  <c r="R191" i="1" s="1"/>
  <c r="G192" i="1"/>
  <c r="R192" i="1" s="1"/>
  <c r="G193" i="1"/>
  <c r="R193" i="1" s="1"/>
  <c r="G194" i="1"/>
  <c r="R194" i="1" s="1"/>
  <c r="G195" i="1"/>
  <c r="R195" i="1" s="1"/>
  <c r="G196" i="1"/>
  <c r="R196" i="1" s="1"/>
  <c r="G197" i="1"/>
  <c r="R197" i="1" s="1"/>
  <c r="G198" i="1"/>
  <c r="R198" i="1" s="1"/>
  <c r="D199" i="1"/>
  <c r="D184" i="5" s="1"/>
  <c r="E199" i="1"/>
  <c r="E184" i="5" s="1"/>
  <c r="F199" i="1"/>
  <c r="F184" i="5" s="1"/>
  <c r="I199" i="1"/>
  <c r="G202" i="1"/>
  <c r="R202" i="1" s="1"/>
  <c r="G203" i="1"/>
  <c r="R203" i="1" s="1"/>
  <c r="G204" i="1"/>
  <c r="R204" i="1" s="1"/>
  <c r="G205" i="1"/>
  <c r="R205" i="1" s="1"/>
  <c r="D206" i="1"/>
  <c r="D195" i="5" s="1"/>
  <c r="E206" i="1"/>
  <c r="E195" i="5" s="1"/>
  <c r="F206" i="1"/>
  <c r="F195" i="5" s="1"/>
  <c r="D216" i="1"/>
  <c r="E216" i="1"/>
  <c r="F216" i="1"/>
  <c r="D224" i="1"/>
  <c r="E224" i="1"/>
  <c r="F224" i="1"/>
  <c r="H228" i="1"/>
  <c r="D233" i="1"/>
  <c r="R41" i="1" l="1"/>
  <c r="C13" i="4"/>
  <c r="F13" i="4" s="1"/>
  <c r="C11" i="4"/>
  <c r="F11" i="4" s="1"/>
  <c r="C14" i="4"/>
  <c r="F14" i="4" s="1"/>
  <c r="C12" i="4"/>
  <c r="F12" i="4" s="1"/>
  <c r="G209" i="5"/>
  <c r="C10" i="4"/>
  <c r="F10" i="4" s="1"/>
  <c r="F8" i="4"/>
  <c r="D215" i="5"/>
  <c r="G208" i="5"/>
  <c r="R199" i="1"/>
  <c r="R179" i="1"/>
  <c r="R157" i="1"/>
  <c r="R115" i="1"/>
  <c r="R24" i="1"/>
  <c r="R137" i="1"/>
  <c r="R189" i="1"/>
  <c r="R169" i="1"/>
  <c r="R147" i="1"/>
  <c r="R127" i="1"/>
  <c r="R105" i="1"/>
  <c r="I206" i="1"/>
  <c r="H147" i="1"/>
  <c r="G137" i="1"/>
  <c r="H105" i="1"/>
  <c r="I60" i="1"/>
  <c r="H41" i="1"/>
  <c r="G199" i="1"/>
  <c r="G157" i="1"/>
  <c r="H115" i="1"/>
  <c r="G41" i="1"/>
  <c r="P217" i="1"/>
  <c r="P218" i="1" s="1"/>
  <c r="P219" i="1" s="1"/>
  <c r="S105" i="1"/>
  <c r="Q127" i="1"/>
  <c r="S127" i="1"/>
  <c r="S147" i="1"/>
  <c r="Q169" i="1"/>
  <c r="S169" i="1"/>
  <c r="S189" i="1"/>
  <c r="H189" i="1"/>
  <c r="G179" i="1"/>
  <c r="G115" i="1"/>
  <c r="G60" i="1"/>
  <c r="G95" i="1"/>
  <c r="N233" i="1"/>
  <c r="H73" i="1"/>
  <c r="O217" i="1"/>
  <c r="O218" i="1" s="1"/>
  <c r="Q115" i="1"/>
  <c r="S115" i="1"/>
  <c r="S137" i="1"/>
  <c r="Q157" i="1"/>
  <c r="S157" i="1"/>
  <c r="S179" i="1"/>
  <c r="Q199" i="1"/>
  <c r="S199" i="1"/>
  <c r="H206" i="1"/>
  <c r="R206" i="1"/>
  <c r="G173" i="5"/>
  <c r="G189" i="1"/>
  <c r="G151" i="5"/>
  <c r="H169" i="1"/>
  <c r="G73" i="1"/>
  <c r="G128" i="5"/>
  <c r="G147" i="1"/>
  <c r="H127" i="1"/>
  <c r="G83" i="5"/>
  <c r="G105" i="1"/>
  <c r="G61" i="5"/>
  <c r="H85" i="1"/>
  <c r="H60" i="1"/>
  <c r="E217" i="1"/>
  <c r="E218" i="1" s="1"/>
  <c r="E219" i="1" s="1"/>
  <c r="S24" i="1"/>
  <c r="C29" i="6"/>
  <c r="D33" i="6" s="1"/>
  <c r="H199" i="1"/>
  <c r="H157" i="1"/>
  <c r="Q137" i="1"/>
  <c r="Q179" i="1"/>
  <c r="Q24" i="1"/>
  <c r="T230" i="1"/>
  <c r="Q105" i="1"/>
  <c r="Q147" i="1"/>
  <c r="Q189" i="1"/>
  <c r="G24" i="1"/>
  <c r="H24" i="1"/>
  <c r="G38" i="5"/>
  <c r="G195" i="5"/>
  <c r="G184" i="5"/>
  <c r="G162" i="5"/>
  <c r="G49" i="5"/>
  <c r="G139" i="5"/>
  <c r="G117" i="5"/>
  <c r="G94" i="5"/>
  <c r="G72" i="5"/>
  <c r="G27" i="5"/>
  <c r="F217" i="1"/>
  <c r="E16" i="5"/>
  <c r="D106" i="5"/>
  <c r="G106" i="5" s="1"/>
  <c r="G169" i="1"/>
  <c r="G127" i="1"/>
  <c r="G85" i="1"/>
  <c r="C18" i="6"/>
  <c r="H179" i="1"/>
  <c r="H137" i="1"/>
  <c r="H95" i="1"/>
  <c r="C40" i="6"/>
  <c r="G206" i="1"/>
  <c r="D24" i="1"/>
  <c r="C15" i="4" l="1"/>
  <c r="C16" i="4" s="1"/>
  <c r="C17" i="4" s="1"/>
  <c r="D216" i="5"/>
  <c r="D217" i="5" s="1"/>
  <c r="G215" i="5"/>
  <c r="I230" i="1"/>
  <c r="R95" i="1"/>
  <c r="R85" i="1"/>
  <c r="R73" i="1"/>
  <c r="R60" i="1"/>
  <c r="G18" i="6"/>
  <c r="O219" i="1"/>
  <c r="G7" i="6"/>
  <c r="H12" i="6" s="1"/>
  <c r="K27" i="5"/>
  <c r="N27" i="5" s="1"/>
  <c r="O35" i="5" s="1"/>
  <c r="O227" i="1"/>
  <c r="O226" i="1"/>
  <c r="O225" i="1"/>
  <c r="H46" i="6"/>
  <c r="H45" i="6"/>
  <c r="H44" i="6"/>
  <c r="H43" i="6"/>
  <c r="H47" i="6"/>
  <c r="K83" i="5"/>
  <c r="N83" i="5" s="1"/>
  <c r="S95" i="1"/>
  <c r="Q95" i="1"/>
  <c r="H25" i="6"/>
  <c r="H24" i="6"/>
  <c r="H23" i="6"/>
  <c r="H22" i="6"/>
  <c r="H21" i="6"/>
  <c r="Q73" i="1"/>
  <c r="S73" i="1"/>
  <c r="S206" i="1"/>
  <c r="Q206" i="1"/>
  <c r="Q60" i="1"/>
  <c r="K38" i="5" s="1"/>
  <c r="N38" i="5" s="1"/>
  <c r="O46" i="5" s="1"/>
  <c r="S60" i="1"/>
  <c r="Q85" i="1"/>
  <c r="S85" i="1"/>
  <c r="H33" i="6"/>
  <c r="H32" i="6"/>
  <c r="H36" i="6"/>
  <c r="H35" i="6"/>
  <c r="H34" i="6"/>
  <c r="D36" i="6"/>
  <c r="K16" i="5"/>
  <c r="N16" i="5" s="1"/>
  <c r="O24" i="5" s="1"/>
  <c r="G40" i="6"/>
  <c r="D32" i="6"/>
  <c r="D35" i="6"/>
  <c r="D34" i="6"/>
  <c r="G29" i="6"/>
  <c r="D217" i="1"/>
  <c r="D16" i="5"/>
  <c r="G16" i="5" s="1"/>
  <c r="C7" i="6"/>
  <c r="H10" i="6" s="1"/>
  <c r="E226" i="1"/>
  <c r="D23" i="4" s="1"/>
  <c r="E225" i="1"/>
  <c r="E227" i="1"/>
  <c r="D24" i="4" s="1"/>
  <c r="F218" i="1"/>
  <c r="F219" i="1" s="1"/>
  <c r="D45" i="6"/>
  <c r="D46" i="6"/>
  <c r="D47" i="6"/>
  <c r="D43" i="6"/>
  <c r="D44" i="6"/>
  <c r="D21" i="6"/>
  <c r="D22" i="6"/>
  <c r="D23" i="6"/>
  <c r="D24" i="6"/>
  <c r="D25" i="6"/>
  <c r="D230" i="1"/>
  <c r="F15" i="4" l="1"/>
  <c r="F16" i="4" s="1"/>
  <c r="F17" i="4" s="1"/>
  <c r="G216" i="5"/>
  <c r="G217" i="5" s="1"/>
  <c r="H14" i="6"/>
  <c r="H13" i="6"/>
  <c r="H11" i="6"/>
  <c r="N217" i="1"/>
  <c r="N218" i="1" s="1"/>
  <c r="N219" i="1" s="1"/>
  <c r="C30" i="6"/>
  <c r="G30" i="6"/>
  <c r="N230" i="1"/>
  <c r="P227" i="1"/>
  <c r="P226" i="1"/>
  <c r="P225" i="1"/>
  <c r="K72" i="5"/>
  <c r="N72" i="5" s="1"/>
  <c r="O80" i="5" s="1"/>
  <c r="G41" i="6"/>
  <c r="K49" i="5"/>
  <c r="N49" i="5" s="1"/>
  <c r="O57" i="5" s="1"/>
  <c r="K61" i="5"/>
  <c r="N61" i="5" s="1"/>
  <c r="O69" i="5" s="1"/>
  <c r="G19" i="6"/>
  <c r="O228" i="1"/>
  <c r="K195" i="5"/>
  <c r="N195" i="5" s="1"/>
  <c r="O203" i="5" s="1"/>
  <c r="D10" i="6"/>
  <c r="D11" i="6"/>
  <c r="D12" i="6"/>
  <c r="D13" i="6"/>
  <c r="D14" i="6"/>
  <c r="F226" i="1"/>
  <c r="E23" i="4" s="1"/>
  <c r="F225" i="1"/>
  <c r="F227" i="1"/>
  <c r="E24" i="4" s="1"/>
  <c r="C19" i="6"/>
  <c r="E228" i="1"/>
  <c r="D22" i="4"/>
  <c r="C41" i="6"/>
  <c r="D218" i="1"/>
  <c r="D219" i="1" s="1"/>
  <c r="D221" i="1" s="1"/>
  <c r="G217" i="1"/>
  <c r="G8" i="6" l="1"/>
  <c r="N225" i="1"/>
  <c r="N227" i="1"/>
  <c r="Q227" i="1" s="1"/>
  <c r="Q217" i="1"/>
  <c r="T231" i="1" s="1"/>
  <c r="N226" i="1"/>
  <c r="Q226" i="1" s="1"/>
  <c r="P228" i="1"/>
  <c r="D225" i="1"/>
  <c r="D227" i="1"/>
  <c r="D226" i="1"/>
  <c r="G218" i="1"/>
  <c r="G219" i="1" s="1"/>
  <c r="I231" i="1"/>
  <c r="F228" i="1"/>
  <c r="E22" i="4"/>
  <c r="C8" i="6"/>
  <c r="R217" i="1" l="1"/>
  <c r="Q225" i="1"/>
  <c r="L24" i="4"/>
  <c r="I24" i="4"/>
  <c r="Q218" i="1"/>
  <c r="N228" i="1"/>
  <c r="D234" i="1"/>
  <c r="D231" i="1"/>
  <c r="C24" i="4"/>
  <c r="G227" i="1"/>
  <c r="R227" i="1" s="1"/>
  <c r="G226" i="1"/>
  <c r="R226" i="1" s="1"/>
  <c r="I23" i="4" s="1"/>
  <c r="C23" i="4"/>
  <c r="C22" i="4"/>
  <c r="G225" i="1"/>
  <c r="D228" i="1"/>
  <c r="G228" i="1" l="1"/>
  <c r="Q228" i="1"/>
  <c r="R225" i="1"/>
  <c r="Q219" i="1"/>
  <c r="R218" i="1"/>
  <c r="R228" i="1" l="1"/>
  <c r="I22" i="4"/>
  <c r="N234" i="1"/>
  <c r="N231" i="1"/>
  <c r="R219" i="1"/>
</calcChain>
</file>

<file path=xl/sharedStrings.xml><?xml version="1.0" encoding="utf-8"?>
<sst xmlns="http://schemas.openxmlformats.org/spreadsheetml/2006/main" count="1431" uniqueCount="699">
  <si>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</si>
  <si>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</si>
  <si>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</si>
  <si>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</si>
  <si>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</si>
  <si>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</si>
  <si>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</si>
  <si>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</si>
  <si>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</si>
  <si>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</si>
  <si>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</si>
  <si>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</si>
  <si>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Recipient Agency 1</t>
  </si>
  <si>
    <t>Total</t>
  </si>
  <si>
    <t>For MPTFO Use</t>
  </si>
  <si>
    <t>Recipient Agency 2</t>
  </si>
  <si>
    <t>Recipient Agency 3</t>
  </si>
  <si>
    <t>Recip Agency 1</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</si>
  <si>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</si>
  <si>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</si>
  <si>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</si>
  <si>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</si>
  <si>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</si>
  <si>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</si>
  <si>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</si>
  <si>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</si>
  <si>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</si>
  <si>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</si>
  <si>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</si>
  <si>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</si>
  <si>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</si>
  <si>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</si>
  <si>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</si>
  <si>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</si>
  <si>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</si>
  <si>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</si>
  <si>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</si>
  <si>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</si>
  <si>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</si>
  <si>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</si>
  <si>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</si>
  <si>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</si>
  <si>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</si>
  <si>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</si>
  <si>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</si>
  <si>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</si>
  <si>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</si>
  <si>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</si>
  <si>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</si>
  <si>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</si>
  <si>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</si>
  <si>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</si>
  <si>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</si>
  <si>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</si>
  <si>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</si>
  <si>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</si>
  <si>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</si>
  <si>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</si>
  <si>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</si>
  <si>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</si>
  <si>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</si>
  <si>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</si>
  <si>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</si>
  <si>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</si>
  <si>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</si>
  <si>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</si>
  <si>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</si>
  <si>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</si>
  <si>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</si>
  <si>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</si>
  <si>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</si>
  <si>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</si>
  <si>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</si>
  <si>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</si>
  <si>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</si>
  <si>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</si>
  <si>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</si>
  <si>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</si>
  <si>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</si>
  <si>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</si>
  <si>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</si>
  <si>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</si>
  <si>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</si>
  <si>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</si>
  <si>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</si>
  <si>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</si>
  <si>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</si>
  <si>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</si>
  <si>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</si>
  <si>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</si>
  <si>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</si>
  <si>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</si>
  <si>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</si>
  <si>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</si>
  <si>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</si>
  <si>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</si>
  <si>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</si>
  <si>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</si>
  <si>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</si>
  <si>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</si>
  <si>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</si>
  <si>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</si>
  <si>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</si>
  <si>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</si>
  <si>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</si>
  <si>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</si>
  <si>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</si>
  <si>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</si>
  <si>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</si>
  <si>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</si>
  <si>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</si>
  <si>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</si>
  <si>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</si>
  <si>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</si>
  <si>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</si>
  <si>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</si>
  <si>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</si>
  <si>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</si>
  <si>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</si>
  <si>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</si>
  <si>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</si>
  <si>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</si>
  <si>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</si>
  <si>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</si>
  <si>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</si>
  <si>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</si>
  <si>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</si>
  <si>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</si>
  <si>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</si>
  <si>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</si>
  <si>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</si>
  <si>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</si>
  <si>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</si>
  <si>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</si>
  <si>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</si>
  <si>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</si>
  <si>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</si>
  <si>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</si>
  <si>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</si>
  <si>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</si>
  <si>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</si>
  <si>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</si>
  <si>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</si>
  <si>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</si>
  <si>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</si>
  <si>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</si>
  <si>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</si>
  <si>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</si>
  <si>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</si>
  <si>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</si>
  <si>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</si>
  <si>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</si>
  <si>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</si>
  <si>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</si>
  <si>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</si>
  <si>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</si>
  <si>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</si>
  <si>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</si>
  <si>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</si>
  <si>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</si>
  <si>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</si>
  <si>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</si>
  <si>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</si>
  <si>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</si>
  <si>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</si>
  <si>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</si>
  <si>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</si>
  <si>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</si>
  <si>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</si>
  <si>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</si>
  <si>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</si>
  <si>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</si>
  <si>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</si>
  <si>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</si>
  <si>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</si>
  <si>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</si>
  <si>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</si>
  <si>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</si>
  <si>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</si>
  <si>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</si>
  <si>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</si>
  <si>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</si>
  <si>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</si>
  <si>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</si>
  <si>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</si>
  <si>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</si>
  <si>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</si>
  <si>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</si>
  <si>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</si>
  <si>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</si>
  <si>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</si>
  <si>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</si>
  <si>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</si>
  <si>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</si>
  <si>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</si>
  <si>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</si>
  <si>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</si>
  <si>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</si>
  <si>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</si>
  <si>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</si>
  <si>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</si>
  <si>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</si>
  <si>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</si>
  <si>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</si>
  <si>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</si>
  <si>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</si>
  <si>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</si>
  <si>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</si>
  <si>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</si>
  <si>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</si>
  <si>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</si>
  <si>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</si>
  <si>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</si>
  <si>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</si>
  <si>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</si>
  <si>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</si>
  <si>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</si>
  <si>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</si>
  <si>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</si>
  <si>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</si>
  <si>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</si>
  <si>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</si>
  <si>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</si>
  <si>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</si>
  <si>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</si>
  <si>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</si>
  <si>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</si>
  <si>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</si>
  <si>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</si>
  <si>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</si>
  <si>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</si>
  <si>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</si>
  <si>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</si>
  <si>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</si>
  <si>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</si>
  <si>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</si>
  <si>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</si>
  <si>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</si>
  <si>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</si>
  <si>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</si>
  <si>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</si>
  <si>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</si>
  <si>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</si>
  <si>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</si>
  <si>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</si>
  <si>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</si>
  <si>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</si>
  <si>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</si>
  <si>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</si>
  <si>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</si>
  <si>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</si>
  <si>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</si>
  <si>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</si>
  <si>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</si>
  <si>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</si>
  <si>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</si>
  <si>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</si>
  <si>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</si>
  <si>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</si>
  <si>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</si>
  <si>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</si>
  <si>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</si>
  <si>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</si>
  <si>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</si>
  <si>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</si>
  <si>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</si>
  <si>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</si>
  <si>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</si>
  <si>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</si>
  <si>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</si>
  <si>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</si>
  <si>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</si>
  <si>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</si>
  <si>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</si>
  <si>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</si>
  <si>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</si>
  <si>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</si>
  <si>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</si>
  <si>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</si>
  <si>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</si>
  <si>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</si>
  <si>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</si>
  <si>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</si>
  <si>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</si>
  <si>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</si>
  <si>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</si>
  <si>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</si>
  <si>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</si>
  <si>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</si>
  <si>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</si>
  <si>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</si>
  <si>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</si>
  <si>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</si>
  <si>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</si>
  <si>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</si>
  <si>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</si>
  <si>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</si>
  <si>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</si>
  <si>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</si>
  <si>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</si>
  <si>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</si>
  <si>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</si>
  <si>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</si>
  <si>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</si>
  <si>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</si>
  <si>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</si>
  <si>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</si>
  <si>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</si>
  <si>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</si>
  <si>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</si>
  <si>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</si>
  <si>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</si>
  <si>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</si>
  <si>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</si>
  <si>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</si>
  <si>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</si>
  <si>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</si>
  <si>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</si>
  <si>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</si>
  <si>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</si>
  <si>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</si>
  <si>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</si>
  <si>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</si>
  <si>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</si>
  <si>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</si>
  <si>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</si>
  <si>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</si>
  <si>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</si>
  <si>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</si>
  <si>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</si>
  <si>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</si>
  <si>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</si>
  <si>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</si>
  <si>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</si>
  <si>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</si>
  <si>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</si>
  <si>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</si>
  <si>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</si>
  <si>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</si>
  <si>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</si>
  <si>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</si>
  <si>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</si>
  <si>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</si>
  <si>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</si>
  <si>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</si>
  <si>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</si>
  <si>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</si>
  <si>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</si>
  <si>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</si>
  <si>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</si>
  <si>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</si>
  <si>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</si>
  <si>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</si>
  <si>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</si>
  <si>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</si>
  <si>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</si>
  <si>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</si>
  <si>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</si>
  <si>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</si>
  <si>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</si>
  <si>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</si>
  <si>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</si>
  <si>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</si>
  <si>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</si>
  <si>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</si>
  <si>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</si>
  <si>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</si>
  <si>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</si>
  <si>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</si>
  <si>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</si>
  <si>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</si>
  <si>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</si>
  <si>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</si>
  <si>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</si>
  <si>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</si>
  <si>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</si>
  <si>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</si>
  <si>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</si>
  <si>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</si>
  <si>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</si>
  <si>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</si>
  <si>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</si>
  <si>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</si>
  <si>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</si>
  <si>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</si>
  <si>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</si>
  <si>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</si>
  <si>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</si>
  <si>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</si>
  <si>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</si>
  <si>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</si>
  <si>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</si>
  <si>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</si>
  <si>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</si>
  <si>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</si>
  <si>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</si>
  <si>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</si>
  <si>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</si>
  <si>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</si>
  <si>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</si>
  <si>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</si>
  <si>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</si>
  <si>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</si>
  <si>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</si>
  <si>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</si>
  <si>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</si>
  <si>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</si>
  <si>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</si>
  <si>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</si>
  <si>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</si>
  <si>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</si>
  <si>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</si>
  <si>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</si>
  <si>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</si>
  <si>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</si>
  <si>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</si>
  <si>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</si>
  <si>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</si>
  <si>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</si>
  <si>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</si>
  <si>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</si>
  <si>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</si>
  <si>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</si>
  <si>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</si>
  <si>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</si>
  <si>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</si>
  <si>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</si>
  <si>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</si>
  <si>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</si>
  <si>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</si>
  <si>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</si>
  <si>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</si>
  <si>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</si>
  <si>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</si>
  <si>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</si>
  <si>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</si>
  <si>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</si>
  <si>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</si>
  <si>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</si>
  <si>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</si>
  <si>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</si>
  <si>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</si>
  <si>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</si>
  <si>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</si>
  <si>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</si>
  <si>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</si>
  <si>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</si>
  <si>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</si>
  <si>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</si>
  <si>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</si>
  <si>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</si>
  <si>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</si>
  <si>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</si>
  <si>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</si>
  <si>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</si>
  <si>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</si>
  <si>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</si>
  <si>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</si>
  <si>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</si>
  <si>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</si>
  <si>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</si>
  <si>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</si>
  <si>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</si>
  <si>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</si>
  <si>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</si>
  <si>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</si>
  <si>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</si>
  <si>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</si>
  <si>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</si>
  <si>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</si>
  <si>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</si>
  <si>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</si>
  <si>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</si>
  <si>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</si>
  <si>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</si>
  <si>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</si>
  <si>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</si>
  <si>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</si>
  <si>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</si>
  <si>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</si>
  <si>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</si>
  <si>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</si>
  <si>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</si>
  <si>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</si>
  <si>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</si>
  <si>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</si>
  <si>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</si>
  <si>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</si>
  <si>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</si>
  <si>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</si>
  <si>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</si>
  <si>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</si>
  <si>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</si>
  <si>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</si>
  <si>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</si>
  <si>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</si>
  <si>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</si>
  <si>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</si>
  <si>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</si>
  <si>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</si>
  <si>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</si>
  <si>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</si>
  <si>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</si>
  <si>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</si>
  <si>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</si>
  <si>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</si>
  <si>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</si>
  <si>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</si>
  <si>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</si>
  <si>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</si>
  <si>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</si>
  <si>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</si>
  <si>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</si>
  <si>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</si>
  <si>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</si>
  <si>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</si>
  <si>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</si>
  <si>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</si>
  <si>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</si>
  <si>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</si>
  <si>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</si>
  <si>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</si>
  <si>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</si>
  <si>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</si>
  <si>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</si>
  <si>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</si>
  <si>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</si>
  <si>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</si>
  <si>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</si>
  <si>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</si>
  <si>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</si>
  <si>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</si>
  <si>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</si>
  <si>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</si>
  <si>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Produit total</t>
  </si>
  <si>
    <t>Coûts supplémentaires total</t>
  </si>
  <si>
    <t>Sous-budget total du projet</t>
  </si>
  <si>
    <t>Coûts indirects (7%):</t>
  </si>
  <si>
    <t>Organisation recipiendiaire 1</t>
  </si>
  <si>
    <t>Organisation recipiendiaire 2</t>
  </si>
  <si>
    <t>Organisation recipiendiaire 3</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</si>
  <si>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</si>
  <si>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</si>
  <si>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</si>
  <si>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</si>
  <si>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</si>
  <si>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</si>
  <si>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</si>
  <si>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</si>
  <si>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</si>
  <si>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</si>
  <si>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</si>
  <si>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</si>
  <si>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</si>
  <si>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</si>
  <si>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</si>
  <si>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</si>
  <si>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</si>
  <si>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</si>
  <si>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</si>
  <si>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</si>
  <si>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</si>
  <si>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</si>
  <si>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</si>
  <si>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</si>
  <si>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</si>
  <si>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</si>
  <si>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</si>
  <si>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</si>
  <si>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</si>
  <si>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</si>
  <si>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</si>
  <si>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</si>
  <si>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</si>
  <si>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</si>
  <si>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</si>
  <si>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</si>
  <si>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</si>
  <si>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</si>
  <si>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</si>
  <si>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</si>
  <si>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</si>
  <si>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</si>
  <si>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indexed="8"/>
        <rFont val="Calibri"/>
        <family val="2"/>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</si>
  <si>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</si>
  <si>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indexed="8"/>
        <rFont val="Calibri"/>
        <family val="2"/>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</si>
  <si>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</si>
  <si>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1. Ne remplissez que les cellules blanches. Les cellules grises sont verrouillées et / ou contiennent des formules de feuille de calcul.
2. Remplissez les feuilles 1 et 2.
a) </t>
    </r>
    <r>
      <rPr>
        <sz val="16"/>
        <color indexed="8"/>
        <rFont val="Calibri"/>
        <family val="2"/>
      </rPr>
      <t>Premièrement, préparez un budget organisé par</t>
    </r>
    <r>
      <rPr>
        <b/>
        <sz val="16"/>
        <color indexed="8"/>
        <rFont val="Calibri"/>
        <family val="2"/>
      </rPr>
      <t xml:space="preserve"> activité / produit / résultat dans la feuille 1</t>
    </r>
    <r>
      <rPr>
        <sz val="16"/>
        <color indexed="8"/>
        <rFont val="Calibri"/>
        <family val="2"/>
      </rPr>
      <t>. (Les montants des activités peuvent être estimations indicatives.)</t>
    </r>
    <r>
      <rPr>
        <b/>
        <sz val="16"/>
        <color indexed="8"/>
        <rFont val="Calibri"/>
        <family val="2"/>
      </rPr>
      <t xml:space="preserve">
b) </t>
    </r>
    <r>
      <rPr>
        <sz val="16"/>
        <color indexed="8"/>
        <rFont val="Calibri"/>
        <family val="2"/>
      </rPr>
      <t xml:space="preserve">Ensuite, divisez chaque budget en fonction </t>
    </r>
    <r>
      <rPr>
        <b/>
        <sz val="16"/>
        <color indexed="8"/>
        <rFont val="Calibri"/>
        <family val="2"/>
      </rPr>
      <t xml:space="preserve">des catégories de budget des Nations Unies dans la feuille 2.
3. </t>
    </r>
    <r>
      <rPr>
        <sz val="16"/>
        <color indexed="8"/>
        <rFont val="Calibri"/>
        <family val="2"/>
      </rPr>
      <t xml:space="preserve">Assurez-vous d’inclure </t>
    </r>
    <r>
      <rPr>
        <b/>
        <sz val="16"/>
        <color indexed="8"/>
        <rFont val="Calibri"/>
        <family val="2"/>
      </rPr>
      <t>% en faveur de l’égalité des sexes et de l’autonomisation des femmes (GEWE).
4. N'utilisez pas les feuilles 4 ou 5</t>
    </r>
    <r>
      <rPr>
        <sz val="16"/>
        <color indexed="8"/>
        <rFont val="Calibri"/>
        <family val="2"/>
      </rPr>
      <t>, qui sont destinées au MPTF et au PBSO.</t>
    </r>
    <r>
      <rPr>
        <b/>
        <sz val="16"/>
        <color indexed="8"/>
        <rFont val="Calibri"/>
        <family val="2"/>
      </rPr>
      <t xml:space="preserve">
5. Laissez  en blanc </t>
    </r>
    <r>
      <rPr>
        <sz val="16"/>
        <color indexed="8"/>
        <rFont val="Calibri"/>
        <family val="2"/>
      </rPr>
      <t>toutes les organisations / résultats / réalisations / activités qui ne sont pas nécessaires. NE PAS supprimer les cellules.</t>
    </r>
    <r>
      <rPr>
        <b/>
        <sz val="16"/>
        <color indexed="8"/>
        <rFont val="Calibri"/>
        <family val="2"/>
      </rPr>
      <t xml:space="preserve">
6. Ne pas ajuster les montants des tranches </t>
    </r>
    <r>
      <rPr>
        <sz val="16"/>
        <color indexed="8"/>
        <rFont val="Calibri"/>
        <family val="2"/>
      </rPr>
      <t>sans consulter PBSO.</t>
    </r>
  </si>
  <si>
    <r>
      <t xml:space="preserve">Note: Le PBF n'accepte pas les projets avec moins de 5% pour le S&amp;E et moins 15% pour le GEWE. Ces chiffres apparaîtront </t>
    </r>
    <r>
      <rPr>
        <sz val="11"/>
        <color indexed="10"/>
        <rFont val="Calibri"/>
        <family val="2"/>
      </rPr>
      <t>en</t>
    </r>
    <r>
      <rPr>
        <sz val="11"/>
        <color theme="1"/>
        <rFont val="Calibri"/>
        <family val="2"/>
        <scheme val="minor"/>
      </rPr>
      <t xml:space="preserve"> </t>
    </r>
    <r>
      <rPr>
        <sz val="11"/>
        <color indexed="10"/>
        <rFont val="Calibri"/>
        <family val="2"/>
      </rPr>
      <t>rouge</t>
    </r>
    <r>
      <rPr>
        <sz val="11"/>
        <color theme="1"/>
        <rFont val="Calibri"/>
        <family val="2"/>
        <scheme val="minor"/>
      </rPr>
      <t xml:space="preserve"> si ce seuil minimum n'est pas atteint.</t>
    </r>
  </si>
  <si>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indexed="10"/>
        <rFont val="Calibri"/>
        <family val="2"/>
      </rPr>
      <t xml:space="preserve"> en rouge</t>
    </r>
    <r>
      <rPr>
        <b/>
        <sz val="16"/>
        <color indexed="8"/>
        <rFont val="Calibri"/>
        <family val="2"/>
      </rPr>
      <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</si>
  <si>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</si>
  <si>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indexed="8"/>
        <rFont val="Calibri"/>
        <family val="2"/>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</si>
  <si>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</si>
  <si>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</si>
  <si>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</si>
  <si>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</si>
  <si>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</si>
  <si>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</si>
  <si>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</si>
  <si>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</si>
  <si>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</si>
  <si>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</si>
  <si>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</si>
  <si>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UNDP</t>
  </si>
  <si>
    <t>Résultat 1 : La coordination, le suivi et évaluation, le rapportage et la communication des résultats du portefeuille du PBF sont assurés par le Secrétariat PBF et permettent une meilleure reddition des comptes et connaissance des interventions</t>
  </si>
  <si>
    <t>Le secretariat PBF est opérationnel</t>
  </si>
  <si>
    <t>Le suivi et évaluation du portefeuille du PBF est assuré</t>
  </si>
  <si>
    <t>Renforcer le plan de communication à travers les campagnes réseaux sociaux et de sensibilisation du public, la réalisation des films documentaires, et la production des supports de communication afin de promouvoir la visibilité des activités du PBF dans le pays et parmi les parties intéressées</t>
  </si>
  <si>
    <t>Assurer le recrutement,maintien et la fonctionnalité de l’Unité de Coordination PBF incluant le personnel, le bureau et les équipements.</t>
  </si>
  <si>
    <t>Le plaidoyer, la communication, le partenariat/création de réseaux et des mécanismes de coordination entre les projets et les partenaires clés sont assurés pour promouvoir une meilleure compréhension et connaissance du programme et de ses résultats au sein des autorités nationales, de la société civile, des bailleurs de fonds et du grand public améliorant la réalisation des résultats stratégiques du portefeuille PBF</t>
  </si>
  <si>
    <t>Documentation, analyse et dissémination des leçons apprises dans le cadre de la mise en œuvre des projets PBF (par le biais d’atelier de mise en œuvre et mini-retraite, etc…)</t>
  </si>
  <si>
    <t>2.1.1: Organisation de réunions régulières du Comité de Pilotage (y compris au niveau technique) pour examiner et évaluer les propositions de projets, leur suivi et évaluation, le progrès de la mise en œuvre de l’ensemble du portefeuille PBF</t>
  </si>
  <si>
    <t>2.1.2 : Identification et réponse aux besoins en renforcements des capacités de supervision et conseils stratégiques et fonctions de S&amp;E des partenaires du PBF tels que le Comité de Pilotage, les partenaires nationaux, les organisations de mise en œuvre, et tout autre partenaire pertinent au PBF</t>
  </si>
  <si>
    <t>2.1.3: Entreprise des examens et de contrôle-qualité des documents relatifs au PBF (y compris des documents de projet et des rapports y relatifs) avant toute soumission au Comité de Pilotage, et Bureau pour la Consolidation de la Paix, afin d’aider les RUNOs/NUNOs à renforcer la qualité des produits, en ligne avec les notes d’orientation du PBF. S’assurer que les questions transversales importantes pour le PBF (telles que le genre) soient prises en compte</t>
  </si>
  <si>
    <t>2.1.4: Identification proactive des questions et défis de consolidation de la paix et les employer pour soutenir et conseiller le rôle du Comité de Pilotage et des partenaires clés du PBF</t>
  </si>
  <si>
    <t xml:space="preserve">2.1.5: Facilitation et organisation de missions de suivi par le Comité de Pilotage pour revoir la mise en œuvre du portefeuille du PBF, tel que requis
</t>
  </si>
  <si>
    <t xml:space="preserve">2.1.6 : Fournir un appui-conseil au management des Nations Unies et au Comité de Pilotage, sur des questions relatives à la consolidation de la paix et s’assurer que les projets financés par le PBF intègrent les bonnes pratiques sur ces questions
</t>
  </si>
  <si>
    <t>Élaboration, et mise à jour, d’une cartographie des acteurs (UN, Gouvernement, OSCs, PTFs) dans le domaine de la consolidation de la paix qui est mise à jour régulièrement et identification des gaps et points d’entrées programmatiques pour les projets du PBF</t>
  </si>
  <si>
    <t xml:space="preserve">Des mécanismes de coordination entre les projets et les partenaires clés sont mis en place pour assurer la réalisation des résultats stratégiques du portefeuille PBF et la cohérence/synergies entre les projets et les activités </t>
  </si>
  <si>
    <t>Facilitation de l’élaboration et la mise à jour périodique de l’analyse de conflits en étroite coordination et en collaboration entre le SNU, le Gouvernement, les OSCs et les PTFs</t>
  </si>
  <si>
    <t>Facilitation des exercices d’élaboration des requêtes d’éligibilité ou renouvèlement de la demande d’éligibilité dans le pays.</t>
  </si>
  <si>
    <t>Sur la base de l’analyse de conflit et de la cartographie, facilitation la coordination et un appui stratégique conséquent pour le développement de projets de qualité en matière de consolidation de la paix en étroite collaboration entre le SNU, le Gouvernement, les OSCs et les PTFs, pour soumission au PBF</t>
  </si>
  <si>
    <t>Appui au rôle de coordination du RC dans le cadre de la programmation stratégique en consolidation de la paix, en étroite collaboration avec les Agences, la Minusma, le Gouvernement et les OSCs et les PTFs</t>
  </si>
  <si>
    <t>Organisation et facilitation de réunions techniques de coordination du portefeuille</t>
  </si>
  <si>
    <t>Activite 1.2.9</t>
  </si>
  <si>
    <t>Activite 1.2.10</t>
  </si>
  <si>
    <t>Activite 1.2.11</t>
  </si>
  <si>
    <t>Activite 1.2.12</t>
  </si>
  <si>
    <t>Activite 1.2.13</t>
  </si>
  <si>
    <t>Activite 1.2.14</t>
  </si>
  <si>
    <t xml:space="preserve">S’assurer de la mise en synergie entre les projets en cours d’élaboration et ceux en cours, non seulement sous financement PBF mais aussi financés par d’autres PTFs </t>
  </si>
  <si>
    <t>S’assurer qu’au moins 15% de l’enveloppe totale du PBF soit allouée aux questions de genre et/ou a un soutien pour l’autonomisation des femmes</t>
  </si>
  <si>
    <t>Renforcement des capacités des agences/organisations récipiendaires et des partenaires en matière d’approches sensibles aux conflits, consolidation de la paix, suivi/évaluation en matière de consolidation de la paix et programmation</t>
  </si>
  <si>
    <t>Organisation, le cas échéant des réunions régionales dans le cadre des projets transfrontaliers et s’assurer de la coordination avec les autres pays impliques</t>
  </si>
  <si>
    <t>Etablissement d’un mécanisme de coordination régulière au niveau technique (Comites Techniques) entre les agences onusiennes de mise en œuvre, le Gouvernement, la Société Civile et des projets PBF (suggestion, réunions trimestrielles et plus souvent au besoin). Le Secrétariat participera aux réunions techniques de chaque projet qui doivent réunir agences, Gouvernement et partenaires de mise en œuvre</t>
  </si>
  <si>
    <t>Organisatio et facilitation de réunions techniques Genre et jeunesse;</t>
  </si>
  <si>
    <t>Etablissement d’un mécanisme de coordination régulière entre les agences onusienne de mise en œuvre des projets PBF (suggestion réunions mensuelles et plus souvent au besoin)</t>
  </si>
  <si>
    <t>Activite 1.3.9</t>
  </si>
  <si>
    <t>Activite 1.3.10</t>
  </si>
  <si>
    <t>Activite 1.3.11</t>
  </si>
  <si>
    <t>Activite 1.3.12</t>
  </si>
  <si>
    <t>Activite 1.3.13</t>
  </si>
  <si>
    <t>Activite 1.3.14</t>
  </si>
  <si>
    <t>Activite 1.3.15</t>
  </si>
  <si>
    <t>Activite 1.3.16</t>
  </si>
  <si>
    <t>Activite 1.3.17</t>
  </si>
  <si>
    <t>Éditer et diffuser périodiquement les bulletins d’informations sur les interventions phares du PBF au Mali afin de s’assurer que les partenaires de mise en œuvre du portefeuille du PBF et les autres partenaires clés comprennent et s’approprient les orientations et contributions du PBF, y compris les questions de genre, de jeunesse et les demandes et matière de rapportage</t>
  </si>
  <si>
    <t>Analyser et communiquer l’impact humain des résultats du portefeuille, incluant une analyse spécifique de l’impact sur les femmes et les hommes</t>
  </si>
  <si>
    <t xml:space="preserve">Produire le rapport annuel stratégique du PBF au Mali, à travers un processus consultatif, et le soumettre au Bureau du Coordonnateur Résident et, subséquemment au Bureau pour la Consolidation de la Paix à New York, pour le 31décembre de chaque année au plus tard. </t>
  </si>
  <si>
    <t>Appuyer l’élaboration et la dissémination d’un rapport de capitalisation de bonnes pratiques sur la consolidation de la paix à la fin du cycle du portefeuille</t>
  </si>
  <si>
    <t>Assurer une liaison régulière avec PBSO par rapport à la mise en œuvre des projets PBF, l’évolution du contexte politique et les processus de planification au sein du SNU et du Gouvernement en lien avec les activités du PBF</t>
  </si>
  <si>
    <t>Organiser les missions conjointes périodiques de suivi et appuyer les missions de suivi du PBSO</t>
  </si>
  <si>
    <t xml:space="preserve">Organiser des rencontres semestrielles du PBF avec les partenaires de mise en œuvre et autres bailleurs clés afin d’échanger sur les avancées et les défis en matière de consolidation de la paix dans le pays </t>
  </si>
  <si>
    <t>Organiser des missions des supervision inter-agences élargies au siège et appuyer les missions de suivi du PBSO</t>
  </si>
  <si>
    <t>Développer un manuel/système de suivi/évaluation axé sur les résultats incluant les outils et mécanismes nécessaires pour la collecte des données, le rapportage et la communication sur les résultats du portefeuille PBF</t>
  </si>
  <si>
    <t xml:space="preserve">Ebaucher le rapport annuel de progrès du Plan Prioritaire de la Consolidation de la Paix, à travers un processus consultatif, et le soumettre au Comité de Pilotage et, subséquemment au Bureau pour la Consolidation de la Paix à New York, pour le 1er décembre de chaque année au plus tard. </t>
  </si>
  <si>
    <t>Assurer la gestion des connaissances et bonnes pratiques pour les prochaines activités de consolidation de la paix ; assurer que ces leçons apprises soient publiées et communiquées à travers les plateformes adéquates</t>
  </si>
  <si>
    <t xml:space="preserve">Etablir un échange entre les communautés bénéficiaires et le Comité de Pilotage à travers les mécanismes de suivi communautaire, et garantir que les voix des bénéficiaires sont utilisées de manière stratégique pour promouvoir les responsabilités communes. Etablir un mécanisme de communication systématique entre les communautés de bénéficiaires et le Comité de Pilotage </t>
  </si>
  <si>
    <t>Effectuer des missions régulières sur le terrain pour le suivi des projets PBF et produire des rapports de mission à partager avec le RCO et PBSO</t>
  </si>
  <si>
    <t>Appuyer la conduite d’études d’évaluation indépendants des projets PBF (en tant que membre du groupe de référence de l’évaluation), ainsi que l’étude « d’évaluabilité », la revue à mi-parcours et l’évaluation finale. A noter que l’étude d’évaluabilité, et l’évaluation finale seront gérées et contractées à partir du Siege, mais soutenues au niveau du pays à travers le recrutement d’un consultant local et soutenu par le Secrétariat Technique du PBF ; la revue à mi-parcours sera directement soutenue par le Secrétariat du PBF</t>
  </si>
  <si>
    <t>Fournir un appui technique aux agences et organisations non-Nations Unies récipiendaires pour l’assurance qualité des rapports semestriels, annuels et de clôture des projets (narratifs et financiers), en lien avec les indicateurs établis dans les documents de projet et les données recueillies pendant les visites de terrain.</t>
  </si>
  <si>
    <t>Appuyer le développement et à la mise en œuvre d’un plan de suivi/évaluation de qualité par projet ainsi que le développement et la mise en œuvre d’un plan de suivi/évaluation conjoint entre les projets afin d’accroitre les synergies et éviter les duplications entre les projets PBF, et les autres projets de consolidation de la paix dans le pays.</t>
  </si>
  <si>
    <t>Activite 1.4.9</t>
  </si>
  <si>
    <t>Activite 1.4.10</t>
  </si>
  <si>
    <t>Activite 1.4.11</t>
  </si>
  <si>
    <t xml:space="preserve">Renforcement des capacités des agences récipiendaires et des partenaires en matière d’approches sensibles aux conflits, consolidation de la paix, suivi/évaluation en matière de consolidation de la paix et programmation sensible au genre et aux Droits de l’Homme
</t>
  </si>
  <si>
    <t xml:space="preserve">Analyser et communiquer l’impact humain des résultats de portefeuille, incluant une analyse spécifique de l’impact sur les femmes et les hommes
</t>
  </si>
  <si>
    <t xml:space="preserve">Organisation, le cas échéant des réunions régionales dans le cadre des projets transfrontaliers et s’assurer de la coordination avec les autres pays impliqués
</t>
  </si>
  <si>
    <t xml:space="preserve">S’assurer de la mise en synergie entre les projets en cours d’élaboration et ceux en cours, non seulement sous financement PBF mais aussi financés par d’autres PTF
</t>
  </si>
  <si>
    <t xml:space="preserve">Etablissement d’un mécanisme de coordination régulière au niveau technique (Comités Techniques) entre les agences onusiennes de mise en œuvre, le Gouvernement, la Société Civile et des projets PBF (suggestion, réunions trimestrielles et plus souvent au besoin). Le Secrétariat participera aux réunions techniques des projets qui doivent réunir agences, Gouvernement et partenaires de mise en œuvre
</t>
  </si>
  <si>
    <t xml:space="preserve">Etablissement d’un mécanisme de coordination régulière entre les agences onusiennes de mise en œuvre des projets PBF (suggestion réunions mensuelles et plus souvent au besoin) et des partenaires techniques financiers
</t>
  </si>
  <si>
    <t xml:space="preserve">Documentation, analyse et dissémination des leçons apprises dans le cadre de la mise en œuvre des projets PBF (par le biais d’atelier de mise en œuvre et mini-retraite, etc…)
</t>
  </si>
  <si>
    <t>Appuyer le Système des Nations Unies et autres partenaires à améliorer la visibilité des activités du PBF dans le pays</t>
  </si>
  <si>
    <t>Appuyer les efforts de mobilisation de ressources pour la pérennisation des programmes du PBF (Assurer les effets catalytiques des projets PBF)</t>
  </si>
  <si>
    <t>Le Comité de Pilotage et Bureau du Coordonnateur Résident du Système des Nations Unies sont appuyés afin d’assurer leur rôle d’orientation stratégique, de l’endossement des projets PBF et de suivi et évaluation du portefeuille PBF</t>
  </si>
  <si>
    <t>Les capacités du Comité de Pilotage (y compris au niveau technique) et des autres partenaires pertinents sont renforcées pour assurer la supervision et le suivi &amp; évaluation des projets du PBF</t>
  </si>
  <si>
    <t>Le plaidoyer, la communication et le partenariat/création de réseaux sont assures pour promouvoir une meilleure compréhension et connaissance du portefeuille PBF et de ses résultats au sein des autorités nationales, de la société civile, des bailleurs de fonds et du grand public</t>
  </si>
  <si>
    <t xml:space="preserve">Organisation de missions de supervision inter-agences élargies au siège et appuyer les missions de suivi du PBSO (le cas échéant)
</t>
  </si>
  <si>
    <t xml:space="preserve">Assurer une liaison régulière avec PBSO par rapport a la mise en œuvre des projets PBF, l’évolution du contexte politique et les processus de planification au sein des UN et du Gouvernement en lien avec les activités du PBF
</t>
  </si>
  <si>
    <t>Appuyer le Système des Nations Unies à améliorer la visibilité des activités du PBF dans le pays</t>
  </si>
  <si>
    <t>Développement et mise en œuvre d’une stratégie de mobilisation de ressources pour la pérennisation des programmes du PBF (Assurer les effets catalytiques des projets PBF)</t>
  </si>
  <si>
    <t>Mise en place d’un plan de communication afin de promouvoir la visibilité des activités du PBF dans le pays et parmi les parties intéressées</t>
  </si>
  <si>
    <t>S’assurer que les partenaires de mise en œuvre du portefeuille du PBF et les autres partenaires clé comprennent et s’approprient les orientations du PBF, y compris les questions de genre et les demandes et matière de rapportage</t>
  </si>
  <si>
    <t>Ancien</t>
  </si>
  <si>
    <t>Nouveau</t>
  </si>
  <si>
    <t>Budget initial</t>
  </si>
  <si>
    <t>Budget revisé</t>
  </si>
  <si>
    <t>New budget</t>
  </si>
  <si>
    <t>Initial Budget</t>
  </si>
  <si>
    <t>Variation</t>
  </si>
  <si>
    <t>Fith Tranche:</t>
  </si>
  <si>
    <t xml:space="preserve">Cinquième tranche </t>
  </si>
  <si>
    <t>Sixième tranche</t>
  </si>
  <si>
    <t>Septième tranche (le cas échéant)</t>
  </si>
  <si>
    <t>SIxth Tranche:</t>
  </si>
  <si>
    <t>Seventh Tranche:</t>
  </si>
  <si>
    <t>Elaboration de la nouvelle analayse des dynamiques de conflits et de fragilités.</t>
  </si>
  <si>
    <t>Activite 1.2.15</t>
  </si>
  <si>
    <t>Prise en charge du consultant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</si>
</sst>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_(&quot;$&quot;* \(#,##0.00\);_(&quot;$&quot;* &quot;-&quot;??_);_(@_)"/>
    <numFmt numFmtId="165" formatCode="_(* #,##0.00_);_(* \(#,##0.00\);_(* &quot;-&quot;??_);_(@_)"/>
    <numFmt numFmtId="166" formatCode="_-* #,##0.00\ _€_-;\-* #,##0.00\ _€_-;_-* &quot;-&quot;??\ _€_-;_-@_-"/>
    <numFmt numFmtId="167" formatCode="_-* #,##0\ _€_-;\-* #,##0\ _€_-;_-* &quot;-&quot;??\ _€_-;_-@_-"/>
    <numFmt numFmtId="168" formatCode="_(&quot;$&quot;* #,##0_);_(&quot;$&quot;* \(#,##0\);_(&quot;$&quot;* &quot;-&quot;??_);_(@_)"/>
    <numFmt numFmtId="169" formatCode="_-[$$-409]* #,##0_ ;_-[$$-409]* \-#,##0\ ;_-[$$-409]* &quot;-&quot;_ ;_-@_ "/>
  </numFmts>
  <fonts count="51" x14ac:knownFonts="1">
    <font>
      <sz val="11"/>
      <color theme="1"/>
      <name val="Calibri"/>
      <family val="2"/>
      <scheme val="minor"/>
    </font>
    <font>
      <b/>
      <sz val="11"/>
      <color indexed="8"/>
      <name val="Calibri"/>
      <family val="2"/>
    </font>
    <font>
      <b/>
      <sz val="16"/>
      <color indexed="8"/>
      <name val="Calibri"/>
      <family val="2"/>
    </font>
    <font>
      <sz val="11"/>
      <color indexed="10"/>
      <name val="Calibri"/>
      <family val="2"/>
    </font>
    <font>
      <sz val="16"/>
      <color indexed="8"/>
      <name val="Calibri"/>
      <family val="2"/>
    </font>
    <font>
      <b/>
      <sz val="16"/>
      <color indexed="10"/>
      <name val="Calibri"/>
      <family val="2"/>
    </font>
    <font>
      <sz val="10"/>
      <name val="Arial"/>
      <family val="2"/>
    </font>
    <font>
      <b/>
      <sz val="11"/>
      <name val="Times New Roman"/>
      <family val="1"/>
    </font>
    <font>
      <sz val="11"/>
      <name val="Times New Roman"/>
      <family val="1"/>
    </font>
    <font>
      <sz val="12"/>
      <name val="Times New Roman"/>
      <family val="1"/>
    </font>
    <font>
      <sz val="8"/>
      <name val="Calibri"/>
      <family val="2"/>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sz val="12"/>
      <color rgb="FFFF0000"/>
      <name val="Calibri"/>
      <family val="2"/>
      <scheme val="minor"/>
    </font>
    <font>
      <b/>
      <sz val="12"/>
      <color theme="1"/>
      <name val="Calibri"/>
      <family val="2"/>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8"/>
      <color theme="1"/>
      <name val="Calibri"/>
      <family val="2"/>
      <scheme val="minor"/>
    </font>
    <font>
      <b/>
      <sz val="12"/>
      <color rgb="FF00B0F0"/>
      <name val="Calibri"/>
      <family val="2"/>
      <scheme val="minor"/>
    </font>
    <font>
      <b/>
      <sz val="20"/>
      <color theme="1"/>
      <name val="Calibri"/>
      <family val="2"/>
      <scheme val="minor"/>
    </font>
    <font>
      <sz val="12"/>
      <color theme="1"/>
      <name val="Times New Roman"/>
      <family val="1"/>
    </font>
    <font>
      <sz val="11"/>
      <color theme="1"/>
      <name val="Times New Roman"/>
      <family val="1"/>
    </font>
    <font>
      <sz val="12"/>
      <name val="Calibri"/>
      <family val="2"/>
      <scheme val="minor"/>
    </font>
    <font>
      <b/>
      <sz val="12"/>
      <name val="Calibri"/>
      <family val="2"/>
      <scheme val="minor"/>
    </font>
    <font>
      <sz val="12"/>
      <color rgb="FF0070C0"/>
      <name val="Calibri"/>
      <family val="2"/>
      <scheme val="minor"/>
    </font>
    <font>
      <b/>
      <sz val="16"/>
      <color theme="1"/>
      <name val="Calibri"/>
      <family val="2"/>
      <scheme val="minor"/>
    </font>
    <font>
      <b/>
      <sz val="36"/>
      <color rgb="FF00B0F0"/>
      <name val="Calibri"/>
      <family val="2"/>
      <scheme val="minor"/>
    </font>
    <font>
      <sz val="11"/>
      <color rgb="FFFF0000"/>
      <name val="Calibri Light"/>
      <family val="2"/>
      <scheme val="major"/>
    </font>
    <font>
      <sz val="11"/>
      <color rgb="FFFF0000"/>
      <name val="Times New Roman"/>
      <family val="1"/>
    </font>
    <font>
      <sz val="10"/>
      <color rgb="FFFF0000"/>
      <name val="Arial"/>
      <family val="2"/>
    </font>
    <font>
      <b/>
      <sz val="12"/>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5"/>
        <bgColor indexed="64"/>
      </patternFill>
    </fill>
    <fill>
      <patternFill patternType="solid">
        <fgColor rgb="FF92D050"/>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diagonal/>
    </border>
    <border>
      <left style="thin">
        <color indexed="64"/>
      </left>
      <right style="medium">
        <color indexed="64"/>
      </right>
      <top/>
      <bottom/>
      <diagonal/>
    </border>
    <border>
      <left/>
      <right style="thick">
        <color indexed="64"/>
      </right>
      <top/>
      <bottom/>
      <diagonal/>
    </border>
    <border>
      <left/>
      <right style="thick">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36" fillId="0" borderId="0" applyNumberFormat="0" applyFill="0" applyBorder="0" applyAlignment="0" applyProtection="0"/>
    <xf numFmtId="0" fontId="37" fillId="0" borderId="56" applyNumberFormat="0" applyFill="0" applyAlignment="0" applyProtection="0"/>
    <xf numFmtId="0" fontId="38" fillId="0" borderId="57" applyNumberFormat="0" applyFill="0" applyAlignment="0" applyProtection="0"/>
    <xf numFmtId="0" fontId="39" fillId="0" borderId="58" applyNumberFormat="0" applyFill="0" applyAlignment="0" applyProtection="0"/>
    <xf numFmtId="0" fontId="39" fillId="0" borderId="0" applyNumberFormat="0" applyFill="0" applyBorder="0" applyAlignment="0" applyProtection="0"/>
    <xf numFmtId="0" fontId="40" fillId="12"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3" fillId="15" borderId="59" applyNumberFormat="0" applyAlignment="0" applyProtection="0"/>
    <xf numFmtId="0" fontId="44" fillId="16" borderId="60" applyNumberFormat="0" applyAlignment="0" applyProtection="0"/>
    <xf numFmtId="0" fontId="45" fillId="16" borderId="59" applyNumberFormat="0" applyAlignment="0" applyProtection="0"/>
    <xf numFmtId="0" fontId="46" fillId="0" borderId="61" applyNumberFormat="0" applyFill="0" applyAlignment="0" applyProtection="0"/>
    <xf numFmtId="0" fontId="47" fillId="17" borderId="62" applyNumberFormat="0" applyAlignment="0" applyProtection="0"/>
    <xf numFmtId="0" fontId="48" fillId="0" borderId="0" applyNumberFormat="0" applyFill="0" applyBorder="0" applyAlignment="0" applyProtection="0"/>
    <xf numFmtId="0" fontId="11" fillId="18" borderId="63" applyNumberFormat="0" applyFont="0" applyAlignment="0" applyProtection="0"/>
    <xf numFmtId="0" fontId="49" fillId="0" borderId="0" applyNumberFormat="0" applyFill="0" applyBorder="0" applyAlignment="0" applyProtection="0"/>
    <xf numFmtId="0" fontId="12" fillId="0" borderId="64" applyNumberFormat="0" applyFill="0" applyAlignment="0" applyProtection="0"/>
    <xf numFmtId="0" fontId="50"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50"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50"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50"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50"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50"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43" fontId="11" fillId="0" borderId="0" applyFont="0" applyFill="0" applyBorder="0" applyAlignment="0" applyProtection="0"/>
  </cellStyleXfs>
  <cellXfs count="413">
    <xf numFmtId="0" fontId="0" fillId="0" borderId="0" xfId="0"/>
    <xf numFmtId="0" fontId="13" fillId="0" borderId="0" xfId="0" applyFont="1" applyAlignment="1">
      <alignment vertical="center" wrapText="1"/>
    </xf>
    <xf numFmtId="0" fontId="14" fillId="0" borderId="0" xfId="0" applyFont="1" applyAlignment="1">
      <alignment vertical="center" wrapText="1"/>
    </xf>
    <xf numFmtId="0" fontId="14"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5" fillId="0" borderId="0" xfId="0" applyFont="1" applyAlignment="1">
      <alignment vertical="center" wrapText="1"/>
    </xf>
    <xf numFmtId="0" fontId="14" fillId="2" borderId="0" xfId="0" applyFont="1" applyFill="1" applyAlignment="1">
      <alignment vertical="center" wrapText="1"/>
    </xf>
    <xf numFmtId="164" fontId="14" fillId="0" borderId="0" xfId="0" applyNumberFormat="1" applyFont="1" applyAlignment="1">
      <alignment vertical="center" wrapText="1"/>
    </xf>
    <xf numFmtId="9" fontId="14" fillId="3" borderId="1" xfId="6" applyFont="1" applyFill="1" applyBorder="1" applyAlignment="1">
      <alignment vertical="center" wrapText="1"/>
    </xf>
    <xf numFmtId="0" fontId="14" fillId="3" borderId="2" xfId="0" applyFont="1" applyFill="1" applyBorder="1" applyAlignment="1">
      <alignment vertical="center" wrapText="1"/>
    </xf>
    <xf numFmtId="9" fontId="14" fillId="3" borderId="3" xfId="6" applyFont="1" applyFill="1" applyBorder="1" applyAlignment="1">
      <alignment vertical="center" wrapText="1"/>
    </xf>
    <xf numFmtId="164" fontId="13" fillId="2" borderId="0" xfId="5" applyFont="1" applyFill="1" applyBorder="1" applyAlignment="1" applyProtection="1">
      <alignment horizontal="center" vertical="center" wrapText="1"/>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left" vertical="top" wrapText="1"/>
      <protection locked="0"/>
    </xf>
    <xf numFmtId="0" fontId="13" fillId="2" borderId="0" xfId="0" applyFont="1" applyFill="1" applyAlignment="1">
      <alignment horizontal="center" vertical="center" wrapText="1"/>
    </xf>
    <xf numFmtId="0" fontId="14" fillId="2" borderId="0" xfId="0" applyFont="1" applyFill="1" applyAlignment="1" applyProtection="1">
      <alignment vertical="center" wrapText="1"/>
      <protection locked="0"/>
    </xf>
    <xf numFmtId="0" fontId="13" fillId="2" borderId="0" xfId="0" applyFont="1" applyFill="1" applyAlignment="1">
      <alignment vertical="center" wrapText="1"/>
    </xf>
    <xf numFmtId="0" fontId="13" fillId="2" borderId="4" xfId="0" applyFont="1" applyFill="1" applyBorder="1" applyAlignment="1" applyProtection="1">
      <alignment vertical="center" wrapText="1"/>
      <protection locked="0"/>
    </xf>
    <xf numFmtId="0" fontId="13" fillId="0" borderId="4" xfId="0" applyFont="1" applyBorder="1" applyAlignment="1" applyProtection="1">
      <alignment horizontal="left" vertical="top" wrapText="1"/>
      <protection locked="0"/>
    </xf>
    <xf numFmtId="164" fontId="13" fillId="0" borderId="4" xfId="5" applyFont="1" applyBorder="1" applyAlignment="1" applyProtection="1">
      <alignment horizontal="center" vertical="center" wrapText="1"/>
      <protection locked="0"/>
    </xf>
    <xf numFmtId="164" fontId="13" fillId="2" borderId="4" xfId="5" applyFont="1" applyFill="1" applyBorder="1" applyAlignment="1" applyProtection="1">
      <alignment horizontal="center" vertical="center" wrapText="1"/>
      <protection locked="0"/>
    </xf>
    <xf numFmtId="164" fontId="14" fillId="3" borderId="4" xfId="5" applyFont="1" applyFill="1" applyBorder="1" applyAlignment="1" applyProtection="1">
      <alignment horizontal="center" vertical="center" wrapText="1"/>
    </xf>
    <xf numFmtId="0" fontId="17" fillId="3" borderId="5" xfId="0" applyFont="1" applyFill="1" applyBorder="1" applyAlignment="1">
      <alignment vertical="center" wrapText="1"/>
    </xf>
    <xf numFmtId="164" fontId="17" fillId="2" borderId="0" xfId="5" applyFont="1" applyFill="1" applyBorder="1" applyAlignment="1" applyProtection="1">
      <alignment vertical="center" wrapText="1"/>
    </xf>
    <xf numFmtId="164" fontId="14" fillId="3" borderId="6" xfId="5" applyFont="1" applyFill="1" applyBorder="1" applyAlignment="1" applyProtection="1">
      <alignment horizontal="center" vertical="center" wrapText="1"/>
    </xf>
    <xf numFmtId="164" fontId="13" fillId="2" borderId="0" xfId="5" applyFont="1" applyFill="1" applyBorder="1" applyAlignment="1" applyProtection="1">
      <alignment vertical="center" wrapText="1"/>
      <protection locked="0"/>
    </xf>
    <xf numFmtId="164" fontId="14" fillId="3" borderId="4" xfId="5" applyFont="1" applyFill="1" applyBorder="1" applyAlignment="1">
      <alignment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4" fillId="3" borderId="7" xfId="5" applyFont="1" applyFill="1" applyBorder="1" applyAlignment="1">
      <alignment vertical="center" wrapText="1"/>
    </xf>
    <xf numFmtId="164" fontId="13" fillId="0" borderId="4" xfId="5" applyFont="1" applyBorder="1" applyAlignment="1" applyProtection="1">
      <alignment vertical="center" wrapText="1"/>
      <protection locked="0"/>
    </xf>
    <xf numFmtId="0" fontId="17" fillId="3" borderId="5" xfId="0" applyFont="1" applyFill="1" applyBorder="1" applyAlignment="1" applyProtection="1">
      <alignment vertical="center" wrapText="1"/>
      <protection locked="0"/>
    </xf>
    <xf numFmtId="164" fontId="14" fillId="2" borderId="0" xfId="0" applyNumberFormat="1" applyFont="1" applyFill="1" applyAlignment="1">
      <alignment vertical="center" wrapText="1"/>
    </xf>
    <xf numFmtId="0" fontId="0" fillId="2" borderId="0" xfId="0" applyFill="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0" fillId="0" borderId="0" xfId="0" applyAlignment="1">
      <alignment wrapText="1"/>
    </xf>
    <xf numFmtId="0" fontId="0" fillId="2" borderId="0" xfId="0" applyFill="1" applyAlignment="1">
      <alignment wrapText="1"/>
    </xf>
    <xf numFmtId="0" fontId="14" fillId="0" borderId="0" xfId="0" applyFont="1" applyAlignment="1">
      <alignment wrapText="1"/>
    </xf>
    <xf numFmtId="0" fontId="12" fillId="0" borderId="0" xfId="0" applyFont="1" applyAlignment="1">
      <alignment wrapText="1"/>
    </xf>
    <xf numFmtId="0" fontId="0" fillId="0" borderId="0" xfId="0" applyAlignment="1">
      <alignment horizontal="center" wrapText="1"/>
    </xf>
    <xf numFmtId="0" fontId="14" fillId="0" borderId="0" xfId="0" applyFont="1" applyAlignment="1">
      <alignment horizontal="center" vertical="center" wrapText="1"/>
    </xf>
    <xf numFmtId="9" fontId="14" fillId="2" borderId="0" xfId="6" applyFont="1" applyFill="1" applyBorder="1" applyAlignment="1">
      <alignment wrapText="1"/>
    </xf>
    <xf numFmtId="0" fontId="12" fillId="2" borderId="0" xfId="0" applyFont="1" applyFill="1" applyAlignment="1">
      <alignment horizontal="center" vertical="center" wrapText="1"/>
    </xf>
    <xf numFmtId="164" fontId="14" fillId="2" borderId="0" xfId="6" applyNumberFormat="1" applyFont="1" applyFill="1" applyBorder="1" applyAlignment="1">
      <alignment wrapText="1"/>
    </xf>
    <xf numFmtId="0" fontId="13" fillId="2" borderId="4" xfId="0" applyFont="1" applyFill="1" applyBorder="1" applyAlignment="1" applyProtection="1">
      <alignment horizontal="left" vertical="top" wrapText="1"/>
      <protection locked="0"/>
    </xf>
    <xf numFmtId="0" fontId="14" fillId="2" borderId="0" xfId="0" applyFont="1" applyFill="1" applyAlignment="1">
      <alignment horizontal="left" wrapText="1"/>
    </xf>
    <xf numFmtId="0" fontId="15" fillId="3" borderId="4" xfId="0" applyFont="1" applyFill="1" applyBorder="1" applyAlignment="1">
      <alignment vertical="center" wrapText="1"/>
    </xf>
    <xf numFmtId="0" fontId="15" fillId="3" borderId="4" xfId="0" applyFont="1" applyFill="1" applyBorder="1" applyAlignment="1" applyProtection="1">
      <alignment vertical="center" wrapText="1"/>
      <protection locked="0"/>
    </xf>
    <xf numFmtId="0" fontId="13" fillId="0" borderId="0" xfId="0" applyFont="1" applyAlignment="1">
      <alignment wrapText="1"/>
    </xf>
    <xf numFmtId="164" fontId="14" fillId="3" borderId="4" xfId="0" applyNumberFormat="1" applyFont="1" applyFill="1" applyBorder="1" applyAlignment="1">
      <alignment horizontal="center" wrapText="1"/>
    </xf>
    <xf numFmtId="0" fontId="13" fillId="2" borderId="0" xfId="0" applyFont="1" applyFill="1" applyAlignment="1">
      <alignment wrapText="1"/>
    </xf>
    <xf numFmtId="164" fontId="14" fillId="4" borderId="4" xfId="5" applyFont="1" applyFill="1" applyBorder="1" applyAlignment="1" applyProtection="1">
      <alignment wrapText="1"/>
    </xf>
    <xf numFmtId="164" fontId="14" fillId="0" borderId="0" xfId="0" applyNumberFormat="1" applyFont="1" applyAlignment="1">
      <alignment wrapText="1"/>
    </xf>
    <xf numFmtId="164" fontId="15" fillId="0" borderId="0" xfId="5" applyFont="1" applyFill="1" applyBorder="1" applyAlignment="1">
      <alignment horizontal="right" vertical="center" wrapText="1"/>
    </xf>
    <xf numFmtId="0" fontId="14" fillId="3" borderId="8" xfId="0" applyFont="1" applyFill="1" applyBorder="1" applyAlignment="1">
      <alignment horizontal="center" wrapText="1"/>
    </xf>
    <xf numFmtId="164" fontId="14" fillId="3" borderId="4" xfId="0" applyNumberFormat="1" applyFont="1" applyFill="1" applyBorder="1" applyAlignment="1">
      <alignment wrapText="1"/>
    </xf>
    <xf numFmtId="0" fontId="15" fillId="3" borderId="8" xfId="0" applyFont="1" applyFill="1" applyBorder="1" applyAlignment="1">
      <alignment vertical="center" wrapText="1"/>
    </xf>
    <xf numFmtId="164" fontId="14" fillId="3" borderId="8" xfId="0" applyNumberFormat="1" applyFont="1" applyFill="1" applyBorder="1" applyAlignment="1">
      <alignment wrapText="1"/>
    </xf>
    <xf numFmtId="0" fontId="14" fillId="3" borderId="7" xfId="0" applyFont="1" applyFill="1" applyBorder="1" applyAlignment="1">
      <alignment horizontal="left" wrapText="1"/>
    </xf>
    <xf numFmtId="164" fontId="14" fillId="3" borderId="7" xfId="0" applyNumberFormat="1" applyFont="1" applyFill="1" applyBorder="1" applyAlignment="1">
      <alignment horizontal="center" wrapText="1"/>
    </xf>
    <xf numFmtId="164" fontId="14" fillId="3" borderId="7" xfId="0" applyNumberFormat="1" applyFont="1" applyFill="1" applyBorder="1" applyAlignment="1">
      <alignment wrapText="1"/>
    </xf>
    <xf numFmtId="164" fontId="14" fillId="4" borderId="4" xfId="5" applyFont="1" applyFill="1" applyBorder="1" applyAlignment="1">
      <alignment wrapText="1"/>
    </xf>
    <xf numFmtId="164" fontId="14" fillId="2" borderId="9" xfId="5" applyFont="1" applyFill="1" applyBorder="1" applyAlignment="1" applyProtection="1">
      <alignment wrapText="1"/>
    </xf>
    <xf numFmtId="164" fontId="14" fillId="2" borderId="10" xfId="5" applyFont="1" applyFill="1" applyBorder="1" applyAlignment="1">
      <alignment wrapText="1"/>
    </xf>
    <xf numFmtId="164" fontId="14" fillId="2" borderId="11" xfId="0" applyNumberFormat="1" applyFont="1" applyFill="1" applyBorder="1" applyAlignment="1">
      <alignment wrapText="1"/>
    </xf>
    <xf numFmtId="164" fontId="14" fillId="2" borderId="10" xfId="5" applyFont="1" applyFill="1" applyBorder="1" applyAlignment="1" applyProtection="1">
      <alignment wrapText="1"/>
    </xf>
    <xf numFmtId="0" fontId="13" fillId="2" borderId="10" xfId="0" applyFont="1" applyFill="1" applyBorder="1" applyAlignment="1" applyProtection="1">
      <alignment vertical="center" wrapText="1"/>
      <protection locked="0"/>
    </xf>
    <xf numFmtId="164" fontId="14" fillId="3" borderId="12" xfId="0" applyNumberFormat="1" applyFont="1" applyFill="1" applyBorder="1" applyAlignment="1">
      <alignment wrapText="1"/>
    </xf>
    <xf numFmtId="164" fontId="14" fillId="3" borderId="1" xfId="0" applyNumberFormat="1" applyFont="1" applyFill="1" applyBorder="1" applyAlignment="1">
      <alignment wrapText="1"/>
    </xf>
    <xf numFmtId="0" fontId="14" fillId="3" borderId="13" xfId="0" applyFont="1" applyFill="1" applyBorder="1" applyAlignment="1">
      <alignment horizontal="center" wrapText="1"/>
    </xf>
    <xf numFmtId="164" fontId="13" fillId="3" borderId="8" xfId="0" applyNumberFormat="1" applyFont="1" applyFill="1" applyBorder="1" applyAlignment="1">
      <alignment wrapText="1"/>
    </xf>
    <xf numFmtId="164" fontId="14" fillId="3" borderId="14" xfId="0" applyNumberFormat="1" applyFont="1" applyFill="1" applyBorder="1" applyAlignment="1">
      <alignment wrapText="1"/>
    </xf>
    <xf numFmtId="164" fontId="13" fillId="3" borderId="7" xfId="0" applyNumberFormat="1" applyFont="1" applyFill="1" applyBorder="1" applyAlignment="1">
      <alignment wrapText="1"/>
    </xf>
    <xf numFmtId="0" fontId="13" fillId="0" borderId="0" xfId="0" applyFont="1"/>
    <xf numFmtId="0" fontId="20" fillId="0" borderId="0" xfId="0" applyFont="1"/>
    <xf numFmtId="49" fontId="0" fillId="0" borderId="0" xfId="0" applyNumberFormat="1"/>
    <xf numFmtId="0" fontId="20" fillId="0" borderId="0" xfId="0" applyFont="1" applyAlignment="1">
      <alignment vertical="center"/>
    </xf>
    <xf numFmtId="49" fontId="21" fillId="0" borderId="0" xfId="0" applyNumberFormat="1" applyFont="1" applyAlignment="1">
      <alignment horizontal="left"/>
    </xf>
    <xf numFmtId="49" fontId="21" fillId="0" borderId="0" xfId="0" applyNumberFormat="1" applyFont="1" applyAlignment="1">
      <alignment horizontal="left" wrapText="1"/>
    </xf>
    <xf numFmtId="0" fontId="12" fillId="3" borderId="15" xfId="0" applyFont="1" applyFill="1" applyBorder="1"/>
    <xf numFmtId="0" fontId="12" fillId="3" borderId="5" xfId="0" applyFont="1" applyFill="1" applyBorder="1"/>
    <xf numFmtId="0" fontId="12" fillId="3" borderId="4" xfId="0" applyFont="1" applyFill="1" applyBorder="1"/>
    <xf numFmtId="0" fontId="12" fillId="3" borderId="1" xfId="0" applyFont="1" applyFill="1" applyBorder="1"/>
    <xf numFmtId="0" fontId="0" fillId="3" borderId="5" xfId="0" applyFill="1" applyBorder="1" applyAlignment="1">
      <alignment vertical="center" wrapText="1"/>
    </xf>
    <xf numFmtId="9" fontId="11" fillId="3" borderId="4" xfId="6" applyFont="1" applyFill="1" applyBorder="1" applyAlignment="1">
      <alignment vertical="center"/>
    </xf>
    <xf numFmtId="164" fontId="0" fillId="3" borderId="1" xfId="0" applyNumberFormat="1" applyFill="1" applyBorder="1" applyAlignment="1">
      <alignment vertical="center"/>
    </xf>
    <xf numFmtId="0" fontId="0" fillId="3" borderId="5" xfId="0" applyFill="1" applyBorder="1" applyAlignment="1">
      <alignment wrapText="1"/>
    </xf>
    <xf numFmtId="0" fontId="0" fillId="3" borderId="5" xfId="0" applyFill="1" applyBorder="1"/>
    <xf numFmtId="0" fontId="0" fillId="3" borderId="2" xfId="0" applyFill="1" applyBorder="1"/>
    <xf numFmtId="164" fontId="0" fillId="3" borderId="3" xfId="0" applyNumberFormat="1" applyFill="1" applyBorder="1" applyAlignment="1">
      <alignment vertical="center"/>
    </xf>
    <xf numFmtId="164" fontId="13" fillId="0" borderId="8" xfId="0" applyNumberFormat="1" applyFont="1" applyBorder="1" applyAlignment="1" applyProtection="1">
      <alignment wrapText="1"/>
      <protection locked="0"/>
    </xf>
    <xf numFmtId="164" fontId="13" fillId="2" borderId="8" xfId="5" applyFont="1" applyFill="1" applyBorder="1" applyAlignment="1" applyProtection="1">
      <alignment horizontal="center" vertical="center" wrapText="1"/>
      <protection locked="0"/>
    </xf>
    <xf numFmtId="164" fontId="13" fillId="0" borderId="4" xfId="0" applyNumberFormat="1" applyFont="1" applyBorder="1" applyAlignment="1" applyProtection="1">
      <alignment wrapText="1"/>
      <protection locked="0"/>
    </xf>
    <xf numFmtId="0" fontId="14" fillId="5" borderId="4" xfId="0" applyFont="1" applyFill="1" applyBorder="1" applyAlignment="1">
      <alignment vertical="center" wrapText="1"/>
    </xf>
    <xf numFmtId="0" fontId="13" fillId="5" borderId="4" xfId="0" applyFont="1" applyFill="1" applyBorder="1" applyAlignment="1">
      <alignment vertical="center" wrapText="1"/>
    </xf>
    <xf numFmtId="0" fontId="14" fillId="3" borderId="4" xfId="0" applyFont="1" applyFill="1" applyBorder="1" applyAlignment="1">
      <alignment vertical="center" wrapText="1"/>
    </xf>
    <xf numFmtId="164" fontId="13" fillId="3" borderId="4" xfId="0" applyNumberFormat="1" applyFont="1" applyFill="1" applyBorder="1" applyAlignment="1">
      <alignment vertical="center" wrapText="1"/>
    </xf>
    <xf numFmtId="164" fontId="14" fillId="3" borderId="4" xfId="5" applyFont="1" applyFill="1" applyBorder="1" applyAlignment="1" applyProtection="1">
      <alignment vertical="center" wrapText="1"/>
    </xf>
    <xf numFmtId="164" fontId="14" fillId="3" borderId="9" xfId="5" applyFont="1" applyFill="1" applyBorder="1" applyAlignment="1" applyProtection="1">
      <alignment vertical="center" wrapText="1"/>
    </xf>
    <xf numFmtId="164" fontId="14" fillId="3" borderId="7" xfId="5" applyFont="1" applyFill="1" applyBorder="1" applyAlignment="1" applyProtection="1">
      <alignment vertical="center" wrapText="1"/>
    </xf>
    <xf numFmtId="9" fontId="14" fillId="3" borderId="3" xfId="6" applyFont="1" applyFill="1" applyBorder="1" applyAlignment="1" applyProtection="1">
      <alignment vertical="center" wrapText="1"/>
    </xf>
    <xf numFmtId="0" fontId="12" fillId="3" borderId="16" xfId="0" applyFont="1" applyFill="1" applyBorder="1" applyAlignment="1">
      <alignment horizontal="left" vertical="center" wrapText="1"/>
    </xf>
    <xf numFmtId="164" fontId="14" fillId="3" borderId="17" xfId="0" applyNumberFormat="1" applyFont="1" applyFill="1" applyBorder="1" applyAlignment="1">
      <alignment vertical="center" wrapText="1"/>
    </xf>
    <xf numFmtId="0" fontId="12" fillId="3" borderId="5" xfId="0" applyFont="1" applyFill="1" applyBorder="1" applyAlignment="1">
      <alignment horizontal="left" vertical="center" wrapText="1"/>
    </xf>
    <xf numFmtId="164" fontId="14" fillId="3" borderId="1" xfId="6" applyNumberFormat="1" applyFont="1" applyFill="1" applyBorder="1" applyAlignment="1" applyProtection="1">
      <alignment wrapText="1"/>
    </xf>
    <xf numFmtId="0" fontId="14" fillId="3" borderId="4" xfId="5" applyNumberFormat="1" applyFont="1" applyFill="1" applyBorder="1" applyAlignment="1" applyProtection="1">
      <alignment horizontal="center" vertical="center" wrapText="1"/>
    </xf>
    <xf numFmtId="0" fontId="0" fillId="3" borderId="5" xfId="0" applyFill="1" applyBorder="1" applyAlignment="1">
      <alignment vertical="top" wrapText="1"/>
    </xf>
    <xf numFmtId="0" fontId="0" fillId="3" borderId="5" xfId="0" applyFill="1" applyBorder="1" applyAlignment="1">
      <alignment vertical="top"/>
    </xf>
    <xf numFmtId="0" fontId="0" fillId="3" borderId="2" xfId="0" applyFill="1" applyBorder="1" applyAlignment="1">
      <alignment vertical="top"/>
    </xf>
    <xf numFmtId="49" fontId="13" fillId="0" borderId="4" xfId="5" applyNumberFormat="1" applyFont="1" applyBorder="1" applyAlignment="1" applyProtection="1">
      <alignment horizontal="left" wrapText="1"/>
      <protection locked="0"/>
    </xf>
    <xf numFmtId="49" fontId="13" fillId="2" borderId="4" xfId="5" applyNumberFormat="1" applyFont="1" applyFill="1" applyBorder="1" applyAlignment="1" applyProtection="1">
      <alignment horizontal="left" wrapText="1"/>
      <protection locked="0"/>
    </xf>
    <xf numFmtId="0" fontId="22" fillId="6" borderId="18" xfId="0" applyFont="1" applyFill="1" applyBorder="1" applyAlignment="1">
      <alignment wrapText="1"/>
    </xf>
    <xf numFmtId="164" fontId="13" fillId="3" borderId="4" xfId="5" applyFont="1" applyFill="1" applyBorder="1" applyAlignment="1" applyProtection="1">
      <alignment vertical="center" wrapText="1"/>
    </xf>
    <xf numFmtId="0" fontId="13" fillId="3" borderId="5" xfId="0" applyFont="1" applyFill="1" applyBorder="1" applyAlignment="1">
      <alignment vertical="center" wrapText="1"/>
    </xf>
    <xf numFmtId="164" fontId="13" fillId="3" borderId="1" xfId="0" applyNumberFormat="1" applyFont="1" applyFill="1" applyBorder="1" applyAlignment="1">
      <alignment vertical="center" wrapText="1"/>
    </xf>
    <xf numFmtId="164" fontId="14" fillId="3" borderId="3" xfId="5" applyFont="1" applyFill="1" applyBorder="1" applyAlignment="1" applyProtection="1">
      <alignment vertical="center" wrapText="1"/>
    </xf>
    <xf numFmtId="49" fontId="13" fillId="0" borderId="4" xfId="0" applyNumberFormat="1" applyFont="1" applyBorder="1" applyAlignment="1" applyProtection="1">
      <alignment horizontal="left" wrapText="1"/>
      <protection locked="0"/>
    </xf>
    <xf numFmtId="0" fontId="13" fillId="2" borderId="11" xfId="0" applyFont="1" applyFill="1" applyBorder="1" applyAlignment="1" applyProtection="1">
      <alignment vertical="center" wrapText="1"/>
      <protection locked="0"/>
    </xf>
    <xf numFmtId="0" fontId="14" fillId="3" borderId="8" xfId="0" applyFont="1" applyFill="1" applyBorder="1" applyAlignment="1">
      <alignment vertical="center" wrapText="1"/>
    </xf>
    <xf numFmtId="0" fontId="14" fillId="4" borderId="4" xfId="0" applyFont="1" applyFill="1" applyBorder="1" applyAlignment="1" applyProtection="1">
      <alignment vertical="center" wrapText="1"/>
      <protection locked="0"/>
    </xf>
    <xf numFmtId="0" fontId="14" fillId="3" borderId="19" xfId="0" applyFont="1" applyFill="1" applyBorder="1" applyAlignment="1">
      <alignment vertical="center" wrapText="1"/>
    </xf>
    <xf numFmtId="164" fontId="14" fillId="3" borderId="20" xfId="5" applyFont="1" applyFill="1" applyBorder="1" applyAlignment="1" applyProtection="1">
      <alignment vertical="center" wrapText="1"/>
    </xf>
    <xf numFmtId="9" fontId="13" fillId="0" borderId="4" xfId="6" applyFont="1" applyBorder="1" applyAlignment="1" applyProtection="1">
      <alignment horizontal="center" vertical="center" wrapText="1"/>
      <protection locked="0"/>
    </xf>
    <xf numFmtId="9" fontId="13" fillId="2" borderId="4" xfId="6" applyFont="1" applyFill="1" applyBorder="1" applyAlignment="1" applyProtection="1">
      <alignment horizontal="center" vertical="center" wrapText="1"/>
      <protection locked="0"/>
    </xf>
    <xf numFmtId="9" fontId="13" fillId="0" borderId="4" xfId="6" applyFont="1" applyBorder="1" applyAlignment="1" applyProtection="1">
      <alignment vertical="center" wrapText="1"/>
      <protection locked="0"/>
    </xf>
    <xf numFmtId="164" fontId="13" fillId="3" borderId="4" xfId="5" applyFont="1" applyFill="1" applyBorder="1" applyAlignment="1" applyProtection="1">
      <alignment horizontal="center" vertical="center" wrapText="1"/>
    </xf>
    <xf numFmtId="164" fontId="14" fillId="4" borderId="4" xfId="5" applyFont="1" applyFill="1" applyBorder="1" applyAlignment="1" applyProtection="1">
      <alignment vertical="center" wrapText="1"/>
    </xf>
    <xf numFmtId="164" fontId="14" fillId="3" borderId="9" xfId="0" applyNumberFormat="1" applyFont="1" applyFill="1" applyBorder="1" applyAlignment="1">
      <alignment wrapText="1"/>
    </xf>
    <xf numFmtId="164" fontId="14" fillId="2" borderId="10" xfId="0" applyNumberFormat="1" applyFont="1" applyFill="1" applyBorder="1" applyAlignment="1">
      <alignment wrapText="1"/>
    </xf>
    <xf numFmtId="164" fontId="13" fillId="3" borderId="4" xfId="0" applyNumberFormat="1" applyFont="1" applyFill="1" applyBorder="1" applyAlignment="1">
      <alignment wrapText="1"/>
    </xf>
    <xf numFmtId="164" fontId="13" fillId="3" borderId="4" xfId="5" applyFont="1" applyFill="1" applyBorder="1" applyAlignment="1">
      <alignment wrapText="1"/>
    </xf>
    <xf numFmtId="164" fontId="13" fillId="3" borderId="1" xfId="0" applyNumberFormat="1" applyFont="1" applyFill="1" applyBorder="1" applyAlignment="1">
      <alignment wrapText="1"/>
    </xf>
    <xf numFmtId="0" fontId="14" fillId="3" borderId="21" xfId="0" applyFont="1" applyFill="1" applyBorder="1" applyAlignment="1">
      <alignment wrapText="1"/>
    </xf>
    <xf numFmtId="164" fontId="14" fillId="3" borderId="22" xfId="0" applyNumberFormat="1" applyFont="1" applyFill="1" applyBorder="1" applyAlignment="1">
      <alignment wrapText="1"/>
    </xf>
    <xf numFmtId="164" fontId="13" fillId="3" borderId="3" xfId="0" applyNumberFormat="1" applyFont="1" applyFill="1" applyBorder="1" applyAlignment="1">
      <alignment wrapText="1"/>
    </xf>
    <xf numFmtId="9" fontId="14" fillId="2" borderId="1" xfId="6" applyFont="1" applyFill="1" applyBorder="1" applyAlignment="1" applyProtection="1">
      <alignment vertical="center" wrapText="1"/>
      <protection locked="0"/>
    </xf>
    <xf numFmtId="9" fontId="14" fillId="2" borderId="23" xfId="6" applyFont="1" applyFill="1" applyBorder="1" applyAlignment="1" applyProtection="1">
      <alignment vertical="center" wrapText="1"/>
      <protection locked="0"/>
    </xf>
    <xf numFmtId="9" fontId="14" fillId="2" borderId="23" xfId="6" applyFont="1" applyFill="1" applyBorder="1" applyAlignment="1" applyProtection="1">
      <alignment horizontal="right" vertical="center" wrapText="1"/>
      <protection locked="0"/>
    </xf>
    <xf numFmtId="9" fontId="11" fillId="0" borderId="0" xfId="6" applyFont="1"/>
    <xf numFmtId="164" fontId="14" fillId="4" borderId="6" xfId="5" applyFont="1" applyFill="1" applyBorder="1" applyAlignment="1" applyProtection="1">
      <alignment wrapText="1"/>
    </xf>
    <xf numFmtId="164" fontId="14" fillId="4" borderId="6" xfId="5" applyFont="1" applyFill="1" applyBorder="1" applyAlignment="1">
      <alignment wrapText="1"/>
    </xf>
    <xf numFmtId="164" fontId="14" fillId="3" borderId="6" xfId="0" applyNumberFormat="1" applyFont="1" applyFill="1" applyBorder="1" applyAlignment="1">
      <alignment wrapText="1"/>
    </xf>
    <xf numFmtId="0" fontId="13" fillId="0" borderId="9" xfId="0" applyFont="1" applyBorder="1" applyAlignment="1">
      <alignment wrapText="1"/>
    </xf>
    <xf numFmtId="0" fontId="13" fillId="2" borderId="10" xfId="0" applyFont="1" applyFill="1" applyBorder="1" applyAlignment="1">
      <alignment wrapText="1"/>
    </xf>
    <xf numFmtId="0" fontId="13" fillId="0" borderId="11" xfId="0" applyFont="1" applyBorder="1" applyAlignment="1">
      <alignment wrapText="1"/>
    </xf>
    <xf numFmtId="0" fontId="23" fillId="0" borderId="0" xfId="0" applyFont="1" applyAlignment="1">
      <alignment wrapText="1"/>
    </xf>
    <xf numFmtId="0" fontId="22" fillId="6" borderId="24" xfId="0" applyFont="1" applyFill="1" applyBorder="1" applyAlignment="1">
      <alignment wrapText="1"/>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7" xfId="0" applyFont="1" applyFill="1" applyBorder="1" applyAlignment="1" applyProtection="1">
      <alignment vertical="center" wrapText="1"/>
      <protection locked="0"/>
    </xf>
    <xf numFmtId="0" fontId="14" fillId="3" borderId="15" xfId="0" applyFont="1" applyFill="1" applyBorder="1" applyAlignment="1">
      <alignment horizontal="center" wrapText="1"/>
    </xf>
    <xf numFmtId="0" fontId="12" fillId="3" borderId="28" xfId="0" applyFont="1" applyFill="1" applyBorder="1" applyAlignment="1">
      <alignment wrapText="1"/>
    </xf>
    <xf numFmtId="0" fontId="0" fillId="3" borderId="28" xfId="0" applyFill="1" applyBorder="1" applyAlignment="1">
      <alignment wrapText="1"/>
    </xf>
    <xf numFmtId="0" fontId="12" fillId="3" borderId="29" xfId="0" applyFont="1" applyFill="1" applyBorder="1" applyAlignment="1">
      <alignment wrapText="1"/>
    </xf>
    <xf numFmtId="0" fontId="12" fillId="3" borderId="30" xfId="0" applyFont="1" applyFill="1" applyBorder="1" applyAlignment="1">
      <alignment horizontal="center" vertical="center"/>
    </xf>
    <xf numFmtId="0" fontId="12" fillId="3" borderId="28" xfId="0" applyFont="1" applyFill="1" applyBorder="1" applyAlignment="1">
      <alignment vertical="center" wrapText="1"/>
    </xf>
    <xf numFmtId="0" fontId="14" fillId="7" borderId="4" xfId="0" applyFont="1" applyFill="1" applyBorder="1" applyAlignment="1">
      <alignment vertical="center" wrapText="1"/>
    </xf>
    <xf numFmtId="164" fontId="13" fillId="3" borderId="5" xfId="5" applyFont="1" applyFill="1" applyBorder="1" applyAlignment="1" applyProtection="1">
      <alignment wrapText="1"/>
    </xf>
    <xf numFmtId="164" fontId="14" fillId="3" borderId="4" xfId="5" applyFont="1" applyFill="1" applyBorder="1" applyAlignment="1">
      <alignment wrapText="1"/>
    </xf>
    <xf numFmtId="164" fontId="14" fillId="3" borderId="2" xfId="5" applyFont="1" applyFill="1" applyBorder="1" applyAlignment="1" applyProtection="1">
      <alignment wrapText="1"/>
    </xf>
    <xf numFmtId="164" fontId="14" fillId="3" borderId="7" xfId="5" applyFont="1" applyFill="1" applyBorder="1" applyAlignment="1">
      <alignment wrapText="1"/>
    </xf>
    <xf numFmtId="0" fontId="17" fillId="3" borderId="19" xfId="0" applyFont="1" applyFill="1" applyBorder="1" applyAlignment="1">
      <alignment vertical="center" wrapText="1"/>
    </xf>
    <xf numFmtId="164" fontId="13" fillId="3" borderId="6" xfId="0" applyNumberFormat="1" applyFont="1" applyFill="1" applyBorder="1" applyAlignment="1">
      <alignment wrapText="1"/>
    </xf>
    <xf numFmtId="164" fontId="14" fillId="3" borderId="23" xfId="0" applyNumberFormat="1" applyFont="1" applyFill="1" applyBorder="1" applyAlignment="1">
      <alignment wrapText="1"/>
    </xf>
    <xf numFmtId="164" fontId="14" fillId="3" borderId="1" xfId="5" applyFont="1" applyFill="1" applyBorder="1" applyAlignment="1">
      <alignment wrapText="1"/>
    </xf>
    <xf numFmtId="164" fontId="14" fillId="3" borderId="3" xfId="5" applyFont="1" applyFill="1" applyBorder="1" applyAlignment="1">
      <alignment wrapText="1"/>
    </xf>
    <xf numFmtId="164" fontId="13" fillId="3" borderId="16" xfId="5" applyFont="1" applyFill="1" applyBorder="1" applyAlignment="1" applyProtection="1">
      <alignment wrapText="1"/>
    </xf>
    <xf numFmtId="164" fontId="13" fillId="3" borderId="31" xfId="5" applyFont="1" applyFill="1" applyBorder="1" applyAlignment="1">
      <alignment wrapText="1"/>
    </xf>
    <xf numFmtId="164" fontId="13" fillId="3" borderId="17" xfId="0" applyNumberFormat="1" applyFont="1" applyFill="1" applyBorder="1" applyAlignment="1">
      <alignment wrapText="1"/>
    </xf>
    <xf numFmtId="10" fontId="14" fillId="3" borderId="1" xfId="6" applyNumberFormat="1" applyFont="1" applyFill="1" applyBorder="1" applyAlignment="1" applyProtection="1">
      <alignment wrapText="1"/>
    </xf>
    <xf numFmtId="164" fontId="14" fillId="2" borderId="0" xfId="5" applyFont="1" applyFill="1" applyBorder="1" applyAlignment="1" applyProtection="1">
      <alignment vertical="center" wrapText="1"/>
      <protection locked="0"/>
    </xf>
    <xf numFmtId="164" fontId="13" fillId="0" borderId="0" xfId="5" applyFont="1" applyFill="1" applyBorder="1" applyAlignment="1" applyProtection="1">
      <alignment vertical="center" wrapText="1"/>
      <protection locked="0"/>
    </xf>
    <xf numFmtId="164" fontId="11" fillId="0" borderId="0" xfId="5" applyFont="1" applyBorder="1" applyAlignment="1">
      <alignment wrapText="1"/>
    </xf>
    <xf numFmtId="164" fontId="14" fillId="2" borderId="0" xfId="5" applyFont="1" applyFill="1" applyBorder="1" applyAlignment="1">
      <alignment vertical="center" wrapText="1"/>
    </xf>
    <xf numFmtId="164" fontId="14" fillId="2" borderId="0" xfId="5" applyFont="1" applyFill="1" applyBorder="1" applyAlignment="1" applyProtection="1">
      <alignment horizontal="center" vertical="center" wrapText="1"/>
    </xf>
    <xf numFmtId="164" fontId="14" fillId="2" borderId="0" xfId="5" applyFont="1" applyFill="1" applyBorder="1" applyAlignment="1" applyProtection="1">
      <alignment horizontal="right" vertical="center" wrapText="1"/>
      <protection locked="0"/>
    </xf>
    <xf numFmtId="164" fontId="14" fillId="2" borderId="0" xfId="5" applyFont="1" applyFill="1" applyBorder="1" applyAlignment="1" applyProtection="1">
      <alignment vertical="center" wrapText="1"/>
    </xf>
    <xf numFmtId="164" fontId="14" fillId="0" borderId="0" xfId="5" applyFont="1" applyFill="1" applyBorder="1" applyAlignment="1">
      <alignment vertical="center" wrapText="1"/>
    </xf>
    <xf numFmtId="164" fontId="11" fillId="0" borderId="0" xfId="5" applyFont="1" applyFill="1" applyBorder="1" applyAlignment="1">
      <alignment wrapText="1"/>
    </xf>
    <xf numFmtId="164" fontId="19" fillId="0" borderId="0" xfId="5" applyFont="1" applyBorder="1" applyAlignment="1">
      <alignment wrapText="1"/>
    </xf>
    <xf numFmtId="164" fontId="22" fillId="6" borderId="24" xfId="5" applyFont="1" applyFill="1" applyBorder="1" applyAlignment="1">
      <alignment wrapText="1"/>
    </xf>
    <xf numFmtId="164" fontId="24" fillId="2" borderId="0" xfId="5" applyFont="1" applyFill="1" applyBorder="1" applyAlignment="1">
      <alignment horizontal="left" wrapText="1"/>
    </xf>
    <xf numFmtId="164" fontId="14" fillId="3" borderId="16" xfId="0" applyNumberFormat="1" applyFont="1" applyFill="1" applyBorder="1" applyAlignment="1">
      <alignment vertical="center" wrapText="1"/>
    </xf>
    <xf numFmtId="164" fontId="11" fillId="3" borderId="17" xfId="5" applyFont="1" applyFill="1" applyBorder="1" applyAlignment="1">
      <alignment vertical="center" wrapText="1"/>
    </xf>
    <xf numFmtId="0" fontId="0" fillId="3" borderId="2" xfId="0" applyFill="1" applyBorder="1" applyAlignment="1">
      <alignment wrapText="1"/>
    </xf>
    <xf numFmtId="9" fontId="11" fillId="3" borderId="3" xfId="6" applyFont="1" applyFill="1" applyBorder="1" applyAlignment="1">
      <alignment wrapText="1"/>
    </xf>
    <xf numFmtId="164" fontId="13" fillId="0" borderId="4" xfId="5" applyFont="1" applyFill="1" applyBorder="1" applyAlignment="1" applyProtection="1">
      <alignment horizontal="center" vertical="center" wrapText="1"/>
      <protection locked="0"/>
    </xf>
    <xf numFmtId="167" fontId="21" fillId="0" borderId="4" xfId="3" applyNumberFormat="1" applyFont="1" applyFill="1" applyBorder="1" applyAlignment="1" applyProtection="1">
      <alignment horizontal="center" vertical="center" wrapText="1"/>
      <protection locked="0"/>
    </xf>
    <xf numFmtId="167" fontId="21" fillId="0" borderId="6" xfId="3" applyNumberFormat="1" applyFont="1" applyFill="1" applyBorder="1" applyAlignment="1" applyProtection="1">
      <alignment horizontal="center" vertical="center" wrapText="1"/>
      <protection locked="0"/>
    </xf>
    <xf numFmtId="166" fontId="11" fillId="0" borderId="4" xfId="3" applyFont="1" applyBorder="1" applyProtection="1">
      <protection locked="0"/>
    </xf>
    <xf numFmtId="166" fontId="11" fillId="0" borderId="4" xfId="3" applyFont="1" applyFill="1" applyBorder="1" applyProtection="1">
      <protection locked="0"/>
    </xf>
    <xf numFmtId="168" fontId="13" fillId="0" borderId="4" xfId="5" applyNumberFormat="1" applyFont="1" applyBorder="1" applyAlignment="1" applyProtection="1">
      <alignment vertical="center" wrapText="1"/>
      <protection locked="0"/>
    </xf>
    <xf numFmtId="168" fontId="14" fillId="4" borderId="4" xfId="5" applyNumberFormat="1" applyFont="1" applyFill="1" applyBorder="1" applyAlignment="1" applyProtection="1">
      <alignment vertical="center" wrapText="1"/>
    </xf>
    <xf numFmtId="164" fontId="13" fillId="2" borderId="0" xfId="0" applyNumberFormat="1" applyFont="1" applyFill="1" applyAlignment="1" applyProtection="1">
      <alignment wrapText="1"/>
      <protection locked="0"/>
    </xf>
    <xf numFmtId="164" fontId="13" fillId="0" borderId="9" xfId="5" applyFont="1" applyBorder="1" applyAlignment="1" applyProtection="1">
      <alignment vertical="center" wrapText="1"/>
      <protection locked="0"/>
    </xf>
    <xf numFmtId="164" fontId="13" fillId="3" borderId="11" xfId="5" applyFont="1" applyFill="1" applyBorder="1" applyAlignment="1" applyProtection="1">
      <alignment vertical="center" wrapText="1"/>
    </xf>
    <xf numFmtId="167" fontId="7" fillId="0" borderId="8" xfId="0" applyNumberFormat="1" applyFont="1" applyBorder="1" applyAlignment="1" applyProtection="1">
      <alignment vertical="center" wrapText="1"/>
      <protection locked="0"/>
    </xf>
    <xf numFmtId="164" fontId="13" fillId="0" borderId="8" xfId="5" applyFont="1" applyBorder="1" applyAlignment="1" applyProtection="1">
      <alignment vertical="center" wrapText="1"/>
      <protection locked="0"/>
    </xf>
    <xf numFmtId="167" fontId="8" fillId="0" borderId="4" xfId="0" applyNumberFormat="1" applyFont="1" applyBorder="1" applyAlignment="1" applyProtection="1">
      <alignment vertical="center" wrapText="1"/>
      <protection locked="0"/>
    </xf>
    <xf numFmtId="164" fontId="13" fillId="2" borderId="32" xfId="5" applyFont="1" applyFill="1" applyBorder="1" applyAlignment="1" applyProtection="1">
      <alignment vertical="center" wrapText="1"/>
      <protection locked="0"/>
    </xf>
    <xf numFmtId="0" fontId="13" fillId="0" borderId="8" xfId="0" applyFont="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25" fillId="0" borderId="9" xfId="0" applyFont="1" applyBorder="1" applyAlignment="1" applyProtection="1">
      <alignment vertical="center" wrapText="1"/>
      <protection locked="0"/>
    </xf>
    <xf numFmtId="0" fontId="25" fillId="0" borderId="33" xfId="0" applyFont="1" applyBorder="1" applyAlignment="1" applyProtection="1">
      <alignment vertical="center" wrapText="1"/>
      <protection locked="0"/>
    </xf>
    <xf numFmtId="166" fontId="26" fillId="0" borderId="10" xfId="3" applyFont="1" applyBorder="1" applyAlignment="1" applyProtection="1">
      <alignment horizontal="center" vertical="center" wrapText="1"/>
      <protection locked="0"/>
    </xf>
    <xf numFmtId="164" fontId="13" fillId="0" borderId="11" xfId="5" applyFont="1" applyBorder="1" applyAlignment="1" applyProtection="1">
      <alignment horizontal="center" vertical="center" wrapText="1"/>
      <protection locked="0"/>
    </xf>
    <xf numFmtId="0" fontId="25" fillId="0" borderId="4" xfId="0" applyFont="1" applyBorder="1" applyAlignment="1" applyProtection="1">
      <alignment vertical="center" wrapText="1"/>
      <protection locked="0"/>
    </xf>
    <xf numFmtId="3" fontId="6" fillId="0" borderId="11" xfId="0" applyNumberFormat="1" applyFont="1" applyBorder="1" applyAlignment="1" applyProtection="1">
      <alignment horizontal="center" vertical="center"/>
      <protection locked="0"/>
    </xf>
    <xf numFmtId="164" fontId="13" fillId="2" borderId="11" xfId="5" applyFont="1" applyFill="1" applyBorder="1" applyAlignment="1" applyProtection="1">
      <alignment horizontal="center" vertical="center" wrapText="1"/>
      <protection locked="0"/>
    </xf>
    <xf numFmtId="167" fontId="8" fillId="0" borderId="8" xfId="0" applyNumberFormat="1"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9" fontId="13" fillId="0" borderId="4" xfId="6" applyFont="1" applyFill="1" applyBorder="1" applyAlignment="1" applyProtection="1">
      <alignment horizontal="center" vertical="center" wrapText="1"/>
      <protection locked="0"/>
    </xf>
    <xf numFmtId="0" fontId="13" fillId="0" borderId="0" xfId="0" applyFont="1" applyAlignment="1" applyProtection="1">
      <alignment vertical="top" wrapText="1"/>
      <protection locked="0"/>
    </xf>
    <xf numFmtId="0" fontId="13" fillId="0" borderId="20"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2" borderId="4"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167" fontId="8" fillId="0" borderId="11" xfId="0" applyNumberFormat="1" applyFont="1" applyBorder="1" applyAlignment="1" applyProtection="1">
      <alignment vertical="center" wrapText="1"/>
      <protection locked="0"/>
    </xf>
    <xf numFmtId="164" fontId="13" fillId="0" borderId="0" xfId="5" applyFont="1" applyBorder="1" applyAlignment="1" applyProtection="1">
      <alignment vertical="center" wrapText="1"/>
      <protection locked="0"/>
    </xf>
    <xf numFmtId="0" fontId="27" fillId="0" borderId="4" xfId="0" applyFont="1" applyBorder="1" applyAlignment="1" applyProtection="1">
      <alignment horizontal="left" vertical="top" wrapText="1"/>
      <protection locked="0"/>
    </xf>
    <xf numFmtId="0" fontId="28" fillId="3" borderId="4"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8" fillId="2" borderId="4" xfId="0" applyFont="1" applyFill="1" applyBorder="1" applyAlignment="1" applyProtection="1">
      <alignment horizontal="center" vertical="center" wrapText="1"/>
      <protection locked="0"/>
    </xf>
    <xf numFmtId="164" fontId="27" fillId="3" borderId="4" xfId="5" applyFont="1" applyFill="1" applyBorder="1" applyAlignment="1" applyProtection="1">
      <alignment horizontal="center" vertical="center" wrapText="1"/>
    </xf>
    <xf numFmtId="0" fontId="28" fillId="5" borderId="4" xfId="0" applyFont="1" applyFill="1" applyBorder="1" applyAlignment="1">
      <alignment vertical="center" wrapText="1"/>
    </xf>
    <xf numFmtId="0" fontId="27" fillId="5" borderId="4" xfId="0" applyFont="1" applyFill="1" applyBorder="1" applyAlignment="1">
      <alignment vertical="center" wrapText="1"/>
    </xf>
    <xf numFmtId="166" fontId="8" fillId="0" borderId="10" xfId="3" applyFont="1" applyBorder="1" applyAlignment="1" applyProtection="1">
      <alignment horizontal="center" vertical="center" wrapText="1"/>
      <protection locked="0"/>
    </xf>
    <xf numFmtId="164" fontId="27" fillId="0" borderId="4" xfId="5" applyFont="1" applyBorder="1" applyAlignment="1" applyProtection="1">
      <alignment horizontal="center" vertical="center" wrapText="1"/>
      <protection locked="0"/>
    </xf>
    <xf numFmtId="9" fontId="27" fillId="0" borderId="4" xfId="6" applyFont="1" applyBorder="1" applyAlignment="1" applyProtection="1">
      <alignment horizontal="center" vertical="center" wrapText="1"/>
      <protection locked="0"/>
    </xf>
    <xf numFmtId="167" fontId="9" fillId="0" borderId="4" xfId="3" applyNumberFormat="1" applyFont="1" applyBorder="1" applyAlignment="1" applyProtection="1">
      <alignment vertical="center" wrapText="1"/>
      <protection locked="0"/>
    </xf>
    <xf numFmtId="49" fontId="27" fillId="0" borderId="11" xfId="5" applyNumberFormat="1" applyFont="1" applyBorder="1" applyAlignment="1" applyProtection="1">
      <alignment horizontal="left" wrapText="1"/>
      <protection locked="0"/>
    </xf>
    <xf numFmtId="164" fontId="27" fillId="0" borderId="8" xfId="5" applyFont="1" applyBorder="1" applyAlignment="1" applyProtection="1">
      <alignment horizontal="center" vertical="center" wrapText="1"/>
      <protection locked="0"/>
    </xf>
    <xf numFmtId="49" fontId="27" fillId="0" borderId="4" xfId="5" applyNumberFormat="1" applyFont="1" applyBorder="1" applyAlignment="1" applyProtection="1">
      <alignment horizontal="left" wrapText="1"/>
      <protection locked="0"/>
    </xf>
    <xf numFmtId="0" fontId="9" fillId="0" borderId="4" xfId="0" applyFont="1" applyBorder="1" applyAlignment="1" applyProtection="1">
      <alignment vertical="center" wrapText="1"/>
      <protection locked="0"/>
    </xf>
    <xf numFmtId="0" fontId="27" fillId="2" borderId="8" xfId="0" applyFont="1" applyFill="1" applyBorder="1" applyAlignment="1" applyProtection="1">
      <alignment horizontal="left" vertical="top" wrapText="1"/>
      <protection locked="0"/>
    </xf>
    <xf numFmtId="164" fontId="27" fillId="0" borderId="4" xfId="5" applyFont="1" applyFill="1" applyBorder="1" applyAlignment="1" applyProtection="1">
      <alignment horizontal="center" vertical="center" wrapText="1"/>
      <protection locked="0"/>
    </xf>
    <xf numFmtId="164" fontId="27" fillId="2" borderId="4" xfId="5" applyFont="1" applyFill="1" applyBorder="1" applyAlignment="1" applyProtection="1">
      <alignment horizontal="center" vertical="center" wrapText="1"/>
      <protection locked="0"/>
    </xf>
    <xf numFmtId="9" fontId="27" fillId="2" borderId="4" xfId="6" applyFont="1" applyFill="1" applyBorder="1" applyAlignment="1" applyProtection="1">
      <alignment horizontal="center" vertical="center" wrapText="1"/>
      <protection locked="0"/>
    </xf>
    <xf numFmtId="49" fontId="27" fillId="2" borderId="4" xfId="5" applyNumberFormat="1" applyFont="1" applyFill="1" applyBorder="1" applyAlignment="1" applyProtection="1">
      <alignment horizontal="left" wrapText="1"/>
      <protection locked="0"/>
    </xf>
    <xf numFmtId="0" fontId="27" fillId="2" borderId="4" xfId="0" applyFont="1" applyFill="1" applyBorder="1" applyAlignment="1" applyProtection="1">
      <alignment horizontal="left" vertical="top" wrapText="1"/>
      <protection locked="0"/>
    </xf>
    <xf numFmtId="0" fontId="21" fillId="0" borderId="0" xfId="0" applyFont="1" applyAlignment="1">
      <alignment wrapText="1"/>
    </xf>
    <xf numFmtId="0" fontId="28" fillId="3" borderId="4" xfId="0" applyFont="1" applyFill="1" applyBorder="1" applyAlignment="1">
      <alignment vertical="center" wrapText="1"/>
    </xf>
    <xf numFmtId="164" fontId="28" fillId="3" borderId="4" xfId="5" applyFont="1" applyFill="1" applyBorder="1" applyAlignment="1" applyProtection="1">
      <alignment horizontal="center" vertical="center" wrapText="1"/>
    </xf>
    <xf numFmtId="0" fontId="27" fillId="2" borderId="0" xfId="0" applyFont="1" applyFill="1" applyAlignment="1" applyProtection="1">
      <alignment vertical="top" wrapText="1"/>
      <protection locked="0"/>
    </xf>
    <xf numFmtId="166" fontId="21" fillId="0" borderId="11" xfId="3" applyFont="1" applyBorder="1" applyProtection="1">
      <protection locked="0"/>
    </xf>
    <xf numFmtId="0" fontId="27" fillId="2" borderId="6" xfId="0" applyFont="1" applyFill="1" applyBorder="1" applyAlignment="1" applyProtection="1">
      <alignment vertical="top" wrapText="1"/>
      <protection locked="0"/>
    </xf>
    <xf numFmtId="164" fontId="27" fillId="0" borderId="34" xfId="5" applyFont="1" applyBorder="1" applyAlignment="1" applyProtection="1">
      <alignment horizontal="center" vertical="center" wrapText="1"/>
      <protection locked="0"/>
    </xf>
    <xf numFmtId="166" fontId="21" fillId="0" borderId="4" xfId="3" applyFont="1" applyBorder="1" applyProtection="1">
      <protection locked="0"/>
    </xf>
    <xf numFmtId="164" fontId="27" fillId="0" borderId="8" xfId="5" applyFont="1" applyFill="1" applyBorder="1" applyAlignment="1" applyProtection="1">
      <alignment horizontal="center" vertical="center" wrapText="1"/>
      <protection locked="0"/>
    </xf>
    <xf numFmtId="0" fontId="27" fillId="2" borderId="4" xfId="0" applyFont="1" applyFill="1" applyBorder="1" applyAlignment="1" applyProtection="1">
      <alignment vertical="top" wrapText="1"/>
      <protection locked="0"/>
    </xf>
    <xf numFmtId="164" fontId="27" fillId="0" borderId="11" xfId="5" applyFont="1" applyBorder="1" applyAlignment="1" applyProtection="1">
      <alignment horizontal="center" vertical="center" wrapText="1"/>
      <protection locked="0"/>
    </xf>
    <xf numFmtId="0" fontId="27" fillId="0" borderId="8" xfId="0" applyFont="1" applyBorder="1" applyAlignment="1" applyProtection="1">
      <alignment vertical="center" wrapText="1"/>
      <protection locked="0"/>
    </xf>
    <xf numFmtId="0" fontId="27" fillId="0" borderId="8" xfId="0" applyFont="1" applyBorder="1" applyAlignment="1" applyProtection="1">
      <alignment horizontal="left" vertical="top" wrapText="1"/>
      <protection locked="0"/>
    </xf>
    <xf numFmtId="164" fontId="28" fillId="3" borderId="6" xfId="5" applyFont="1" applyFill="1" applyBorder="1" applyAlignment="1" applyProtection="1">
      <alignment horizontal="center" vertical="center" wrapText="1"/>
    </xf>
    <xf numFmtId="167" fontId="9" fillId="0" borderId="4" xfId="3" applyNumberFormat="1" applyFont="1" applyFill="1" applyBorder="1" applyAlignment="1" applyProtection="1">
      <alignment vertical="center" wrapText="1"/>
      <protection locked="0"/>
    </xf>
    <xf numFmtId="166" fontId="9" fillId="0" borderId="32" xfId="3" applyFont="1" applyBorder="1" applyAlignment="1" applyProtection="1">
      <alignment horizontal="center" vertical="center" wrapText="1"/>
      <protection locked="0"/>
    </xf>
    <xf numFmtId="164" fontId="29" fillId="2" borderId="0" xfId="5" applyFont="1" applyFill="1" applyBorder="1" applyAlignment="1" applyProtection="1">
      <alignment vertical="center" wrapText="1"/>
      <protection locked="0"/>
    </xf>
    <xf numFmtId="0" fontId="27" fillId="0" borderId="4" xfId="0" applyFont="1" applyBorder="1" applyAlignment="1" applyProtection="1">
      <alignment vertical="top" wrapText="1"/>
      <protection locked="0"/>
    </xf>
    <xf numFmtId="164" fontId="27" fillId="2" borderId="6" xfId="5" applyFont="1" applyFill="1" applyBorder="1" applyAlignment="1" applyProtection="1">
      <alignment horizontal="center" vertical="center" wrapText="1"/>
      <protection locked="0"/>
    </xf>
    <xf numFmtId="0" fontId="0" fillId="9" borderId="0" xfId="0" applyFill="1" applyAlignment="1">
      <alignment wrapText="1"/>
    </xf>
    <xf numFmtId="0" fontId="24" fillId="0" borderId="0" xfId="0" applyFont="1" applyAlignment="1">
      <alignment wrapText="1"/>
    </xf>
    <xf numFmtId="164" fontId="16" fillId="2" borderId="6" xfId="5" applyFont="1" applyFill="1" applyBorder="1" applyAlignment="1" applyProtection="1">
      <alignment horizontal="center" vertical="center" wrapText="1"/>
      <protection locked="0"/>
    </xf>
    <xf numFmtId="166" fontId="33" fillId="0" borderId="10" xfId="3" applyFont="1" applyBorder="1" applyAlignment="1" applyProtection="1">
      <alignment horizontal="center" vertical="center" wrapText="1"/>
      <protection locked="0"/>
    </xf>
    <xf numFmtId="3" fontId="34" fillId="0" borderId="11" xfId="0" applyNumberFormat="1" applyFont="1" applyBorder="1" applyAlignment="1" applyProtection="1">
      <alignment horizontal="center" vertical="center"/>
      <protection locked="0"/>
    </xf>
    <xf numFmtId="164" fontId="16" fillId="0" borderId="4" xfId="5" applyFont="1" applyBorder="1" applyAlignment="1" applyProtection="1">
      <alignment vertical="center" wrapText="1"/>
      <protection locked="0"/>
    </xf>
    <xf numFmtId="0" fontId="24" fillId="10" borderId="0" xfId="0" applyFont="1" applyFill="1" applyAlignment="1">
      <alignment horizontal="right" wrapText="1"/>
    </xf>
    <xf numFmtId="0" fontId="24" fillId="9" borderId="0" xfId="0" applyFont="1" applyFill="1" applyAlignment="1">
      <alignment horizontal="right" wrapText="1"/>
    </xf>
    <xf numFmtId="0" fontId="13" fillId="9" borderId="0" xfId="0" applyFont="1" applyFill="1" applyAlignment="1">
      <alignment wrapText="1"/>
    </xf>
    <xf numFmtId="164" fontId="13" fillId="9" borderId="0" xfId="5" applyFont="1" applyFill="1" applyBorder="1" applyAlignment="1" applyProtection="1">
      <alignment vertical="center" wrapText="1"/>
      <protection locked="0"/>
    </xf>
    <xf numFmtId="164" fontId="14" fillId="9" borderId="0" xfId="0" applyNumberFormat="1" applyFont="1" applyFill="1" applyAlignment="1">
      <alignment vertical="center" wrapText="1"/>
    </xf>
    <xf numFmtId="166" fontId="13" fillId="0" borderId="0" xfId="0" applyNumberFormat="1" applyFont="1" applyAlignment="1">
      <alignment wrapText="1"/>
    </xf>
    <xf numFmtId="164" fontId="13" fillId="0" borderId="0" xfId="0" applyNumberFormat="1" applyFont="1" applyAlignment="1">
      <alignment wrapText="1"/>
    </xf>
    <xf numFmtId="0" fontId="0" fillId="9" borderId="0" xfId="0" applyFill="1"/>
    <xf numFmtId="0" fontId="13" fillId="9" borderId="0" xfId="0" applyFont="1" applyFill="1"/>
    <xf numFmtId="166" fontId="14" fillId="2" borderId="0" xfId="3" applyFont="1" applyFill="1" applyBorder="1" applyAlignment="1">
      <alignment wrapText="1"/>
    </xf>
    <xf numFmtId="169" fontId="15" fillId="3" borderId="4" xfId="5" applyNumberFormat="1" applyFont="1" applyFill="1" applyBorder="1" applyAlignment="1" applyProtection="1">
      <alignment horizontal="center" vertical="center" wrapText="1"/>
    </xf>
    <xf numFmtId="0" fontId="14" fillId="3" borderId="20" xfId="0" applyFont="1" applyFill="1" applyBorder="1" applyAlignment="1">
      <alignment horizontal="center" vertical="center" wrapText="1"/>
    </xf>
    <xf numFmtId="0" fontId="14" fillId="3" borderId="33" xfId="0" applyFont="1" applyFill="1" applyBorder="1" applyAlignment="1">
      <alignment horizontal="center" vertical="center" wrapText="1"/>
    </xf>
    <xf numFmtId="166" fontId="13" fillId="2" borderId="0" xfId="0" applyNumberFormat="1" applyFont="1" applyFill="1" applyAlignment="1" applyProtection="1">
      <alignment vertical="center" wrapText="1"/>
      <protection locked="0"/>
    </xf>
    <xf numFmtId="166" fontId="0" fillId="0" borderId="0" xfId="3" applyFont="1" applyAlignment="1">
      <alignment wrapText="1"/>
    </xf>
    <xf numFmtId="0" fontId="35" fillId="3" borderId="5" xfId="0" applyFont="1" applyFill="1" applyBorder="1" applyAlignment="1">
      <alignment vertical="center" wrapText="1"/>
    </xf>
    <xf numFmtId="0" fontId="35" fillId="3" borderId="19" xfId="0" applyFont="1" applyFill="1" applyBorder="1" applyAlignment="1">
      <alignment vertical="center" wrapText="1"/>
    </xf>
    <xf numFmtId="164" fontId="14" fillId="0" borderId="0" xfId="6" applyNumberFormat="1" applyFont="1" applyFill="1" applyBorder="1" applyAlignment="1">
      <alignment wrapText="1"/>
    </xf>
    <xf numFmtId="0" fontId="0" fillId="0" borderId="0" xfId="0" applyAlignment="1">
      <alignment horizontal="center" vertical="center" wrapText="1"/>
    </xf>
    <xf numFmtId="0" fontId="35" fillId="3" borderId="2" xfId="0" applyFont="1" applyFill="1" applyBorder="1" applyAlignment="1">
      <alignment vertical="center" wrapText="1"/>
    </xf>
    <xf numFmtId="164" fontId="35" fillId="3" borderId="4" xfId="5" applyFont="1" applyFill="1" applyBorder="1" applyAlignment="1">
      <alignment vertical="center" wrapText="1"/>
    </xf>
    <xf numFmtId="164" fontId="0" fillId="0" borderId="0" xfId="0" applyNumberFormat="1" applyAlignment="1">
      <alignment wrapText="1"/>
    </xf>
    <xf numFmtId="166" fontId="13" fillId="2" borderId="0" xfId="3" applyFont="1" applyFill="1" applyBorder="1" applyAlignment="1" applyProtection="1">
      <alignment vertical="center" wrapText="1"/>
      <protection locked="0"/>
    </xf>
    <xf numFmtId="164" fontId="16" fillId="0" borderId="8" xfId="0" applyNumberFormat="1" applyFont="1" applyBorder="1" applyAlignment="1" applyProtection="1">
      <alignment wrapText="1"/>
      <protection locked="0"/>
    </xf>
    <xf numFmtId="164" fontId="16" fillId="0" borderId="4" xfId="0" applyNumberFormat="1" applyFont="1" applyBorder="1" applyAlignment="1" applyProtection="1">
      <alignment wrapText="1"/>
      <protection locked="0"/>
    </xf>
    <xf numFmtId="0" fontId="27" fillId="5" borderId="0" xfId="0" applyFont="1" applyFill="1" applyAlignment="1">
      <alignment vertical="center" wrapText="1"/>
    </xf>
    <xf numFmtId="164" fontId="27" fillId="3" borderId="6" xfId="5" applyFont="1" applyFill="1" applyBorder="1" applyAlignment="1" applyProtection="1">
      <alignment horizontal="center" vertical="center" wrapText="1"/>
    </xf>
    <xf numFmtId="169" fontId="15" fillId="3" borderId="6" xfId="5" applyNumberFormat="1" applyFont="1" applyFill="1" applyBorder="1" applyAlignment="1" applyProtection="1">
      <alignment horizontal="center" vertical="center" wrapText="1"/>
    </xf>
    <xf numFmtId="0" fontId="16" fillId="2" borderId="4" xfId="0" applyFont="1" applyFill="1" applyBorder="1" applyAlignment="1" applyProtection="1">
      <alignment horizontal="left" vertical="top" wrapText="1"/>
      <protection locked="0"/>
    </xf>
    <xf numFmtId="164" fontId="16" fillId="0" borderId="11" xfId="5" applyFont="1" applyFill="1" applyBorder="1" applyAlignment="1" applyProtection="1">
      <alignment horizontal="center" vertical="center" wrapText="1"/>
      <protection locked="0"/>
    </xf>
    <xf numFmtId="168" fontId="13" fillId="3" borderId="4" xfId="0" applyNumberFormat="1" applyFont="1" applyFill="1" applyBorder="1" applyAlignment="1">
      <alignment vertical="center" wrapText="1"/>
    </xf>
    <xf numFmtId="168" fontId="13" fillId="3" borderId="9" xfId="0" applyNumberFormat="1" applyFont="1" applyFill="1" applyBorder="1" applyAlignment="1">
      <alignment vertical="center" wrapText="1"/>
    </xf>
    <xf numFmtId="168" fontId="14" fillId="3" borderId="7" xfId="5" applyNumberFormat="1" applyFont="1" applyFill="1" applyBorder="1" applyAlignment="1" applyProtection="1">
      <alignment vertical="center" wrapText="1"/>
    </xf>
    <xf numFmtId="168" fontId="14" fillId="3" borderId="55" xfId="5" applyNumberFormat="1" applyFont="1" applyFill="1" applyBorder="1" applyAlignment="1" applyProtection="1">
      <alignment vertical="center" wrapText="1"/>
    </xf>
    <xf numFmtId="168" fontId="14" fillId="3" borderId="7" xfId="0" applyNumberFormat="1" applyFont="1" applyFill="1" applyBorder="1" applyAlignment="1">
      <alignment vertical="center" wrapText="1"/>
    </xf>
    <xf numFmtId="168" fontId="14" fillId="3" borderId="4" xfId="5" applyNumberFormat="1" applyFont="1" applyFill="1" applyBorder="1" applyAlignment="1" applyProtection="1">
      <alignment vertical="center" wrapText="1"/>
    </xf>
    <xf numFmtId="168" fontId="14" fillId="3" borderId="9" xfId="5" applyNumberFormat="1" applyFont="1" applyFill="1" applyBorder="1" applyAlignment="1" applyProtection="1">
      <alignment vertical="center" wrapText="1"/>
    </xf>
    <xf numFmtId="168" fontId="14" fillId="3" borderId="20" xfId="5" applyNumberFormat="1" applyFont="1" applyFill="1" applyBorder="1" applyAlignment="1" applyProtection="1">
      <alignment vertical="center" wrapText="1"/>
    </xf>
    <xf numFmtId="168" fontId="35" fillId="3" borderId="9" xfId="5" applyNumberFormat="1" applyFont="1" applyFill="1" applyBorder="1" applyAlignment="1" applyProtection="1">
      <alignment vertical="center" wrapText="1"/>
    </xf>
    <xf numFmtId="164" fontId="16" fillId="0" borderId="4" xfId="5" applyFont="1" applyFill="1" applyBorder="1" applyAlignment="1" applyProtection="1">
      <alignment vertical="center" wrapText="1"/>
      <protection locked="0"/>
    </xf>
    <xf numFmtId="164" fontId="16" fillId="0" borderId="4" xfId="5" applyFont="1" applyFill="1" applyBorder="1" applyAlignment="1" applyProtection="1">
      <alignment horizontal="center" vertical="center" wrapText="1"/>
      <protection locked="0"/>
    </xf>
    <xf numFmtId="166" fontId="33" fillId="0" borderId="10" xfId="3" applyFont="1" applyFill="1" applyBorder="1" applyAlignment="1" applyProtection="1">
      <alignment horizontal="center" vertical="center" wrapText="1"/>
      <protection locked="0"/>
    </xf>
    <xf numFmtId="166" fontId="32" fillId="0" borderId="10" xfId="3" applyFont="1" applyFill="1" applyBorder="1" applyAlignment="1" applyProtection="1">
      <alignment horizontal="center" vertical="center" wrapText="1"/>
      <protection locked="0"/>
    </xf>
    <xf numFmtId="0" fontId="16" fillId="5" borderId="4" xfId="0" applyFont="1" applyFill="1" applyBorder="1" applyAlignment="1">
      <alignment vertical="center" wrapText="1"/>
    </xf>
    <xf numFmtId="166" fontId="0" fillId="0" borderId="0" xfId="0" applyNumberFormat="1" applyAlignment="1">
      <alignment wrapText="1"/>
    </xf>
    <xf numFmtId="168" fontId="13" fillId="0" borderId="0" xfId="0" applyNumberFormat="1" applyFont="1" applyAlignment="1">
      <alignment vertical="center" wrapText="1"/>
    </xf>
    <xf numFmtId="168" fontId="0" fillId="0" borderId="0" xfId="0" applyNumberFormat="1" applyAlignment="1">
      <alignment wrapText="1"/>
    </xf>
    <xf numFmtId="167" fontId="0" fillId="0" borderId="0" xfId="0" applyNumberFormat="1" applyAlignment="1">
      <alignment wrapText="1"/>
    </xf>
    <xf numFmtId="0" fontId="0" fillId="0" borderId="0" xfId="0" applyFill="1" applyAlignment="1">
      <alignment wrapText="1"/>
    </xf>
    <xf numFmtId="10" fontId="11" fillId="0" borderId="0" xfId="6" applyNumberFormat="1" applyFont="1" applyFill="1" applyBorder="1" applyAlignment="1">
      <alignment wrapText="1"/>
    </xf>
    <xf numFmtId="0" fontId="13" fillId="2" borderId="4" xfId="0" applyFont="1" applyFill="1" applyBorder="1" applyAlignment="1" applyProtection="1">
      <alignment horizontal="left" vertical="top" wrapText="1"/>
      <protection locked="0"/>
    </xf>
    <xf numFmtId="164" fontId="13" fillId="2" borderId="4" xfId="5"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164" fontId="14" fillId="2" borderId="4" xfId="5" applyFont="1" applyFill="1" applyBorder="1" applyAlignment="1" applyProtection="1">
      <alignment horizontal="left" vertical="top" wrapText="1"/>
      <protection locked="0"/>
    </xf>
    <xf numFmtId="49" fontId="28" fillId="2" borderId="4" xfId="0" applyNumberFormat="1" applyFont="1" applyFill="1" applyBorder="1" applyAlignment="1" applyProtection="1">
      <alignment horizontal="left" vertical="top" wrapText="1"/>
      <protection locked="0"/>
    </xf>
    <xf numFmtId="164" fontId="28" fillId="2" borderId="4" xfId="5" applyFont="1" applyFill="1" applyBorder="1" applyAlignment="1" applyProtection="1">
      <alignment horizontal="left" vertical="top" wrapText="1"/>
      <protection locked="0"/>
    </xf>
    <xf numFmtId="49" fontId="28" fillId="2" borderId="9" xfId="0" applyNumberFormat="1" applyFont="1" applyFill="1" applyBorder="1" applyAlignment="1" applyProtection="1">
      <alignment horizontal="left" vertical="top" wrapText="1"/>
      <protection locked="0"/>
    </xf>
    <xf numFmtId="164" fontId="28" fillId="2" borderId="6" xfId="5"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top" wrapText="1"/>
      <protection locked="0"/>
    </xf>
    <xf numFmtId="0" fontId="28" fillId="2" borderId="9"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4" fillId="4" borderId="38"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31" fillId="0" borderId="0" xfId="0" applyFont="1" applyAlignment="1">
      <alignment horizontal="left" vertical="top" wrapText="1"/>
    </xf>
    <xf numFmtId="0" fontId="24" fillId="6" borderId="41" xfId="0" applyFont="1" applyFill="1" applyBorder="1" applyAlignment="1">
      <alignment horizontal="left" wrapText="1"/>
    </xf>
    <xf numFmtId="0" fontId="24" fillId="6" borderId="42" xfId="0" applyFont="1" applyFill="1" applyBorder="1" applyAlignment="1">
      <alignment horizontal="left" wrapText="1"/>
    </xf>
    <xf numFmtId="0" fontId="24" fillId="6" borderId="43" xfId="0" applyFont="1" applyFill="1" applyBorder="1" applyAlignment="1">
      <alignment horizontal="left" wrapText="1"/>
    </xf>
    <xf numFmtId="0" fontId="30" fillId="6" borderId="35" xfId="0" applyFont="1" applyFill="1" applyBorder="1" applyAlignment="1">
      <alignment horizontal="left" wrapText="1"/>
    </xf>
    <xf numFmtId="0" fontId="30" fillId="6" borderId="36" xfId="0" applyFont="1" applyFill="1" applyBorder="1" applyAlignment="1">
      <alignment horizontal="left" wrapText="1"/>
    </xf>
    <xf numFmtId="0" fontId="14" fillId="0" borderId="0" xfId="0" applyFont="1" applyAlignment="1">
      <alignment horizontal="center" vertical="center" wrapText="1"/>
    </xf>
    <xf numFmtId="0" fontId="14" fillId="3" borderId="16"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164" fontId="14" fillId="3" borderId="23" xfId="5" applyFont="1" applyFill="1" applyBorder="1" applyAlignment="1" applyProtection="1">
      <alignment horizontal="center" vertical="center" wrapText="1"/>
    </xf>
    <xf numFmtId="164" fontId="14" fillId="3" borderId="12" xfId="5" applyFont="1" applyFill="1" applyBorder="1" applyAlignment="1" applyProtection="1">
      <alignment horizontal="center"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0" xfId="0" applyFont="1" applyFill="1" applyAlignment="1">
      <alignment horizontal="center" vertical="center" wrapText="1"/>
    </xf>
    <xf numFmtId="164" fontId="14" fillId="3" borderId="4" xfId="5" applyFont="1" applyFill="1" applyBorder="1" applyAlignment="1" applyProtection="1">
      <alignment horizontal="center" vertical="center" wrapText="1"/>
    </xf>
    <xf numFmtId="0" fontId="22" fillId="6" borderId="4" xfId="0" applyFont="1" applyFill="1" applyBorder="1" applyAlignment="1">
      <alignment horizontal="left" wrapText="1"/>
    </xf>
    <xf numFmtId="0" fontId="30" fillId="6" borderId="4" xfId="0" applyFont="1" applyFill="1" applyBorder="1" applyAlignment="1">
      <alignment horizontal="left" wrapText="1"/>
    </xf>
    <xf numFmtId="164" fontId="14" fillId="3" borderId="20" xfId="5" applyFont="1" applyFill="1" applyBorder="1" applyAlignment="1" applyProtection="1">
      <alignment horizontal="center" vertical="center" wrapText="1"/>
    </xf>
    <xf numFmtId="164" fontId="14" fillId="3" borderId="33" xfId="5" applyFont="1" applyFill="1" applyBorder="1" applyAlignment="1" applyProtection="1">
      <alignment horizontal="center" vertical="center" wrapText="1"/>
    </xf>
    <xf numFmtId="0" fontId="14" fillId="3" borderId="9" xfId="0" applyFont="1" applyFill="1" applyBorder="1" applyAlignment="1">
      <alignment horizontal="left" wrapText="1"/>
    </xf>
    <xf numFmtId="0" fontId="14" fillId="3" borderId="10" xfId="0" applyFont="1" applyFill="1" applyBorder="1" applyAlignment="1">
      <alignment horizontal="left" wrapText="1"/>
    </xf>
    <xf numFmtId="0" fontId="14" fillId="3" borderId="11" xfId="0" applyFont="1" applyFill="1" applyBorder="1" applyAlignment="1">
      <alignment horizontal="left" wrapText="1"/>
    </xf>
    <xf numFmtId="0" fontId="22" fillId="6" borderId="18" xfId="0" applyFont="1" applyFill="1" applyBorder="1" applyAlignment="1">
      <alignment horizontal="left" wrapText="1"/>
    </xf>
    <xf numFmtId="0" fontId="22" fillId="6" borderId="24" xfId="0" applyFont="1" applyFill="1" applyBorder="1" applyAlignment="1">
      <alignment horizontal="left" wrapText="1"/>
    </xf>
    <xf numFmtId="0" fontId="22" fillId="6" borderId="47" xfId="0" applyFont="1" applyFill="1" applyBorder="1" applyAlignment="1">
      <alignment horizontal="left" wrapText="1"/>
    </xf>
    <xf numFmtId="0" fontId="30" fillId="6" borderId="13" xfId="0" applyFont="1" applyFill="1" applyBorder="1" applyAlignment="1">
      <alignment horizontal="left" vertical="center" wrapText="1"/>
    </xf>
    <xf numFmtId="0" fontId="30" fillId="6" borderId="0" xfId="0" applyFont="1" applyFill="1" applyAlignment="1">
      <alignment horizontal="left" vertical="center" wrapText="1"/>
    </xf>
    <xf numFmtId="0" fontId="30" fillId="6" borderId="49" xfId="0" applyFont="1" applyFill="1" applyBorder="1" applyAlignment="1">
      <alignment horizontal="left" vertical="center" wrapText="1"/>
    </xf>
    <xf numFmtId="0" fontId="30" fillId="6" borderId="35" xfId="0" applyFont="1" applyFill="1" applyBorder="1" applyAlignment="1">
      <alignment horizontal="left" vertical="center" wrapText="1"/>
    </xf>
    <xf numFmtId="0" fontId="30" fillId="6" borderId="36" xfId="0" applyFont="1" applyFill="1" applyBorder="1" applyAlignment="1">
      <alignment horizontal="left" vertical="center" wrapText="1"/>
    </xf>
    <xf numFmtId="0" fontId="30" fillId="6" borderId="50" xfId="0" applyFont="1" applyFill="1" applyBorder="1" applyAlignment="1">
      <alignment horizontal="left" vertical="center" wrapText="1"/>
    </xf>
    <xf numFmtId="0" fontId="14" fillId="3" borderId="41" xfId="0" applyFont="1" applyFill="1" applyBorder="1" applyAlignment="1">
      <alignment horizontal="center" wrapText="1"/>
    </xf>
    <xf numFmtId="0" fontId="14" fillId="3" borderId="42" xfId="0" applyFont="1" applyFill="1" applyBorder="1" applyAlignment="1">
      <alignment horizontal="center" wrapText="1"/>
    </xf>
    <xf numFmtId="0" fontId="14" fillId="3" borderId="43" xfId="0" applyFont="1" applyFill="1" applyBorder="1" applyAlignment="1">
      <alignment horizontal="center" wrapText="1"/>
    </xf>
    <xf numFmtId="0" fontId="14" fillId="3" borderId="33" xfId="0" applyFont="1" applyFill="1" applyBorder="1" applyAlignment="1">
      <alignment horizontal="left" wrapText="1"/>
    </xf>
    <xf numFmtId="0" fontId="14" fillId="3" borderId="32" xfId="0" applyFont="1" applyFill="1" applyBorder="1" applyAlignment="1">
      <alignment horizontal="left" wrapText="1"/>
    </xf>
    <xf numFmtId="0" fontId="14" fillId="3" borderId="34" xfId="0" applyFont="1" applyFill="1" applyBorder="1" applyAlignment="1">
      <alignment horizontal="left" wrapText="1"/>
    </xf>
    <xf numFmtId="0" fontId="14" fillId="3" borderId="48" xfId="0" applyFont="1" applyFill="1" applyBorder="1" applyAlignment="1">
      <alignment horizontal="center" vertical="center" wrapText="1"/>
    </xf>
    <xf numFmtId="164" fontId="12" fillId="3" borderId="33" xfId="0" applyNumberFormat="1" applyFont="1" applyFill="1" applyBorder="1" applyAlignment="1">
      <alignment horizontal="center"/>
    </xf>
    <xf numFmtId="164" fontId="12" fillId="3" borderId="54" xfId="0" applyNumberFormat="1" applyFont="1" applyFill="1" applyBorder="1" applyAlignment="1">
      <alignment horizontal="center"/>
    </xf>
    <xf numFmtId="49" fontId="0" fillId="3" borderId="51" xfId="0" applyNumberFormat="1" applyFill="1" applyBorder="1" applyAlignment="1">
      <alignment horizontal="center" wrapText="1"/>
    </xf>
    <xf numFmtId="49" fontId="0" fillId="3" borderId="52" xfId="0" applyNumberFormat="1" applyFill="1" applyBorder="1" applyAlignment="1">
      <alignment horizontal="center" wrapText="1"/>
    </xf>
    <xf numFmtId="49" fontId="0" fillId="3" borderId="53" xfId="0" applyNumberFormat="1" applyFill="1" applyBorder="1" applyAlignment="1">
      <alignment horizontal="center" wrapText="1"/>
    </xf>
    <xf numFmtId="0" fontId="12" fillId="3" borderId="38" xfId="0" applyFont="1" applyFill="1" applyBorder="1" applyAlignment="1">
      <alignment horizontal="left"/>
    </xf>
    <xf numFmtId="0" fontId="12" fillId="3" borderId="39" xfId="0" applyFont="1" applyFill="1" applyBorder="1" applyAlignment="1">
      <alignment horizontal="left"/>
    </xf>
    <xf numFmtId="0" fontId="12" fillId="3" borderId="40" xfId="0" applyFont="1" applyFill="1" applyBorder="1" applyAlignment="1">
      <alignment horizontal="left"/>
    </xf>
    <xf numFmtId="164" fontId="12" fillId="3" borderId="9" xfId="0" applyNumberFormat="1" applyFont="1" applyFill="1" applyBorder="1" applyAlignment="1">
      <alignment horizontal="center"/>
    </xf>
    <xf numFmtId="164" fontId="12" fillId="3" borderId="46" xfId="0" applyNumberFormat="1" applyFont="1" applyFill="1" applyBorder="1" applyAlignment="1">
      <alignment horizontal="center"/>
    </xf>
    <xf numFmtId="0" fontId="12" fillId="11" borderId="36" xfId="0" applyFont="1" applyFill="1" applyBorder="1" applyAlignment="1">
      <alignment horizontal="center"/>
    </xf>
    <xf numFmtId="0" fontId="12" fillId="9" borderId="36" xfId="0" applyFont="1" applyFill="1" applyBorder="1" applyAlignment="1">
      <alignment horizontal="center"/>
    </xf>
    <xf numFmtId="0" fontId="12" fillId="6" borderId="18" xfId="0" applyFont="1" applyFill="1" applyBorder="1" applyAlignment="1">
      <alignment horizontal="center" vertical="center"/>
    </xf>
    <xf numFmtId="0" fontId="12" fillId="6" borderId="24"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35"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37" xfId="0" applyFont="1" applyFill="1" applyBorder="1" applyAlignment="1">
      <alignment horizontal="center" vertical="center"/>
    </xf>
    <xf numFmtId="0" fontId="0" fillId="3" borderId="51" xfId="0" applyFill="1" applyBorder="1" applyAlignment="1">
      <alignment horizontal="center" wrapText="1"/>
    </xf>
    <xf numFmtId="0" fontId="0" fillId="3" borderId="52" xfId="0" applyFill="1" applyBorder="1" applyAlignment="1">
      <alignment horizontal="center" wrapText="1"/>
    </xf>
    <xf numFmtId="0" fontId="0" fillId="3" borderId="53" xfId="0" applyFill="1" applyBorder="1" applyAlignment="1">
      <alignment horizontal="center" wrapText="1"/>
    </xf>
    <xf numFmtId="0" fontId="30" fillId="11" borderId="36" xfId="0" applyFont="1" applyFill="1" applyBorder="1" applyAlignment="1">
      <alignment horizontal="center"/>
    </xf>
    <xf numFmtId="0" fontId="30" fillId="9" borderId="36" xfId="0" applyFont="1" applyFill="1" applyBorder="1" applyAlignment="1">
      <alignment horizontal="center"/>
    </xf>
    <xf numFmtId="0" fontId="14" fillId="6" borderId="18"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cellXfs>
  <cellStyles count="49">
    <cellStyle name="20 % - Accent1" xfId="25" builtinId="30" customBuiltin="1"/>
    <cellStyle name="20 % - Accent2" xfId="29" builtinId="34" customBuiltin="1"/>
    <cellStyle name="20 % - Accent3" xfId="33" builtinId="38" customBuiltin="1"/>
    <cellStyle name="20 % - Accent4" xfId="37" builtinId="42" customBuiltin="1"/>
    <cellStyle name="20 % - Accent5" xfId="41" builtinId="46" customBuiltin="1"/>
    <cellStyle name="20 % - Accent6" xfId="45" builtinId="50" customBuiltin="1"/>
    <cellStyle name="40 % - Accent1" xfId="26" builtinId="31" customBuiltin="1"/>
    <cellStyle name="40 % - Accent2" xfId="30" builtinId="35" customBuiltin="1"/>
    <cellStyle name="40 % - Accent3" xfId="34" builtinId="39" customBuiltin="1"/>
    <cellStyle name="40 % - Accent4" xfId="38" builtinId="43" customBuiltin="1"/>
    <cellStyle name="40 % - Accent5" xfId="42" builtinId="47" customBuiltin="1"/>
    <cellStyle name="40 % - Accent6" xfId="46" builtinId="51" customBuiltin="1"/>
    <cellStyle name="60 % - Accent1" xfId="27" builtinId="32" customBuiltin="1"/>
    <cellStyle name="60 % - Accent2" xfId="31" builtinId="36" customBuiltin="1"/>
    <cellStyle name="60 % - Accent3" xfId="35" builtinId="40" customBuiltin="1"/>
    <cellStyle name="60 % - Accent4" xfId="39" builtinId="44" customBuiltin="1"/>
    <cellStyle name="60 % - Accent5" xfId="43" builtinId="48" customBuiltin="1"/>
    <cellStyle name="60 %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Avertissement" xfId="20" builtinId="11" customBuiltin="1"/>
    <cellStyle name="Calcul" xfId="17" builtinId="22" customBuiltin="1"/>
    <cellStyle name="Cellule liée" xfId="18" builtinId="24" customBuiltin="1"/>
    <cellStyle name="Comma 2" xfId="1" xr:uid="{00000000-0005-0000-0000-000001000000}"/>
    <cellStyle name="Comma 3" xfId="2" xr:uid="{00000000-0005-0000-0000-000002000000}"/>
    <cellStyle name="Comma 3 2" xfId="48" xr:uid="{9902D3D3-ACC7-4346-806B-A88F4FDAA13B}"/>
    <cellStyle name="Entrée" xfId="15" builtinId="20" customBuiltin="1"/>
    <cellStyle name="Insatisfaisant" xfId="13" builtinId="27" customBuiltin="1"/>
    <cellStyle name="Milliers" xfId="3" builtinId="3"/>
    <cellStyle name="Milliers 2" xfId="4" xr:uid="{00000000-0005-0000-0000-000004000000}"/>
    <cellStyle name="Monétaire" xfId="5" builtinId="4"/>
    <cellStyle name="Neutre" xfId="14" builtinId="28" customBuiltin="1"/>
    <cellStyle name="Normal" xfId="0" builtinId="0"/>
    <cellStyle name="Note" xfId="21" builtinId="10" customBuiltin="1"/>
    <cellStyle name="Pourcentage" xfId="6" builtinId="5"/>
    <cellStyle name="Satisfaisant" xfId="12" builtinId="26" customBuiltin="1"/>
    <cellStyle name="Sortie" xfId="16" builtinId="21" customBuiltin="1"/>
    <cellStyle name="Texte explicatif" xfId="22" builtinId="53" customBuiltin="1"/>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3" builtinId="25" customBuiltin="1"/>
    <cellStyle name="Vérification" xfId="19" builtinId="23" customBuiltin="1"/>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X300"/>
  <sheetViews>
    <sheetView showGridLines="0" showZeros="0" tabSelected="1" topLeftCell="N225" zoomScale="91" zoomScaleNormal="91" workbookViewId="0">
      <selection activeCell="V226" sqref="V226"/>
    </sheetView>
  </sheetViews>
  <sheetFormatPr baseColWidth="10" defaultColWidth="11.453125" defaultRowHeight="14.5" x14ac:dyDescent="0.35"/>
  <cols>
    <col min="1" max="1" width="4.54296875" style="38" customWidth="1"/>
    <col min="2" max="2" width="30.54296875" style="38" customWidth="1"/>
    <col min="3" max="3" width="50.453125" style="38" customWidth="1"/>
    <col min="4" max="4" width="23.1796875" style="38" customWidth="1"/>
    <col min="5" max="6" width="23.1796875" style="38" hidden="1" customWidth="1"/>
    <col min="7" max="7" width="23.1796875" style="38" customWidth="1"/>
    <col min="8" max="8" width="22.453125" style="38" customWidth="1"/>
    <col min="9" max="9" width="22.453125" style="175" customWidth="1"/>
    <col min="10" max="10" width="30.453125" style="38" customWidth="1"/>
    <col min="11" max="11" width="10.08984375" style="38" customWidth="1"/>
    <col min="12" max="12" width="22.453125" style="38" customWidth="1"/>
    <col min="13" max="13" width="29.54296875" style="38" customWidth="1"/>
    <col min="14" max="14" width="23.453125" style="38" customWidth="1"/>
    <col min="15" max="15" width="18.453125" style="38" customWidth="1"/>
    <col min="16" max="16" width="17.453125" style="38" customWidth="1"/>
    <col min="17" max="18" width="25.1796875" style="38" customWidth="1"/>
    <col min="19" max="19" width="13.7265625" style="38" customWidth="1"/>
    <col min="20" max="20" width="16.1796875" style="38" customWidth="1"/>
    <col min="21" max="21" width="18.26953125" style="38" customWidth="1"/>
    <col min="22" max="22" width="13.90625" style="38" customWidth="1"/>
    <col min="23" max="23" width="11.453125" style="38"/>
    <col min="24" max="24" width="11.90625" style="38" bestFit="1" customWidth="1"/>
    <col min="25" max="16384" width="11.453125" style="38"/>
  </cols>
  <sheetData>
    <row r="2" spans="2:23" ht="47.25" customHeight="1" x14ac:dyDescent="1">
      <c r="B2" s="335" t="s">
        <v>527</v>
      </c>
      <c r="C2" s="335"/>
      <c r="D2" s="335"/>
      <c r="E2" s="335"/>
      <c r="F2" s="36"/>
      <c r="G2" s="36"/>
      <c r="H2" s="37"/>
      <c r="I2" s="182"/>
      <c r="J2" s="37"/>
    </row>
    <row r="3" spans="2:23" ht="26" x14ac:dyDescent="0.6">
      <c r="B3" s="148"/>
      <c r="J3" s="270" t="s">
        <v>685</v>
      </c>
      <c r="L3" s="271" t="s">
        <v>686</v>
      </c>
    </row>
    <row r="4" spans="2:23" ht="16" thickBot="1" x14ac:dyDescent="0.4">
      <c r="B4" s="40"/>
    </row>
    <row r="5" spans="2:23" ht="36.75" customHeight="1" x14ac:dyDescent="0.8">
      <c r="B5" s="114" t="s">
        <v>5</v>
      </c>
      <c r="C5" s="149"/>
      <c r="D5" s="149"/>
      <c r="E5" s="149"/>
      <c r="F5" s="149"/>
      <c r="G5" s="149"/>
      <c r="H5" s="149"/>
      <c r="I5" s="183"/>
      <c r="J5" s="149"/>
      <c r="K5" s="264"/>
      <c r="L5" s="361" t="s">
        <v>5</v>
      </c>
      <c r="M5" s="361"/>
      <c r="N5" s="361"/>
      <c r="O5" s="361"/>
      <c r="P5" s="361"/>
      <c r="Q5" s="361"/>
      <c r="R5" s="361"/>
      <c r="S5" s="361"/>
      <c r="T5" s="361"/>
      <c r="U5" s="361"/>
    </row>
    <row r="6" spans="2:23" ht="174" customHeight="1" thickBot="1" x14ac:dyDescent="0.55000000000000004">
      <c r="B6" s="339" t="s">
        <v>587</v>
      </c>
      <c r="C6" s="340"/>
      <c r="D6" s="340"/>
      <c r="E6" s="340"/>
      <c r="F6" s="340"/>
      <c r="G6" s="340"/>
      <c r="H6" s="340"/>
      <c r="I6" s="340"/>
      <c r="J6" s="340"/>
      <c r="K6" s="264"/>
      <c r="L6" s="362" t="s">
        <v>587</v>
      </c>
      <c r="M6" s="362"/>
      <c r="N6" s="362"/>
      <c r="O6" s="362"/>
      <c r="P6" s="362"/>
      <c r="Q6" s="362"/>
      <c r="R6" s="362"/>
      <c r="S6" s="362"/>
      <c r="T6" s="362"/>
      <c r="U6" s="362"/>
    </row>
    <row r="7" spans="2:23" x14ac:dyDescent="0.35">
      <c r="B7" s="41"/>
      <c r="K7" s="264"/>
    </row>
    <row r="8" spans="2:23" ht="15" thickBot="1" x14ac:dyDescent="0.4">
      <c r="K8" s="264"/>
    </row>
    <row r="9" spans="2:23" ht="27" customHeight="1" thickBot="1" x14ac:dyDescent="0.65">
      <c r="B9" s="336" t="s">
        <v>373</v>
      </c>
      <c r="C9" s="337"/>
      <c r="D9" s="337"/>
      <c r="E9" s="337"/>
      <c r="F9" s="337"/>
      <c r="G9" s="337"/>
      <c r="H9" s="338"/>
      <c r="I9" s="184"/>
      <c r="K9" s="264"/>
      <c r="L9" s="336" t="s">
        <v>373</v>
      </c>
      <c r="M9" s="337"/>
      <c r="N9" s="337"/>
      <c r="O9" s="337"/>
      <c r="P9" s="337"/>
      <c r="Q9" s="337"/>
      <c r="R9" s="337"/>
      <c r="S9" s="338"/>
    </row>
    <row r="10" spans="2:23" x14ac:dyDescent="0.35">
      <c r="K10" s="264"/>
    </row>
    <row r="11" spans="2:23" ht="25.5" customHeight="1" x14ac:dyDescent="0.35">
      <c r="D11" s="42"/>
      <c r="E11" s="42"/>
      <c r="F11" s="42"/>
      <c r="G11" s="42"/>
      <c r="I11" s="181"/>
      <c r="J11" s="39"/>
      <c r="K11" s="264"/>
    </row>
    <row r="12" spans="2:23" ht="213.75" customHeight="1" x14ac:dyDescent="0.35">
      <c r="B12" s="225" t="s">
        <v>374</v>
      </c>
      <c r="C12" s="225" t="s">
        <v>528</v>
      </c>
      <c r="D12" s="225" t="s">
        <v>529</v>
      </c>
      <c r="E12" s="225" t="s">
        <v>530</v>
      </c>
      <c r="F12" s="225" t="s">
        <v>531</v>
      </c>
      <c r="G12" s="225" t="s">
        <v>13</v>
      </c>
      <c r="H12" s="225" t="s">
        <v>532</v>
      </c>
      <c r="I12" s="225" t="s">
        <v>597</v>
      </c>
      <c r="J12" s="225" t="s">
        <v>533</v>
      </c>
      <c r="K12" s="264"/>
      <c r="L12" s="225" t="s">
        <v>374</v>
      </c>
      <c r="M12" s="225" t="s">
        <v>528</v>
      </c>
      <c r="N12" s="225" t="s">
        <v>529</v>
      </c>
      <c r="O12" s="225" t="s">
        <v>530</v>
      </c>
      <c r="P12" s="225" t="s">
        <v>531</v>
      </c>
      <c r="Q12" s="225" t="s">
        <v>13</v>
      </c>
      <c r="R12" s="225" t="s">
        <v>689</v>
      </c>
      <c r="S12" s="225" t="s">
        <v>532</v>
      </c>
      <c r="T12" s="225" t="s">
        <v>597</v>
      </c>
      <c r="U12" s="225" t="s">
        <v>533</v>
      </c>
    </row>
    <row r="13" spans="2:23" ht="18.75" customHeight="1" x14ac:dyDescent="0.35">
      <c r="B13" s="226"/>
      <c r="C13" s="226"/>
      <c r="D13" s="227" t="s">
        <v>603</v>
      </c>
      <c r="E13" s="227"/>
      <c r="F13" s="227"/>
      <c r="G13" s="225"/>
      <c r="H13" s="226"/>
      <c r="I13" s="228"/>
      <c r="J13" s="226"/>
      <c r="K13" s="264"/>
      <c r="L13" s="226"/>
      <c r="M13" s="226"/>
      <c r="N13" s="227" t="s">
        <v>603</v>
      </c>
      <c r="O13" s="227"/>
      <c r="P13" s="227"/>
      <c r="Q13" s="225"/>
      <c r="R13" s="225"/>
      <c r="S13" s="226"/>
      <c r="T13" s="228"/>
      <c r="U13" s="226"/>
    </row>
    <row r="14" spans="2:23" ht="51" customHeight="1" x14ac:dyDescent="0.35">
      <c r="B14" s="229" t="s">
        <v>375</v>
      </c>
      <c r="C14" s="324" t="s">
        <v>604</v>
      </c>
      <c r="D14" s="324"/>
      <c r="E14" s="324"/>
      <c r="F14" s="324"/>
      <c r="G14" s="324"/>
      <c r="H14" s="324"/>
      <c r="I14" s="325"/>
      <c r="J14" s="324"/>
      <c r="K14" s="264"/>
      <c r="L14" s="229" t="s">
        <v>375</v>
      </c>
      <c r="M14" s="324" t="s">
        <v>604</v>
      </c>
      <c r="N14" s="324"/>
      <c r="O14" s="324"/>
      <c r="P14" s="324"/>
      <c r="Q14" s="324"/>
      <c r="R14" s="324"/>
      <c r="S14" s="324"/>
      <c r="T14" s="325"/>
      <c r="U14" s="326"/>
    </row>
    <row r="15" spans="2:23" ht="51" customHeight="1" x14ac:dyDescent="0.35">
      <c r="B15" s="229" t="s">
        <v>376</v>
      </c>
      <c r="C15" s="324" t="s">
        <v>605</v>
      </c>
      <c r="D15" s="324"/>
      <c r="E15" s="324"/>
      <c r="F15" s="324"/>
      <c r="G15" s="324"/>
      <c r="H15" s="324"/>
      <c r="I15" s="327"/>
      <c r="J15" s="324"/>
      <c r="K15" s="264"/>
      <c r="L15" s="229" t="s">
        <v>376</v>
      </c>
      <c r="M15" s="324" t="s">
        <v>605</v>
      </c>
      <c r="N15" s="324"/>
      <c r="O15" s="324"/>
      <c r="P15" s="324"/>
      <c r="Q15" s="324"/>
      <c r="R15" s="324"/>
      <c r="S15" s="324"/>
      <c r="T15" s="327"/>
      <c r="U15" s="326"/>
    </row>
    <row r="16" spans="2:23" ht="93" x14ac:dyDescent="0.35">
      <c r="B16" s="230" t="s">
        <v>377</v>
      </c>
      <c r="C16" s="224" t="s">
        <v>608</v>
      </c>
      <c r="D16" s="231">
        <v>249636</v>
      </c>
      <c r="E16" s="232"/>
      <c r="F16" s="232"/>
      <c r="G16" s="228">
        <f>SUM(D16:F16)</f>
        <v>249636</v>
      </c>
      <c r="H16" s="233"/>
      <c r="I16" s="234">
        <v>239548.16500000001</v>
      </c>
      <c r="J16" s="235"/>
      <c r="K16" s="264"/>
      <c r="L16" s="230" t="s">
        <v>377</v>
      </c>
      <c r="M16" s="224" t="s">
        <v>608</v>
      </c>
      <c r="N16" s="312">
        <f>149636+100000+200000</f>
        <v>449636</v>
      </c>
      <c r="O16" s="232"/>
      <c r="P16" s="232"/>
      <c r="Q16" s="228">
        <f>SUM(N16:P16)</f>
        <v>449636</v>
      </c>
      <c r="R16" s="280">
        <f>+Q16-G16</f>
        <v>200000</v>
      </c>
      <c r="S16" s="233"/>
      <c r="T16" s="234">
        <f>270336.065+141966.95+6492.8+30840</f>
        <v>449635.815</v>
      </c>
      <c r="U16" s="237"/>
      <c r="V16" s="317"/>
      <c r="W16" s="317"/>
    </row>
    <row r="17" spans="1:21" ht="15.5" x14ac:dyDescent="0.35">
      <c r="B17" s="230" t="s">
        <v>378</v>
      </c>
      <c r="C17" s="224"/>
      <c r="D17" s="231"/>
      <c r="E17" s="232"/>
      <c r="F17" s="232"/>
      <c r="G17" s="228">
        <f t="shared" ref="G17:G23" si="0">SUM(D17:F17)</f>
        <v>0</v>
      </c>
      <c r="H17" s="233"/>
      <c r="I17" s="236"/>
      <c r="J17" s="237"/>
      <c r="K17" s="264"/>
      <c r="L17" s="230" t="s">
        <v>378</v>
      </c>
      <c r="M17" s="224"/>
      <c r="N17" s="231"/>
      <c r="O17" s="232"/>
      <c r="P17" s="232"/>
      <c r="Q17" s="228">
        <f t="shared" ref="Q17:Q23" si="1">SUM(N17:P17)</f>
        <v>0</v>
      </c>
      <c r="R17" s="280">
        <f t="shared" ref="R17:R23" si="2">+Q17-G17</f>
        <v>0</v>
      </c>
      <c r="S17" s="233"/>
      <c r="T17" s="236"/>
      <c r="U17" s="237"/>
    </row>
    <row r="18" spans="1:21" ht="15.5" x14ac:dyDescent="0.35">
      <c r="B18" s="230" t="s">
        <v>379</v>
      </c>
      <c r="C18" s="224"/>
      <c r="D18" s="231"/>
      <c r="E18" s="232"/>
      <c r="F18" s="232"/>
      <c r="G18" s="228">
        <f t="shared" si="0"/>
        <v>0</v>
      </c>
      <c r="H18" s="233"/>
      <c r="I18" s="232"/>
      <c r="J18" s="237"/>
      <c r="K18" s="264"/>
      <c r="L18" s="230" t="s">
        <v>379</v>
      </c>
      <c r="M18" s="224"/>
      <c r="N18" s="231"/>
      <c r="O18" s="232"/>
      <c r="P18" s="232"/>
      <c r="Q18" s="228">
        <f t="shared" si="1"/>
        <v>0</v>
      </c>
      <c r="R18" s="280">
        <f t="shared" si="2"/>
        <v>0</v>
      </c>
      <c r="S18" s="233"/>
      <c r="T18" s="232"/>
      <c r="U18" s="237"/>
    </row>
    <row r="19" spans="1:21" ht="15.5" x14ac:dyDescent="0.35">
      <c r="B19" s="230" t="s">
        <v>380</v>
      </c>
      <c r="C19" s="224"/>
      <c r="D19" s="231"/>
      <c r="E19" s="232"/>
      <c r="F19" s="232"/>
      <c r="G19" s="228">
        <f t="shared" si="0"/>
        <v>0</v>
      </c>
      <c r="H19" s="233"/>
      <c r="I19" s="232"/>
      <c r="J19" s="237"/>
      <c r="K19" s="264"/>
      <c r="L19" s="230" t="s">
        <v>380</v>
      </c>
      <c r="M19" s="224"/>
      <c r="N19" s="231"/>
      <c r="O19" s="232"/>
      <c r="P19" s="232"/>
      <c r="Q19" s="228">
        <f t="shared" si="1"/>
        <v>0</v>
      </c>
      <c r="R19" s="280">
        <f t="shared" si="2"/>
        <v>0</v>
      </c>
      <c r="S19" s="233"/>
      <c r="T19" s="232"/>
      <c r="U19" s="237"/>
    </row>
    <row r="20" spans="1:21" ht="15.5" x14ac:dyDescent="0.35">
      <c r="B20" s="230" t="s">
        <v>381</v>
      </c>
      <c r="C20" s="224"/>
      <c r="D20" s="210"/>
      <c r="E20" s="232"/>
      <c r="F20" s="232"/>
      <c r="G20" s="228">
        <f t="shared" si="0"/>
        <v>0</v>
      </c>
      <c r="H20" s="233"/>
      <c r="I20" s="232"/>
      <c r="J20" s="237"/>
      <c r="K20" s="264"/>
      <c r="L20" s="230" t="s">
        <v>381</v>
      </c>
      <c r="M20" s="224"/>
      <c r="N20" s="210"/>
      <c r="O20" s="232"/>
      <c r="P20" s="232"/>
      <c r="Q20" s="228">
        <f t="shared" si="1"/>
        <v>0</v>
      </c>
      <c r="R20" s="280">
        <f t="shared" si="2"/>
        <v>0</v>
      </c>
      <c r="S20" s="233"/>
      <c r="T20" s="232"/>
      <c r="U20" s="237"/>
    </row>
    <row r="21" spans="1:21" ht="15.5" x14ac:dyDescent="0.35">
      <c r="B21" s="230" t="s">
        <v>382</v>
      </c>
      <c r="C21" s="238"/>
      <c r="D21" s="210"/>
      <c r="E21" s="232"/>
      <c r="F21" s="232"/>
      <c r="G21" s="228">
        <f t="shared" si="0"/>
        <v>0</v>
      </c>
      <c r="H21" s="233"/>
      <c r="I21" s="232"/>
      <c r="J21" s="237"/>
      <c r="K21" s="264"/>
      <c r="L21" s="230" t="s">
        <v>382</v>
      </c>
      <c r="M21" s="238"/>
      <c r="N21" s="210"/>
      <c r="O21" s="232"/>
      <c r="P21" s="232"/>
      <c r="Q21" s="228">
        <f t="shared" si="1"/>
        <v>0</v>
      </c>
      <c r="R21" s="280">
        <f t="shared" si="2"/>
        <v>0</v>
      </c>
      <c r="S21" s="233"/>
      <c r="T21" s="232"/>
      <c r="U21" s="237"/>
    </row>
    <row r="22" spans="1:21" ht="15.5" x14ac:dyDescent="0.35">
      <c r="B22" s="230" t="s">
        <v>383</v>
      </c>
      <c r="C22" s="239"/>
      <c r="D22" s="240"/>
      <c r="E22" s="241"/>
      <c r="F22" s="240"/>
      <c r="G22" s="228">
        <f t="shared" si="0"/>
        <v>0</v>
      </c>
      <c r="H22" s="242"/>
      <c r="I22" s="241"/>
      <c r="J22" s="243"/>
      <c r="K22" s="264"/>
      <c r="L22" s="230" t="s">
        <v>383</v>
      </c>
      <c r="M22" s="239"/>
      <c r="N22" s="240"/>
      <c r="O22" s="241"/>
      <c r="P22" s="240"/>
      <c r="Q22" s="228">
        <f t="shared" si="1"/>
        <v>0</v>
      </c>
      <c r="R22" s="280">
        <f t="shared" si="2"/>
        <v>0</v>
      </c>
      <c r="S22" s="242"/>
      <c r="T22" s="241"/>
      <c r="U22" s="243"/>
    </row>
    <row r="23" spans="1:21" ht="15.5" x14ac:dyDescent="0.35">
      <c r="A23" s="39"/>
      <c r="B23" s="230" t="s">
        <v>384</v>
      </c>
      <c r="C23" s="244"/>
      <c r="D23" s="241"/>
      <c r="E23" s="241"/>
      <c r="F23" s="241"/>
      <c r="G23" s="228">
        <f t="shared" si="0"/>
        <v>0</v>
      </c>
      <c r="H23" s="242"/>
      <c r="I23" s="241"/>
      <c r="J23" s="243"/>
      <c r="K23" s="264"/>
      <c r="L23" s="230" t="s">
        <v>384</v>
      </c>
      <c r="M23" s="244"/>
      <c r="N23" s="241"/>
      <c r="O23" s="241"/>
      <c r="P23" s="241"/>
      <c r="Q23" s="228">
        <f t="shared" si="1"/>
        <v>0</v>
      </c>
      <c r="R23" s="280">
        <f t="shared" si="2"/>
        <v>0</v>
      </c>
      <c r="S23" s="242"/>
      <c r="T23" s="241"/>
      <c r="U23" s="243"/>
    </row>
    <row r="24" spans="1:21" ht="15.5" x14ac:dyDescent="0.35">
      <c r="A24" s="39"/>
      <c r="B24" s="245"/>
      <c r="C24" s="246" t="s">
        <v>534</v>
      </c>
      <c r="D24" s="247">
        <f>SUM(D16:D23)</f>
        <v>249636</v>
      </c>
      <c r="E24" s="247">
        <f>SUM(E16:E23)</f>
        <v>0</v>
      </c>
      <c r="F24" s="247">
        <f>SUM(F16:F23)</f>
        <v>0</v>
      </c>
      <c r="G24" s="247">
        <f>SUM(G16:G23)</f>
        <v>249636</v>
      </c>
      <c r="H24" s="247">
        <f>(H16*G16)+(H17*G17)+(H18*G18)+(H19*G19)+(H20*G20)+(H21*G21)+(H22*G22)+(H23*G23)</f>
        <v>0</v>
      </c>
      <c r="I24" s="247">
        <f>SUM(I16:I23)</f>
        <v>239548.16500000001</v>
      </c>
      <c r="J24" s="243"/>
      <c r="K24" s="264"/>
      <c r="L24" s="245"/>
      <c r="M24" s="246" t="s">
        <v>534</v>
      </c>
      <c r="N24" s="247">
        <f>SUM(N16:N23)</f>
        <v>449636</v>
      </c>
      <c r="O24" s="247">
        <f>SUM(O16:O23)</f>
        <v>0</v>
      </c>
      <c r="P24" s="247">
        <f>SUM(P16:P23)</f>
        <v>0</v>
      </c>
      <c r="Q24" s="247">
        <f>SUM(Q16:Q23)</f>
        <v>449636</v>
      </c>
      <c r="R24" s="247">
        <f>SUM(R16:R23)</f>
        <v>200000</v>
      </c>
      <c r="S24" s="247">
        <f>(S16*Q16)+(S17*Q17)+(S18*Q18)+(S19*Q19)+(S20*Q20)+(S21*Q21)+(S22*Q22)+(S23*Q23)</f>
        <v>0</v>
      </c>
      <c r="T24" s="247">
        <f>SUM(T16:T23)</f>
        <v>449635.815</v>
      </c>
      <c r="U24" s="243"/>
    </row>
    <row r="25" spans="1:21" ht="51" customHeight="1" x14ac:dyDescent="0.35">
      <c r="A25" s="39"/>
      <c r="B25" s="229" t="s">
        <v>385</v>
      </c>
      <c r="C25" s="328" t="s">
        <v>618</v>
      </c>
      <c r="D25" s="328"/>
      <c r="E25" s="328"/>
      <c r="F25" s="328"/>
      <c r="G25" s="328"/>
      <c r="H25" s="328"/>
      <c r="I25" s="325"/>
      <c r="J25" s="328"/>
      <c r="K25" s="264"/>
      <c r="L25" s="229" t="s">
        <v>385</v>
      </c>
      <c r="M25" s="328" t="s">
        <v>618</v>
      </c>
      <c r="N25" s="328"/>
      <c r="O25" s="328"/>
      <c r="P25" s="328"/>
      <c r="Q25" s="328"/>
      <c r="R25" s="328"/>
      <c r="S25" s="328"/>
      <c r="T25" s="325"/>
      <c r="U25" s="329"/>
    </row>
    <row r="26" spans="1:21" ht="78" customHeight="1" x14ac:dyDescent="0.35">
      <c r="A26" s="39"/>
      <c r="B26" s="230" t="s">
        <v>386</v>
      </c>
      <c r="C26" s="248" t="s">
        <v>617</v>
      </c>
      <c r="D26" s="232">
        <v>1000</v>
      </c>
      <c r="E26" s="249"/>
      <c r="F26" s="190"/>
      <c r="G26" s="228">
        <f>SUM(D26:F26)</f>
        <v>1000</v>
      </c>
      <c r="H26" s="242"/>
      <c r="I26" s="234"/>
      <c r="J26" s="222"/>
      <c r="K26" s="264"/>
      <c r="L26" s="230" t="s">
        <v>386</v>
      </c>
      <c r="M26" s="248" t="s">
        <v>617</v>
      </c>
      <c r="N26" s="232">
        <v>1000</v>
      </c>
      <c r="O26" s="249"/>
      <c r="P26" s="190"/>
      <c r="Q26" s="228">
        <f>SUM(N26:P26)</f>
        <v>1000</v>
      </c>
      <c r="R26" s="280">
        <f t="shared" ref="R26:R39" si="3">+Q26-G26</f>
        <v>0</v>
      </c>
      <c r="S26" s="242"/>
      <c r="T26" s="253">
        <v>1000</v>
      </c>
      <c r="U26" s="201"/>
    </row>
    <row r="27" spans="1:21" ht="108.5" x14ac:dyDescent="0.35">
      <c r="A27" s="39"/>
      <c r="B27" s="230" t="s">
        <v>387</v>
      </c>
      <c r="C27" s="250" t="s">
        <v>619</v>
      </c>
      <c r="D27" s="251">
        <v>1000</v>
      </c>
      <c r="E27" s="252"/>
      <c r="F27" s="190"/>
      <c r="G27" s="228">
        <f t="shared" ref="G27:G39" si="4">SUM(D27:F27)</f>
        <v>1000</v>
      </c>
      <c r="H27" s="242"/>
      <c r="I27" s="253">
        <v>1000</v>
      </c>
      <c r="J27" s="212"/>
      <c r="K27" s="264"/>
      <c r="L27" s="230" t="s">
        <v>387</v>
      </c>
      <c r="M27" s="250" t="s">
        <v>619</v>
      </c>
      <c r="N27" s="251">
        <v>1000</v>
      </c>
      <c r="O27" s="252"/>
      <c r="P27" s="190"/>
      <c r="Q27" s="228">
        <f t="shared" ref="Q27:Q40" si="5">SUM(N27:P27)</f>
        <v>1000</v>
      </c>
      <c r="R27" s="280">
        <f t="shared" si="3"/>
        <v>0</v>
      </c>
      <c r="S27" s="242"/>
      <c r="T27" s="253">
        <v>1000</v>
      </c>
      <c r="U27" s="201"/>
    </row>
    <row r="28" spans="1:21" ht="77.5" x14ac:dyDescent="0.35">
      <c r="A28" s="39"/>
      <c r="B28" s="230" t="s">
        <v>388</v>
      </c>
      <c r="C28" s="262" t="s">
        <v>620</v>
      </c>
      <c r="D28" s="232">
        <v>0</v>
      </c>
      <c r="E28" s="252"/>
      <c r="F28" s="190"/>
      <c r="G28" s="228">
        <f t="shared" si="4"/>
        <v>0</v>
      </c>
      <c r="H28" s="242"/>
      <c r="I28" s="240">
        <v>500</v>
      </c>
      <c r="J28" s="213"/>
      <c r="K28" s="264"/>
      <c r="L28" s="230" t="s">
        <v>388</v>
      </c>
      <c r="M28" s="262" t="s">
        <v>620</v>
      </c>
      <c r="N28" s="232">
        <v>0</v>
      </c>
      <c r="O28" s="252"/>
      <c r="P28" s="190"/>
      <c r="Q28" s="228">
        <f t="shared" si="5"/>
        <v>0</v>
      </c>
      <c r="R28" s="280">
        <f t="shared" si="3"/>
        <v>0</v>
      </c>
      <c r="S28" s="242"/>
      <c r="T28" s="240">
        <v>500</v>
      </c>
      <c r="U28" s="213"/>
    </row>
    <row r="29" spans="1:21" ht="186" x14ac:dyDescent="0.35">
      <c r="A29" s="39"/>
      <c r="B29" s="230" t="s">
        <v>389</v>
      </c>
      <c r="C29" s="254" t="s">
        <v>621</v>
      </c>
      <c r="D29" s="255">
        <v>0</v>
      </c>
      <c r="E29" s="232"/>
      <c r="F29" s="190"/>
      <c r="G29" s="228">
        <f t="shared" si="4"/>
        <v>0</v>
      </c>
      <c r="H29" s="233"/>
      <c r="I29" s="240">
        <v>500</v>
      </c>
      <c r="J29" s="213"/>
      <c r="K29" s="264"/>
      <c r="L29" s="230" t="s">
        <v>389</v>
      </c>
      <c r="M29" s="254" t="s">
        <v>621</v>
      </c>
      <c r="N29" s="232">
        <v>0</v>
      </c>
      <c r="O29" s="232"/>
      <c r="P29" s="190"/>
      <c r="Q29" s="228">
        <f t="shared" si="5"/>
        <v>0</v>
      </c>
      <c r="R29" s="280">
        <f t="shared" si="3"/>
        <v>0</v>
      </c>
      <c r="S29" s="233"/>
      <c r="T29" s="240">
        <v>500</v>
      </c>
      <c r="U29" s="213"/>
    </row>
    <row r="30" spans="1:21" ht="124" x14ac:dyDescent="0.35">
      <c r="A30" s="39"/>
      <c r="B30" s="230" t="s">
        <v>390</v>
      </c>
      <c r="C30" s="256" t="s">
        <v>622</v>
      </c>
      <c r="D30" s="255">
        <v>5000</v>
      </c>
      <c r="E30" s="232"/>
      <c r="F30" s="191"/>
      <c r="G30" s="228">
        <f t="shared" si="4"/>
        <v>5000</v>
      </c>
      <c r="H30" s="233"/>
      <c r="I30" s="240">
        <v>4000</v>
      </c>
      <c r="J30" s="213"/>
      <c r="K30" s="264"/>
      <c r="L30" s="230" t="s">
        <v>390</v>
      </c>
      <c r="M30" s="256" t="s">
        <v>622</v>
      </c>
      <c r="N30" s="255">
        <v>5000</v>
      </c>
      <c r="O30" s="232"/>
      <c r="P30" s="191"/>
      <c r="Q30" s="228">
        <f t="shared" si="5"/>
        <v>5000</v>
      </c>
      <c r="R30" s="280">
        <f t="shared" si="3"/>
        <v>0</v>
      </c>
      <c r="S30" s="233"/>
      <c r="T30" s="240">
        <v>5000</v>
      </c>
      <c r="U30" s="213"/>
    </row>
    <row r="31" spans="1:21" ht="46.5" x14ac:dyDescent="0.35">
      <c r="A31" s="39"/>
      <c r="B31" s="230" t="s">
        <v>391</v>
      </c>
      <c r="C31" s="257" t="s">
        <v>623</v>
      </c>
      <c r="D31" s="255">
        <v>12000</v>
      </c>
      <c r="E31" s="232"/>
      <c r="F31" s="232"/>
      <c r="G31" s="228">
        <f t="shared" si="4"/>
        <v>12000</v>
      </c>
      <c r="H31" s="233"/>
      <c r="I31" s="240">
        <v>800</v>
      </c>
      <c r="J31" s="232"/>
      <c r="K31" s="264"/>
      <c r="L31" s="230" t="s">
        <v>391</v>
      </c>
      <c r="M31" s="257" t="s">
        <v>623</v>
      </c>
      <c r="N31" s="255">
        <v>12000</v>
      </c>
      <c r="O31" s="232"/>
      <c r="P31" s="232"/>
      <c r="Q31" s="228">
        <f t="shared" si="5"/>
        <v>12000</v>
      </c>
      <c r="R31" s="280">
        <f t="shared" si="3"/>
        <v>0</v>
      </c>
      <c r="S31" s="233"/>
      <c r="T31" s="240">
        <v>12000</v>
      </c>
      <c r="U31" s="232"/>
    </row>
    <row r="32" spans="1:21" ht="108.5" x14ac:dyDescent="0.35">
      <c r="A32" s="39"/>
      <c r="B32" s="230" t="s">
        <v>392</v>
      </c>
      <c r="C32" s="244" t="s">
        <v>636</v>
      </c>
      <c r="D32" s="241">
        <v>2500</v>
      </c>
      <c r="E32" s="241"/>
      <c r="F32" s="241"/>
      <c r="G32" s="228">
        <f t="shared" si="4"/>
        <v>2500</v>
      </c>
      <c r="H32" s="242"/>
      <c r="I32" s="240">
        <v>500</v>
      </c>
      <c r="J32" s="241"/>
      <c r="K32" s="264"/>
      <c r="L32" s="230" t="s">
        <v>392</v>
      </c>
      <c r="M32" s="244" t="s">
        <v>636</v>
      </c>
      <c r="N32" s="241">
        <v>2500</v>
      </c>
      <c r="O32" s="241"/>
      <c r="P32" s="241"/>
      <c r="Q32" s="228">
        <f t="shared" si="5"/>
        <v>2500</v>
      </c>
      <c r="R32" s="280">
        <f t="shared" si="3"/>
        <v>0</v>
      </c>
      <c r="S32" s="242"/>
      <c r="T32" s="240">
        <v>2500</v>
      </c>
      <c r="U32" s="241"/>
    </row>
    <row r="33" spans="1:21" ht="46.5" x14ac:dyDescent="0.35">
      <c r="A33" s="39"/>
      <c r="B33" s="230" t="s">
        <v>393</v>
      </c>
      <c r="C33" s="244" t="s">
        <v>635</v>
      </c>
      <c r="D33" s="241">
        <v>1500</v>
      </c>
      <c r="E33" s="241"/>
      <c r="F33" s="241"/>
      <c r="G33" s="228">
        <f t="shared" si="4"/>
        <v>1500</v>
      </c>
      <c r="H33" s="242"/>
      <c r="I33" s="240">
        <v>500</v>
      </c>
      <c r="J33" s="243"/>
      <c r="K33" s="264"/>
      <c r="L33" s="230" t="s">
        <v>393</v>
      </c>
      <c r="M33" s="244" t="s">
        <v>635</v>
      </c>
      <c r="N33" s="241">
        <v>1500</v>
      </c>
      <c r="O33" s="241"/>
      <c r="P33" s="241"/>
      <c r="Q33" s="228">
        <f t="shared" si="5"/>
        <v>1500</v>
      </c>
      <c r="R33" s="280">
        <f t="shared" si="3"/>
        <v>0</v>
      </c>
      <c r="S33" s="242"/>
      <c r="T33" s="240">
        <v>1500</v>
      </c>
      <c r="U33" s="243"/>
    </row>
    <row r="34" spans="1:21" ht="232.5" x14ac:dyDescent="0.35">
      <c r="A34" s="39"/>
      <c r="B34" s="230" t="s">
        <v>624</v>
      </c>
      <c r="C34" s="244" t="s">
        <v>634</v>
      </c>
      <c r="D34" s="263">
        <v>1500</v>
      </c>
      <c r="E34" s="263"/>
      <c r="F34" s="263"/>
      <c r="G34" s="228">
        <f t="shared" si="4"/>
        <v>1500</v>
      </c>
      <c r="H34" s="242"/>
      <c r="I34" s="240">
        <v>1500</v>
      </c>
      <c r="J34" s="243"/>
      <c r="K34" s="264"/>
      <c r="L34" s="230" t="s">
        <v>624</v>
      </c>
      <c r="M34" s="244" t="s">
        <v>634</v>
      </c>
      <c r="N34" s="263">
        <v>1500</v>
      </c>
      <c r="O34" s="263"/>
      <c r="P34" s="263"/>
      <c r="Q34" s="228">
        <f t="shared" si="5"/>
        <v>1500</v>
      </c>
      <c r="R34" s="280">
        <f t="shared" si="3"/>
        <v>0</v>
      </c>
      <c r="S34" s="242"/>
      <c r="T34" s="240">
        <v>1500</v>
      </c>
      <c r="U34" s="243"/>
    </row>
    <row r="35" spans="1:21" ht="93" customHeight="1" x14ac:dyDescent="0.35">
      <c r="A35" s="39"/>
      <c r="B35" s="230" t="s">
        <v>625</v>
      </c>
      <c r="C35" s="244" t="s">
        <v>610</v>
      </c>
      <c r="D35" s="263">
        <v>2500</v>
      </c>
      <c r="E35" s="263"/>
      <c r="F35" s="263"/>
      <c r="G35" s="228">
        <f t="shared" si="4"/>
        <v>2500</v>
      </c>
      <c r="H35" s="242"/>
      <c r="I35" s="240">
        <v>4200</v>
      </c>
      <c r="J35" s="243"/>
      <c r="K35" s="264"/>
      <c r="L35" s="230" t="s">
        <v>625</v>
      </c>
      <c r="M35" s="244" t="s">
        <v>610</v>
      </c>
      <c r="N35" s="263">
        <v>2500</v>
      </c>
      <c r="O35" s="263"/>
      <c r="P35" s="263"/>
      <c r="Q35" s="228">
        <f t="shared" si="5"/>
        <v>2500</v>
      </c>
      <c r="R35" s="280">
        <f t="shared" si="3"/>
        <v>0</v>
      </c>
      <c r="S35" s="242"/>
      <c r="T35" s="240">
        <v>4200</v>
      </c>
      <c r="U35" s="243"/>
    </row>
    <row r="36" spans="1:21" ht="93" x14ac:dyDescent="0.35">
      <c r="A36" s="39"/>
      <c r="B36" s="230" t="s">
        <v>626</v>
      </c>
      <c r="C36" s="244" t="s">
        <v>633</v>
      </c>
      <c r="D36" s="263">
        <v>1000</v>
      </c>
      <c r="E36" s="263"/>
      <c r="F36" s="263"/>
      <c r="G36" s="228">
        <f t="shared" si="4"/>
        <v>1000</v>
      </c>
      <c r="H36" s="242"/>
      <c r="I36" s="240">
        <v>1000</v>
      </c>
      <c r="J36" s="243"/>
      <c r="K36" s="264"/>
      <c r="L36" s="230" t="s">
        <v>626</v>
      </c>
      <c r="M36" s="244" t="s">
        <v>633</v>
      </c>
      <c r="N36" s="263">
        <v>1000</v>
      </c>
      <c r="O36" s="263"/>
      <c r="P36" s="263"/>
      <c r="Q36" s="228">
        <f t="shared" si="5"/>
        <v>1000</v>
      </c>
      <c r="R36" s="280">
        <f t="shared" si="3"/>
        <v>0</v>
      </c>
      <c r="S36" s="242"/>
      <c r="T36" s="240">
        <v>1000</v>
      </c>
      <c r="U36" s="243"/>
    </row>
    <row r="37" spans="1:21" ht="139.5" x14ac:dyDescent="0.35">
      <c r="A37" s="39"/>
      <c r="B37" s="230" t="s">
        <v>627</v>
      </c>
      <c r="C37" s="244" t="s">
        <v>632</v>
      </c>
      <c r="D37" s="263">
        <v>1700</v>
      </c>
      <c r="E37" s="263"/>
      <c r="F37" s="263"/>
      <c r="G37" s="228">
        <f t="shared" si="4"/>
        <v>1700</v>
      </c>
      <c r="H37" s="242"/>
      <c r="I37" s="240">
        <v>1700</v>
      </c>
      <c r="J37" s="243"/>
      <c r="K37" s="264"/>
      <c r="L37" s="230" t="s">
        <v>627</v>
      </c>
      <c r="M37" s="244" t="s">
        <v>632</v>
      </c>
      <c r="N37" s="263">
        <v>1700</v>
      </c>
      <c r="O37" s="263"/>
      <c r="P37" s="263"/>
      <c r="Q37" s="228">
        <f t="shared" si="5"/>
        <v>1700</v>
      </c>
      <c r="R37" s="280">
        <f t="shared" si="3"/>
        <v>0</v>
      </c>
      <c r="S37" s="242"/>
      <c r="T37" s="240">
        <v>1700</v>
      </c>
      <c r="U37" s="243"/>
    </row>
    <row r="38" spans="1:21" ht="77.5" x14ac:dyDescent="0.35">
      <c r="A38" s="39"/>
      <c r="B38" s="230" t="s">
        <v>628</v>
      </c>
      <c r="C38" s="244" t="s">
        <v>631</v>
      </c>
      <c r="D38" s="263">
        <v>200</v>
      </c>
      <c r="E38" s="263"/>
      <c r="F38" s="263"/>
      <c r="G38" s="228">
        <f t="shared" si="4"/>
        <v>200</v>
      </c>
      <c r="H38" s="242"/>
      <c r="I38" s="240">
        <v>200</v>
      </c>
      <c r="J38" s="243"/>
      <c r="K38" s="264"/>
      <c r="L38" s="230" t="s">
        <v>628</v>
      </c>
      <c r="M38" s="244" t="s">
        <v>631</v>
      </c>
      <c r="N38" s="263">
        <v>200</v>
      </c>
      <c r="O38" s="263"/>
      <c r="P38" s="263"/>
      <c r="Q38" s="228">
        <f t="shared" si="5"/>
        <v>200</v>
      </c>
      <c r="R38" s="280">
        <f t="shared" si="3"/>
        <v>0</v>
      </c>
      <c r="S38" s="242"/>
      <c r="T38" s="240">
        <v>200</v>
      </c>
      <c r="U38" s="243"/>
    </row>
    <row r="39" spans="1:21" ht="93" x14ac:dyDescent="0.35">
      <c r="A39" s="39"/>
      <c r="B39" s="230" t="s">
        <v>629</v>
      </c>
      <c r="C39" s="244" t="s">
        <v>630</v>
      </c>
      <c r="D39" s="263">
        <v>500</v>
      </c>
      <c r="E39" s="263"/>
      <c r="F39" s="263"/>
      <c r="G39" s="228">
        <f t="shared" si="4"/>
        <v>500</v>
      </c>
      <c r="H39" s="242"/>
      <c r="I39" s="240">
        <v>500</v>
      </c>
      <c r="J39" s="243"/>
      <c r="K39" s="264"/>
      <c r="L39" s="230" t="s">
        <v>629</v>
      </c>
      <c r="M39" s="244" t="s">
        <v>630</v>
      </c>
      <c r="N39" s="263">
        <v>500</v>
      </c>
      <c r="O39" s="263"/>
      <c r="P39" s="263"/>
      <c r="Q39" s="228">
        <f t="shared" si="5"/>
        <v>500</v>
      </c>
      <c r="R39" s="280">
        <f t="shared" si="3"/>
        <v>0</v>
      </c>
      <c r="S39" s="242"/>
      <c r="T39" s="240">
        <v>500</v>
      </c>
      <c r="U39" s="243"/>
    </row>
    <row r="40" spans="1:21" ht="46.5" x14ac:dyDescent="0.35">
      <c r="A40" s="39"/>
      <c r="B40" s="295"/>
      <c r="C40" s="244"/>
      <c r="D40" s="263"/>
      <c r="E40" s="263"/>
      <c r="F40" s="263"/>
      <c r="G40" s="296"/>
      <c r="H40" s="242"/>
      <c r="I40" s="240"/>
      <c r="J40" s="243"/>
      <c r="K40" s="264"/>
      <c r="L40" s="313" t="s">
        <v>697</v>
      </c>
      <c r="M40" s="298" t="s">
        <v>696</v>
      </c>
      <c r="N40" s="266">
        <v>40000</v>
      </c>
      <c r="O40" s="263"/>
      <c r="P40" s="263"/>
      <c r="Q40" s="296">
        <f t="shared" si="5"/>
        <v>40000</v>
      </c>
      <c r="R40" s="297"/>
      <c r="S40" s="242"/>
      <c r="T40" s="240">
        <v>42500</v>
      </c>
      <c r="U40" s="243" t="s">
        <v>698</v>
      </c>
    </row>
    <row r="41" spans="1:21" ht="15.5" x14ac:dyDescent="0.35">
      <c r="A41" s="39"/>
      <c r="B41" s="245"/>
      <c r="C41" s="246" t="s">
        <v>534</v>
      </c>
      <c r="D41" s="258">
        <f>SUM(D26:D39)</f>
        <v>30400</v>
      </c>
      <c r="E41" s="258">
        <f>SUM(E26:E39)</f>
        <v>0</v>
      </c>
      <c r="F41" s="258">
        <f>SUM(F26:F39)</f>
        <v>0</v>
      </c>
      <c r="G41" s="258">
        <f>SUM(G26:G39)</f>
        <v>30400</v>
      </c>
      <c r="H41" s="247">
        <f>(H26*G26)+(H27*G27)+(H28*G28)+(H29*G29)+(H30*G30)+(H31*G31)+(H32*G32)+(H33*G33)+(H34*G34)+(H35*G35)+(H36*G36)+(H37*G37)+(H38*G38)+(H39*G39)</f>
        <v>0</v>
      </c>
      <c r="I41" s="247">
        <f>SUM(I26:I39)</f>
        <v>16900</v>
      </c>
      <c r="J41" s="243"/>
      <c r="K41" s="264"/>
      <c r="L41" s="245"/>
      <c r="M41" s="246" t="s">
        <v>534</v>
      </c>
      <c r="N41" s="258">
        <f>SUM(N26:N40)</f>
        <v>70400</v>
      </c>
      <c r="O41" s="258">
        <f t="shared" ref="O41:P41" si="6">SUM(O26:O40)</f>
        <v>0</v>
      </c>
      <c r="P41" s="258">
        <f t="shared" si="6"/>
        <v>0</v>
      </c>
      <c r="Q41" s="258">
        <f>SUM(Q26:Q40)</f>
        <v>70400</v>
      </c>
      <c r="R41" s="258">
        <f>SUM(R26:R40)</f>
        <v>0</v>
      </c>
      <c r="S41" s="258">
        <f>SUM(S26:S40)</f>
        <v>0</v>
      </c>
      <c r="T41" s="247">
        <f>SUM(T26:T40)</f>
        <v>75600</v>
      </c>
      <c r="U41" s="243"/>
    </row>
    <row r="42" spans="1:21" ht="51" customHeight="1" x14ac:dyDescent="0.35">
      <c r="A42" s="39"/>
      <c r="B42" s="229" t="s">
        <v>394</v>
      </c>
      <c r="C42" s="328" t="s">
        <v>606</v>
      </c>
      <c r="D42" s="328"/>
      <c r="E42" s="328"/>
      <c r="F42" s="328"/>
      <c r="G42" s="328"/>
      <c r="H42" s="328"/>
      <c r="I42" s="325"/>
      <c r="J42" s="328"/>
      <c r="K42" s="264"/>
      <c r="L42" s="229" t="s">
        <v>394</v>
      </c>
      <c r="M42" s="328" t="s">
        <v>606</v>
      </c>
      <c r="N42" s="328"/>
      <c r="O42" s="328"/>
      <c r="P42" s="328"/>
      <c r="Q42" s="328"/>
      <c r="R42" s="328"/>
      <c r="S42" s="328"/>
      <c r="T42" s="325"/>
      <c r="U42" s="329"/>
    </row>
    <row r="43" spans="1:21" ht="201.5" x14ac:dyDescent="0.35">
      <c r="A43" s="39"/>
      <c r="B43" s="230" t="s">
        <v>395</v>
      </c>
      <c r="C43" s="244" t="s">
        <v>661</v>
      </c>
      <c r="D43" s="251">
        <v>2600</v>
      </c>
      <c r="E43" s="255"/>
      <c r="F43" s="232"/>
      <c r="G43" s="228">
        <f>SUM(D43:F43)</f>
        <v>2600</v>
      </c>
      <c r="H43" s="242"/>
      <c r="I43" s="259">
        <v>2600</v>
      </c>
      <c r="J43" s="235"/>
      <c r="K43" s="264"/>
      <c r="L43" s="230" t="s">
        <v>395</v>
      </c>
      <c r="M43" s="244" t="s">
        <v>661</v>
      </c>
      <c r="N43" s="251">
        <v>2600</v>
      </c>
      <c r="O43" s="255"/>
      <c r="P43" s="232"/>
      <c r="Q43" s="228">
        <f t="shared" ref="Q43:Q59" si="7">SUM(N43:P43)</f>
        <v>2600</v>
      </c>
      <c r="R43" s="280">
        <f t="shared" ref="R43:R59" si="8">+Q43-G43</f>
        <v>0</v>
      </c>
      <c r="S43" s="242"/>
      <c r="T43" s="259">
        <v>2600</v>
      </c>
      <c r="U43" s="237"/>
    </row>
    <row r="44" spans="1:21" ht="170.5" x14ac:dyDescent="0.35">
      <c r="A44" s="39"/>
      <c r="B44" s="230" t="s">
        <v>396</v>
      </c>
      <c r="C44" s="244" t="s">
        <v>660</v>
      </c>
      <c r="D44" s="260">
        <v>1500</v>
      </c>
      <c r="E44" s="232"/>
      <c r="F44" s="232"/>
      <c r="G44" s="228">
        <f t="shared" ref="G44:G59" si="9">SUM(D44:F44)</f>
        <v>1500</v>
      </c>
      <c r="H44" s="242"/>
      <c r="I44" s="253">
        <v>1500</v>
      </c>
      <c r="J44" s="237"/>
      <c r="K44" s="264"/>
      <c r="L44" s="230" t="s">
        <v>396</v>
      </c>
      <c r="M44" s="244" t="s">
        <v>660</v>
      </c>
      <c r="N44" s="260">
        <v>1500</v>
      </c>
      <c r="O44" s="232"/>
      <c r="P44" s="232"/>
      <c r="Q44" s="228">
        <f t="shared" si="7"/>
        <v>1500</v>
      </c>
      <c r="R44" s="280">
        <f t="shared" si="8"/>
        <v>0</v>
      </c>
      <c r="S44" s="242"/>
      <c r="T44" s="253">
        <v>1500</v>
      </c>
      <c r="U44" s="237"/>
    </row>
    <row r="45" spans="1:21" ht="279" x14ac:dyDescent="0.35">
      <c r="A45" s="39"/>
      <c r="B45" s="230" t="s">
        <v>397</v>
      </c>
      <c r="C45" s="238" t="s">
        <v>659</v>
      </c>
      <c r="D45" s="255">
        <v>7500</v>
      </c>
      <c r="E45" s="232"/>
      <c r="F45" s="232"/>
      <c r="G45" s="228">
        <f t="shared" si="9"/>
        <v>7500</v>
      </c>
      <c r="H45" s="233"/>
      <c r="I45" s="232"/>
      <c r="J45" s="237"/>
      <c r="K45" s="264"/>
      <c r="L45" s="230" t="s">
        <v>397</v>
      </c>
      <c r="M45" s="238" t="s">
        <v>659</v>
      </c>
      <c r="N45" s="255">
        <v>7500</v>
      </c>
      <c r="O45" s="232"/>
      <c r="P45" s="232"/>
      <c r="Q45" s="228">
        <f t="shared" si="7"/>
        <v>7500</v>
      </c>
      <c r="R45" s="280">
        <f t="shared" si="8"/>
        <v>0</v>
      </c>
      <c r="S45" s="233"/>
      <c r="T45" s="232">
        <v>7000</v>
      </c>
      <c r="U45" s="237"/>
    </row>
    <row r="46" spans="1:21" ht="93" x14ac:dyDescent="0.35">
      <c r="A46" s="39"/>
      <c r="B46" s="230" t="s">
        <v>398</v>
      </c>
      <c r="C46" s="257" t="s">
        <v>658</v>
      </c>
      <c r="D46" s="255">
        <v>-15000</v>
      </c>
      <c r="E46" s="232"/>
      <c r="F46" s="232"/>
      <c r="G46" s="228">
        <f t="shared" si="9"/>
        <v>-15000</v>
      </c>
      <c r="H46" s="233"/>
      <c r="I46" s="240">
        <v>20443.36</v>
      </c>
      <c r="J46" s="232"/>
      <c r="K46" s="264"/>
      <c r="L46" s="230" t="s">
        <v>398</v>
      </c>
      <c r="M46" s="257" t="s">
        <v>658</v>
      </c>
      <c r="N46" s="255">
        <v>-15000</v>
      </c>
      <c r="O46" s="232"/>
      <c r="P46" s="232"/>
      <c r="Q46" s="228">
        <f t="shared" si="7"/>
        <v>-15000</v>
      </c>
      <c r="R46" s="280">
        <f t="shared" si="8"/>
        <v>0</v>
      </c>
      <c r="S46" s="233"/>
      <c r="T46" s="240">
        <v>20443.36</v>
      </c>
      <c r="U46" s="232"/>
    </row>
    <row r="47" spans="1:21" s="39" customFormat="1" ht="217" x14ac:dyDescent="0.35">
      <c r="B47" s="230" t="s">
        <v>399</v>
      </c>
      <c r="C47" s="224" t="s">
        <v>657</v>
      </c>
      <c r="D47" s="255">
        <v>5000</v>
      </c>
      <c r="E47" s="232"/>
      <c r="F47" s="232"/>
      <c r="G47" s="228">
        <f t="shared" si="9"/>
        <v>5000</v>
      </c>
      <c r="H47" s="233"/>
      <c r="I47" s="240">
        <v>5400</v>
      </c>
      <c r="J47" s="237"/>
      <c r="K47" s="264"/>
      <c r="L47" s="230" t="s">
        <v>399</v>
      </c>
      <c r="M47" s="224" t="s">
        <v>657</v>
      </c>
      <c r="N47" s="255">
        <v>5000</v>
      </c>
      <c r="O47" s="232"/>
      <c r="P47" s="232"/>
      <c r="Q47" s="228">
        <f t="shared" si="7"/>
        <v>5000</v>
      </c>
      <c r="R47" s="280">
        <f t="shared" si="8"/>
        <v>0</v>
      </c>
      <c r="S47" s="233"/>
      <c r="T47" s="240">
        <v>5400</v>
      </c>
      <c r="U47" s="237"/>
    </row>
    <row r="48" spans="1:21" s="39" customFormat="1" ht="124" x14ac:dyDescent="0.35">
      <c r="B48" s="230" t="s">
        <v>400</v>
      </c>
      <c r="C48" s="224" t="s">
        <v>656</v>
      </c>
      <c r="D48" s="232">
        <v>2600</v>
      </c>
      <c r="E48" s="232"/>
      <c r="F48" s="232"/>
      <c r="G48" s="228">
        <f t="shared" si="9"/>
        <v>2600</v>
      </c>
      <c r="H48" s="233"/>
      <c r="I48" s="240">
        <v>2600</v>
      </c>
      <c r="J48" s="232"/>
      <c r="K48" s="264"/>
      <c r="L48" s="230" t="s">
        <v>400</v>
      </c>
      <c r="M48" s="224" t="s">
        <v>656</v>
      </c>
      <c r="N48" s="232">
        <v>2600</v>
      </c>
      <c r="O48" s="232"/>
      <c r="P48" s="232"/>
      <c r="Q48" s="228">
        <f t="shared" si="7"/>
        <v>2600</v>
      </c>
      <c r="R48" s="280">
        <f t="shared" si="8"/>
        <v>0</v>
      </c>
      <c r="S48" s="233"/>
      <c r="T48" s="240">
        <v>2600</v>
      </c>
      <c r="U48" s="232"/>
    </row>
    <row r="49" spans="1:21" s="39" customFormat="1" ht="170.5" x14ac:dyDescent="0.35">
      <c r="A49" s="38"/>
      <c r="B49" s="230" t="s">
        <v>401</v>
      </c>
      <c r="C49" s="244" t="s">
        <v>655</v>
      </c>
      <c r="D49" s="241">
        <v>2000</v>
      </c>
      <c r="E49" s="241"/>
      <c r="F49" s="241"/>
      <c r="G49" s="228">
        <f t="shared" si="9"/>
        <v>2000</v>
      </c>
      <c r="H49" s="242"/>
      <c r="I49" s="240">
        <v>2000</v>
      </c>
      <c r="J49" s="243"/>
      <c r="K49" s="264"/>
      <c r="L49" s="230" t="s">
        <v>401</v>
      </c>
      <c r="M49" s="244" t="s">
        <v>655</v>
      </c>
      <c r="N49" s="241">
        <v>2000</v>
      </c>
      <c r="O49" s="241"/>
      <c r="P49" s="241"/>
      <c r="Q49" s="228">
        <f t="shared" si="7"/>
        <v>2000</v>
      </c>
      <c r="R49" s="280">
        <f t="shared" si="8"/>
        <v>0</v>
      </c>
      <c r="S49" s="242"/>
      <c r="T49" s="240">
        <v>2000</v>
      </c>
      <c r="U49" s="243"/>
    </row>
    <row r="50" spans="1:21" ht="139.5" x14ac:dyDescent="0.35">
      <c r="B50" s="230" t="s">
        <v>402</v>
      </c>
      <c r="C50" s="244" t="s">
        <v>654</v>
      </c>
      <c r="D50" s="241">
        <v>2000</v>
      </c>
      <c r="E50" s="241"/>
      <c r="F50" s="241"/>
      <c r="G50" s="228">
        <f t="shared" si="9"/>
        <v>2000</v>
      </c>
      <c r="H50" s="242"/>
      <c r="I50" s="240">
        <v>2000</v>
      </c>
      <c r="J50" s="243"/>
      <c r="K50" s="264"/>
      <c r="L50" s="230" t="s">
        <v>402</v>
      </c>
      <c r="M50" s="244" t="s">
        <v>654</v>
      </c>
      <c r="N50" s="241">
        <v>2000</v>
      </c>
      <c r="O50" s="241"/>
      <c r="P50" s="241"/>
      <c r="Q50" s="228">
        <f t="shared" si="7"/>
        <v>2000</v>
      </c>
      <c r="R50" s="280">
        <f t="shared" si="8"/>
        <v>0</v>
      </c>
      <c r="S50" s="242"/>
      <c r="T50" s="240">
        <v>2000</v>
      </c>
      <c r="U50" s="243"/>
    </row>
    <row r="51" spans="1:21" ht="124" x14ac:dyDescent="0.35">
      <c r="B51" s="230" t="s">
        <v>637</v>
      </c>
      <c r="C51" s="244" t="s">
        <v>650</v>
      </c>
      <c r="D51" s="263">
        <v>1000</v>
      </c>
      <c r="E51" s="263"/>
      <c r="F51" s="263"/>
      <c r="G51" s="228">
        <f t="shared" si="9"/>
        <v>1000</v>
      </c>
      <c r="H51" s="242"/>
      <c r="I51" s="240">
        <v>1000</v>
      </c>
      <c r="J51" s="243"/>
      <c r="K51" s="264"/>
      <c r="L51" s="230" t="s">
        <v>637</v>
      </c>
      <c r="M51" s="244" t="s">
        <v>650</v>
      </c>
      <c r="N51" s="263">
        <v>1000</v>
      </c>
      <c r="O51" s="263"/>
      <c r="P51" s="263"/>
      <c r="Q51" s="228">
        <f t="shared" si="7"/>
        <v>1000</v>
      </c>
      <c r="R51" s="280">
        <f t="shared" si="8"/>
        <v>0</v>
      </c>
      <c r="S51" s="242"/>
      <c r="T51" s="240">
        <v>1000</v>
      </c>
      <c r="U51" s="243"/>
    </row>
    <row r="52" spans="1:21" ht="62" x14ac:dyDescent="0.35">
      <c r="B52" s="230" t="s">
        <v>638</v>
      </c>
      <c r="C52" s="244" t="s">
        <v>653</v>
      </c>
      <c r="D52" s="263">
        <v>5000</v>
      </c>
      <c r="E52" s="263"/>
      <c r="F52" s="263"/>
      <c r="G52" s="228">
        <f t="shared" si="9"/>
        <v>5000</v>
      </c>
      <c r="H52" s="242"/>
      <c r="I52" s="240">
        <v>10000</v>
      </c>
      <c r="J52" s="241"/>
      <c r="K52" s="264"/>
      <c r="L52" s="230" t="s">
        <v>638</v>
      </c>
      <c r="M52" s="244" t="s">
        <v>653</v>
      </c>
      <c r="N52" s="263">
        <v>5000</v>
      </c>
      <c r="O52" s="263"/>
      <c r="P52" s="263"/>
      <c r="Q52" s="228">
        <f t="shared" si="7"/>
        <v>5000</v>
      </c>
      <c r="R52" s="280">
        <f t="shared" si="8"/>
        <v>0</v>
      </c>
      <c r="S52" s="242"/>
      <c r="T52" s="240">
        <v>10000</v>
      </c>
      <c r="U52" s="241"/>
    </row>
    <row r="53" spans="1:21" ht="124" x14ac:dyDescent="0.35">
      <c r="B53" s="230" t="s">
        <v>639</v>
      </c>
      <c r="C53" s="244" t="s">
        <v>652</v>
      </c>
      <c r="D53" s="263">
        <v>1700</v>
      </c>
      <c r="E53" s="263"/>
      <c r="F53" s="263"/>
      <c r="G53" s="228">
        <f t="shared" si="9"/>
        <v>1700</v>
      </c>
      <c r="H53" s="242"/>
      <c r="I53" s="240">
        <v>1700</v>
      </c>
      <c r="J53" s="241"/>
      <c r="K53" s="264"/>
      <c r="L53" s="230" t="s">
        <v>639</v>
      </c>
      <c r="M53" s="244" t="s">
        <v>652</v>
      </c>
      <c r="N53" s="263">
        <v>1700</v>
      </c>
      <c r="O53" s="263"/>
      <c r="P53" s="263"/>
      <c r="Q53" s="228">
        <f t="shared" si="7"/>
        <v>1700</v>
      </c>
      <c r="R53" s="280">
        <f t="shared" si="8"/>
        <v>0</v>
      </c>
      <c r="S53" s="242"/>
      <c r="T53" s="240">
        <v>1700</v>
      </c>
      <c r="U53" s="241"/>
    </row>
    <row r="54" spans="1:21" ht="62" x14ac:dyDescent="0.35">
      <c r="B54" s="230" t="s">
        <v>640</v>
      </c>
      <c r="C54" s="244" t="s">
        <v>651</v>
      </c>
      <c r="D54" s="263">
        <v>7635.21</v>
      </c>
      <c r="E54" s="263"/>
      <c r="F54" s="263"/>
      <c r="G54" s="228">
        <f t="shared" si="9"/>
        <v>7635.21</v>
      </c>
      <c r="H54" s="242"/>
      <c r="I54" s="240">
        <v>2200</v>
      </c>
      <c r="J54" s="243"/>
      <c r="K54" s="264"/>
      <c r="L54" s="230" t="s">
        <v>640</v>
      </c>
      <c r="M54" s="244" t="s">
        <v>651</v>
      </c>
      <c r="N54" s="263">
        <v>7635.21</v>
      </c>
      <c r="O54" s="263"/>
      <c r="P54" s="263"/>
      <c r="Q54" s="228">
        <f t="shared" si="7"/>
        <v>7635.21</v>
      </c>
      <c r="R54" s="280">
        <f t="shared" si="8"/>
        <v>0</v>
      </c>
      <c r="S54" s="242"/>
      <c r="T54" s="240">
        <v>7700</v>
      </c>
      <c r="U54" s="243"/>
    </row>
    <row r="55" spans="1:21" ht="124" x14ac:dyDescent="0.35">
      <c r="B55" s="230" t="s">
        <v>641</v>
      </c>
      <c r="C55" s="244" t="s">
        <v>650</v>
      </c>
      <c r="D55" s="263">
        <v>500</v>
      </c>
      <c r="E55" s="263"/>
      <c r="F55" s="263"/>
      <c r="G55" s="228">
        <f t="shared" si="9"/>
        <v>500</v>
      </c>
      <c r="H55" s="242"/>
      <c r="I55" s="240">
        <v>500</v>
      </c>
      <c r="J55" s="243"/>
      <c r="K55" s="264"/>
      <c r="L55" s="230" t="s">
        <v>641</v>
      </c>
      <c r="M55" s="244" t="s">
        <v>650</v>
      </c>
      <c r="N55" s="263">
        <v>500</v>
      </c>
      <c r="O55" s="263"/>
      <c r="P55" s="263"/>
      <c r="Q55" s="228">
        <f t="shared" si="7"/>
        <v>500</v>
      </c>
      <c r="R55" s="280">
        <f t="shared" si="8"/>
        <v>0</v>
      </c>
      <c r="S55" s="242"/>
      <c r="T55" s="240">
        <v>500</v>
      </c>
      <c r="U55" s="243"/>
    </row>
    <row r="56" spans="1:21" ht="93" x14ac:dyDescent="0.35">
      <c r="B56" s="230" t="s">
        <v>642</v>
      </c>
      <c r="C56" s="244" t="s">
        <v>649</v>
      </c>
      <c r="D56" s="263">
        <v>2500</v>
      </c>
      <c r="E56" s="263"/>
      <c r="F56" s="263"/>
      <c r="G56" s="228">
        <f t="shared" si="9"/>
        <v>2500</v>
      </c>
      <c r="H56" s="242"/>
      <c r="I56" s="241"/>
      <c r="J56" s="243"/>
      <c r="K56" s="264"/>
      <c r="L56" s="230" t="s">
        <v>642</v>
      </c>
      <c r="M56" s="244" t="s">
        <v>649</v>
      </c>
      <c r="N56" s="263">
        <v>2500</v>
      </c>
      <c r="O56" s="263"/>
      <c r="P56" s="263"/>
      <c r="Q56" s="228">
        <f t="shared" si="7"/>
        <v>2500</v>
      </c>
      <c r="R56" s="280">
        <f t="shared" si="8"/>
        <v>0</v>
      </c>
      <c r="S56" s="242"/>
      <c r="T56" s="241">
        <v>2760.94</v>
      </c>
      <c r="U56" s="243"/>
    </row>
    <row r="57" spans="1:21" ht="155" x14ac:dyDescent="0.35">
      <c r="B57" s="230" t="s">
        <v>643</v>
      </c>
      <c r="C57" s="244" t="s">
        <v>648</v>
      </c>
      <c r="D57" s="263">
        <v>700</v>
      </c>
      <c r="E57" s="263"/>
      <c r="F57" s="263"/>
      <c r="G57" s="228">
        <f t="shared" si="9"/>
        <v>700</v>
      </c>
      <c r="H57" s="242"/>
      <c r="I57" s="241"/>
      <c r="J57" s="243"/>
      <c r="K57" s="264"/>
      <c r="L57" s="230" t="s">
        <v>643</v>
      </c>
      <c r="M57" s="244" t="s">
        <v>648</v>
      </c>
      <c r="N57" s="263">
        <v>700</v>
      </c>
      <c r="O57" s="263"/>
      <c r="P57" s="263"/>
      <c r="Q57" s="228">
        <f t="shared" si="7"/>
        <v>700</v>
      </c>
      <c r="R57" s="280">
        <f t="shared" si="8"/>
        <v>0</v>
      </c>
      <c r="S57" s="242"/>
      <c r="T57" s="241">
        <v>700</v>
      </c>
      <c r="U57" s="243"/>
    </row>
    <row r="58" spans="1:21" ht="77.5" x14ac:dyDescent="0.35">
      <c r="B58" s="230" t="s">
        <v>644</v>
      </c>
      <c r="C58" s="244" t="s">
        <v>647</v>
      </c>
      <c r="D58" s="263">
        <v>2600</v>
      </c>
      <c r="E58" s="263"/>
      <c r="F58" s="263"/>
      <c r="G58" s="228">
        <f t="shared" si="9"/>
        <v>2600</v>
      </c>
      <c r="H58" s="242"/>
      <c r="I58" s="241"/>
      <c r="J58" s="243"/>
      <c r="K58" s="264"/>
      <c r="L58" s="230" t="s">
        <v>644</v>
      </c>
      <c r="M58" s="244" t="s">
        <v>647</v>
      </c>
      <c r="N58" s="263">
        <v>2600</v>
      </c>
      <c r="O58" s="263"/>
      <c r="P58" s="263"/>
      <c r="Q58" s="228">
        <f t="shared" si="7"/>
        <v>2600</v>
      </c>
      <c r="R58" s="280">
        <f t="shared" si="8"/>
        <v>0</v>
      </c>
      <c r="S58" s="242"/>
      <c r="T58" s="241">
        <v>2600</v>
      </c>
      <c r="U58" s="243"/>
    </row>
    <row r="59" spans="1:21" ht="217" x14ac:dyDescent="0.35">
      <c r="B59" s="230" t="s">
        <v>645</v>
      </c>
      <c r="C59" s="244" t="s">
        <v>646</v>
      </c>
      <c r="D59" s="263">
        <v>2500</v>
      </c>
      <c r="E59" s="263"/>
      <c r="F59" s="263"/>
      <c r="G59" s="228">
        <f t="shared" si="9"/>
        <v>2500</v>
      </c>
      <c r="H59" s="242"/>
      <c r="I59" s="240">
        <v>3000</v>
      </c>
      <c r="J59" s="241"/>
      <c r="K59" s="264"/>
      <c r="L59" s="230" t="s">
        <v>645</v>
      </c>
      <c r="M59" s="244" t="s">
        <v>646</v>
      </c>
      <c r="N59" s="263">
        <v>2500</v>
      </c>
      <c r="O59" s="263"/>
      <c r="P59" s="263"/>
      <c r="Q59" s="228">
        <f t="shared" si="7"/>
        <v>2500</v>
      </c>
      <c r="R59" s="280">
        <f t="shared" si="8"/>
        <v>0</v>
      </c>
      <c r="S59" s="242"/>
      <c r="T59" s="240">
        <v>3000</v>
      </c>
      <c r="U59" s="241"/>
    </row>
    <row r="60" spans="1:21" ht="15.5" x14ac:dyDescent="0.35">
      <c r="B60" s="245"/>
      <c r="C60" s="246" t="s">
        <v>534</v>
      </c>
      <c r="D60" s="258">
        <f>SUM(D43:D59)</f>
        <v>32335.21</v>
      </c>
      <c r="E60" s="258">
        <f>SUM(E43:E59)</f>
        <v>0</v>
      </c>
      <c r="F60" s="258">
        <f>SUM(F43:F59)</f>
        <v>0</v>
      </c>
      <c r="G60" s="258">
        <f>SUM(G43:G59)</f>
        <v>32335.21</v>
      </c>
      <c r="H60" s="247">
        <f>(H43*G43)+(H44*G44)+(H45*G45)+(H46*G46)+(H47*G47)+(H48*G48)+(H49*G49)+(H50*G50)+(H51*G51)+(H52*G52)+(H53*G53)+(H54*G54)+(H55*G55)+(H56*G56)+(H57*G57)+(H58*G58)+(H59*G59)</f>
        <v>0</v>
      </c>
      <c r="I60" s="247">
        <f>SUM(I43:I59)</f>
        <v>54943.360000000001</v>
      </c>
      <c r="J60" s="243"/>
      <c r="K60" s="264"/>
      <c r="L60" s="245"/>
      <c r="M60" s="246" t="s">
        <v>534</v>
      </c>
      <c r="N60" s="258">
        <f>SUM(N43:N59)</f>
        <v>32335.21</v>
      </c>
      <c r="O60" s="258">
        <f>SUM(O43:O59)</f>
        <v>0</v>
      </c>
      <c r="P60" s="258">
        <f>SUM(P43:P59)</f>
        <v>0</v>
      </c>
      <c r="Q60" s="258">
        <f>SUM(Q43:Q59)</f>
        <v>32335.21</v>
      </c>
      <c r="R60" s="258">
        <f>SUM(R43:R59)</f>
        <v>0</v>
      </c>
      <c r="S60" s="247">
        <f>(S43*Q43)+(S44*Q44)+(S45*Q45)+(S46*Q46)+(S47*Q47)+(S48*Q48)+(S49*Q49)+(S50*Q50)+(S51*Q51)+(S52*Q52)+(S53*Q53)+(S54*Q54)+(S55*Q55)+(S56*Q56)+(S57*Q57)+(S58*Q58)+(S59*Q59)</f>
        <v>0</v>
      </c>
      <c r="T60" s="247">
        <f>SUM(T43:T59)</f>
        <v>73504.3</v>
      </c>
      <c r="U60" s="243"/>
    </row>
    <row r="61" spans="1:21" ht="51" customHeight="1" x14ac:dyDescent="0.35">
      <c r="B61" s="229" t="s">
        <v>403</v>
      </c>
      <c r="C61" s="328" t="s">
        <v>609</v>
      </c>
      <c r="D61" s="328"/>
      <c r="E61" s="328"/>
      <c r="F61" s="328"/>
      <c r="G61" s="328"/>
      <c r="H61" s="328"/>
      <c r="I61" s="325"/>
      <c r="J61" s="328"/>
      <c r="K61" s="264"/>
      <c r="L61" s="229" t="s">
        <v>403</v>
      </c>
      <c r="M61" s="328" t="s">
        <v>609</v>
      </c>
      <c r="N61" s="328"/>
      <c r="O61" s="328"/>
      <c r="P61" s="328"/>
      <c r="Q61" s="328"/>
      <c r="R61" s="328"/>
      <c r="S61" s="328"/>
      <c r="T61" s="325"/>
      <c r="U61" s="329"/>
    </row>
    <row r="62" spans="1:21" ht="217" x14ac:dyDescent="0.35">
      <c r="B62" s="230" t="s">
        <v>404</v>
      </c>
      <c r="C62" s="224" t="s">
        <v>646</v>
      </c>
      <c r="D62" s="232">
        <v>2500</v>
      </c>
      <c r="E62" s="232"/>
      <c r="F62" s="232"/>
      <c r="G62" s="228">
        <f>SUM(D62:F62)</f>
        <v>2500</v>
      </c>
      <c r="H62" s="233"/>
      <c r="I62" s="240">
        <v>5000</v>
      </c>
      <c r="J62" s="237"/>
      <c r="K62" s="264"/>
      <c r="L62" s="230" t="s">
        <v>404</v>
      </c>
      <c r="M62" s="224" t="s">
        <v>646</v>
      </c>
      <c r="N62" s="232">
        <v>2500</v>
      </c>
      <c r="O62" s="232"/>
      <c r="P62" s="232"/>
      <c r="Q62" s="228">
        <f t="shared" ref="Q62:Q72" si="10">SUM(N62:P62)</f>
        <v>2500</v>
      </c>
      <c r="R62" s="280">
        <f t="shared" ref="R62:R72" si="11">+Q62-G62</f>
        <v>0</v>
      </c>
      <c r="S62" s="233"/>
      <c r="T62" s="240">
        <v>5000</v>
      </c>
      <c r="U62" s="237"/>
    </row>
    <row r="63" spans="1:21" ht="170.5" x14ac:dyDescent="0.35">
      <c r="B63" s="230" t="s">
        <v>405</v>
      </c>
      <c r="C63" s="224" t="s">
        <v>607</v>
      </c>
      <c r="D63" s="232">
        <v>7500</v>
      </c>
      <c r="E63" s="232"/>
      <c r="F63" s="232"/>
      <c r="G63" s="228">
        <f t="shared" ref="G63:G72" si="12">SUM(D63:F63)</f>
        <v>7500</v>
      </c>
      <c r="H63" s="233"/>
      <c r="I63" s="240">
        <v>9500</v>
      </c>
      <c r="J63" s="237"/>
      <c r="K63" s="264"/>
      <c r="L63" s="230" t="s">
        <v>405</v>
      </c>
      <c r="M63" s="224" t="s">
        <v>607</v>
      </c>
      <c r="N63" s="232">
        <v>7500</v>
      </c>
      <c r="O63" s="232"/>
      <c r="P63" s="232"/>
      <c r="Q63" s="228">
        <f t="shared" si="10"/>
        <v>7500</v>
      </c>
      <c r="R63" s="280">
        <f t="shared" si="11"/>
        <v>0</v>
      </c>
      <c r="S63" s="233"/>
      <c r="T63" s="240">
        <v>9500</v>
      </c>
      <c r="U63" s="237"/>
    </row>
    <row r="64" spans="1:21" ht="93" x14ac:dyDescent="0.35">
      <c r="B64" s="230" t="s">
        <v>406</v>
      </c>
      <c r="C64" s="224" t="s">
        <v>673</v>
      </c>
      <c r="D64" s="232">
        <v>2000</v>
      </c>
      <c r="E64" s="232"/>
      <c r="F64" s="232"/>
      <c r="G64" s="228">
        <f t="shared" si="12"/>
        <v>2000</v>
      </c>
      <c r="H64" s="233"/>
      <c r="I64" s="240">
        <v>2000</v>
      </c>
      <c r="J64" s="237"/>
      <c r="K64" s="264"/>
      <c r="L64" s="230" t="s">
        <v>406</v>
      </c>
      <c r="M64" s="224" t="s">
        <v>673</v>
      </c>
      <c r="N64" s="232">
        <v>2000</v>
      </c>
      <c r="O64" s="232"/>
      <c r="P64" s="232"/>
      <c r="Q64" s="228">
        <f t="shared" si="10"/>
        <v>2000</v>
      </c>
      <c r="R64" s="280">
        <f t="shared" si="11"/>
        <v>0</v>
      </c>
      <c r="S64" s="233"/>
      <c r="T64" s="240">
        <v>2000</v>
      </c>
      <c r="U64" s="237"/>
    </row>
    <row r="65" spans="1:21" ht="77.5" x14ac:dyDescent="0.35">
      <c r="B65" s="230" t="s">
        <v>407</v>
      </c>
      <c r="C65" s="224" t="s">
        <v>672</v>
      </c>
      <c r="D65" s="232">
        <v>4400</v>
      </c>
      <c r="E65" s="232"/>
      <c r="F65" s="232"/>
      <c r="G65" s="228">
        <f t="shared" si="12"/>
        <v>4400</v>
      </c>
      <c r="H65" s="233"/>
      <c r="I65" s="240">
        <v>4300</v>
      </c>
      <c r="J65" s="237"/>
      <c r="K65" s="264"/>
      <c r="L65" s="230" t="s">
        <v>407</v>
      </c>
      <c r="M65" s="224" t="s">
        <v>672</v>
      </c>
      <c r="N65" s="232">
        <v>4400</v>
      </c>
      <c r="O65" s="232"/>
      <c r="P65" s="232"/>
      <c r="Q65" s="228">
        <f t="shared" si="10"/>
        <v>4400</v>
      </c>
      <c r="R65" s="280">
        <f t="shared" si="11"/>
        <v>0</v>
      </c>
      <c r="S65" s="233"/>
      <c r="T65" s="240">
        <f>2000+2300</f>
        <v>4300</v>
      </c>
      <c r="U65" s="237"/>
    </row>
    <row r="66" spans="1:21" ht="124" x14ac:dyDescent="0.35">
      <c r="B66" s="230" t="s">
        <v>408</v>
      </c>
      <c r="C66" s="224" t="s">
        <v>671</v>
      </c>
      <c r="D66" s="232">
        <v>5500</v>
      </c>
      <c r="E66" s="232"/>
      <c r="F66" s="232"/>
      <c r="G66" s="228">
        <f t="shared" si="12"/>
        <v>5500</v>
      </c>
      <c r="H66" s="233"/>
      <c r="I66" s="240">
        <v>5400</v>
      </c>
      <c r="J66" s="237"/>
      <c r="K66" s="264"/>
      <c r="L66" s="230" t="s">
        <v>408</v>
      </c>
      <c r="M66" s="224" t="s">
        <v>671</v>
      </c>
      <c r="N66" s="232">
        <v>5500</v>
      </c>
      <c r="O66" s="232"/>
      <c r="P66" s="232"/>
      <c r="Q66" s="228">
        <f t="shared" si="10"/>
        <v>5500</v>
      </c>
      <c r="R66" s="280">
        <f t="shared" si="11"/>
        <v>0</v>
      </c>
      <c r="S66" s="233"/>
      <c r="T66" s="240">
        <v>5400</v>
      </c>
      <c r="U66" s="237"/>
    </row>
    <row r="67" spans="1:21" ht="139.5" x14ac:dyDescent="0.35">
      <c r="A67" s="39"/>
      <c r="B67" s="230" t="s">
        <v>409</v>
      </c>
      <c r="C67" s="224" t="s">
        <v>670</v>
      </c>
      <c r="D67" s="232">
        <v>1000</v>
      </c>
      <c r="E67" s="232"/>
      <c r="F67" s="232"/>
      <c r="G67" s="228">
        <f t="shared" si="12"/>
        <v>1000</v>
      </c>
      <c r="H67" s="233"/>
      <c r="I67" s="240">
        <v>1000</v>
      </c>
      <c r="J67" s="237"/>
      <c r="K67" s="264"/>
      <c r="L67" s="230" t="s">
        <v>409</v>
      </c>
      <c r="M67" s="224" t="s">
        <v>670</v>
      </c>
      <c r="N67" s="232">
        <v>1000</v>
      </c>
      <c r="O67" s="232"/>
      <c r="P67" s="232"/>
      <c r="Q67" s="228">
        <f t="shared" si="10"/>
        <v>1000</v>
      </c>
      <c r="R67" s="280">
        <f t="shared" si="11"/>
        <v>0</v>
      </c>
      <c r="S67" s="233"/>
      <c r="T67" s="240">
        <v>1000</v>
      </c>
      <c r="U67" s="237"/>
    </row>
    <row r="68" spans="1:21" s="39" customFormat="1" ht="248" x14ac:dyDescent="0.35">
      <c r="A68" s="38"/>
      <c r="B68" s="230" t="s">
        <v>410</v>
      </c>
      <c r="C68" s="244" t="s">
        <v>669</v>
      </c>
      <c r="D68" s="241">
        <v>1000</v>
      </c>
      <c r="E68" s="241"/>
      <c r="F68" s="241"/>
      <c r="G68" s="228">
        <f t="shared" si="12"/>
        <v>1000</v>
      </c>
      <c r="H68" s="242"/>
      <c r="I68" s="240">
        <v>900</v>
      </c>
      <c r="J68" s="243"/>
      <c r="K68" s="264"/>
      <c r="L68" s="230" t="s">
        <v>410</v>
      </c>
      <c r="M68" s="244" t="s">
        <v>669</v>
      </c>
      <c r="N68" s="241">
        <v>1000</v>
      </c>
      <c r="O68" s="241"/>
      <c r="P68" s="241"/>
      <c r="Q68" s="228">
        <f t="shared" si="10"/>
        <v>1000</v>
      </c>
      <c r="R68" s="280">
        <f t="shared" si="11"/>
        <v>0</v>
      </c>
      <c r="S68" s="242"/>
      <c r="T68" s="240">
        <v>900</v>
      </c>
      <c r="U68" s="243"/>
    </row>
    <row r="69" spans="1:21" s="39" customFormat="1" ht="108.5" x14ac:dyDescent="0.35">
      <c r="A69" s="38"/>
      <c r="B69" s="230" t="s">
        <v>411</v>
      </c>
      <c r="C69" s="244" t="s">
        <v>668</v>
      </c>
      <c r="D69" s="241">
        <v>1000</v>
      </c>
      <c r="E69" s="241"/>
      <c r="F69" s="241"/>
      <c r="G69" s="228">
        <f t="shared" si="12"/>
        <v>1000</v>
      </c>
      <c r="H69" s="242"/>
      <c r="I69" s="240">
        <v>1000</v>
      </c>
      <c r="J69" s="243"/>
      <c r="K69" s="264"/>
      <c r="L69" s="230" t="s">
        <v>411</v>
      </c>
      <c r="M69" s="244" t="s">
        <v>668</v>
      </c>
      <c r="N69" s="241">
        <v>1000</v>
      </c>
      <c r="O69" s="241"/>
      <c r="P69" s="241"/>
      <c r="Q69" s="228">
        <f t="shared" si="10"/>
        <v>1000</v>
      </c>
      <c r="R69" s="280">
        <f t="shared" si="11"/>
        <v>0</v>
      </c>
      <c r="S69" s="242"/>
      <c r="T69" s="240">
        <v>1000</v>
      </c>
      <c r="U69" s="243"/>
    </row>
    <row r="70" spans="1:21" s="39" customFormat="1" ht="108.5" x14ac:dyDescent="0.35">
      <c r="A70" s="38"/>
      <c r="B70" s="230" t="s">
        <v>662</v>
      </c>
      <c r="C70" s="244" t="s">
        <v>667</v>
      </c>
      <c r="D70" s="241">
        <v>1500</v>
      </c>
      <c r="E70" s="241"/>
      <c r="F70" s="241"/>
      <c r="G70" s="228">
        <f t="shared" si="12"/>
        <v>1500</v>
      </c>
      <c r="H70" s="242"/>
      <c r="I70" s="240">
        <v>1500</v>
      </c>
      <c r="J70" s="243"/>
      <c r="K70" s="264"/>
      <c r="L70" s="230" t="s">
        <v>662</v>
      </c>
      <c r="M70" s="244" t="s">
        <v>667</v>
      </c>
      <c r="N70" s="241">
        <v>1500</v>
      </c>
      <c r="O70" s="241"/>
      <c r="P70" s="241"/>
      <c r="Q70" s="228">
        <f t="shared" si="10"/>
        <v>1500</v>
      </c>
      <c r="R70" s="280">
        <f t="shared" si="11"/>
        <v>0</v>
      </c>
      <c r="S70" s="242"/>
      <c r="T70" s="240">
        <v>1500</v>
      </c>
      <c r="U70" s="243"/>
    </row>
    <row r="71" spans="1:21" s="39" customFormat="1" ht="93" x14ac:dyDescent="0.35">
      <c r="A71" s="38"/>
      <c r="B71" s="230" t="s">
        <v>663</v>
      </c>
      <c r="C71" s="244" t="s">
        <v>666</v>
      </c>
      <c r="D71" s="241">
        <v>2600</v>
      </c>
      <c r="E71" s="241"/>
      <c r="F71" s="241"/>
      <c r="G71" s="228">
        <f t="shared" si="12"/>
        <v>2600</v>
      </c>
      <c r="H71" s="242"/>
      <c r="I71" s="240">
        <v>2550</v>
      </c>
      <c r="J71" s="243"/>
      <c r="K71" s="264"/>
      <c r="L71" s="230" t="s">
        <v>663</v>
      </c>
      <c r="M71" s="244" t="s">
        <v>666</v>
      </c>
      <c r="N71" s="241">
        <v>2600</v>
      </c>
      <c r="O71" s="241"/>
      <c r="P71" s="241"/>
      <c r="Q71" s="228">
        <f t="shared" si="10"/>
        <v>2600</v>
      </c>
      <c r="R71" s="280">
        <f t="shared" si="11"/>
        <v>0</v>
      </c>
      <c r="S71" s="242"/>
      <c r="T71" s="240">
        <v>2550</v>
      </c>
      <c r="U71" s="243"/>
    </row>
    <row r="72" spans="1:21" ht="91" customHeight="1" x14ac:dyDescent="0.35">
      <c r="B72" s="230" t="s">
        <v>664</v>
      </c>
      <c r="C72" s="244" t="s">
        <v>665</v>
      </c>
      <c r="D72" s="241">
        <v>2600</v>
      </c>
      <c r="E72" s="241"/>
      <c r="F72" s="241"/>
      <c r="G72" s="228">
        <f t="shared" si="12"/>
        <v>2600</v>
      </c>
      <c r="H72" s="242"/>
      <c r="I72" s="240">
        <v>2500</v>
      </c>
      <c r="J72" s="243"/>
      <c r="K72" s="264"/>
      <c r="L72" s="230" t="s">
        <v>664</v>
      </c>
      <c r="M72" s="244" t="s">
        <v>665</v>
      </c>
      <c r="N72" s="241">
        <v>2600</v>
      </c>
      <c r="O72" s="241"/>
      <c r="P72" s="241"/>
      <c r="Q72" s="228">
        <f t="shared" si="10"/>
        <v>2600</v>
      </c>
      <c r="R72" s="280">
        <f t="shared" si="11"/>
        <v>0</v>
      </c>
      <c r="S72" s="242"/>
      <c r="T72" s="240">
        <v>2500</v>
      </c>
      <c r="U72" s="243"/>
    </row>
    <row r="73" spans="1:21" ht="15.5" x14ac:dyDescent="0.35">
      <c r="B73" s="245"/>
      <c r="C73" s="246" t="s">
        <v>534</v>
      </c>
      <c r="D73" s="247">
        <f>SUM(D62:D72)</f>
        <v>31600</v>
      </c>
      <c r="E73" s="247">
        <f>SUM(E62:E72)</f>
        <v>0</v>
      </c>
      <c r="F73" s="247">
        <f>SUM(F62:F72)</f>
        <v>0</v>
      </c>
      <c r="G73" s="247">
        <f>SUM(G62:G72)</f>
        <v>31600</v>
      </c>
      <c r="H73" s="247">
        <f>(H62*G62)+(H63*G63)+(H64*G64)+(H65*G65)+(H66*G66)+(H67*G67)+(H68*G68)+(H69*G69)+(H70*G70)+(H71*G71)+(H72*G72)</f>
        <v>0</v>
      </c>
      <c r="I73" s="247">
        <f>SUM(I62:I72)</f>
        <v>35650</v>
      </c>
      <c r="J73" s="243"/>
      <c r="K73" s="264"/>
      <c r="L73" s="245"/>
      <c r="M73" s="246" t="s">
        <v>534</v>
      </c>
      <c r="N73" s="247">
        <f>SUM(N62:N72)</f>
        <v>31600</v>
      </c>
      <c r="O73" s="247">
        <f>SUM(O62:O72)</f>
        <v>0</v>
      </c>
      <c r="P73" s="247">
        <f>SUM(P62:P72)</f>
        <v>0</v>
      </c>
      <c r="Q73" s="247">
        <f>SUM(Q62:Q72)</f>
        <v>31600</v>
      </c>
      <c r="R73" s="247">
        <f>SUM(R62:R72)</f>
        <v>0</v>
      </c>
      <c r="S73" s="247">
        <f>(S62*Q62)+(S63*Q63)+(S64*Q64)+(S65*Q65)+(S66*Q66)+(S67*Q67)+(S68*Q68)+(S69*Q69)+(S70*Q70)+(S71*Q71)+(S72*Q72)</f>
        <v>0</v>
      </c>
      <c r="T73" s="247">
        <f>SUM(T62:T72)</f>
        <v>35650</v>
      </c>
      <c r="U73" s="243"/>
    </row>
    <row r="74" spans="1:21" ht="15.5" x14ac:dyDescent="0.35">
      <c r="B74" s="12"/>
      <c r="C74" s="13"/>
      <c r="D74" s="11"/>
      <c r="E74" s="11"/>
      <c r="F74" s="11"/>
      <c r="G74" s="11"/>
      <c r="H74" s="11"/>
      <c r="I74" s="11"/>
      <c r="J74" s="11"/>
      <c r="K74" s="264"/>
      <c r="L74" s="12"/>
      <c r="M74" s="13"/>
      <c r="N74" s="11"/>
      <c r="O74" s="11"/>
      <c r="P74" s="11"/>
      <c r="Q74" s="11"/>
      <c r="R74" s="11"/>
      <c r="S74" s="11"/>
      <c r="T74" s="11"/>
      <c r="U74" s="11"/>
    </row>
    <row r="75" spans="1:21" ht="15.5" x14ac:dyDescent="0.35">
      <c r="B75" s="98" t="s">
        <v>412</v>
      </c>
      <c r="C75" s="322" t="s">
        <v>674</v>
      </c>
      <c r="D75" s="322"/>
      <c r="E75" s="322"/>
      <c r="F75" s="322"/>
      <c r="G75" s="322"/>
      <c r="H75" s="322"/>
      <c r="I75" s="323"/>
      <c r="J75" s="322"/>
      <c r="K75" s="264"/>
      <c r="L75" s="98" t="s">
        <v>412</v>
      </c>
      <c r="M75" s="322" t="s">
        <v>674</v>
      </c>
      <c r="N75" s="322"/>
      <c r="O75" s="322"/>
      <c r="P75" s="322"/>
      <c r="Q75" s="322"/>
      <c r="R75" s="322"/>
      <c r="S75" s="322"/>
      <c r="T75" s="323"/>
      <c r="U75" s="330"/>
    </row>
    <row r="76" spans="1:21" ht="15.5" x14ac:dyDescent="0.35">
      <c r="B76" s="96" t="s">
        <v>413</v>
      </c>
      <c r="C76" s="322" t="s">
        <v>675</v>
      </c>
      <c r="D76" s="322"/>
      <c r="E76" s="322"/>
      <c r="F76" s="322"/>
      <c r="G76" s="322"/>
      <c r="H76" s="322"/>
      <c r="I76" s="323"/>
      <c r="J76" s="322"/>
      <c r="K76" s="264"/>
      <c r="L76" s="96" t="s">
        <v>413</v>
      </c>
      <c r="M76" s="322" t="s">
        <v>675</v>
      </c>
      <c r="N76" s="322"/>
      <c r="O76" s="322"/>
      <c r="P76" s="322"/>
      <c r="Q76" s="322"/>
      <c r="R76" s="322"/>
      <c r="S76" s="322"/>
      <c r="T76" s="323"/>
      <c r="U76" s="330"/>
    </row>
    <row r="77" spans="1:21" ht="139.5" x14ac:dyDescent="0.35">
      <c r="B77" s="97" t="s">
        <v>414</v>
      </c>
      <c r="C77" s="18" t="s">
        <v>611</v>
      </c>
      <c r="D77" s="207">
        <v>30000</v>
      </c>
      <c r="E77" s="19"/>
      <c r="F77" s="19"/>
      <c r="G77" s="128">
        <f>SUM(D77:F77)</f>
        <v>30000</v>
      </c>
      <c r="H77" s="125"/>
      <c r="I77" s="19">
        <v>12988</v>
      </c>
      <c r="J77" s="112"/>
      <c r="K77" s="264"/>
      <c r="L77" s="97" t="s">
        <v>414</v>
      </c>
      <c r="M77" s="18" t="s">
        <v>611</v>
      </c>
      <c r="N77" s="311">
        <f>30000+25000</f>
        <v>55000</v>
      </c>
      <c r="O77" s="19"/>
      <c r="P77" s="19"/>
      <c r="Q77" s="228">
        <f t="shared" ref="Q77:Q84" si="13">SUM(N77:P77)</f>
        <v>55000</v>
      </c>
      <c r="R77" s="280">
        <f t="shared" ref="R77:R84" si="14">+Q77-G77</f>
        <v>25000</v>
      </c>
      <c r="S77" s="125"/>
      <c r="T77" s="19">
        <f>29232.59+7061.98+5000</f>
        <v>41294.57</v>
      </c>
      <c r="U77" s="112"/>
    </row>
    <row r="78" spans="1:21" ht="170.5" x14ac:dyDescent="0.35">
      <c r="B78" s="97" t="s">
        <v>415</v>
      </c>
      <c r="C78" s="209" t="s">
        <v>612</v>
      </c>
      <c r="D78" s="210">
        <v>125000</v>
      </c>
      <c r="E78" s="19"/>
      <c r="F78" s="19"/>
      <c r="G78" s="128">
        <f t="shared" ref="G78:G84" si="15">SUM(D78:F78)</f>
        <v>125000</v>
      </c>
      <c r="H78" s="125"/>
      <c r="I78" s="189">
        <v>127700</v>
      </c>
      <c r="J78" s="112"/>
      <c r="K78" s="264"/>
      <c r="L78" s="97" t="s">
        <v>415</v>
      </c>
      <c r="M78" s="209" t="s">
        <v>612</v>
      </c>
      <c r="N78" s="210">
        <v>125000</v>
      </c>
      <c r="O78" s="19"/>
      <c r="P78" s="19"/>
      <c r="Q78" s="228">
        <f t="shared" si="13"/>
        <v>125000</v>
      </c>
      <c r="R78" s="280">
        <f t="shared" si="14"/>
        <v>0</v>
      </c>
      <c r="S78" s="125"/>
      <c r="T78" s="189">
        <v>127700</v>
      </c>
      <c r="U78" s="112"/>
    </row>
    <row r="79" spans="1:21" ht="248" x14ac:dyDescent="0.35">
      <c r="B79" s="97" t="s">
        <v>416</v>
      </c>
      <c r="C79" s="209" t="s">
        <v>613</v>
      </c>
      <c r="D79" s="210">
        <v>0</v>
      </c>
      <c r="E79" s="19"/>
      <c r="F79" s="19"/>
      <c r="G79" s="128">
        <f t="shared" si="15"/>
        <v>0</v>
      </c>
      <c r="H79" s="125"/>
      <c r="I79" s="189">
        <v>500</v>
      </c>
      <c r="J79" s="112"/>
      <c r="K79" s="264"/>
      <c r="L79" s="97" t="s">
        <v>416</v>
      </c>
      <c r="M79" s="209" t="s">
        <v>613</v>
      </c>
      <c r="N79" s="268">
        <v>0</v>
      </c>
      <c r="O79" s="19"/>
      <c r="P79" s="19"/>
      <c r="Q79" s="228">
        <f t="shared" si="13"/>
        <v>0</v>
      </c>
      <c r="R79" s="280">
        <f t="shared" si="14"/>
        <v>0</v>
      </c>
      <c r="S79" s="125"/>
      <c r="T79" s="189">
        <v>500</v>
      </c>
      <c r="U79" s="112"/>
    </row>
    <row r="80" spans="1:21" ht="108.5" x14ac:dyDescent="0.35">
      <c r="B80" s="97" t="s">
        <v>417</v>
      </c>
      <c r="C80" s="209" t="s">
        <v>614</v>
      </c>
      <c r="D80" s="210">
        <v>2000</v>
      </c>
      <c r="E80" s="19"/>
      <c r="F80" s="19"/>
      <c r="G80" s="128">
        <f t="shared" si="15"/>
        <v>2000</v>
      </c>
      <c r="H80" s="125"/>
      <c r="I80" s="189">
        <v>2000</v>
      </c>
      <c r="J80" s="112"/>
      <c r="K80" s="264"/>
      <c r="L80" s="97" t="s">
        <v>417</v>
      </c>
      <c r="M80" s="209" t="s">
        <v>614</v>
      </c>
      <c r="N80" s="210">
        <v>2000</v>
      </c>
      <c r="O80" s="19"/>
      <c r="P80" s="19"/>
      <c r="Q80" s="228">
        <f t="shared" si="13"/>
        <v>2000</v>
      </c>
      <c r="R80" s="280">
        <f t="shared" si="14"/>
        <v>0</v>
      </c>
      <c r="S80" s="125"/>
      <c r="T80" s="189">
        <v>2000</v>
      </c>
      <c r="U80" s="112"/>
    </row>
    <row r="81" spans="1:21" ht="108.5" x14ac:dyDescent="0.35">
      <c r="B81" s="97" t="s">
        <v>418</v>
      </c>
      <c r="C81" s="209" t="s">
        <v>615</v>
      </c>
      <c r="D81" s="210">
        <v>5500</v>
      </c>
      <c r="E81" s="19"/>
      <c r="F81" s="19"/>
      <c r="G81" s="128">
        <f t="shared" si="15"/>
        <v>5500</v>
      </c>
      <c r="H81" s="125"/>
      <c r="I81" s="189"/>
      <c r="J81" s="112"/>
      <c r="K81" s="264"/>
      <c r="L81" s="97" t="s">
        <v>418</v>
      </c>
      <c r="M81" s="209" t="s">
        <v>615</v>
      </c>
      <c r="N81" s="268">
        <f>5500+13500</f>
        <v>19000</v>
      </c>
      <c r="O81" s="19"/>
      <c r="P81" s="19"/>
      <c r="Q81" s="228">
        <f t="shared" si="13"/>
        <v>19000</v>
      </c>
      <c r="R81" s="280">
        <f t="shared" si="14"/>
        <v>13500</v>
      </c>
      <c r="S81" s="125"/>
      <c r="T81" s="189">
        <f>4500+12327.2</f>
        <v>16827.2</v>
      </c>
      <c r="U81" s="112"/>
    </row>
    <row r="82" spans="1:21" ht="155" x14ac:dyDescent="0.35">
      <c r="B82" s="97" t="s">
        <v>419</v>
      </c>
      <c r="C82" s="204" t="s">
        <v>616</v>
      </c>
      <c r="D82" s="211">
        <v>0</v>
      </c>
      <c r="E82" s="19"/>
      <c r="F82" s="19"/>
      <c r="G82" s="128">
        <f t="shared" si="15"/>
        <v>0</v>
      </c>
      <c r="H82" s="125"/>
      <c r="I82" s="189"/>
      <c r="J82" s="112"/>
      <c r="K82" s="264"/>
      <c r="L82" s="97" t="s">
        <v>419</v>
      </c>
      <c r="M82" s="204" t="s">
        <v>616</v>
      </c>
      <c r="N82" s="211">
        <v>0</v>
      </c>
      <c r="O82" s="19"/>
      <c r="P82" s="19"/>
      <c r="Q82" s="228">
        <f t="shared" si="13"/>
        <v>0</v>
      </c>
      <c r="R82" s="280">
        <f t="shared" si="14"/>
        <v>0</v>
      </c>
      <c r="S82" s="125"/>
      <c r="T82" s="189"/>
      <c r="U82" s="112"/>
    </row>
    <row r="83" spans="1:21" ht="15.5" x14ac:dyDescent="0.35">
      <c r="A83" s="39"/>
      <c r="B83" s="97" t="s">
        <v>420</v>
      </c>
      <c r="C83" s="204"/>
      <c r="D83" s="211"/>
      <c r="E83" s="20"/>
      <c r="F83" s="20"/>
      <c r="G83" s="128">
        <f t="shared" si="15"/>
        <v>0</v>
      </c>
      <c r="H83" s="126"/>
      <c r="I83" s="20"/>
      <c r="J83" s="113"/>
      <c r="K83" s="264"/>
      <c r="L83" s="97" t="s">
        <v>420</v>
      </c>
      <c r="M83" s="204"/>
      <c r="N83" s="211"/>
      <c r="O83" s="20"/>
      <c r="P83" s="20"/>
      <c r="Q83" s="228">
        <f t="shared" si="13"/>
        <v>0</v>
      </c>
      <c r="R83" s="280">
        <f t="shared" si="14"/>
        <v>0</v>
      </c>
      <c r="S83" s="126"/>
      <c r="T83" s="20"/>
      <c r="U83" s="113"/>
    </row>
    <row r="84" spans="1:21" s="39" customFormat="1" ht="15.5" x14ac:dyDescent="0.35">
      <c r="B84" s="97" t="s">
        <v>421</v>
      </c>
      <c r="C84" s="47"/>
      <c r="D84" s="20"/>
      <c r="E84" s="20"/>
      <c r="F84" s="20"/>
      <c r="G84" s="128">
        <f t="shared" si="15"/>
        <v>0</v>
      </c>
      <c r="H84" s="126"/>
      <c r="I84" s="20"/>
      <c r="J84" s="113"/>
      <c r="K84" s="264"/>
      <c r="L84" s="97" t="s">
        <v>421</v>
      </c>
      <c r="M84" s="47"/>
      <c r="N84" s="20"/>
      <c r="O84" s="20"/>
      <c r="P84" s="20"/>
      <c r="Q84" s="228">
        <f t="shared" si="13"/>
        <v>0</v>
      </c>
      <c r="R84" s="280">
        <f t="shared" si="14"/>
        <v>0</v>
      </c>
      <c r="S84" s="126"/>
      <c r="T84" s="20"/>
      <c r="U84" s="113"/>
    </row>
    <row r="85" spans="1:21" s="39" customFormat="1" ht="15.5" x14ac:dyDescent="0.35">
      <c r="A85" s="38"/>
      <c r="B85" s="38"/>
      <c r="C85" s="98" t="s">
        <v>534</v>
      </c>
      <c r="D85" s="21">
        <f>SUM(D77:D84)</f>
        <v>162500</v>
      </c>
      <c r="E85" s="21">
        <f>SUM(E77:E84)</f>
        <v>0</v>
      </c>
      <c r="F85" s="21">
        <f>SUM(F77:F84)</f>
        <v>0</v>
      </c>
      <c r="G85" s="24">
        <f>SUM(G77:G84)</f>
        <v>162500</v>
      </c>
      <c r="H85" s="21">
        <f>(H77*G77)+(H78*G78)+(H79*G79)+(H80*G80)+(H81*G81)+(H82*G82)+(H83*G83)+(H84*G84)</f>
        <v>0</v>
      </c>
      <c r="I85" s="21">
        <f>SUM(I77:I84)</f>
        <v>143188</v>
      </c>
      <c r="J85" s="113"/>
      <c r="K85" s="264"/>
      <c r="L85" s="38"/>
      <c r="M85" s="98" t="s">
        <v>534</v>
      </c>
      <c r="N85" s="21">
        <f>SUM(N77:N84)</f>
        <v>201000</v>
      </c>
      <c r="O85" s="21">
        <f>SUM(O77:O84)</f>
        <v>0</v>
      </c>
      <c r="P85" s="21">
        <f>SUM(P77:P84)</f>
        <v>0</v>
      </c>
      <c r="Q85" s="24">
        <f>SUM(Q77:Q84)</f>
        <v>201000</v>
      </c>
      <c r="R85" s="24">
        <f>SUM(R77:R84)</f>
        <v>38500</v>
      </c>
      <c r="S85" s="21">
        <f>(S77*Q77)+(S78*Q78)+(S79*Q79)+(S80*Q80)+(S81*Q81)+(S82*Q82)+(S83*Q83)+(S84*Q84)</f>
        <v>0</v>
      </c>
      <c r="T85" s="21">
        <f>SUM(T77:T84)</f>
        <v>188321.77000000002</v>
      </c>
      <c r="U85" s="113"/>
    </row>
    <row r="86" spans="1:21" ht="51" customHeight="1" x14ac:dyDescent="0.35">
      <c r="B86" s="96" t="s">
        <v>422</v>
      </c>
      <c r="C86" s="322" t="s">
        <v>676</v>
      </c>
      <c r="D86" s="322"/>
      <c r="E86" s="322"/>
      <c r="F86" s="322"/>
      <c r="G86" s="322"/>
      <c r="H86" s="322"/>
      <c r="I86" s="323"/>
      <c r="J86" s="322"/>
      <c r="K86" s="264"/>
      <c r="L86" s="96" t="s">
        <v>422</v>
      </c>
      <c r="M86" s="322" t="s">
        <v>676</v>
      </c>
      <c r="N86" s="322"/>
      <c r="O86" s="322"/>
      <c r="P86" s="322"/>
      <c r="Q86" s="322"/>
      <c r="R86" s="322"/>
      <c r="S86" s="322"/>
      <c r="T86" s="323"/>
      <c r="U86" s="330"/>
    </row>
    <row r="87" spans="1:21" ht="124" x14ac:dyDescent="0.35">
      <c r="B87" s="97" t="s">
        <v>423</v>
      </c>
      <c r="C87" s="18" t="s">
        <v>682</v>
      </c>
      <c r="D87" s="207">
        <v>500</v>
      </c>
      <c r="E87" s="19"/>
      <c r="F87" s="19"/>
      <c r="G87" s="128">
        <f>SUM(D87:F87)</f>
        <v>500</v>
      </c>
      <c r="H87" s="125"/>
      <c r="I87" s="189">
        <v>500</v>
      </c>
      <c r="J87" s="112"/>
      <c r="K87" s="264"/>
      <c r="L87" s="97" t="s">
        <v>423</v>
      </c>
      <c r="M87" s="18" t="s">
        <v>682</v>
      </c>
      <c r="N87" s="207">
        <v>500</v>
      </c>
      <c r="O87" s="19"/>
      <c r="P87" s="19"/>
      <c r="Q87" s="228">
        <f t="shared" ref="Q87:Q94" si="16">SUM(N87:P87)</f>
        <v>500</v>
      </c>
      <c r="R87" s="280">
        <f t="shared" ref="R87:R94" si="17">+Q87-G87</f>
        <v>0</v>
      </c>
      <c r="S87" s="125"/>
      <c r="T87" s="189">
        <v>500</v>
      </c>
      <c r="U87" s="112"/>
    </row>
    <row r="88" spans="1:21" ht="77.5" x14ac:dyDescent="0.35">
      <c r="B88" s="97" t="s">
        <v>424</v>
      </c>
      <c r="C88" s="18" t="s">
        <v>681</v>
      </c>
      <c r="D88" s="207">
        <v>2700</v>
      </c>
      <c r="E88" s="19"/>
      <c r="F88" s="19"/>
      <c r="G88" s="128">
        <f t="shared" ref="G88:G94" si="18">SUM(D88:F88)</f>
        <v>2700</v>
      </c>
      <c r="H88" s="125"/>
      <c r="I88" s="189">
        <v>500</v>
      </c>
      <c r="J88" s="112"/>
      <c r="K88" s="264"/>
      <c r="L88" s="97" t="s">
        <v>424</v>
      </c>
      <c r="M88" s="18" t="s">
        <v>681</v>
      </c>
      <c r="N88" s="311">
        <f>2700+25000</f>
        <v>27700</v>
      </c>
      <c r="O88" s="19"/>
      <c r="P88" s="19"/>
      <c r="Q88" s="228">
        <f t="shared" si="16"/>
        <v>27700</v>
      </c>
      <c r="R88" s="280">
        <f t="shared" si="17"/>
        <v>25000</v>
      </c>
      <c r="S88" s="125"/>
      <c r="T88" s="189">
        <v>2700</v>
      </c>
      <c r="U88" s="112"/>
    </row>
    <row r="89" spans="1:21" ht="108.5" x14ac:dyDescent="0.35">
      <c r="B89" s="97" t="s">
        <v>425</v>
      </c>
      <c r="C89" s="18" t="s">
        <v>680</v>
      </c>
      <c r="D89" s="207">
        <v>0</v>
      </c>
      <c r="E89" s="19"/>
      <c r="F89" s="19"/>
      <c r="G89" s="128">
        <f t="shared" si="18"/>
        <v>0</v>
      </c>
      <c r="H89" s="125"/>
      <c r="I89" s="189">
        <v>2000</v>
      </c>
      <c r="J89" s="112"/>
      <c r="K89" s="264"/>
      <c r="L89" s="97" t="s">
        <v>425</v>
      </c>
      <c r="M89" s="18" t="s">
        <v>680</v>
      </c>
      <c r="N89" s="267">
        <v>0</v>
      </c>
      <c r="O89" s="19"/>
      <c r="P89" s="19"/>
      <c r="Q89" s="228">
        <f t="shared" si="16"/>
        <v>0</v>
      </c>
      <c r="R89" s="280">
        <f t="shared" si="17"/>
        <v>0</v>
      </c>
      <c r="S89" s="125"/>
      <c r="T89" s="189">
        <v>2000</v>
      </c>
      <c r="U89" s="112"/>
    </row>
    <row r="90" spans="1:21" ht="62" x14ac:dyDescent="0.35">
      <c r="B90" s="97" t="s">
        <v>426</v>
      </c>
      <c r="C90" s="18" t="s">
        <v>679</v>
      </c>
      <c r="D90" s="207">
        <v>27700</v>
      </c>
      <c r="E90" s="19"/>
      <c r="F90" s="19"/>
      <c r="G90" s="128">
        <f t="shared" si="18"/>
        <v>27700</v>
      </c>
      <c r="H90" s="125"/>
      <c r="I90" s="189">
        <v>10200</v>
      </c>
      <c r="J90" s="112"/>
      <c r="K90" s="264"/>
      <c r="L90" s="97" t="s">
        <v>426</v>
      </c>
      <c r="M90" s="18" t="s">
        <v>679</v>
      </c>
      <c r="N90" s="311">
        <f>2700+25000+25000</f>
        <v>52700</v>
      </c>
      <c r="O90" s="19"/>
      <c r="P90" s="19"/>
      <c r="Q90" s="228">
        <f t="shared" si="16"/>
        <v>52700</v>
      </c>
      <c r="R90" s="280">
        <f t="shared" si="17"/>
        <v>25000</v>
      </c>
      <c r="S90" s="125"/>
      <c r="T90" s="189">
        <f>27569+15000</f>
        <v>42569</v>
      </c>
      <c r="U90" s="112"/>
    </row>
    <row r="91" spans="1:21" ht="139.5" x14ac:dyDescent="0.35">
      <c r="B91" s="97" t="s">
        <v>427</v>
      </c>
      <c r="C91" s="209" t="s">
        <v>678</v>
      </c>
      <c r="D91" s="208">
        <v>0</v>
      </c>
      <c r="E91" s="189"/>
      <c r="F91" s="189"/>
      <c r="G91" s="128">
        <f t="shared" si="18"/>
        <v>0</v>
      </c>
      <c r="H91" s="125"/>
      <c r="I91" s="189"/>
      <c r="J91" s="112"/>
      <c r="K91" s="264"/>
      <c r="L91" s="97" t="s">
        <v>427</v>
      </c>
      <c r="M91" s="209" t="s">
        <v>678</v>
      </c>
      <c r="N91" s="299"/>
      <c r="O91" s="189"/>
      <c r="P91" s="189"/>
      <c r="Q91" s="228">
        <f t="shared" si="16"/>
        <v>0</v>
      </c>
      <c r="R91" s="280">
        <f t="shared" si="17"/>
        <v>0</v>
      </c>
      <c r="S91" s="125"/>
      <c r="T91" s="189"/>
      <c r="U91" s="112"/>
    </row>
    <row r="92" spans="1:21" ht="93" x14ac:dyDescent="0.35">
      <c r="B92" s="97" t="s">
        <v>428</v>
      </c>
      <c r="C92" s="203" t="s">
        <v>677</v>
      </c>
      <c r="D92" s="19">
        <v>5500</v>
      </c>
      <c r="E92" s="19"/>
      <c r="F92" s="19"/>
      <c r="G92" s="128">
        <f t="shared" si="18"/>
        <v>5500</v>
      </c>
      <c r="H92" s="125"/>
      <c r="I92" s="189">
        <v>10052.64</v>
      </c>
      <c r="J92" s="112"/>
      <c r="K92" s="264"/>
      <c r="L92" s="97" t="s">
        <v>428</v>
      </c>
      <c r="M92" s="203" t="s">
        <v>677</v>
      </c>
      <c r="N92" s="310">
        <f>5500+15000</f>
        <v>20500</v>
      </c>
      <c r="O92" s="19"/>
      <c r="P92" s="19"/>
      <c r="Q92" s="228">
        <f t="shared" si="16"/>
        <v>20500</v>
      </c>
      <c r="R92" s="280">
        <f t="shared" si="17"/>
        <v>15000</v>
      </c>
      <c r="S92" s="125"/>
      <c r="T92" s="189">
        <f>10052.64+5000</f>
        <v>15052.64</v>
      </c>
      <c r="U92" s="112"/>
    </row>
    <row r="93" spans="1:21" ht="15.5" x14ac:dyDescent="0.35">
      <c r="B93" s="97" t="s">
        <v>429</v>
      </c>
      <c r="C93" s="47"/>
      <c r="D93" s="20"/>
      <c r="E93" s="20"/>
      <c r="F93" s="20"/>
      <c r="G93" s="128">
        <f t="shared" si="18"/>
        <v>0</v>
      </c>
      <c r="H93" s="126"/>
      <c r="I93" s="20"/>
      <c r="J93" s="113"/>
      <c r="K93" s="264"/>
      <c r="L93" s="97" t="s">
        <v>429</v>
      </c>
      <c r="M93" s="47"/>
      <c r="N93" s="20"/>
      <c r="O93" s="20"/>
      <c r="P93" s="20"/>
      <c r="Q93" s="228">
        <f t="shared" si="16"/>
        <v>0</v>
      </c>
      <c r="R93" s="280">
        <f t="shared" si="17"/>
        <v>0</v>
      </c>
      <c r="S93" s="126"/>
      <c r="T93" s="20"/>
      <c r="U93" s="113"/>
    </row>
    <row r="94" spans="1:21" ht="15.5" x14ac:dyDescent="0.35">
      <c r="B94" s="97" t="s">
        <v>430</v>
      </c>
      <c r="C94" s="47"/>
      <c r="D94" s="20"/>
      <c r="E94" s="20"/>
      <c r="F94" s="20"/>
      <c r="G94" s="128">
        <f t="shared" si="18"/>
        <v>0</v>
      </c>
      <c r="H94" s="126"/>
      <c r="I94" s="20"/>
      <c r="J94" s="113"/>
      <c r="K94" s="264"/>
      <c r="L94" s="97" t="s">
        <v>430</v>
      </c>
      <c r="M94" s="47"/>
      <c r="N94" s="20"/>
      <c r="O94" s="20"/>
      <c r="P94" s="20"/>
      <c r="Q94" s="228">
        <f t="shared" si="16"/>
        <v>0</v>
      </c>
      <c r="R94" s="280">
        <f t="shared" si="17"/>
        <v>0</v>
      </c>
      <c r="S94" s="126"/>
      <c r="T94" s="20"/>
      <c r="U94" s="113"/>
    </row>
    <row r="95" spans="1:21" ht="15.5" x14ac:dyDescent="0.35">
      <c r="C95" s="98" t="s">
        <v>534</v>
      </c>
      <c r="D95" s="24">
        <f>SUM(D87:D94)</f>
        <v>36400</v>
      </c>
      <c r="E95" s="24">
        <f>SUM(E87:E94)</f>
        <v>0</v>
      </c>
      <c r="F95" s="24">
        <f>SUM(F87:F94)</f>
        <v>0</v>
      </c>
      <c r="G95" s="24">
        <f>SUM(G87:G94)</f>
        <v>36400</v>
      </c>
      <c r="H95" s="21">
        <f>(H87*G87)+(H88*G88)+(H89*G89)+(H90*G90)+(H91*G91)+(H92*G92)+(H93*G93)+(H94*G94)</f>
        <v>0</v>
      </c>
      <c r="I95" s="21">
        <f>SUM(I87:I94)</f>
        <v>23252.639999999999</v>
      </c>
      <c r="J95" s="113"/>
      <c r="K95" s="264"/>
      <c r="M95" s="98" t="s">
        <v>534</v>
      </c>
      <c r="N95" s="24">
        <f>SUM(N87:N94)</f>
        <v>101400</v>
      </c>
      <c r="O95" s="24">
        <f>SUM(O87:O94)</f>
        <v>0</v>
      </c>
      <c r="P95" s="24">
        <f>SUM(P87:P94)</f>
        <v>0</v>
      </c>
      <c r="Q95" s="24">
        <f>SUM(Q87:Q94)</f>
        <v>101400</v>
      </c>
      <c r="R95" s="24">
        <f>SUM(R87:R94)</f>
        <v>65000</v>
      </c>
      <c r="S95" s="21">
        <f>(S87*Q87)+(S88*Q88)+(S89*Q89)+(S90*Q90)+(S91*Q91)+(S92*Q92)+(S93*Q93)+(S94*Q94)</f>
        <v>0</v>
      </c>
      <c r="T95" s="21">
        <f>SUM(T87:T94)</f>
        <v>62821.64</v>
      </c>
      <c r="U95" s="113"/>
    </row>
    <row r="96" spans="1:21" ht="51" customHeight="1" x14ac:dyDescent="0.35">
      <c r="B96" s="96" t="s">
        <v>431</v>
      </c>
      <c r="C96" s="322"/>
      <c r="D96" s="322"/>
      <c r="E96" s="322"/>
      <c r="F96" s="322"/>
      <c r="G96" s="322"/>
      <c r="H96" s="322"/>
      <c r="I96" s="323"/>
      <c r="J96" s="322"/>
      <c r="K96" s="264"/>
      <c r="L96" s="96" t="s">
        <v>431</v>
      </c>
      <c r="M96" s="322"/>
      <c r="N96" s="322"/>
      <c r="O96" s="322"/>
      <c r="P96" s="322"/>
      <c r="Q96" s="322"/>
      <c r="R96" s="322"/>
      <c r="S96" s="322"/>
      <c r="T96" s="323"/>
      <c r="U96" s="330"/>
    </row>
    <row r="97" spans="1:21" ht="15.5" x14ac:dyDescent="0.35">
      <c r="B97" s="97" t="s">
        <v>432</v>
      </c>
      <c r="C97" s="18"/>
      <c r="D97" s="207"/>
      <c r="E97" s="19"/>
      <c r="F97" s="19"/>
      <c r="G97" s="128">
        <f>SUM(D97:F97)</f>
        <v>0</v>
      </c>
      <c r="H97" s="125"/>
      <c r="I97" s="19"/>
      <c r="J97" s="112"/>
      <c r="K97" s="264"/>
      <c r="L97" s="97" t="s">
        <v>432</v>
      </c>
      <c r="M97" s="18"/>
      <c r="N97" s="207"/>
      <c r="O97" s="19"/>
      <c r="P97" s="19"/>
      <c r="Q97" s="228">
        <f t="shared" ref="Q97:Q104" si="19">SUM(N97:P97)</f>
        <v>0</v>
      </c>
      <c r="R97" s="280">
        <f t="shared" ref="R97:R104" si="20">+Q97-G97</f>
        <v>0</v>
      </c>
      <c r="S97" s="125"/>
      <c r="T97" s="19"/>
      <c r="U97" s="112"/>
    </row>
    <row r="98" spans="1:21" ht="15.5" x14ac:dyDescent="0.35">
      <c r="B98" s="97" t="s">
        <v>433</v>
      </c>
      <c r="C98" s="18"/>
      <c r="D98" s="207"/>
      <c r="E98" s="19"/>
      <c r="F98" s="19"/>
      <c r="G98" s="128">
        <f t="shared" ref="G98:G104" si="21">SUM(D98:F98)</f>
        <v>0</v>
      </c>
      <c r="H98" s="125"/>
      <c r="I98" s="19"/>
      <c r="J98" s="112"/>
      <c r="K98" s="264"/>
      <c r="L98" s="97" t="s">
        <v>433</v>
      </c>
      <c r="M98" s="18"/>
      <c r="N98" s="207"/>
      <c r="O98" s="19"/>
      <c r="P98" s="19"/>
      <c r="Q98" s="228">
        <f t="shared" si="19"/>
        <v>0</v>
      </c>
      <c r="R98" s="280">
        <f t="shared" si="20"/>
        <v>0</v>
      </c>
      <c r="S98" s="125"/>
      <c r="T98" s="19"/>
      <c r="U98" s="112"/>
    </row>
    <row r="99" spans="1:21" ht="15.5" x14ac:dyDescent="0.35">
      <c r="B99" s="97" t="s">
        <v>434</v>
      </c>
      <c r="C99" s="18"/>
      <c r="D99" s="207"/>
      <c r="E99" s="19"/>
      <c r="F99" s="19"/>
      <c r="G99" s="128">
        <f t="shared" si="21"/>
        <v>0</v>
      </c>
      <c r="H99" s="125"/>
      <c r="I99" s="19"/>
      <c r="J99" s="112"/>
      <c r="K99" s="264"/>
      <c r="L99" s="97" t="s">
        <v>434</v>
      </c>
      <c r="M99" s="18"/>
      <c r="N99" s="207"/>
      <c r="O99" s="19"/>
      <c r="P99" s="19"/>
      <c r="Q99" s="228">
        <f t="shared" si="19"/>
        <v>0</v>
      </c>
      <c r="R99" s="280">
        <f t="shared" si="20"/>
        <v>0</v>
      </c>
      <c r="S99" s="125"/>
      <c r="T99" s="19"/>
      <c r="U99" s="112"/>
    </row>
    <row r="100" spans="1:21" ht="15.5" x14ac:dyDescent="0.35">
      <c r="A100" s="39"/>
      <c r="B100" s="97" t="s">
        <v>435</v>
      </c>
      <c r="C100" s="209"/>
      <c r="D100" s="208"/>
      <c r="E100" s="19"/>
      <c r="F100" s="19"/>
      <c r="G100" s="128">
        <f t="shared" si="21"/>
        <v>0</v>
      </c>
      <c r="H100" s="125"/>
      <c r="I100" s="19"/>
      <c r="J100" s="112"/>
      <c r="K100" s="264"/>
      <c r="L100" s="97" t="s">
        <v>435</v>
      </c>
      <c r="M100" s="209"/>
      <c r="N100" s="208"/>
      <c r="O100" s="19"/>
      <c r="P100" s="19"/>
      <c r="Q100" s="228">
        <f t="shared" si="19"/>
        <v>0</v>
      </c>
      <c r="R100" s="280">
        <f t="shared" si="20"/>
        <v>0</v>
      </c>
      <c r="S100" s="125"/>
      <c r="T100" s="19"/>
      <c r="U100" s="112"/>
    </row>
    <row r="101" spans="1:21" s="39" customFormat="1" ht="15.5" x14ac:dyDescent="0.35">
      <c r="A101" s="38"/>
      <c r="B101" s="97" t="s">
        <v>436</v>
      </c>
      <c r="C101" s="203"/>
      <c r="D101" s="208"/>
      <c r="E101" s="19"/>
      <c r="F101" s="19"/>
      <c r="G101" s="128">
        <f t="shared" si="21"/>
        <v>0</v>
      </c>
      <c r="H101" s="125"/>
      <c r="I101" s="19"/>
      <c r="J101" s="112"/>
      <c r="K101" s="264"/>
      <c r="L101" s="97" t="s">
        <v>436</v>
      </c>
      <c r="M101" s="203"/>
      <c r="N101" s="208"/>
      <c r="O101" s="19"/>
      <c r="P101" s="19"/>
      <c r="Q101" s="228">
        <f t="shared" si="19"/>
        <v>0</v>
      </c>
      <c r="R101" s="280">
        <f t="shared" si="20"/>
        <v>0</v>
      </c>
      <c r="S101" s="125"/>
      <c r="T101" s="19"/>
      <c r="U101" s="112"/>
    </row>
    <row r="102" spans="1:21" ht="15.5" x14ac:dyDescent="0.35">
      <c r="B102" s="97" t="s">
        <v>437</v>
      </c>
      <c r="C102" s="18"/>
      <c r="D102" s="19"/>
      <c r="E102" s="19"/>
      <c r="F102" s="19"/>
      <c r="G102" s="128">
        <f t="shared" si="21"/>
        <v>0</v>
      </c>
      <c r="H102" s="125"/>
      <c r="I102" s="19"/>
      <c r="J102" s="112"/>
      <c r="K102" s="264"/>
      <c r="L102" s="97" t="s">
        <v>437</v>
      </c>
      <c r="M102" s="18"/>
      <c r="N102" s="19"/>
      <c r="O102" s="19"/>
      <c r="P102" s="19"/>
      <c r="Q102" s="228">
        <f t="shared" si="19"/>
        <v>0</v>
      </c>
      <c r="R102" s="280">
        <f t="shared" si="20"/>
        <v>0</v>
      </c>
      <c r="S102" s="125"/>
      <c r="T102" s="19"/>
      <c r="U102" s="112"/>
    </row>
    <row r="103" spans="1:21" ht="15.5" x14ac:dyDescent="0.35">
      <c r="B103" s="97" t="s">
        <v>438</v>
      </c>
      <c r="C103" s="47"/>
      <c r="D103" s="20"/>
      <c r="E103" s="20"/>
      <c r="F103" s="20"/>
      <c r="G103" s="128">
        <f t="shared" si="21"/>
        <v>0</v>
      </c>
      <c r="H103" s="126"/>
      <c r="I103" s="20"/>
      <c r="J103" s="113"/>
      <c r="K103" s="264"/>
      <c r="L103" s="97" t="s">
        <v>438</v>
      </c>
      <c r="M103" s="47"/>
      <c r="N103" s="20"/>
      <c r="O103" s="20"/>
      <c r="P103" s="20"/>
      <c r="Q103" s="228">
        <f t="shared" si="19"/>
        <v>0</v>
      </c>
      <c r="R103" s="280">
        <f t="shared" si="20"/>
        <v>0</v>
      </c>
      <c r="S103" s="126"/>
      <c r="T103" s="20"/>
      <c r="U103" s="113"/>
    </row>
    <row r="104" spans="1:21" ht="15.5" x14ac:dyDescent="0.35">
      <c r="B104" s="97" t="s">
        <v>439</v>
      </c>
      <c r="C104" s="47"/>
      <c r="D104" s="20"/>
      <c r="E104" s="20"/>
      <c r="F104" s="20"/>
      <c r="G104" s="128">
        <f t="shared" si="21"/>
        <v>0</v>
      </c>
      <c r="H104" s="126"/>
      <c r="I104" s="20"/>
      <c r="J104" s="113"/>
      <c r="K104" s="264"/>
      <c r="L104" s="97" t="s">
        <v>439</v>
      </c>
      <c r="M104" s="47"/>
      <c r="N104" s="20"/>
      <c r="O104" s="20"/>
      <c r="P104" s="20"/>
      <c r="Q104" s="228">
        <f t="shared" si="19"/>
        <v>0</v>
      </c>
      <c r="R104" s="280">
        <f t="shared" si="20"/>
        <v>0</v>
      </c>
      <c r="S104" s="126"/>
      <c r="T104" s="20"/>
      <c r="U104" s="113"/>
    </row>
    <row r="105" spans="1:21" ht="15.5" x14ac:dyDescent="0.35">
      <c r="C105" s="98" t="s">
        <v>534</v>
      </c>
      <c r="D105" s="24">
        <f>SUM(D97:D104)</f>
        <v>0</v>
      </c>
      <c r="E105" s="24">
        <f>SUM(E97:E104)</f>
        <v>0</v>
      </c>
      <c r="F105" s="24">
        <f>SUM(F97:F104)</f>
        <v>0</v>
      </c>
      <c r="G105" s="24">
        <f>SUM(G97:G104)</f>
        <v>0</v>
      </c>
      <c r="H105" s="21">
        <f>(H97*G97)+(H98*G98)+(H99*G99)+(H100*G100)+(H101*G101)+(H102*G102)+(H103*G103)+(H104*G104)</f>
        <v>0</v>
      </c>
      <c r="I105" s="21">
        <f>SUM(I97:I104)</f>
        <v>0</v>
      </c>
      <c r="J105" s="113"/>
      <c r="K105" s="264"/>
      <c r="M105" s="98" t="s">
        <v>534</v>
      </c>
      <c r="N105" s="24">
        <f>SUM(N97:N104)</f>
        <v>0</v>
      </c>
      <c r="O105" s="24">
        <f>SUM(O97:O104)</f>
        <v>0</v>
      </c>
      <c r="P105" s="24">
        <f>SUM(P97:P104)</f>
        <v>0</v>
      </c>
      <c r="Q105" s="24">
        <f>SUM(Q97:Q104)</f>
        <v>0</v>
      </c>
      <c r="R105" s="24">
        <f>SUM(R97:R104)</f>
        <v>0</v>
      </c>
      <c r="S105" s="21">
        <f>(S97*Q97)+(S98*Q98)+(S99*Q99)+(S100*Q100)+(S101*Q101)+(S102*Q102)+(S103*Q103)+(S104*Q104)</f>
        <v>0</v>
      </c>
      <c r="T105" s="21">
        <f>SUM(T97:T104)</f>
        <v>0</v>
      </c>
      <c r="U105" s="113"/>
    </row>
    <row r="106" spans="1:21" ht="51" customHeight="1" x14ac:dyDescent="0.35">
      <c r="B106" s="96" t="s">
        <v>440</v>
      </c>
      <c r="C106" s="320"/>
      <c r="D106" s="320"/>
      <c r="E106" s="320"/>
      <c r="F106" s="320"/>
      <c r="G106" s="320"/>
      <c r="H106" s="320"/>
      <c r="I106" s="321"/>
      <c r="J106" s="320"/>
      <c r="K106" s="264"/>
      <c r="L106" s="96" t="s">
        <v>440</v>
      </c>
      <c r="M106" s="320"/>
      <c r="N106" s="320"/>
      <c r="O106" s="320"/>
      <c r="P106" s="320"/>
      <c r="Q106" s="320"/>
      <c r="R106" s="320"/>
      <c r="S106" s="320"/>
      <c r="T106" s="321"/>
      <c r="U106" s="331"/>
    </row>
    <row r="107" spans="1:21" ht="15.5" x14ac:dyDescent="0.35">
      <c r="B107" s="97" t="s">
        <v>441</v>
      </c>
      <c r="C107" s="18"/>
      <c r="D107" s="19"/>
      <c r="E107" s="19"/>
      <c r="F107" s="19"/>
      <c r="G107" s="128">
        <f>SUM(D107:F107)</f>
        <v>0</v>
      </c>
      <c r="H107" s="125"/>
      <c r="I107" s="19"/>
      <c r="J107" s="112"/>
      <c r="K107" s="264"/>
      <c r="L107" s="97" t="s">
        <v>441</v>
      </c>
      <c r="M107" s="18"/>
      <c r="N107" s="19"/>
      <c r="O107" s="19"/>
      <c r="P107" s="19"/>
      <c r="Q107" s="228">
        <f t="shared" ref="Q107:Q114" si="22">SUM(N107:P107)</f>
        <v>0</v>
      </c>
      <c r="R107" s="280">
        <f t="shared" ref="R107:R114" si="23">+Q107-G107</f>
        <v>0</v>
      </c>
      <c r="S107" s="125"/>
      <c r="T107" s="19"/>
      <c r="U107" s="112"/>
    </row>
    <row r="108" spans="1:21" ht="15.5" x14ac:dyDescent="0.35">
      <c r="B108" s="97" t="s">
        <v>442</v>
      </c>
      <c r="C108" s="18"/>
      <c r="D108" s="19"/>
      <c r="E108" s="19"/>
      <c r="F108" s="19"/>
      <c r="G108" s="128">
        <f t="shared" ref="G108:G114" si="24">SUM(D108:F108)</f>
        <v>0</v>
      </c>
      <c r="H108" s="125"/>
      <c r="I108" s="19"/>
      <c r="J108" s="112"/>
      <c r="K108" s="264"/>
      <c r="L108" s="97" t="s">
        <v>442</v>
      </c>
      <c r="M108" s="18"/>
      <c r="N108" s="19"/>
      <c r="O108" s="19"/>
      <c r="P108" s="19"/>
      <c r="Q108" s="228">
        <f t="shared" si="22"/>
        <v>0</v>
      </c>
      <c r="R108" s="280">
        <f t="shared" si="23"/>
        <v>0</v>
      </c>
      <c r="S108" s="125"/>
      <c r="T108" s="19"/>
      <c r="U108" s="112"/>
    </row>
    <row r="109" spans="1:21" ht="15.5" x14ac:dyDescent="0.35">
      <c r="B109" s="97" t="s">
        <v>443</v>
      </c>
      <c r="C109" s="18"/>
      <c r="D109" s="19"/>
      <c r="E109" s="19"/>
      <c r="F109" s="19"/>
      <c r="G109" s="128">
        <f t="shared" si="24"/>
        <v>0</v>
      </c>
      <c r="H109" s="125"/>
      <c r="I109" s="19"/>
      <c r="J109" s="112"/>
      <c r="K109" s="264"/>
      <c r="L109" s="97" t="s">
        <v>443</v>
      </c>
      <c r="M109" s="18"/>
      <c r="N109" s="19"/>
      <c r="O109" s="19"/>
      <c r="P109" s="19"/>
      <c r="Q109" s="228">
        <f t="shared" si="22"/>
        <v>0</v>
      </c>
      <c r="R109" s="280">
        <f t="shared" si="23"/>
        <v>0</v>
      </c>
      <c r="S109" s="125"/>
      <c r="T109" s="19"/>
      <c r="U109" s="112"/>
    </row>
    <row r="110" spans="1:21" ht="15.5" x14ac:dyDescent="0.35">
      <c r="B110" s="97" t="s">
        <v>444</v>
      </c>
      <c r="C110" s="18"/>
      <c r="D110" s="19"/>
      <c r="E110" s="19"/>
      <c r="F110" s="19"/>
      <c r="G110" s="128">
        <f t="shared" si="24"/>
        <v>0</v>
      </c>
      <c r="H110" s="125"/>
      <c r="I110" s="19"/>
      <c r="J110" s="112"/>
      <c r="K110" s="264"/>
      <c r="L110" s="97" t="s">
        <v>444</v>
      </c>
      <c r="M110" s="18"/>
      <c r="N110" s="19"/>
      <c r="O110" s="19"/>
      <c r="P110" s="19"/>
      <c r="Q110" s="228">
        <f t="shared" si="22"/>
        <v>0</v>
      </c>
      <c r="R110" s="280">
        <f t="shared" si="23"/>
        <v>0</v>
      </c>
      <c r="S110" s="125"/>
      <c r="T110" s="19"/>
      <c r="U110" s="112"/>
    </row>
    <row r="111" spans="1:21" ht="15.5" x14ac:dyDescent="0.35">
      <c r="B111" s="97" t="s">
        <v>445</v>
      </c>
      <c r="C111" s="18"/>
      <c r="D111" s="19"/>
      <c r="E111" s="19"/>
      <c r="F111" s="19"/>
      <c r="G111" s="128">
        <f t="shared" si="24"/>
        <v>0</v>
      </c>
      <c r="H111" s="125"/>
      <c r="I111" s="19"/>
      <c r="J111" s="112"/>
      <c r="K111" s="264"/>
      <c r="L111" s="97" t="s">
        <v>445</v>
      </c>
      <c r="M111" s="18"/>
      <c r="N111" s="19"/>
      <c r="O111" s="19"/>
      <c r="P111" s="19"/>
      <c r="Q111" s="228">
        <f t="shared" si="22"/>
        <v>0</v>
      </c>
      <c r="R111" s="280">
        <f t="shared" si="23"/>
        <v>0</v>
      </c>
      <c r="S111" s="125"/>
      <c r="T111" s="19"/>
      <c r="U111" s="112"/>
    </row>
    <row r="112" spans="1:21" ht="15.5" x14ac:dyDescent="0.35">
      <c r="B112" s="97" t="s">
        <v>446</v>
      </c>
      <c r="C112" s="18"/>
      <c r="D112" s="19"/>
      <c r="E112" s="19"/>
      <c r="F112" s="19"/>
      <c r="G112" s="128">
        <f t="shared" si="24"/>
        <v>0</v>
      </c>
      <c r="H112" s="125"/>
      <c r="I112" s="19"/>
      <c r="J112" s="112"/>
      <c r="K112" s="264"/>
      <c r="L112" s="97" t="s">
        <v>446</v>
      </c>
      <c r="M112" s="18"/>
      <c r="N112" s="19"/>
      <c r="O112" s="19"/>
      <c r="P112" s="19"/>
      <c r="Q112" s="228">
        <f t="shared" si="22"/>
        <v>0</v>
      </c>
      <c r="R112" s="280">
        <f t="shared" si="23"/>
        <v>0</v>
      </c>
      <c r="S112" s="125"/>
      <c r="T112" s="19"/>
      <c r="U112" s="112"/>
    </row>
    <row r="113" spans="2:21" ht="15.5" x14ac:dyDescent="0.35">
      <c r="B113" s="97" t="s">
        <v>447</v>
      </c>
      <c r="C113" s="47"/>
      <c r="D113" s="20"/>
      <c r="E113" s="20"/>
      <c r="F113" s="20"/>
      <c r="G113" s="128">
        <f t="shared" si="24"/>
        <v>0</v>
      </c>
      <c r="H113" s="126"/>
      <c r="I113" s="20"/>
      <c r="J113" s="113"/>
      <c r="K113" s="264"/>
      <c r="L113" s="97" t="s">
        <v>447</v>
      </c>
      <c r="M113" s="47"/>
      <c r="N113" s="20"/>
      <c r="O113" s="20"/>
      <c r="P113" s="20"/>
      <c r="Q113" s="228">
        <f t="shared" si="22"/>
        <v>0</v>
      </c>
      <c r="R113" s="280">
        <f t="shared" si="23"/>
        <v>0</v>
      </c>
      <c r="S113" s="126"/>
      <c r="T113" s="20"/>
      <c r="U113" s="113"/>
    </row>
    <row r="114" spans="2:21" ht="15.5" x14ac:dyDescent="0.35">
      <c r="B114" s="97" t="s">
        <v>448</v>
      </c>
      <c r="C114" s="47"/>
      <c r="D114" s="20"/>
      <c r="E114" s="20"/>
      <c r="F114" s="20"/>
      <c r="G114" s="128">
        <f t="shared" si="24"/>
        <v>0</v>
      </c>
      <c r="H114" s="126"/>
      <c r="I114" s="20"/>
      <c r="J114" s="113"/>
      <c r="K114" s="264"/>
      <c r="L114" s="97" t="s">
        <v>448</v>
      </c>
      <c r="M114" s="47"/>
      <c r="N114" s="20"/>
      <c r="O114" s="20"/>
      <c r="P114" s="20"/>
      <c r="Q114" s="228">
        <f t="shared" si="22"/>
        <v>0</v>
      </c>
      <c r="R114" s="280">
        <f t="shared" si="23"/>
        <v>0</v>
      </c>
      <c r="S114" s="126"/>
      <c r="T114" s="20"/>
      <c r="U114" s="113"/>
    </row>
    <row r="115" spans="2:21" ht="15.5" x14ac:dyDescent="0.35">
      <c r="C115" s="98" t="s">
        <v>534</v>
      </c>
      <c r="D115" s="21">
        <f>SUM(D107:D114)</f>
        <v>0</v>
      </c>
      <c r="E115" s="21">
        <f>SUM(E107:E114)</f>
        <v>0</v>
      </c>
      <c r="F115" s="21">
        <f>SUM(F107:F114)</f>
        <v>0</v>
      </c>
      <c r="G115" s="21">
        <f>SUM(G107:G114)</f>
        <v>0</v>
      </c>
      <c r="H115" s="21">
        <f>(H107*G107)+(H108*G108)+(H109*G109)+(H110*G110)+(H111*G111)+(H112*G112)+(H113*G113)+(H114*G114)</f>
        <v>0</v>
      </c>
      <c r="I115" s="21">
        <f>SUM(I107:I114)</f>
        <v>0</v>
      </c>
      <c r="J115" s="113"/>
      <c r="K115" s="264"/>
      <c r="M115" s="98" t="s">
        <v>534</v>
      </c>
      <c r="N115" s="21">
        <f>SUM(N107:N114)</f>
        <v>0</v>
      </c>
      <c r="O115" s="21">
        <f>SUM(O107:O114)</f>
        <v>0</v>
      </c>
      <c r="P115" s="21">
        <f>SUM(P107:P114)</f>
        <v>0</v>
      </c>
      <c r="Q115" s="21">
        <f>SUM(Q107:Q114)</f>
        <v>0</v>
      </c>
      <c r="R115" s="21">
        <f>SUM(R107:R114)</f>
        <v>0</v>
      </c>
      <c r="S115" s="21">
        <f>(S107*Q107)+(S108*Q108)+(S109*Q109)+(S110*Q110)+(S111*Q111)+(S112*Q112)+(S113*Q113)+(S114*Q114)</f>
        <v>0</v>
      </c>
      <c r="T115" s="21">
        <f>SUM(T107:T114)</f>
        <v>0</v>
      </c>
      <c r="U115" s="113"/>
    </row>
    <row r="116" spans="2:21" ht="15.75" customHeight="1" x14ac:dyDescent="0.35">
      <c r="B116" s="6"/>
      <c r="C116" s="12"/>
      <c r="D116" s="25"/>
      <c r="E116" s="25"/>
      <c r="F116" s="25"/>
      <c r="G116" s="25"/>
      <c r="H116" s="25"/>
      <c r="I116" s="25"/>
      <c r="J116" s="12"/>
      <c r="K116" s="264"/>
      <c r="L116" s="6"/>
      <c r="M116" s="12"/>
      <c r="N116" s="25"/>
      <c r="O116" s="25"/>
      <c r="P116" s="25"/>
      <c r="Q116" s="25"/>
      <c r="R116" s="25"/>
      <c r="S116" s="25"/>
      <c r="T116" s="25"/>
      <c r="U116" s="12"/>
    </row>
    <row r="117" spans="2:21" ht="51" customHeight="1" x14ac:dyDescent="0.35">
      <c r="B117" s="98" t="s">
        <v>449</v>
      </c>
      <c r="C117" s="322"/>
      <c r="D117" s="322"/>
      <c r="E117" s="322"/>
      <c r="F117" s="322"/>
      <c r="G117" s="322"/>
      <c r="H117" s="322"/>
      <c r="I117" s="323"/>
      <c r="J117" s="322"/>
      <c r="K117" s="264"/>
      <c r="L117" s="98" t="s">
        <v>449</v>
      </c>
      <c r="M117" s="322"/>
      <c r="N117" s="322"/>
      <c r="O117" s="322"/>
      <c r="P117" s="322"/>
      <c r="Q117" s="322"/>
      <c r="R117" s="322"/>
      <c r="S117" s="322"/>
      <c r="T117" s="323"/>
      <c r="U117" s="330"/>
    </row>
    <row r="118" spans="2:21" ht="51" customHeight="1" x14ac:dyDescent="0.35">
      <c r="B118" s="96" t="s">
        <v>450</v>
      </c>
      <c r="C118" s="320"/>
      <c r="D118" s="320"/>
      <c r="E118" s="320"/>
      <c r="F118" s="320"/>
      <c r="G118" s="320"/>
      <c r="H118" s="320"/>
      <c r="I118" s="321"/>
      <c r="J118" s="320"/>
      <c r="K118" s="264"/>
      <c r="L118" s="96" t="s">
        <v>450</v>
      </c>
      <c r="M118" s="320"/>
      <c r="N118" s="320"/>
      <c r="O118" s="320"/>
      <c r="P118" s="320"/>
      <c r="Q118" s="320"/>
      <c r="R118" s="320"/>
      <c r="S118" s="320"/>
      <c r="T118" s="321"/>
      <c r="U118" s="331"/>
    </row>
    <row r="119" spans="2:21" ht="15.5" x14ac:dyDescent="0.35">
      <c r="B119" s="97" t="s">
        <v>451</v>
      </c>
      <c r="C119" s="219"/>
      <c r="D119" s="208"/>
      <c r="E119" s="192"/>
      <c r="F119" s="19"/>
      <c r="G119" s="128">
        <f>SUM(D119:F119)</f>
        <v>0</v>
      </c>
      <c r="H119" s="214"/>
      <c r="I119" s="189"/>
      <c r="J119" s="112"/>
      <c r="K119" s="264"/>
      <c r="L119" s="97" t="s">
        <v>451</v>
      </c>
      <c r="M119" s="219"/>
      <c r="N119" s="208"/>
      <c r="O119" s="192"/>
      <c r="P119" s="19"/>
      <c r="Q119" s="228">
        <f t="shared" ref="Q119:Q126" si="25">SUM(N119:P119)</f>
        <v>0</v>
      </c>
      <c r="R119" s="280">
        <f t="shared" ref="R119:R126" si="26">+Q119-G119</f>
        <v>0</v>
      </c>
      <c r="S119" s="214"/>
      <c r="T119" s="189"/>
      <c r="U119" s="112"/>
    </row>
    <row r="120" spans="2:21" ht="15.5" x14ac:dyDescent="0.35">
      <c r="B120" s="97" t="s">
        <v>452</v>
      </c>
      <c r="C120" s="217"/>
      <c r="D120" s="19"/>
      <c r="E120" s="192"/>
      <c r="F120" s="19"/>
      <c r="G120" s="128">
        <f t="shared" ref="G120:G126" si="27">SUM(D120:F120)</f>
        <v>0</v>
      </c>
      <c r="H120" s="214"/>
      <c r="I120" s="189"/>
      <c r="J120" s="112"/>
      <c r="K120" s="264"/>
      <c r="L120" s="97" t="s">
        <v>452</v>
      </c>
      <c r="M120" s="217"/>
      <c r="N120" s="19"/>
      <c r="O120" s="192"/>
      <c r="P120" s="19"/>
      <c r="Q120" s="228">
        <f t="shared" si="25"/>
        <v>0</v>
      </c>
      <c r="R120" s="280">
        <f t="shared" si="26"/>
        <v>0</v>
      </c>
      <c r="S120" s="214"/>
      <c r="T120" s="189"/>
      <c r="U120" s="112"/>
    </row>
    <row r="121" spans="2:21" ht="15.5" x14ac:dyDescent="0.35">
      <c r="B121" s="97" t="s">
        <v>453</v>
      </c>
      <c r="C121" s="220"/>
      <c r="D121" s="19"/>
      <c r="E121" s="192"/>
      <c r="F121" s="19"/>
      <c r="G121" s="128">
        <f t="shared" si="27"/>
        <v>0</v>
      </c>
      <c r="H121" s="126"/>
      <c r="I121" s="20"/>
      <c r="J121" s="112"/>
      <c r="K121" s="264"/>
      <c r="L121" s="97" t="s">
        <v>453</v>
      </c>
      <c r="M121" s="220"/>
      <c r="N121" s="19"/>
      <c r="O121" s="192"/>
      <c r="P121" s="19"/>
      <c r="Q121" s="228">
        <f t="shared" si="25"/>
        <v>0</v>
      </c>
      <c r="R121" s="280">
        <f t="shared" si="26"/>
        <v>0</v>
      </c>
      <c r="S121" s="126"/>
      <c r="T121" s="20"/>
      <c r="U121" s="112"/>
    </row>
    <row r="122" spans="2:21" ht="15.5" x14ac:dyDescent="0.35">
      <c r="B122" s="97" t="s">
        <v>454</v>
      </c>
      <c r="C122" s="221"/>
      <c r="D122" s="19"/>
      <c r="E122" s="193"/>
      <c r="F122" s="19"/>
      <c r="G122" s="128">
        <f t="shared" si="27"/>
        <v>0</v>
      </c>
      <c r="H122" s="214"/>
      <c r="I122" s="189"/>
      <c r="J122" s="112"/>
      <c r="K122" s="264"/>
      <c r="L122" s="97" t="s">
        <v>454</v>
      </c>
      <c r="M122" s="221"/>
      <c r="N122" s="19"/>
      <c r="O122" s="193"/>
      <c r="P122" s="19"/>
      <c r="Q122" s="228">
        <f t="shared" si="25"/>
        <v>0</v>
      </c>
      <c r="R122" s="280">
        <f t="shared" si="26"/>
        <v>0</v>
      </c>
      <c r="S122" s="214"/>
      <c r="T122" s="189"/>
      <c r="U122" s="112"/>
    </row>
    <row r="123" spans="2:21" ht="15.5" x14ac:dyDescent="0.35">
      <c r="B123" s="97" t="s">
        <v>455</v>
      </c>
      <c r="C123" s="216"/>
      <c r="D123" s="19"/>
      <c r="E123" s="19"/>
      <c r="F123" s="19"/>
      <c r="G123" s="128">
        <f t="shared" si="27"/>
        <v>0</v>
      </c>
      <c r="H123" s="214"/>
      <c r="I123" s="189"/>
      <c r="J123" s="112"/>
      <c r="K123" s="264"/>
      <c r="L123" s="97" t="s">
        <v>455</v>
      </c>
      <c r="M123" s="216"/>
      <c r="N123" s="19"/>
      <c r="O123" s="19"/>
      <c r="P123" s="19"/>
      <c r="Q123" s="228">
        <f t="shared" si="25"/>
        <v>0</v>
      </c>
      <c r="R123" s="280">
        <f t="shared" si="26"/>
        <v>0</v>
      </c>
      <c r="S123" s="214"/>
      <c r="T123" s="189"/>
      <c r="U123" s="112"/>
    </row>
    <row r="124" spans="2:21" ht="15.5" x14ac:dyDescent="0.35">
      <c r="B124" s="97" t="s">
        <v>456</v>
      </c>
      <c r="C124" s="18"/>
      <c r="D124" s="19"/>
      <c r="E124" s="19"/>
      <c r="F124" s="19"/>
      <c r="G124" s="128">
        <f t="shared" si="27"/>
        <v>0</v>
      </c>
      <c r="H124" s="125"/>
      <c r="I124" s="19"/>
      <c r="J124" s="112"/>
      <c r="K124" s="264"/>
      <c r="L124" s="97" t="s">
        <v>456</v>
      </c>
      <c r="M124" s="18"/>
      <c r="N124" s="19"/>
      <c r="O124" s="19"/>
      <c r="P124" s="19"/>
      <c r="Q124" s="228">
        <f t="shared" si="25"/>
        <v>0</v>
      </c>
      <c r="R124" s="280">
        <f t="shared" si="26"/>
        <v>0</v>
      </c>
      <c r="S124" s="125"/>
      <c r="T124" s="19"/>
      <c r="U124" s="112"/>
    </row>
    <row r="125" spans="2:21" ht="15.5" x14ac:dyDescent="0.35">
      <c r="B125" s="97" t="s">
        <v>457</v>
      </c>
      <c r="C125" s="47"/>
      <c r="D125" s="20"/>
      <c r="E125" s="20"/>
      <c r="F125" s="20"/>
      <c r="G125" s="128">
        <f t="shared" si="27"/>
        <v>0</v>
      </c>
      <c r="H125" s="126"/>
      <c r="I125" s="20"/>
      <c r="J125" s="113"/>
      <c r="K125" s="264"/>
      <c r="L125" s="97" t="s">
        <v>457</v>
      </c>
      <c r="M125" s="47"/>
      <c r="N125" s="20"/>
      <c r="O125" s="20"/>
      <c r="P125" s="20"/>
      <c r="Q125" s="228">
        <f t="shared" si="25"/>
        <v>0</v>
      </c>
      <c r="R125" s="280">
        <f t="shared" si="26"/>
        <v>0</v>
      </c>
      <c r="S125" s="126"/>
      <c r="T125" s="20"/>
      <c r="U125" s="113"/>
    </row>
    <row r="126" spans="2:21" ht="15.5" x14ac:dyDescent="0.35">
      <c r="B126" s="97" t="s">
        <v>458</v>
      </c>
      <c r="C126" s="47"/>
      <c r="D126" s="20"/>
      <c r="E126" s="20"/>
      <c r="F126" s="20"/>
      <c r="G126" s="128">
        <f t="shared" si="27"/>
        <v>0</v>
      </c>
      <c r="H126" s="126"/>
      <c r="I126" s="20"/>
      <c r="J126" s="113"/>
      <c r="K126" s="264"/>
      <c r="L126" s="97" t="s">
        <v>458</v>
      </c>
      <c r="M126" s="47"/>
      <c r="N126" s="20"/>
      <c r="O126" s="20"/>
      <c r="P126" s="20"/>
      <c r="Q126" s="228">
        <f t="shared" si="25"/>
        <v>0</v>
      </c>
      <c r="R126" s="280">
        <f t="shared" si="26"/>
        <v>0</v>
      </c>
      <c r="S126" s="126"/>
      <c r="T126" s="20"/>
      <c r="U126" s="113"/>
    </row>
    <row r="127" spans="2:21" ht="15.5" x14ac:dyDescent="0.35">
      <c r="C127" s="98" t="s">
        <v>534</v>
      </c>
      <c r="D127" s="21">
        <f>SUM(D119:D126)</f>
        <v>0</v>
      </c>
      <c r="E127" s="21">
        <f>SUM(E119:E126)</f>
        <v>0</v>
      </c>
      <c r="F127" s="21">
        <f>SUM(F119:F126)</f>
        <v>0</v>
      </c>
      <c r="G127" s="24">
        <f>SUM(G119:G126)</f>
        <v>0</v>
      </c>
      <c r="H127" s="21">
        <f>(H119*G119)+(H120*G120)+(H121*G121)+(H122*G122)+(H123*G123)+(H124*G124)+(H125*G125)+(H126*G126)</f>
        <v>0</v>
      </c>
      <c r="I127" s="21">
        <f>SUM(I119:I126)</f>
        <v>0</v>
      </c>
      <c r="J127" s="113"/>
      <c r="K127" s="264"/>
      <c r="M127" s="98" t="s">
        <v>534</v>
      </c>
      <c r="N127" s="21">
        <f>SUM(N119:N126)</f>
        <v>0</v>
      </c>
      <c r="O127" s="21">
        <f>SUM(O119:O126)</f>
        <v>0</v>
      </c>
      <c r="P127" s="21">
        <f>SUM(P119:P126)</f>
        <v>0</v>
      </c>
      <c r="Q127" s="24">
        <f>SUM(Q119:Q126)</f>
        <v>0</v>
      </c>
      <c r="R127" s="24">
        <f>SUM(R119:R126)</f>
        <v>0</v>
      </c>
      <c r="S127" s="21">
        <f>(S119*Q119)+(S120*Q120)+(S121*Q121)+(S122*Q122)+(S123*Q123)+(S124*Q124)+(S125*Q125)+(S126*Q126)</f>
        <v>0</v>
      </c>
      <c r="T127" s="21">
        <f>SUM(T119:T126)</f>
        <v>0</v>
      </c>
      <c r="U127" s="113"/>
    </row>
    <row r="128" spans="2:21" ht="51" customHeight="1" x14ac:dyDescent="0.35">
      <c r="B128" s="96" t="s">
        <v>459</v>
      </c>
      <c r="C128" s="320"/>
      <c r="D128" s="320"/>
      <c r="E128" s="320"/>
      <c r="F128" s="320"/>
      <c r="G128" s="320"/>
      <c r="H128" s="320"/>
      <c r="I128" s="321"/>
      <c r="J128" s="320"/>
      <c r="K128" s="264"/>
      <c r="L128" s="96" t="s">
        <v>459</v>
      </c>
      <c r="M128" s="320"/>
      <c r="N128" s="320"/>
      <c r="O128" s="320"/>
      <c r="P128" s="320"/>
      <c r="Q128" s="320"/>
      <c r="R128" s="320"/>
      <c r="S128" s="320"/>
      <c r="T128" s="321"/>
      <c r="U128" s="331"/>
    </row>
    <row r="129" spans="2:21" ht="15.5" x14ac:dyDescent="0.35">
      <c r="B129" s="97" t="s">
        <v>460</v>
      </c>
      <c r="C129" s="215"/>
      <c r="D129" s="19"/>
      <c r="E129" s="192"/>
      <c r="F129" s="19"/>
      <c r="G129" s="128">
        <f>SUM(D129:F129)</f>
        <v>0</v>
      </c>
      <c r="H129" s="125"/>
      <c r="I129" s="19"/>
      <c r="J129" s="112"/>
      <c r="K129" s="264"/>
      <c r="L129" s="97" t="s">
        <v>460</v>
      </c>
      <c r="M129" s="215"/>
      <c r="N129" s="19"/>
      <c r="O129" s="192"/>
      <c r="P129" s="19"/>
      <c r="Q129" s="228">
        <f t="shared" ref="Q129:Q136" si="28">SUM(N129:P129)</f>
        <v>0</v>
      </c>
      <c r="R129" s="280">
        <f t="shared" ref="R129:R136" si="29">+Q129-G129</f>
        <v>0</v>
      </c>
      <c r="S129" s="125"/>
      <c r="T129" s="19"/>
      <c r="U129" s="112"/>
    </row>
    <row r="130" spans="2:21" ht="15.5" x14ac:dyDescent="0.35">
      <c r="B130" s="97" t="s">
        <v>461</v>
      </c>
      <c r="C130" s="216"/>
      <c r="D130" s="19"/>
      <c r="E130" s="192"/>
      <c r="F130" s="19"/>
      <c r="G130" s="128">
        <f t="shared" ref="G130:G136" si="30">SUM(D130:F130)</f>
        <v>0</v>
      </c>
      <c r="H130" s="125"/>
      <c r="I130" s="19"/>
      <c r="J130" s="112"/>
      <c r="K130" s="264"/>
      <c r="L130" s="97" t="s">
        <v>461</v>
      </c>
      <c r="M130" s="216"/>
      <c r="N130" s="19"/>
      <c r="O130" s="192"/>
      <c r="P130" s="19"/>
      <c r="Q130" s="228">
        <f t="shared" si="28"/>
        <v>0</v>
      </c>
      <c r="R130" s="280">
        <f t="shared" si="29"/>
        <v>0</v>
      </c>
      <c r="S130" s="125"/>
      <c r="T130" s="19"/>
      <c r="U130" s="112"/>
    </row>
    <row r="131" spans="2:21" ht="15.5" x14ac:dyDescent="0.35">
      <c r="B131" s="97" t="s">
        <v>462</v>
      </c>
      <c r="C131" s="216"/>
      <c r="D131" s="19"/>
      <c r="E131" s="192"/>
      <c r="F131" s="19"/>
      <c r="G131" s="128">
        <f t="shared" si="30"/>
        <v>0</v>
      </c>
      <c r="H131" s="125"/>
      <c r="I131" s="19"/>
      <c r="J131" s="112"/>
      <c r="K131" s="264"/>
      <c r="L131" s="97" t="s">
        <v>462</v>
      </c>
      <c r="M131" s="216"/>
      <c r="N131" s="19"/>
      <c r="O131" s="192"/>
      <c r="P131" s="19"/>
      <c r="Q131" s="228">
        <f t="shared" si="28"/>
        <v>0</v>
      </c>
      <c r="R131" s="280">
        <f t="shared" si="29"/>
        <v>0</v>
      </c>
      <c r="S131" s="125"/>
      <c r="T131" s="19"/>
      <c r="U131" s="112"/>
    </row>
    <row r="132" spans="2:21" ht="15.5" x14ac:dyDescent="0.35">
      <c r="B132" s="97" t="s">
        <v>463</v>
      </c>
      <c r="C132" s="217"/>
      <c r="D132" s="208"/>
      <c r="E132" s="192"/>
      <c r="F132" s="19"/>
      <c r="G132" s="128">
        <f t="shared" si="30"/>
        <v>0</v>
      </c>
      <c r="H132" s="125"/>
      <c r="I132" s="19"/>
      <c r="J132" s="112"/>
      <c r="K132" s="264"/>
      <c r="L132" s="97" t="s">
        <v>463</v>
      </c>
      <c r="M132" s="217"/>
      <c r="N132" s="208"/>
      <c r="O132" s="192"/>
      <c r="P132" s="19"/>
      <c r="Q132" s="228">
        <f t="shared" si="28"/>
        <v>0</v>
      </c>
      <c r="R132" s="280">
        <f t="shared" si="29"/>
        <v>0</v>
      </c>
      <c r="S132" s="125"/>
      <c r="T132" s="19"/>
      <c r="U132" s="112"/>
    </row>
    <row r="133" spans="2:21" ht="15.5" x14ac:dyDescent="0.35">
      <c r="B133" s="97" t="s">
        <v>464</v>
      </c>
      <c r="C133" s="206"/>
      <c r="D133" s="19"/>
      <c r="E133" s="19"/>
      <c r="F133" s="19"/>
      <c r="G133" s="128">
        <f t="shared" si="30"/>
        <v>0</v>
      </c>
      <c r="H133" s="125"/>
      <c r="I133" s="19"/>
      <c r="J133" s="112"/>
      <c r="K133" s="264"/>
      <c r="L133" s="97" t="s">
        <v>464</v>
      </c>
      <c r="M133" s="206"/>
      <c r="N133" s="19"/>
      <c r="O133" s="19"/>
      <c r="P133" s="19"/>
      <c r="Q133" s="228">
        <f t="shared" si="28"/>
        <v>0</v>
      </c>
      <c r="R133" s="280">
        <f t="shared" si="29"/>
        <v>0</v>
      </c>
      <c r="S133" s="125"/>
      <c r="T133" s="19"/>
      <c r="U133" s="112"/>
    </row>
    <row r="134" spans="2:21" ht="15.5" x14ac:dyDescent="0.35">
      <c r="B134" s="97" t="s">
        <v>465</v>
      </c>
      <c r="C134" s="205"/>
      <c r="D134" s="19"/>
      <c r="E134" s="19"/>
      <c r="F134" s="19"/>
      <c r="G134" s="128">
        <f t="shared" si="30"/>
        <v>0</v>
      </c>
      <c r="H134" s="125"/>
      <c r="I134" s="19"/>
      <c r="J134" s="112"/>
      <c r="K134" s="264"/>
      <c r="L134" s="97" t="s">
        <v>465</v>
      </c>
      <c r="M134" s="205"/>
      <c r="N134" s="19"/>
      <c r="O134" s="19"/>
      <c r="P134" s="19"/>
      <c r="Q134" s="228">
        <f t="shared" si="28"/>
        <v>0</v>
      </c>
      <c r="R134" s="280">
        <f t="shared" si="29"/>
        <v>0</v>
      </c>
      <c r="S134" s="125"/>
      <c r="T134" s="19"/>
      <c r="U134" s="112"/>
    </row>
    <row r="135" spans="2:21" ht="15.5" x14ac:dyDescent="0.35">
      <c r="B135" s="97" t="s">
        <v>466</v>
      </c>
      <c r="C135" s="204"/>
      <c r="D135" s="20"/>
      <c r="E135" s="20"/>
      <c r="F135" s="20"/>
      <c r="G135" s="128">
        <f t="shared" si="30"/>
        <v>0</v>
      </c>
      <c r="H135" s="126"/>
      <c r="I135" s="20"/>
      <c r="J135" s="113"/>
      <c r="K135" s="264"/>
      <c r="L135" s="97" t="s">
        <v>466</v>
      </c>
      <c r="M135" s="204"/>
      <c r="N135" s="20"/>
      <c r="O135" s="20"/>
      <c r="P135" s="20"/>
      <c r="Q135" s="228">
        <f t="shared" si="28"/>
        <v>0</v>
      </c>
      <c r="R135" s="280">
        <f t="shared" si="29"/>
        <v>0</v>
      </c>
      <c r="S135" s="126"/>
      <c r="T135" s="20"/>
      <c r="U135" s="113"/>
    </row>
    <row r="136" spans="2:21" ht="15.5" x14ac:dyDescent="0.35">
      <c r="B136" s="97" t="s">
        <v>467</v>
      </c>
      <c r="C136" s="47"/>
      <c r="D136" s="20"/>
      <c r="E136" s="20"/>
      <c r="F136" s="20"/>
      <c r="G136" s="128">
        <f t="shared" si="30"/>
        <v>0</v>
      </c>
      <c r="H136" s="126"/>
      <c r="I136" s="20"/>
      <c r="J136" s="113"/>
      <c r="K136" s="264"/>
      <c r="L136" s="97" t="s">
        <v>467</v>
      </c>
      <c r="M136" s="47"/>
      <c r="N136" s="20"/>
      <c r="O136" s="20"/>
      <c r="P136" s="20"/>
      <c r="Q136" s="228">
        <f t="shared" si="28"/>
        <v>0</v>
      </c>
      <c r="R136" s="280">
        <f t="shared" si="29"/>
        <v>0</v>
      </c>
      <c r="S136" s="126"/>
      <c r="T136" s="20"/>
      <c r="U136" s="113"/>
    </row>
    <row r="137" spans="2:21" ht="15.5" x14ac:dyDescent="0.35">
      <c r="C137" s="98" t="s">
        <v>534</v>
      </c>
      <c r="D137" s="24">
        <f>SUM(D129:D136)</f>
        <v>0</v>
      </c>
      <c r="E137" s="24">
        <f>SUM(E129:E136)</f>
        <v>0</v>
      </c>
      <c r="F137" s="24">
        <f>SUM(F129:F136)</f>
        <v>0</v>
      </c>
      <c r="G137" s="24">
        <f>SUM(G129:G136)</f>
        <v>0</v>
      </c>
      <c r="H137" s="21">
        <f>(H129*G129)+(H130*G130)+(H131*G131)+(H132*G132)+(H133*G133)+(H134*G134)+(H135*G135)+(H136*G136)</f>
        <v>0</v>
      </c>
      <c r="I137" s="21">
        <f>SUM(I129:I136)</f>
        <v>0</v>
      </c>
      <c r="J137" s="113"/>
      <c r="K137" s="264"/>
      <c r="M137" s="98" t="s">
        <v>534</v>
      </c>
      <c r="N137" s="24">
        <f>SUM(N129:N136)</f>
        <v>0</v>
      </c>
      <c r="O137" s="24">
        <f>SUM(O129:O136)</f>
        <v>0</v>
      </c>
      <c r="P137" s="24">
        <f>SUM(P129:P136)</f>
        <v>0</v>
      </c>
      <c r="Q137" s="24">
        <f>SUM(Q129:Q136)</f>
        <v>0</v>
      </c>
      <c r="R137" s="24">
        <f>SUM(R129:R136)</f>
        <v>0</v>
      </c>
      <c r="S137" s="21">
        <f>(S129*Q129)+(S130*Q130)+(S131*Q131)+(S132*Q132)+(S133*Q133)+(S134*Q134)+(S135*Q135)+(S136*Q136)</f>
        <v>0</v>
      </c>
      <c r="T137" s="21">
        <f>SUM(T129:T136)</f>
        <v>0</v>
      </c>
      <c r="U137" s="113"/>
    </row>
    <row r="138" spans="2:21" ht="51" customHeight="1" x14ac:dyDescent="0.35">
      <c r="B138" s="159" t="s">
        <v>468</v>
      </c>
      <c r="C138" s="320"/>
      <c r="D138" s="320"/>
      <c r="E138" s="320"/>
      <c r="F138" s="320"/>
      <c r="G138" s="320"/>
      <c r="H138" s="320"/>
      <c r="I138" s="321"/>
      <c r="J138" s="320"/>
      <c r="K138" s="264"/>
      <c r="L138" s="159" t="s">
        <v>468</v>
      </c>
      <c r="M138" s="320"/>
      <c r="N138" s="320"/>
      <c r="O138" s="320"/>
      <c r="P138" s="320"/>
      <c r="Q138" s="320"/>
      <c r="R138" s="320"/>
      <c r="S138" s="320"/>
      <c r="T138" s="321"/>
      <c r="U138" s="331"/>
    </row>
    <row r="139" spans="2:21" ht="15.5" x14ac:dyDescent="0.35">
      <c r="B139" s="97" t="s">
        <v>469</v>
      </c>
      <c r="C139" s="215"/>
      <c r="D139" s="19"/>
      <c r="E139" s="192"/>
      <c r="F139" s="189"/>
      <c r="G139" s="128">
        <f>SUM(D139:F139)</f>
        <v>0</v>
      </c>
      <c r="H139" s="125"/>
      <c r="I139" s="189"/>
      <c r="J139" s="112"/>
      <c r="K139" s="264"/>
      <c r="L139" s="97" t="s">
        <v>469</v>
      </c>
      <c r="M139" s="215"/>
      <c r="N139" s="19"/>
      <c r="O139" s="192"/>
      <c r="P139" s="189"/>
      <c r="Q139" s="228">
        <f t="shared" ref="Q139:Q146" si="31">SUM(N139:P139)</f>
        <v>0</v>
      </c>
      <c r="R139" s="280">
        <f t="shared" ref="R139:R146" si="32">+Q139-G139</f>
        <v>0</v>
      </c>
      <c r="S139" s="125"/>
      <c r="T139" s="189"/>
      <c r="U139" s="112"/>
    </row>
    <row r="140" spans="2:21" ht="15.5" x14ac:dyDescent="0.35">
      <c r="B140" s="97" t="s">
        <v>470</v>
      </c>
      <c r="C140" s="218"/>
      <c r="D140" s="19"/>
      <c r="E140" s="192"/>
      <c r="F140" s="19"/>
      <c r="G140" s="128">
        <f t="shared" ref="G140:G146" si="33">SUM(D140:F140)</f>
        <v>0</v>
      </c>
      <c r="H140" s="125"/>
      <c r="I140" s="189"/>
      <c r="J140" s="112"/>
      <c r="K140" s="264"/>
      <c r="L140" s="97" t="s">
        <v>470</v>
      </c>
      <c r="M140" s="218"/>
      <c r="N140" s="19"/>
      <c r="O140" s="192"/>
      <c r="P140" s="19"/>
      <c r="Q140" s="228">
        <f t="shared" si="31"/>
        <v>0</v>
      </c>
      <c r="R140" s="280">
        <f t="shared" si="32"/>
        <v>0</v>
      </c>
      <c r="S140" s="125"/>
      <c r="T140" s="189"/>
      <c r="U140" s="112"/>
    </row>
    <row r="141" spans="2:21" ht="15.5" x14ac:dyDescent="0.35">
      <c r="B141" s="97" t="s">
        <v>471</v>
      </c>
      <c r="C141" s="215"/>
      <c r="D141" s="19"/>
      <c r="E141" s="192"/>
      <c r="F141" s="19"/>
      <c r="G141" s="128">
        <f t="shared" si="33"/>
        <v>0</v>
      </c>
      <c r="H141" s="125"/>
      <c r="I141" s="189"/>
      <c r="J141" s="112"/>
      <c r="K141" s="264"/>
      <c r="L141" s="97" t="s">
        <v>471</v>
      </c>
      <c r="M141" s="215"/>
      <c r="N141" s="19"/>
      <c r="O141" s="192"/>
      <c r="P141" s="19"/>
      <c r="Q141" s="228">
        <f t="shared" si="31"/>
        <v>0</v>
      </c>
      <c r="R141" s="280">
        <f t="shared" si="32"/>
        <v>0</v>
      </c>
      <c r="S141" s="125"/>
      <c r="T141" s="189"/>
      <c r="U141" s="112"/>
    </row>
    <row r="142" spans="2:21" ht="15.5" x14ac:dyDescent="0.35">
      <c r="B142" s="97" t="s">
        <v>472</v>
      </c>
      <c r="C142" s="218"/>
      <c r="D142" s="19"/>
      <c r="E142" s="192"/>
      <c r="F142" s="19"/>
      <c r="G142" s="128">
        <f t="shared" si="33"/>
        <v>0</v>
      </c>
      <c r="H142" s="125"/>
      <c r="I142" s="189"/>
      <c r="J142" s="112"/>
      <c r="K142" s="264"/>
      <c r="L142" s="97" t="s">
        <v>472</v>
      </c>
      <c r="M142" s="218"/>
      <c r="N142" s="19"/>
      <c r="O142" s="192"/>
      <c r="P142" s="19"/>
      <c r="Q142" s="228">
        <f t="shared" si="31"/>
        <v>0</v>
      </c>
      <c r="R142" s="280">
        <f t="shared" si="32"/>
        <v>0</v>
      </c>
      <c r="S142" s="125"/>
      <c r="T142" s="189"/>
      <c r="U142" s="112"/>
    </row>
    <row r="143" spans="2:21" ht="15.5" x14ac:dyDescent="0.35">
      <c r="B143" s="97" t="s">
        <v>473</v>
      </c>
      <c r="C143" s="218"/>
      <c r="D143" s="19"/>
      <c r="E143" s="19"/>
      <c r="F143" s="19"/>
      <c r="G143" s="128">
        <f t="shared" si="33"/>
        <v>0</v>
      </c>
      <c r="H143" s="125"/>
      <c r="I143" s="189"/>
      <c r="J143" s="112"/>
      <c r="K143" s="264"/>
      <c r="L143" s="97" t="s">
        <v>473</v>
      </c>
      <c r="M143" s="218"/>
      <c r="N143" s="19"/>
      <c r="O143" s="19"/>
      <c r="P143" s="19"/>
      <c r="Q143" s="228">
        <f t="shared" si="31"/>
        <v>0</v>
      </c>
      <c r="R143" s="280">
        <f t="shared" si="32"/>
        <v>0</v>
      </c>
      <c r="S143" s="125"/>
      <c r="T143" s="189"/>
      <c r="U143" s="112"/>
    </row>
    <row r="144" spans="2:21" ht="15.5" x14ac:dyDescent="0.35">
      <c r="B144" s="97" t="s">
        <v>474</v>
      </c>
      <c r="C144" s="18"/>
      <c r="D144" s="19"/>
      <c r="E144" s="19"/>
      <c r="F144" s="19"/>
      <c r="G144" s="128">
        <f t="shared" si="33"/>
        <v>0</v>
      </c>
      <c r="H144" s="125"/>
      <c r="I144" s="189"/>
      <c r="J144" s="112"/>
      <c r="K144" s="264"/>
      <c r="L144" s="97" t="s">
        <v>474</v>
      </c>
      <c r="M144" s="18"/>
      <c r="N144" s="19"/>
      <c r="O144" s="19"/>
      <c r="P144" s="19"/>
      <c r="Q144" s="228">
        <f t="shared" si="31"/>
        <v>0</v>
      </c>
      <c r="R144" s="280">
        <f t="shared" si="32"/>
        <v>0</v>
      </c>
      <c r="S144" s="125"/>
      <c r="T144" s="189"/>
      <c r="U144" s="112"/>
    </row>
    <row r="145" spans="2:21" ht="15.5" x14ac:dyDescent="0.35">
      <c r="B145" s="97" t="s">
        <v>475</v>
      </c>
      <c r="C145" s="47"/>
      <c r="D145" s="20"/>
      <c r="E145" s="20"/>
      <c r="F145" s="20"/>
      <c r="G145" s="128">
        <f t="shared" si="33"/>
        <v>0</v>
      </c>
      <c r="H145" s="126"/>
      <c r="I145" s="20"/>
      <c r="J145" s="113"/>
      <c r="K145" s="264"/>
      <c r="L145" s="97" t="s">
        <v>475</v>
      </c>
      <c r="M145" s="47"/>
      <c r="N145" s="20"/>
      <c r="O145" s="20"/>
      <c r="P145" s="20"/>
      <c r="Q145" s="228">
        <f t="shared" si="31"/>
        <v>0</v>
      </c>
      <c r="R145" s="280">
        <f t="shared" si="32"/>
        <v>0</v>
      </c>
      <c r="S145" s="126"/>
      <c r="T145" s="20"/>
      <c r="U145" s="113"/>
    </row>
    <row r="146" spans="2:21" ht="15.5" x14ac:dyDescent="0.35">
      <c r="B146" s="97" t="s">
        <v>476</v>
      </c>
      <c r="C146" s="47"/>
      <c r="D146" s="20"/>
      <c r="E146" s="20"/>
      <c r="F146" s="20"/>
      <c r="G146" s="128">
        <f t="shared" si="33"/>
        <v>0</v>
      </c>
      <c r="H146" s="126"/>
      <c r="I146" s="20"/>
      <c r="J146" s="113"/>
      <c r="K146" s="264"/>
      <c r="L146" s="97" t="s">
        <v>476</v>
      </c>
      <c r="M146" s="47"/>
      <c r="N146" s="20"/>
      <c r="O146" s="20"/>
      <c r="P146" s="20"/>
      <c r="Q146" s="228">
        <f t="shared" si="31"/>
        <v>0</v>
      </c>
      <c r="R146" s="280">
        <f t="shared" si="32"/>
        <v>0</v>
      </c>
      <c r="S146" s="126"/>
      <c r="T146" s="20"/>
      <c r="U146" s="113"/>
    </row>
    <row r="147" spans="2:21" ht="15.5" x14ac:dyDescent="0.35">
      <c r="C147" s="98" t="s">
        <v>534</v>
      </c>
      <c r="D147" s="24">
        <f>SUM(D139:D146)</f>
        <v>0</v>
      </c>
      <c r="E147" s="24">
        <f>SUM(E139:E146)</f>
        <v>0</v>
      </c>
      <c r="F147" s="24">
        <f>SUM(F139:F146)</f>
        <v>0</v>
      </c>
      <c r="G147" s="24">
        <f>SUM(G139:G146)</f>
        <v>0</v>
      </c>
      <c r="H147" s="21">
        <f>(H139*G139)+(H140*G140)+(H141*G141)+(H142*G142)+(H143*G143)+(H144*G144)+(H145*G145)+(H146*G146)</f>
        <v>0</v>
      </c>
      <c r="I147" s="21">
        <f>SUM(I139:I146)</f>
        <v>0</v>
      </c>
      <c r="J147" s="113"/>
      <c r="K147" s="264"/>
      <c r="M147" s="98" t="s">
        <v>534</v>
      </c>
      <c r="N147" s="24">
        <f>SUM(N139:N146)</f>
        <v>0</v>
      </c>
      <c r="O147" s="24">
        <f>SUM(O139:O146)</f>
        <v>0</v>
      </c>
      <c r="P147" s="24">
        <f>SUM(P139:P146)</f>
        <v>0</v>
      </c>
      <c r="Q147" s="24">
        <f>SUM(Q139:Q146)</f>
        <v>0</v>
      </c>
      <c r="R147" s="24">
        <f>SUM(R139:R146)</f>
        <v>0</v>
      </c>
      <c r="S147" s="21">
        <f>(S139*Q139)+(S140*Q140)+(S141*Q141)+(S142*Q142)+(S143*Q143)+(S144*Q144)+(S145*Q145)+(S146*Q146)</f>
        <v>0</v>
      </c>
      <c r="T147" s="21">
        <f>SUM(T139:T146)</f>
        <v>0</v>
      </c>
      <c r="U147" s="113"/>
    </row>
    <row r="148" spans="2:21" ht="51" customHeight="1" x14ac:dyDescent="0.35">
      <c r="B148" s="159" t="s">
        <v>477</v>
      </c>
      <c r="C148" s="320"/>
      <c r="D148" s="320"/>
      <c r="E148" s="320"/>
      <c r="F148" s="320"/>
      <c r="G148" s="320"/>
      <c r="H148" s="320"/>
      <c r="I148" s="321"/>
      <c r="J148" s="320"/>
      <c r="K148" s="264"/>
      <c r="L148" s="159" t="s">
        <v>477</v>
      </c>
      <c r="M148" s="320"/>
      <c r="N148" s="320"/>
      <c r="O148" s="320"/>
      <c r="P148" s="320"/>
      <c r="Q148" s="320"/>
      <c r="R148" s="320"/>
      <c r="S148" s="320"/>
      <c r="T148" s="321"/>
      <c r="U148" s="331"/>
    </row>
    <row r="149" spans="2:21" ht="15.5" x14ac:dyDescent="0.35">
      <c r="B149" s="97" t="s">
        <v>478</v>
      </c>
      <c r="C149" s="18"/>
      <c r="D149" s="19"/>
      <c r="E149" s="19"/>
      <c r="F149" s="19"/>
      <c r="G149" s="128">
        <f>SUM(D149:F149)</f>
        <v>0</v>
      </c>
      <c r="H149" s="125"/>
      <c r="I149" s="19"/>
      <c r="J149" s="112"/>
      <c r="K149" s="264"/>
      <c r="L149" s="97" t="s">
        <v>478</v>
      </c>
      <c r="M149" s="18"/>
      <c r="N149" s="19"/>
      <c r="O149" s="19"/>
      <c r="P149" s="19"/>
      <c r="Q149" s="228">
        <f t="shared" ref="Q149:Q156" si="34">SUM(N149:P149)</f>
        <v>0</v>
      </c>
      <c r="R149" s="280">
        <f t="shared" ref="R149:R156" si="35">+Q149-G149</f>
        <v>0</v>
      </c>
      <c r="S149" s="125"/>
      <c r="T149" s="19"/>
      <c r="U149" s="112"/>
    </row>
    <row r="150" spans="2:21" ht="15.5" x14ac:dyDescent="0.35">
      <c r="B150" s="97" t="s">
        <v>479</v>
      </c>
      <c r="C150" s="18"/>
      <c r="D150" s="19"/>
      <c r="E150" s="19"/>
      <c r="F150" s="19"/>
      <c r="G150" s="128">
        <f t="shared" ref="G150:G156" si="36">SUM(D150:F150)</f>
        <v>0</v>
      </c>
      <c r="H150" s="125"/>
      <c r="I150" s="19"/>
      <c r="J150" s="112"/>
      <c r="K150" s="264"/>
      <c r="L150" s="97" t="s">
        <v>479</v>
      </c>
      <c r="M150" s="18"/>
      <c r="N150" s="19"/>
      <c r="O150" s="19"/>
      <c r="P150" s="19"/>
      <c r="Q150" s="228">
        <f t="shared" si="34"/>
        <v>0</v>
      </c>
      <c r="R150" s="280">
        <f t="shared" si="35"/>
        <v>0</v>
      </c>
      <c r="S150" s="125"/>
      <c r="T150" s="19"/>
      <c r="U150" s="112"/>
    </row>
    <row r="151" spans="2:21" ht="15.5" x14ac:dyDescent="0.35">
      <c r="B151" s="97" t="s">
        <v>480</v>
      </c>
      <c r="C151" s="18"/>
      <c r="D151" s="19"/>
      <c r="E151" s="19"/>
      <c r="F151" s="19"/>
      <c r="G151" s="128">
        <f t="shared" si="36"/>
        <v>0</v>
      </c>
      <c r="H151" s="125"/>
      <c r="I151" s="19"/>
      <c r="J151" s="112"/>
      <c r="K151" s="264"/>
      <c r="L151" s="97" t="s">
        <v>480</v>
      </c>
      <c r="M151" s="18"/>
      <c r="N151" s="19"/>
      <c r="O151" s="19"/>
      <c r="P151" s="19"/>
      <c r="Q151" s="228">
        <f t="shared" si="34"/>
        <v>0</v>
      </c>
      <c r="R151" s="280">
        <f t="shared" si="35"/>
        <v>0</v>
      </c>
      <c r="S151" s="125"/>
      <c r="T151" s="19"/>
      <c r="U151" s="112"/>
    </row>
    <row r="152" spans="2:21" ht="15.5" x14ac:dyDescent="0.35">
      <c r="B152" s="97" t="s">
        <v>481</v>
      </c>
      <c r="C152" s="18"/>
      <c r="D152" s="19"/>
      <c r="E152" s="19"/>
      <c r="F152" s="19"/>
      <c r="G152" s="128">
        <f t="shared" si="36"/>
        <v>0</v>
      </c>
      <c r="H152" s="125"/>
      <c r="I152" s="19"/>
      <c r="J152" s="112"/>
      <c r="K152" s="264"/>
      <c r="L152" s="97" t="s">
        <v>481</v>
      </c>
      <c r="M152" s="18"/>
      <c r="N152" s="19"/>
      <c r="O152" s="19"/>
      <c r="P152" s="19"/>
      <c r="Q152" s="228">
        <f t="shared" si="34"/>
        <v>0</v>
      </c>
      <c r="R152" s="280">
        <f t="shared" si="35"/>
        <v>0</v>
      </c>
      <c r="S152" s="125"/>
      <c r="T152" s="19"/>
      <c r="U152" s="112"/>
    </row>
    <row r="153" spans="2:21" ht="15.5" x14ac:dyDescent="0.35">
      <c r="B153" s="97" t="s">
        <v>482</v>
      </c>
      <c r="C153" s="18"/>
      <c r="D153" s="19"/>
      <c r="E153" s="19"/>
      <c r="F153" s="19"/>
      <c r="G153" s="128">
        <f t="shared" si="36"/>
        <v>0</v>
      </c>
      <c r="H153" s="125"/>
      <c r="I153" s="19"/>
      <c r="J153" s="112"/>
      <c r="K153" s="264"/>
      <c r="L153" s="97" t="s">
        <v>482</v>
      </c>
      <c r="M153" s="18"/>
      <c r="N153" s="19"/>
      <c r="O153" s="19"/>
      <c r="P153" s="19"/>
      <c r="Q153" s="228">
        <f t="shared" si="34"/>
        <v>0</v>
      </c>
      <c r="R153" s="280">
        <f t="shared" si="35"/>
        <v>0</v>
      </c>
      <c r="S153" s="125"/>
      <c r="T153" s="19"/>
      <c r="U153" s="112"/>
    </row>
    <row r="154" spans="2:21" ht="15.5" x14ac:dyDescent="0.35">
      <c r="B154" s="97" t="s">
        <v>483</v>
      </c>
      <c r="C154" s="18"/>
      <c r="D154" s="19"/>
      <c r="E154" s="19"/>
      <c r="F154" s="19"/>
      <c r="G154" s="128">
        <f t="shared" si="36"/>
        <v>0</v>
      </c>
      <c r="H154" s="125"/>
      <c r="I154" s="19"/>
      <c r="J154" s="112"/>
      <c r="K154" s="264"/>
      <c r="L154" s="97" t="s">
        <v>483</v>
      </c>
      <c r="M154" s="18"/>
      <c r="N154" s="19"/>
      <c r="O154" s="19"/>
      <c r="P154" s="19"/>
      <c r="Q154" s="228">
        <f t="shared" si="34"/>
        <v>0</v>
      </c>
      <c r="R154" s="280">
        <f t="shared" si="35"/>
        <v>0</v>
      </c>
      <c r="S154" s="125"/>
      <c r="T154" s="19"/>
      <c r="U154" s="112"/>
    </row>
    <row r="155" spans="2:21" ht="15.5" x14ac:dyDescent="0.35">
      <c r="B155" s="97" t="s">
        <v>484</v>
      </c>
      <c r="C155" s="47"/>
      <c r="D155" s="20"/>
      <c r="E155" s="20"/>
      <c r="F155" s="20"/>
      <c r="G155" s="128">
        <f t="shared" si="36"/>
        <v>0</v>
      </c>
      <c r="H155" s="126"/>
      <c r="I155" s="20"/>
      <c r="J155" s="113"/>
      <c r="K155" s="264"/>
      <c r="L155" s="97" t="s">
        <v>484</v>
      </c>
      <c r="M155" s="47"/>
      <c r="N155" s="20"/>
      <c r="O155" s="20"/>
      <c r="P155" s="20"/>
      <c r="Q155" s="228">
        <f t="shared" si="34"/>
        <v>0</v>
      </c>
      <c r="R155" s="280">
        <f t="shared" si="35"/>
        <v>0</v>
      </c>
      <c r="S155" s="126"/>
      <c r="T155" s="20"/>
      <c r="U155" s="113"/>
    </row>
    <row r="156" spans="2:21" ht="15.5" x14ac:dyDescent="0.35">
      <c r="B156" s="97" t="s">
        <v>485</v>
      </c>
      <c r="C156" s="47"/>
      <c r="D156" s="20"/>
      <c r="E156" s="20"/>
      <c r="F156" s="20"/>
      <c r="G156" s="128">
        <f t="shared" si="36"/>
        <v>0</v>
      </c>
      <c r="H156" s="126"/>
      <c r="I156" s="20"/>
      <c r="J156" s="113"/>
      <c r="K156" s="264"/>
      <c r="L156" s="97" t="s">
        <v>485</v>
      </c>
      <c r="M156" s="47"/>
      <c r="N156" s="20"/>
      <c r="O156" s="20"/>
      <c r="P156" s="20"/>
      <c r="Q156" s="228">
        <f t="shared" si="34"/>
        <v>0</v>
      </c>
      <c r="R156" s="280">
        <f t="shared" si="35"/>
        <v>0</v>
      </c>
      <c r="S156" s="126"/>
      <c r="T156" s="20"/>
      <c r="U156" s="113"/>
    </row>
    <row r="157" spans="2:21" ht="15.5" x14ac:dyDescent="0.35">
      <c r="C157" s="98" t="s">
        <v>534</v>
      </c>
      <c r="D157" s="21">
        <f>SUM(D149:D156)</f>
        <v>0</v>
      </c>
      <c r="E157" s="21">
        <f>SUM(E149:E156)</f>
        <v>0</v>
      </c>
      <c r="F157" s="21">
        <f>SUM(F149:F156)</f>
        <v>0</v>
      </c>
      <c r="G157" s="21">
        <f>SUM(G149:G156)</f>
        <v>0</v>
      </c>
      <c r="H157" s="21">
        <f>(H149*G149)+(H150*G150)+(H151*G151)+(H152*G152)+(H153*G153)+(H154*G154)+(H155*G155)+(H156*G156)</f>
        <v>0</v>
      </c>
      <c r="I157" s="21">
        <f>SUM(I149:I156)</f>
        <v>0</v>
      </c>
      <c r="J157" s="113"/>
      <c r="K157" s="264"/>
      <c r="M157" s="98" t="s">
        <v>534</v>
      </c>
      <c r="N157" s="21">
        <f>SUM(N149:N156)</f>
        <v>0</v>
      </c>
      <c r="O157" s="21">
        <f>SUM(O149:O156)</f>
        <v>0</v>
      </c>
      <c r="P157" s="21">
        <f>SUM(P149:P156)</f>
        <v>0</v>
      </c>
      <c r="Q157" s="21">
        <f>SUM(Q149:Q156)</f>
        <v>0</v>
      </c>
      <c r="R157" s="21">
        <f>SUM(R149:R156)</f>
        <v>0</v>
      </c>
      <c r="S157" s="21">
        <f>(S149*Q149)+(S150*Q150)+(S151*Q151)+(S152*Q152)+(S153*Q153)+(S154*Q154)+(S155*Q155)+(S156*Q156)</f>
        <v>0</v>
      </c>
      <c r="T157" s="21">
        <f>SUM(T149:T156)</f>
        <v>0</v>
      </c>
      <c r="U157" s="113"/>
    </row>
    <row r="158" spans="2:21" ht="15.75" customHeight="1" x14ac:dyDescent="0.35">
      <c r="B158" s="6"/>
      <c r="C158" s="12"/>
      <c r="D158" s="25"/>
      <c r="E158" s="25"/>
      <c r="F158" s="25"/>
      <c r="G158" s="25"/>
      <c r="H158" s="25"/>
      <c r="I158" s="25"/>
      <c r="J158" s="69"/>
      <c r="K158" s="264"/>
      <c r="L158" s="6"/>
      <c r="M158" s="12"/>
      <c r="N158" s="25"/>
      <c r="O158" s="25"/>
      <c r="P158" s="25"/>
      <c r="Q158" s="25"/>
      <c r="R158" s="25"/>
      <c r="S158" s="25"/>
      <c r="T158" s="25"/>
      <c r="U158" s="69"/>
    </row>
    <row r="159" spans="2:21" ht="51" customHeight="1" x14ac:dyDescent="0.35">
      <c r="B159" s="98" t="s">
        <v>486</v>
      </c>
      <c r="C159" s="322"/>
      <c r="D159" s="322"/>
      <c r="E159" s="322"/>
      <c r="F159" s="322"/>
      <c r="G159" s="322"/>
      <c r="H159" s="322"/>
      <c r="I159" s="323"/>
      <c r="J159" s="322"/>
      <c r="K159" s="264"/>
      <c r="L159" s="98" t="s">
        <v>486</v>
      </c>
      <c r="M159" s="322"/>
      <c r="N159" s="322"/>
      <c r="O159" s="322"/>
      <c r="P159" s="322"/>
      <c r="Q159" s="322"/>
      <c r="R159" s="322"/>
      <c r="S159" s="322"/>
      <c r="T159" s="323"/>
      <c r="U159" s="330"/>
    </row>
    <row r="160" spans="2:21" ht="51" customHeight="1" x14ac:dyDescent="0.35">
      <c r="B160" s="96" t="s">
        <v>487</v>
      </c>
      <c r="C160" s="320"/>
      <c r="D160" s="320"/>
      <c r="E160" s="320"/>
      <c r="F160" s="320"/>
      <c r="G160" s="320"/>
      <c r="H160" s="320"/>
      <c r="I160" s="321"/>
      <c r="J160" s="320"/>
      <c r="K160" s="264"/>
      <c r="L160" s="96" t="s">
        <v>487</v>
      </c>
      <c r="M160" s="320"/>
      <c r="N160" s="320"/>
      <c r="O160" s="320"/>
      <c r="P160" s="320"/>
      <c r="Q160" s="320"/>
      <c r="R160" s="320"/>
      <c r="S160" s="320"/>
      <c r="T160" s="321"/>
      <c r="U160" s="331"/>
    </row>
    <row r="161" spans="2:21" ht="15.5" x14ac:dyDescent="0.35">
      <c r="B161" s="97" t="s">
        <v>488</v>
      </c>
      <c r="C161" s="18"/>
      <c r="D161" s="19"/>
      <c r="E161" s="19"/>
      <c r="F161" s="19"/>
      <c r="G161" s="128">
        <f>SUM(D161:F161)</f>
        <v>0</v>
      </c>
      <c r="H161" s="125"/>
      <c r="I161" s="19"/>
      <c r="J161" s="112"/>
      <c r="K161" s="264"/>
      <c r="L161" s="97" t="s">
        <v>488</v>
      </c>
      <c r="M161" s="18"/>
      <c r="N161" s="19"/>
      <c r="O161" s="19"/>
      <c r="P161" s="19"/>
      <c r="Q161" s="228">
        <f t="shared" ref="Q161:Q168" si="37">SUM(N161:P161)</f>
        <v>0</v>
      </c>
      <c r="R161" s="280">
        <f t="shared" ref="R161:R168" si="38">+Q161-G161</f>
        <v>0</v>
      </c>
      <c r="S161" s="125"/>
      <c r="T161" s="19"/>
      <c r="U161" s="112"/>
    </row>
    <row r="162" spans="2:21" ht="15.5" x14ac:dyDescent="0.35">
      <c r="B162" s="97" t="s">
        <v>489</v>
      </c>
      <c r="C162" s="18"/>
      <c r="D162" s="19"/>
      <c r="E162" s="19"/>
      <c r="F162" s="19"/>
      <c r="G162" s="128">
        <f t="shared" ref="G162:G168" si="39">SUM(D162:F162)</f>
        <v>0</v>
      </c>
      <c r="H162" s="125"/>
      <c r="I162" s="19"/>
      <c r="J162" s="112"/>
      <c r="K162" s="264"/>
      <c r="L162" s="97" t="s">
        <v>489</v>
      </c>
      <c r="M162" s="18"/>
      <c r="N162" s="19"/>
      <c r="O162" s="19"/>
      <c r="P162" s="19"/>
      <c r="Q162" s="228">
        <f t="shared" si="37"/>
        <v>0</v>
      </c>
      <c r="R162" s="280">
        <f t="shared" si="38"/>
        <v>0</v>
      </c>
      <c r="S162" s="125"/>
      <c r="T162" s="19"/>
      <c r="U162" s="112"/>
    </row>
    <row r="163" spans="2:21" ht="15.5" x14ac:dyDescent="0.35">
      <c r="B163" s="97" t="s">
        <v>490</v>
      </c>
      <c r="C163" s="18"/>
      <c r="D163" s="19"/>
      <c r="E163" s="19"/>
      <c r="F163" s="19"/>
      <c r="G163" s="128">
        <f t="shared" si="39"/>
        <v>0</v>
      </c>
      <c r="H163" s="125"/>
      <c r="I163" s="19"/>
      <c r="J163" s="112"/>
      <c r="K163" s="264"/>
      <c r="L163" s="97" t="s">
        <v>490</v>
      </c>
      <c r="M163" s="18"/>
      <c r="N163" s="19"/>
      <c r="O163" s="19"/>
      <c r="P163" s="19"/>
      <c r="Q163" s="228">
        <f t="shared" si="37"/>
        <v>0</v>
      </c>
      <c r="R163" s="280">
        <f t="shared" si="38"/>
        <v>0</v>
      </c>
      <c r="S163" s="125"/>
      <c r="T163" s="19"/>
      <c r="U163" s="112"/>
    </row>
    <row r="164" spans="2:21" ht="15.5" x14ac:dyDescent="0.35">
      <c r="B164" s="97" t="s">
        <v>491</v>
      </c>
      <c r="C164" s="18"/>
      <c r="D164" s="19"/>
      <c r="E164" s="19"/>
      <c r="F164" s="19"/>
      <c r="G164" s="128">
        <f t="shared" si="39"/>
        <v>0</v>
      </c>
      <c r="H164" s="125"/>
      <c r="I164" s="19"/>
      <c r="J164" s="112"/>
      <c r="K164" s="264"/>
      <c r="L164" s="97" t="s">
        <v>491</v>
      </c>
      <c r="M164" s="18"/>
      <c r="N164" s="19"/>
      <c r="O164" s="19"/>
      <c r="P164" s="19"/>
      <c r="Q164" s="228">
        <f t="shared" si="37"/>
        <v>0</v>
      </c>
      <c r="R164" s="280">
        <f t="shared" si="38"/>
        <v>0</v>
      </c>
      <c r="S164" s="125"/>
      <c r="T164" s="19"/>
      <c r="U164" s="112"/>
    </row>
    <row r="165" spans="2:21" ht="15.5" x14ac:dyDescent="0.35">
      <c r="B165" s="97" t="s">
        <v>492</v>
      </c>
      <c r="C165" s="18"/>
      <c r="D165" s="19"/>
      <c r="E165" s="19"/>
      <c r="F165" s="19"/>
      <c r="G165" s="128">
        <f t="shared" si="39"/>
        <v>0</v>
      </c>
      <c r="H165" s="125"/>
      <c r="I165" s="19"/>
      <c r="J165" s="112"/>
      <c r="K165" s="264"/>
      <c r="L165" s="97" t="s">
        <v>492</v>
      </c>
      <c r="M165" s="18"/>
      <c r="N165" s="19"/>
      <c r="O165" s="19"/>
      <c r="P165" s="19"/>
      <c r="Q165" s="228">
        <f t="shared" si="37"/>
        <v>0</v>
      </c>
      <c r="R165" s="280">
        <f t="shared" si="38"/>
        <v>0</v>
      </c>
      <c r="S165" s="125"/>
      <c r="T165" s="19"/>
      <c r="U165" s="112"/>
    </row>
    <row r="166" spans="2:21" ht="15.5" x14ac:dyDescent="0.35">
      <c r="B166" s="97" t="s">
        <v>493</v>
      </c>
      <c r="C166" s="18"/>
      <c r="D166" s="19"/>
      <c r="E166" s="19"/>
      <c r="F166" s="19"/>
      <c r="G166" s="128">
        <f t="shared" si="39"/>
        <v>0</v>
      </c>
      <c r="H166" s="125"/>
      <c r="I166" s="19"/>
      <c r="J166" s="112"/>
      <c r="K166" s="264"/>
      <c r="L166" s="97" t="s">
        <v>493</v>
      </c>
      <c r="M166" s="18"/>
      <c r="N166" s="19"/>
      <c r="O166" s="19"/>
      <c r="P166" s="19"/>
      <c r="Q166" s="228">
        <f t="shared" si="37"/>
        <v>0</v>
      </c>
      <c r="R166" s="280">
        <f t="shared" si="38"/>
        <v>0</v>
      </c>
      <c r="S166" s="125"/>
      <c r="T166" s="19"/>
      <c r="U166" s="112"/>
    </row>
    <row r="167" spans="2:21" ht="15.5" x14ac:dyDescent="0.35">
      <c r="B167" s="97" t="s">
        <v>494</v>
      </c>
      <c r="C167" s="47"/>
      <c r="D167" s="20"/>
      <c r="E167" s="20"/>
      <c r="F167" s="20"/>
      <c r="G167" s="128">
        <f t="shared" si="39"/>
        <v>0</v>
      </c>
      <c r="H167" s="126"/>
      <c r="I167" s="20"/>
      <c r="J167" s="113"/>
      <c r="K167" s="264"/>
      <c r="L167" s="97" t="s">
        <v>494</v>
      </c>
      <c r="M167" s="47"/>
      <c r="N167" s="20"/>
      <c r="O167" s="20"/>
      <c r="P167" s="20"/>
      <c r="Q167" s="228">
        <f t="shared" si="37"/>
        <v>0</v>
      </c>
      <c r="R167" s="280">
        <f t="shared" si="38"/>
        <v>0</v>
      </c>
      <c r="S167" s="126"/>
      <c r="T167" s="20"/>
      <c r="U167" s="113"/>
    </row>
    <row r="168" spans="2:21" ht="15.5" x14ac:dyDescent="0.35">
      <c r="B168" s="97" t="s">
        <v>495</v>
      </c>
      <c r="C168" s="47"/>
      <c r="D168" s="20"/>
      <c r="E168" s="20"/>
      <c r="F168" s="20"/>
      <c r="G168" s="128">
        <f t="shared" si="39"/>
        <v>0</v>
      </c>
      <c r="H168" s="126"/>
      <c r="I168" s="20"/>
      <c r="J168" s="113"/>
      <c r="K168" s="264"/>
      <c r="L168" s="97" t="s">
        <v>495</v>
      </c>
      <c r="M168" s="47"/>
      <c r="N168" s="20"/>
      <c r="O168" s="20"/>
      <c r="P168" s="20"/>
      <c r="Q168" s="228">
        <f t="shared" si="37"/>
        <v>0</v>
      </c>
      <c r="R168" s="280">
        <f t="shared" si="38"/>
        <v>0</v>
      </c>
      <c r="S168" s="126"/>
      <c r="T168" s="20"/>
      <c r="U168" s="113"/>
    </row>
    <row r="169" spans="2:21" ht="15.5" x14ac:dyDescent="0.35">
      <c r="C169" s="98" t="s">
        <v>534</v>
      </c>
      <c r="D169" s="21">
        <f>SUM(D161:D168)</f>
        <v>0</v>
      </c>
      <c r="E169" s="21">
        <f>SUM(E161:E168)</f>
        <v>0</v>
      </c>
      <c r="F169" s="21">
        <f>SUM(F161:F168)</f>
        <v>0</v>
      </c>
      <c r="G169" s="24">
        <f>SUM(G161:G168)</f>
        <v>0</v>
      </c>
      <c r="H169" s="21">
        <f>(H161*G161)+(H162*G162)+(H163*G163)+(H164*G164)+(H165*G165)+(H166*G166)+(H167*G167)+(H168*G168)</f>
        <v>0</v>
      </c>
      <c r="I169" s="21">
        <f>SUM(I161:I168)</f>
        <v>0</v>
      </c>
      <c r="J169" s="113"/>
      <c r="K169" s="264"/>
      <c r="M169" s="98" t="s">
        <v>534</v>
      </c>
      <c r="N169" s="21">
        <f>SUM(N161:N168)</f>
        <v>0</v>
      </c>
      <c r="O169" s="21">
        <f>SUM(O161:O168)</f>
        <v>0</v>
      </c>
      <c r="P169" s="21">
        <f>SUM(P161:P168)</f>
        <v>0</v>
      </c>
      <c r="Q169" s="24">
        <f>SUM(Q161:Q168)</f>
        <v>0</v>
      </c>
      <c r="R169" s="24">
        <f>SUM(R161:R168)</f>
        <v>0</v>
      </c>
      <c r="S169" s="21">
        <f>(S161*Q161)+(S162*Q162)+(S163*Q163)+(S164*Q164)+(S165*Q165)+(S166*Q166)+(S167*Q167)+(S168*Q168)</f>
        <v>0</v>
      </c>
      <c r="T169" s="21">
        <f>SUM(T161:T168)</f>
        <v>0</v>
      </c>
      <c r="U169" s="113"/>
    </row>
    <row r="170" spans="2:21" ht="51" customHeight="1" x14ac:dyDescent="0.35">
      <c r="B170" s="96" t="s">
        <v>496</v>
      </c>
      <c r="C170" s="320"/>
      <c r="D170" s="320"/>
      <c r="E170" s="320"/>
      <c r="F170" s="320"/>
      <c r="G170" s="320"/>
      <c r="H170" s="320"/>
      <c r="I170" s="321"/>
      <c r="J170" s="320"/>
      <c r="K170" s="264"/>
      <c r="L170" s="96" t="s">
        <v>496</v>
      </c>
      <c r="M170" s="320"/>
      <c r="N170" s="320"/>
      <c r="O170" s="320"/>
      <c r="P170" s="320"/>
      <c r="Q170" s="320"/>
      <c r="R170" s="320"/>
      <c r="S170" s="320"/>
      <c r="T170" s="321"/>
      <c r="U170" s="331"/>
    </row>
    <row r="171" spans="2:21" ht="15.5" x14ac:dyDescent="0.35">
      <c r="B171" s="97" t="s">
        <v>497</v>
      </c>
      <c r="C171" s="18"/>
      <c r="D171" s="19"/>
      <c r="E171" s="19"/>
      <c r="F171" s="19"/>
      <c r="G171" s="128">
        <f>SUM(D171:F171)</f>
        <v>0</v>
      </c>
      <c r="H171" s="125"/>
      <c r="I171" s="19"/>
      <c r="J171" s="112"/>
      <c r="K171" s="264"/>
      <c r="L171" s="97" t="s">
        <v>497</v>
      </c>
      <c r="M171" s="18"/>
      <c r="N171" s="19"/>
      <c r="O171" s="19"/>
      <c r="P171" s="19"/>
      <c r="Q171" s="228">
        <f t="shared" ref="Q171:Q178" si="40">SUM(N171:P171)</f>
        <v>0</v>
      </c>
      <c r="R171" s="280">
        <f t="shared" ref="R171:R178" si="41">+Q171-G171</f>
        <v>0</v>
      </c>
      <c r="S171" s="125"/>
      <c r="T171" s="19"/>
      <c r="U171" s="112"/>
    </row>
    <row r="172" spans="2:21" ht="15.5" x14ac:dyDescent="0.35">
      <c r="B172" s="97" t="s">
        <v>498</v>
      </c>
      <c r="C172" s="18"/>
      <c r="D172" s="19"/>
      <c r="E172" s="19"/>
      <c r="F172" s="19"/>
      <c r="G172" s="128">
        <f t="shared" ref="G172:G178" si="42">SUM(D172:F172)</f>
        <v>0</v>
      </c>
      <c r="H172" s="125"/>
      <c r="I172" s="19"/>
      <c r="J172" s="112"/>
      <c r="K172" s="264"/>
      <c r="L172" s="97" t="s">
        <v>498</v>
      </c>
      <c r="M172" s="18"/>
      <c r="N172" s="19"/>
      <c r="O172" s="19"/>
      <c r="P172" s="19"/>
      <c r="Q172" s="228">
        <f t="shared" si="40"/>
        <v>0</v>
      </c>
      <c r="R172" s="280">
        <f t="shared" si="41"/>
        <v>0</v>
      </c>
      <c r="S172" s="125"/>
      <c r="T172" s="19"/>
      <c r="U172" s="112"/>
    </row>
    <row r="173" spans="2:21" ht="15.5" x14ac:dyDescent="0.35">
      <c r="B173" s="97" t="s">
        <v>499</v>
      </c>
      <c r="C173" s="18"/>
      <c r="D173" s="19"/>
      <c r="E173" s="19"/>
      <c r="F173" s="19"/>
      <c r="G173" s="128">
        <f t="shared" si="42"/>
        <v>0</v>
      </c>
      <c r="H173" s="125"/>
      <c r="I173" s="19"/>
      <c r="J173" s="112"/>
      <c r="K173" s="264"/>
      <c r="L173" s="97" t="s">
        <v>499</v>
      </c>
      <c r="M173" s="18"/>
      <c r="N173" s="19"/>
      <c r="O173" s="19"/>
      <c r="P173" s="19"/>
      <c r="Q173" s="228">
        <f t="shared" si="40"/>
        <v>0</v>
      </c>
      <c r="R173" s="280">
        <f t="shared" si="41"/>
        <v>0</v>
      </c>
      <c r="S173" s="125"/>
      <c r="T173" s="19"/>
      <c r="U173" s="112"/>
    </row>
    <row r="174" spans="2:21" ht="15.5" x14ac:dyDescent="0.35">
      <c r="B174" s="97" t="s">
        <v>500</v>
      </c>
      <c r="C174" s="18"/>
      <c r="D174" s="19"/>
      <c r="E174" s="19"/>
      <c r="F174" s="19"/>
      <c r="G174" s="128">
        <f t="shared" si="42"/>
        <v>0</v>
      </c>
      <c r="H174" s="125"/>
      <c r="I174" s="19"/>
      <c r="J174" s="112"/>
      <c r="K174" s="264"/>
      <c r="L174" s="97" t="s">
        <v>500</v>
      </c>
      <c r="M174" s="18"/>
      <c r="N174" s="19"/>
      <c r="O174" s="19"/>
      <c r="P174" s="19"/>
      <c r="Q174" s="228">
        <f t="shared" si="40"/>
        <v>0</v>
      </c>
      <c r="R174" s="280">
        <f t="shared" si="41"/>
        <v>0</v>
      </c>
      <c r="S174" s="125"/>
      <c r="T174" s="19"/>
      <c r="U174" s="112"/>
    </row>
    <row r="175" spans="2:21" ht="15.5" x14ac:dyDescent="0.35">
      <c r="B175" s="97" t="s">
        <v>501</v>
      </c>
      <c r="C175" s="18"/>
      <c r="D175" s="19"/>
      <c r="E175" s="19"/>
      <c r="F175" s="19"/>
      <c r="G175" s="128">
        <f t="shared" si="42"/>
        <v>0</v>
      </c>
      <c r="H175" s="125"/>
      <c r="I175" s="19"/>
      <c r="J175" s="112"/>
      <c r="K175" s="264"/>
      <c r="L175" s="97" t="s">
        <v>501</v>
      </c>
      <c r="M175" s="18"/>
      <c r="N175" s="19"/>
      <c r="O175" s="19"/>
      <c r="P175" s="19"/>
      <c r="Q175" s="228">
        <f t="shared" si="40"/>
        <v>0</v>
      </c>
      <c r="R175" s="280">
        <f t="shared" si="41"/>
        <v>0</v>
      </c>
      <c r="S175" s="125"/>
      <c r="T175" s="19"/>
      <c r="U175" s="112"/>
    </row>
    <row r="176" spans="2:21" ht="15.5" x14ac:dyDescent="0.35">
      <c r="B176" s="97" t="s">
        <v>502</v>
      </c>
      <c r="C176" s="18"/>
      <c r="D176" s="19"/>
      <c r="E176" s="19"/>
      <c r="F176" s="19"/>
      <c r="G176" s="128">
        <f t="shared" si="42"/>
        <v>0</v>
      </c>
      <c r="H176" s="125"/>
      <c r="I176" s="19"/>
      <c r="J176" s="112"/>
      <c r="K176" s="264"/>
      <c r="L176" s="97" t="s">
        <v>502</v>
      </c>
      <c r="M176" s="18"/>
      <c r="N176" s="19"/>
      <c r="O176" s="19"/>
      <c r="P176" s="19"/>
      <c r="Q176" s="228">
        <f t="shared" si="40"/>
        <v>0</v>
      </c>
      <c r="R176" s="280">
        <f t="shared" si="41"/>
        <v>0</v>
      </c>
      <c r="S176" s="125"/>
      <c r="T176" s="19"/>
      <c r="U176" s="112"/>
    </row>
    <row r="177" spans="2:21" ht="15.5" x14ac:dyDescent="0.35">
      <c r="B177" s="97" t="s">
        <v>503</v>
      </c>
      <c r="C177" s="47"/>
      <c r="D177" s="20"/>
      <c r="E177" s="20"/>
      <c r="F177" s="20"/>
      <c r="G177" s="128">
        <f t="shared" si="42"/>
        <v>0</v>
      </c>
      <c r="H177" s="126"/>
      <c r="I177" s="20"/>
      <c r="J177" s="113"/>
      <c r="K177" s="264"/>
      <c r="L177" s="97" t="s">
        <v>503</v>
      </c>
      <c r="M177" s="47"/>
      <c r="N177" s="20"/>
      <c r="O177" s="20"/>
      <c r="P177" s="20"/>
      <c r="Q177" s="228">
        <f t="shared" si="40"/>
        <v>0</v>
      </c>
      <c r="R177" s="280">
        <f t="shared" si="41"/>
        <v>0</v>
      </c>
      <c r="S177" s="126"/>
      <c r="T177" s="20"/>
      <c r="U177" s="113"/>
    </row>
    <row r="178" spans="2:21" ht="15.5" x14ac:dyDescent="0.35">
      <c r="B178" s="97" t="s">
        <v>504</v>
      </c>
      <c r="C178" s="47"/>
      <c r="D178" s="20"/>
      <c r="E178" s="20"/>
      <c r="F178" s="20"/>
      <c r="G178" s="128">
        <f t="shared" si="42"/>
        <v>0</v>
      </c>
      <c r="H178" s="126"/>
      <c r="I178" s="20"/>
      <c r="J178" s="113"/>
      <c r="K178" s="264"/>
      <c r="L178" s="97" t="s">
        <v>504</v>
      </c>
      <c r="M178" s="47"/>
      <c r="N178" s="20"/>
      <c r="O178" s="20"/>
      <c r="P178" s="20"/>
      <c r="Q178" s="228">
        <f t="shared" si="40"/>
        <v>0</v>
      </c>
      <c r="R178" s="280">
        <f t="shared" si="41"/>
        <v>0</v>
      </c>
      <c r="S178" s="126"/>
      <c r="T178" s="20"/>
      <c r="U178" s="113"/>
    </row>
    <row r="179" spans="2:21" ht="15.5" x14ac:dyDescent="0.35">
      <c r="C179" s="98" t="s">
        <v>534</v>
      </c>
      <c r="D179" s="24">
        <f>SUM(D171:D178)</f>
        <v>0</v>
      </c>
      <c r="E179" s="24">
        <f>SUM(E171:E178)</f>
        <v>0</v>
      </c>
      <c r="F179" s="24">
        <f>SUM(F171:F178)</f>
        <v>0</v>
      </c>
      <c r="G179" s="24">
        <f>SUM(G171:G178)</f>
        <v>0</v>
      </c>
      <c r="H179" s="21">
        <f>(H171*G171)+(H172*G172)+(H173*G173)+(H174*G174)+(H175*G175)+(H176*G176)+(H177*G177)+(H178*G178)</f>
        <v>0</v>
      </c>
      <c r="I179" s="21">
        <f>SUM(I171:I178)</f>
        <v>0</v>
      </c>
      <c r="J179" s="113"/>
      <c r="K179" s="264"/>
      <c r="M179" s="98" t="s">
        <v>534</v>
      </c>
      <c r="N179" s="24">
        <f>SUM(N171:N178)</f>
        <v>0</v>
      </c>
      <c r="O179" s="24">
        <f>SUM(O171:O178)</f>
        <v>0</v>
      </c>
      <c r="P179" s="24">
        <f>SUM(P171:P178)</f>
        <v>0</v>
      </c>
      <c r="Q179" s="24">
        <f>SUM(Q171:Q178)</f>
        <v>0</v>
      </c>
      <c r="R179" s="24">
        <f>SUM(R171:R178)</f>
        <v>0</v>
      </c>
      <c r="S179" s="21">
        <f>(S171*Q171)+(S172*Q172)+(S173*Q173)+(S174*Q174)+(S175*Q175)+(S176*Q176)+(S177*Q177)+(S178*Q178)</f>
        <v>0</v>
      </c>
      <c r="T179" s="21">
        <f>SUM(T171:T178)</f>
        <v>0</v>
      </c>
      <c r="U179" s="113"/>
    </row>
    <row r="180" spans="2:21" ht="51" customHeight="1" x14ac:dyDescent="0.35">
      <c r="B180" s="96" t="s">
        <v>505</v>
      </c>
      <c r="C180" s="320"/>
      <c r="D180" s="320"/>
      <c r="E180" s="320"/>
      <c r="F180" s="320"/>
      <c r="G180" s="320"/>
      <c r="H180" s="320"/>
      <c r="I180" s="321"/>
      <c r="J180" s="320"/>
      <c r="K180" s="264"/>
      <c r="L180" s="96" t="s">
        <v>505</v>
      </c>
      <c r="M180" s="320"/>
      <c r="N180" s="320"/>
      <c r="O180" s="320"/>
      <c r="P180" s="320"/>
      <c r="Q180" s="320"/>
      <c r="R180" s="320"/>
      <c r="S180" s="320"/>
      <c r="T180" s="321"/>
      <c r="U180" s="331"/>
    </row>
    <row r="181" spans="2:21" ht="15.5" x14ac:dyDescent="0.35">
      <c r="B181" s="97" t="s">
        <v>506</v>
      </c>
      <c r="C181" s="18"/>
      <c r="D181" s="19"/>
      <c r="E181" s="19"/>
      <c r="F181" s="19"/>
      <c r="G181" s="128">
        <f>SUM(D181:F181)</f>
        <v>0</v>
      </c>
      <c r="H181" s="125"/>
      <c r="I181" s="19"/>
      <c r="J181" s="112"/>
      <c r="K181" s="264"/>
      <c r="L181" s="97" t="s">
        <v>506</v>
      </c>
      <c r="M181" s="18"/>
      <c r="N181" s="19"/>
      <c r="O181" s="19"/>
      <c r="P181" s="19"/>
      <c r="Q181" s="228">
        <f t="shared" ref="Q181:Q188" si="43">SUM(N181:P181)</f>
        <v>0</v>
      </c>
      <c r="R181" s="280">
        <f t="shared" ref="R181:R188" si="44">+Q181-G181</f>
        <v>0</v>
      </c>
      <c r="S181" s="125"/>
      <c r="T181" s="19"/>
      <c r="U181" s="112"/>
    </row>
    <row r="182" spans="2:21" ht="15.5" x14ac:dyDescent="0.35">
      <c r="B182" s="97" t="s">
        <v>507</v>
      </c>
      <c r="C182" s="18"/>
      <c r="D182" s="19"/>
      <c r="E182" s="19"/>
      <c r="F182" s="19"/>
      <c r="G182" s="128">
        <f t="shared" ref="G182:G188" si="45">SUM(D182:F182)</f>
        <v>0</v>
      </c>
      <c r="H182" s="125"/>
      <c r="I182" s="19"/>
      <c r="J182" s="112"/>
      <c r="K182" s="264"/>
      <c r="L182" s="97" t="s">
        <v>507</v>
      </c>
      <c r="M182" s="18"/>
      <c r="N182" s="19"/>
      <c r="O182" s="19"/>
      <c r="P182" s="19"/>
      <c r="Q182" s="228">
        <f t="shared" si="43"/>
        <v>0</v>
      </c>
      <c r="R182" s="280">
        <f t="shared" si="44"/>
        <v>0</v>
      </c>
      <c r="S182" s="125"/>
      <c r="T182" s="19"/>
      <c r="U182" s="112"/>
    </row>
    <row r="183" spans="2:21" ht="15.5" x14ac:dyDescent="0.35">
      <c r="B183" s="97" t="s">
        <v>508</v>
      </c>
      <c r="C183" s="18"/>
      <c r="D183" s="19"/>
      <c r="E183" s="19"/>
      <c r="F183" s="19"/>
      <c r="G183" s="128">
        <f t="shared" si="45"/>
        <v>0</v>
      </c>
      <c r="H183" s="125"/>
      <c r="I183" s="19"/>
      <c r="J183" s="112"/>
      <c r="K183" s="264"/>
      <c r="L183" s="97" t="s">
        <v>508</v>
      </c>
      <c r="M183" s="18"/>
      <c r="N183" s="19"/>
      <c r="O183" s="19"/>
      <c r="P183" s="19"/>
      <c r="Q183" s="228">
        <f t="shared" si="43"/>
        <v>0</v>
      </c>
      <c r="R183" s="280">
        <f t="shared" si="44"/>
        <v>0</v>
      </c>
      <c r="S183" s="125"/>
      <c r="T183" s="19"/>
      <c r="U183" s="112"/>
    </row>
    <row r="184" spans="2:21" ht="15.5" x14ac:dyDescent="0.35">
      <c r="B184" s="97" t="s">
        <v>509</v>
      </c>
      <c r="C184" s="18"/>
      <c r="D184" s="19"/>
      <c r="E184" s="19"/>
      <c r="F184" s="19"/>
      <c r="G184" s="128">
        <f t="shared" si="45"/>
        <v>0</v>
      </c>
      <c r="H184" s="125"/>
      <c r="I184" s="19"/>
      <c r="J184" s="112"/>
      <c r="K184" s="264"/>
      <c r="L184" s="97" t="s">
        <v>509</v>
      </c>
      <c r="M184" s="18"/>
      <c r="N184" s="19"/>
      <c r="O184" s="19"/>
      <c r="P184" s="19"/>
      <c r="Q184" s="228">
        <f t="shared" si="43"/>
        <v>0</v>
      </c>
      <c r="R184" s="280">
        <f t="shared" si="44"/>
        <v>0</v>
      </c>
      <c r="S184" s="125"/>
      <c r="T184" s="19"/>
      <c r="U184" s="112"/>
    </row>
    <row r="185" spans="2:21" ht="15.5" x14ac:dyDescent="0.35">
      <c r="B185" s="97" t="s">
        <v>510</v>
      </c>
      <c r="C185" s="18"/>
      <c r="D185" s="19"/>
      <c r="E185" s="19"/>
      <c r="F185" s="19"/>
      <c r="G185" s="128">
        <f t="shared" si="45"/>
        <v>0</v>
      </c>
      <c r="H185" s="125"/>
      <c r="I185" s="19"/>
      <c r="J185" s="112"/>
      <c r="K185" s="264"/>
      <c r="L185" s="97" t="s">
        <v>510</v>
      </c>
      <c r="M185" s="18"/>
      <c r="N185" s="19"/>
      <c r="O185" s="19"/>
      <c r="P185" s="19"/>
      <c r="Q185" s="228">
        <f t="shared" si="43"/>
        <v>0</v>
      </c>
      <c r="R185" s="280">
        <f t="shared" si="44"/>
        <v>0</v>
      </c>
      <c r="S185" s="125"/>
      <c r="T185" s="19"/>
      <c r="U185" s="112"/>
    </row>
    <row r="186" spans="2:21" ht="15.5" x14ac:dyDescent="0.35">
      <c r="B186" s="97" t="s">
        <v>511</v>
      </c>
      <c r="C186" s="18"/>
      <c r="D186" s="19"/>
      <c r="E186" s="19"/>
      <c r="F186" s="19"/>
      <c r="G186" s="128">
        <f t="shared" si="45"/>
        <v>0</v>
      </c>
      <c r="H186" s="125"/>
      <c r="I186" s="19"/>
      <c r="J186" s="112"/>
      <c r="K186" s="264"/>
      <c r="L186" s="97" t="s">
        <v>511</v>
      </c>
      <c r="M186" s="18"/>
      <c r="N186" s="19"/>
      <c r="O186" s="19"/>
      <c r="P186" s="19"/>
      <c r="Q186" s="228">
        <f t="shared" si="43"/>
        <v>0</v>
      </c>
      <c r="R186" s="280">
        <f t="shared" si="44"/>
        <v>0</v>
      </c>
      <c r="S186" s="125"/>
      <c r="T186" s="19"/>
      <c r="U186" s="112"/>
    </row>
    <row r="187" spans="2:21" ht="15.5" x14ac:dyDescent="0.35">
      <c r="B187" s="97" t="s">
        <v>512</v>
      </c>
      <c r="C187" s="47"/>
      <c r="D187" s="20"/>
      <c r="E187" s="20"/>
      <c r="F187" s="20"/>
      <c r="G187" s="128">
        <f t="shared" si="45"/>
        <v>0</v>
      </c>
      <c r="H187" s="126"/>
      <c r="I187" s="20"/>
      <c r="J187" s="113"/>
      <c r="K187" s="264"/>
      <c r="L187" s="97" t="s">
        <v>512</v>
      </c>
      <c r="M187" s="47"/>
      <c r="N187" s="20"/>
      <c r="O187" s="20"/>
      <c r="P187" s="20"/>
      <c r="Q187" s="228">
        <f t="shared" si="43"/>
        <v>0</v>
      </c>
      <c r="R187" s="280">
        <f t="shared" si="44"/>
        <v>0</v>
      </c>
      <c r="S187" s="126"/>
      <c r="T187" s="20"/>
      <c r="U187" s="113"/>
    </row>
    <row r="188" spans="2:21" ht="15.5" x14ac:dyDescent="0.35">
      <c r="B188" s="97" t="s">
        <v>513</v>
      </c>
      <c r="C188" s="47"/>
      <c r="D188" s="20"/>
      <c r="E188" s="20"/>
      <c r="F188" s="20"/>
      <c r="G188" s="128">
        <f t="shared" si="45"/>
        <v>0</v>
      </c>
      <c r="H188" s="126"/>
      <c r="I188" s="20"/>
      <c r="J188" s="113"/>
      <c r="K188" s="264"/>
      <c r="L188" s="97" t="s">
        <v>513</v>
      </c>
      <c r="M188" s="47"/>
      <c r="N188" s="20"/>
      <c r="O188" s="20"/>
      <c r="P188" s="20"/>
      <c r="Q188" s="228">
        <f t="shared" si="43"/>
        <v>0</v>
      </c>
      <c r="R188" s="280">
        <f t="shared" si="44"/>
        <v>0</v>
      </c>
      <c r="S188" s="126"/>
      <c r="T188" s="20"/>
      <c r="U188" s="113"/>
    </row>
    <row r="189" spans="2:21" ht="15.5" x14ac:dyDescent="0.35">
      <c r="C189" s="98" t="s">
        <v>534</v>
      </c>
      <c r="D189" s="24">
        <f>SUM(D181:D188)</f>
        <v>0</v>
      </c>
      <c r="E189" s="24">
        <f>SUM(E181:E188)</f>
        <v>0</v>
      </c>
      <c r="F189" s="24">
        <f>SUM(F181:F188)</f>
        <v>0</v>
      </c>
      <c r="G189" s="24">
        <f>SUM(G181:G188)</f>
        <v>0</v>
      </c>
      <c r="H189" s="21">
        <f>(H181*G181)+(H182*G182)+(H183*G183)+(H184*G184)+(H185*G185)+(H186*G186)+(H187*G187)+(H188*G188)</f>
        <v>0</v>
      </c>
      <c r="I189" s="21">
        <f>SUM(I181:I188)</f>
        <v>0</v>
      </c>
      <c r="J189" s="113"/>
      <c r="K189" s="264"/>
      <c r="M189" s="98" t="s">
        <v>534</v>
      </c>
      <c r="N189" s="24">
        <f>SUM(N181:N188)</f>
        <v>0</v>
      </c>
      <c r="O189" s="24">
        <f>SUM(O181:O188)</f>
        <v>0</v>
      </c>
      <c r="P189" s="24">
        <f>SUM(P181:P188)</f>
        <v>0</v>
      </c>
      <c r="Q189" s="24">
        <f>SUM(Q181:Q188)</f>
        <v>0</v>
      </c>
      <c r="R189" s="24">
        <f>SUM(R181:R188)</f>
        <v>0</v>
      </c>
      <c r="S189" s="21">
        <f>(S181*Q181)+(S182*Q182)+(S183*Q183)+(S184*Q184)+(S185*Q185)+(S186*Q186)+(S187*Q187)+(S188*Q188)</f>
        <v>0</v>
      </c>
      <c r="T189" s="21">
        <f>SUM(T181:T188)</f>
        <v>0</v>
      </c>
      <c r="U189" s="113"/>
    </row>
    <row r="190" spans="2:21" ht="51" customHeight="1" x14ac:dyDescent="0.35">
      <c r="B190" s="96" t="s">
        <v>514</v>
      </c>
      <c r="C190" s="320"/>
      <c r="D190" s="320"/>
      <c r="E190" s="320"/>
      <c r="F190" s="320"/>
      <c r="G190" s="320"/>
      <c r="H190" s="320"/>
      <c r="I190" s="321"/>
      <c r="J190" s="320"/>
      <c r="K190" s="264"/>
      <c r="L190" s="96" t="s">
        <v>514</v>
      </c>
      <c r="M190" s="320"/>
      <c r="N190" s="320"/>
      <c r="O190" s="320"/>
      <c r="P190" s="320"/>
      <c r="Q190" s="320"/>
      <c r="R190" s="320"/>
      <c r="S190" s="320"/>
      <c r="T190" s="321"/>
      <c r="U190" s="331"/>
    </row>
    <row r="191" spans="2:21" ht="15.5" x14ac:dyDescent="0.35">
      <c r="B191" s="97" t="s">
        <v>515</v>
      </c>
      <c r="C191" s="18"/>
      <c r="D191" s="19"/>
      <c r="E191" s="19"/>
      <c r="F191" s="19"/>
      <c r="G191" s="128">
        <f>SUM(D191:F191)</f>
        <v>0</v>
      </c>
      <c r="H191" s="125"/>
      <c r="I191" s="19"/>
      <c r="J191" s="112"/>
      <c r="K191" s="264"/>
      <c r="L191" s="97" t="s">
        <v>515</v>
      </c>
      <c r="M191" s="18"/>
      <c r="N191" s="19"/>
      <c r="O191" s="19"/>
      <c r="P191" s="19"/>
      <c r="Q191" s="228">
        <f t="shared" ref="Q191:Q198" si="46">SUM(N191:P191)</f>
        <v>0</v>
      </c>
      <c r="R191" s="280">
        <f t="shared" ref="R191:R198" si="47">+Q191-G191</f>
        <v>0</v>
      </c>
      <c r="S191" s="125"/>
      <c r="T191" s="19"/>
      <c r="U191" s="112"/>
    </row>
    <row r="192" spans="2:21" ht="15.5" x14ac:dyDescent="0.35">
      <c r="B192" s="97" t="s">
        <v>516</v>
      </c>
      <c r="C192" s="18"/>
      <c r="D192" s="19"/>
      <c r="E192" s="19"/>
      <c r="F192" s="19"/>
      <c r="G192" s="128">
        <f t="shared" ref="G192:G198" si="48">SUM(D192:F192)</f>
        <v>0</v>
      </c>
      <c r="H192" s="125"/>
      <c r="I192" s="19"/>
      <c r="J192" s="112"/>
      <c r="K192" s="264"/>
      <c r="L192" s="97" t="s">
        <v>516</v>
      </c>
      <c r="M192" s="18"/>
      <c r="N192" s="19"/>
      <c r="O192" s="19"/>
      <c r="P192" s="19"/>
      <c r="Q192" s="228">
        <f t="shared" si="46"/>
        <v>0</v>
      </c>
      <c r="R192" s="280">
        <f t="shared" si="47"/>
        <v>0</v>
      </c>
      <c r="S192" s="125"/>
      <c r="T192" s="19"/>
      <c r="U192" s="112"/>
    </row>
    <row r="193" spans="2:22" ht="15.5" x14ac:dyDescent="0.35">
      <c r="B193" s="97" t="s">
        <v>517</v>
      </c>
      <c r="C193" s="18"/>
      <c r="D193" s="19"/>
      <c r="E193" s="19"/>
      <c r="F193" s="19"/>
      <c r="G193" s="128">
        <f t="shared" si="48"/>
        <v>0</v>
      </c>
      <c r="H193" s="125"/>
      <c r="I193" s="19"/>
      <c r="J193" s="112"/>
      <c r="K193" s="264"/>
      <c r="L193" s="97" t="s">
        <v>517</v>
      </c>
      <c r="M193" s="18"/>
      <c r="N193" s="19"/>
      <c r="O193" s="19"/>
      <c r="P193" s="19"/>
      <c r="Q193" s="228">
        <f t="shared" si="46"/>
        <v>0</v>
      </c>
      <c r="R193" s="280">
        <f t="shared" si="47"/>
        <v>0</v>
      </c>
      <c r="S193" s="125"/>
      <c r="T193" s="19"/>
      <c r="U193" s="112"/>
    </row>
    <row r="194" spans="2:22" ht="15.5" x14ac:dyDescent="0.35">
      <c r="B194" s="97" t="s">
        <v>518</v>
      </c>
      <c r="C194" s="18"/>
      <c r="D194" s="19"/>
      <c r="E194" s="19"/>
      <c r="F194" s="19"/>
      <c r="G194" s="128">
        <f t="shared" si="48"/>
        <v>0</v>
      </c>
      <c r="H194" s="125"/>
      <c r="I194" s="19"/>
      <c r="J194" s="112"/>
      <c r="K194" s="264"/>
      <c r="L194" s="97" t="s">
        <v>518</v>
      </c>
      <c r="M194" s="18"/>
      <c r="N194" s="19"/>
      <c r="O194" s="19"/>
      <c r="P194" s="19"/>
      <c r="Q194" s="228">
        <f t="shared" si="46"/>
        <v>0</v>
      </c>
      <c r="R194" s="280">
        <f t="shared" si="47"/>
        <v>0</v>
      </c>
      <c r="S194" s="125"/>
      <c r="T194" s="19"/>
      <c r="U194" s="112"/>
    </row>
    <row r="195" spans="2:22" ht="15.5" x14ac:dyDescent="0.35">
      <c r="B195" s="97" t="s">
        <v>519</v>
      </c>
      <c r="C195" s="18"/>
      <c r="D195" s="19"/>
      <c r="E195" s="19"/>
      <c r="F195" s="19"/>
      <c r="G195" s="128">
        <f>SUM(D195:F195)</f>
        <v>0</v>
      </c>
      <c r="H195" s="125"/>
      <c r="I195" s="19"/>
      <c r="J195" s="112"/>
      <c r="K195" s="264"/>
      <c r="L195" s="97" t="s">
        <v>519</v>
      </c>
      <c r="M195" s="18"/>
      <c r="N195" s="19"/>
      <c r="O195" s="19"/>
      <c r="P195" s="19"/>
      <c r="Q195" s="228">
        <f t="shared" si="46"/>
        <v>0</v>
      </c>
      <c r="R195" s="280">
        <f t="shared" si="47"/>
        <v>0</v>
      </c>
      <c r="S195" s="125"/>
      <c r="T195" s="19"/>
      <c r="U195" s="112"/>
    </row>
    <row r="196" spans="2:22" ht="15.5" x14ac:dyDescent="0.35">
      <c r="B196" s="97" t="s">
        <v>520</v>
      </c>
      <c r="C196" s="18"/>
      <c r="D196" s="19"/>
      <c r="E196" s="19"/>
      <c r="F196" s="19"/>
      <c r="G196" s="128">
        <f t="shared" si="48"/>
        <v>0</v>
      </c>
      <c r="H196" s="125"/>
      <c r="I196" s="19"/>
      <c r="J196" s="112"/>
      <c r="K196" s="264"/>
      <c r="L196" s="97" t="s">
        <v>520</v>
      </c>
      <c r="M196" s="18"/>
      <c r="N196" s="19"/>
      <c r="O196" s="19"/>
      <c r="P196" s="19"/>
      <c r="Q196" s="228">
        <f t="shared" si="46"/>
        <v>0</v>
      </c>
      <c r="R196" s="280">
        <f t="shared" si="47"/>
        <v>0</v>
      </c>
      <c r="S196" s="125"/>
      <c r="T196" s="19"/>
      <c r="U196" s="112"/>
    </row>
    <row r="197" spans="2:22" ht="15.5" x14ac:dyDescent="0.35">
      <c r="B197" s="97" t="s">
        <v>521</v>
      </c>
      <c r="C197" s="47"/>
      <c r="D197" s="20"/>
      <c r="E197" s="20"/>
      <c r="F197" s="20"/>
      <c r="G197" s="128">
        <f t="shared" si="48"/>
        <v>0</v>
      </c>
      <c r="H197" s="126"/>
      <c r="I197" s="20"/>
      <c r="J197" s="113"/>
      <c r="K197" s="264"/>
      <c r="L197" s="97" t="s">
        <v>521</v>
      </c>
      <c r="M197" s="47"/>
      <c r="N197" s="20"/>
      <c r="O197" s="20"/>
      <c r="P197" s="20"/>
      <c r="Q197" s="228">
        <f t="shared" si="46"/>
        <v>0</v>
      </c>
      <c r="R197" s="280">
        <f t="shared" si="47"/>
        <v>0</v>
      </c>
      <c r="S197" s="126"/>
      <c r="T197" s="20"/>
      <c r="U197" s="113"/>
    </row>
    <row r="198" spans="2:22" ht="15.5" x14ac:dyDescent="0.35">
      <c r="B198" s="97" t="s">
        <v>522</v>
      </c>
      <c r="C198" s="47"/>
      <c r="D198" s="20"/>
      <c r="E198" s="20"/>
      <c r="F198" s="20"/>
      <c r="G198" s="128">
        <f t="shared" si="48"/>
        <v>0</v>
      </c>
      <c r="H198" s="126"/>
      <c r="I198" s="20"/>
      <c r="J198" s="113"/>
      <c r="K198" s="264"/>
      <c r="L198" s="97" t="s">
        <v>522</v>
      </c>
      <c r="M198" s="47"/>
      <c r="N198" s="20"/>
      <c r="O198" s="20"/>
      <c r="P198" s="20"/>
      <c r="Q198" s="228">
        <f t="shared" si="46"/>
        <v>0</v>
      </c>
      <c r="R198" s="280">
        <f t="shared" si="47"/>
        <v>0</v>
      </c>
      <c r="S198" s="126"/>
      <c r="T198" s="20"/>
      <c r="U198" s="113"/>
    </row>
    <row r="199" spans="2:22" ht="15.5" x14ac:dyDescent="0.35">
      <c r="C199" s="98" t="s">
        <v>534</v>
      </c>
      <c r="D199" s="21">
        <f>SUM(D191:D198)</f>
        <v>0</v>
      </c>
      <c r="E199" s="21">
        <f>SUM(E191:E198)</f>
        <v>0</v>
      </c>
      <c r="F199" s="21">
        <f>SUM(F191:F198)</f>
        <v>0</v>
      </c>
      <c r="G199" s="21">
        <f>SUM(G191:G198)</f>
        <v>0</v>
      </c>
      <c r="H199" s="21">
        <f>(H191*G191)+(H192*G192)+(H193*G193)+(H194*G194)+(H195*G195)+(H196*G196)+(H197*G197)+(H198*G198)</f>
        <v>0</v>
      </c>
      <c r="I199" s="21">
        <f>SUM(I191:I198)</f>
        <v>0</v>
      </c>
      <c r="J199" s="113"/>
      <c r="K199" s="264"/>
      <c r="M199" s="98" t="s">
        <v>534</v>
      </c>
      <c r="N199" s="21">
        <f>SUM(N191:N198)</f>
        <v>0</v>
      </c>
      <c r="O199" s="21">
        <f>SUM(O191:O198)</f>
        <v>0</v>
      </c>
      <c r="P199" s="21">
        <f>SUM(P191:P198)</f>
        <v>0</v>
      </c>
      <c r="Q199" s="21">
        <f>SUM(Q191:Q198)</f>
        <v>0</v>
      </c>
      <c r="R199" s="21">
        <f>SUM(R191:R198)</f>
        <v>0</v>
      </c>
      <c r="S199" s="21">
        <f>(S191*Q191)+(S192*Q192)+(S193*Q193)+(S194*Q194)+(S195*Q195)+(S196*Q196)+(S197*Q197)+(S198*Q198)</f>
        <v>0</v>
      </c>
      <c r="T199" s="21">
        <f>SUM(T191:T198)</f>
        <v>0</v>
      </c>
      <c r="U199" s="113"/>
    </row>
    <row r="200" spans="2:22" ht="15.75" customHeight="1" x14ac:dyDescent="0.35">
      <c r="B200" s="6"/>
      <c r="C200" s="12"/>
      <c r="D200" s="25"/>
      <c r="E200" s="25"/>
      <c r="F200" s="25"/>
      <c r="G200" s="25"/>
      <c r="H200" s="25"/>
      <c r="I200" s="25"/>
      <c r="J200" s="12"/>
      <c r="K200" s="264"/>
      <c r="L200" s="6"/>
      <c r="M200" s="12"/>
      <c r="N200" s="25"/>
      <c r="O200" s="25"/>
      <c r="P200" s="25"/>
      <c r="Q200" s="25"/>
      <c r="R200" s="25"/>
      <c r="S200" s="25"/>
      <c r="T200" s="25"/>
      <c r="U200" s="12"/>
    </row>
    <row r="201" spans="2:22" ht="15.75" customHeight="1" x14ac:dyDescent="0.35">
      <c r="B201" s="6"/>
      <c r="C201" s="12"/>
      <c r="D201" s="25"/>
      <c r="E201" s="25"/>
      <c r="F201" s="202"/>
      <c r="G201" s="25"/>
      <c r="H201" s="25"/>
      <c r="I201" s="25"/>
      <c r="J201" s="12"/>
      <c r="K201" s="264"/>
      <c r="L201" s="6"/>
      <c r="M201" s="12"/>
      <c r="N201" s="25"/>
      <c r="O201" s="25"/>
      <c r="P201" s="202"/>
      <c r="Q201" s="25"/>
      <c r="R201" s="25"/>
      <c r="S201" s="25"/>
      <c r="T201" s="25"/>
      <c r="U201" s="12"/>
    </row>
    <row r="202" spans="2:22" ht="54.65" customHeight="1" x14ac:dyDescent="0.35">
      <c r="B202" s="98" t="s">
        <v>523</v>
      </c>
      <c r="C202" s="17"/>
      <c r="D202" s="32">
        <v>1295681.1100000001</v>
      </c>
      <c r="E202" s="197"/>
      <c r="F202" s="199"/>
      <c r="G202" s="198">
        <f>SUM(D202:F202)</f>
        <v>1295681.1100000001</v>
      </c>
      <c r="H202" s="127">
        <v>0.155</v>
      </c>
      <c r="I202" s="32">
        <v>1094488.835</v>
      </c>
      <c r="J202" s="119"/>
      <c r="K202" s="264"/>
      <c r="L202" s="98" t="s">
        <v>523</v>
      </c>
      <c r="M202" s="17"/>
      <c r="N202" s="309">
        <f>1245681.11+50000+412682</f>
        <v>1708363.11</v>
      </c>
      <c r="O202" s="197"/>
      <c r="P202" s="199"/>
      <c r="Q202" s="228">
        <f t="shared" ref="Q202:Q205" si="49">SUM(N202:P202)</f>
        <v>1708363.11</v>
      </c>
      <c r="R202" s="280">
        <f t="shared" ref="R202:R205" si="50">+Q202-G202</f>
        <v>412682</v>
      </c>
      <c r="S202" s="127">
        <v>0.155</v>
      </c>
      <c r="T202" s="32">
        <f>1295134.355+200450+154224+52334.05+2950.07</f>
        <v>1705092.4750000001</v>
      </c>
      <c r="U202" s="119"/>
      <c r="V202" s="314"/>
    </row>
    <row r="203" spans="2:22" ht="51.65" customHeight="1" x14ac:dyDescent="0.35">
      <c r="B203" s="98" t="s">
        <v>524</v>
      </c>
      <c r="C203" s="17"/>
      <c r="D203" s="32">
        <v>145449.55000000002</v>
      </c>
      <c r="E203" s="197"/>
      <c r="F203" s="199"/>
      <c r="G203" s="198">
        <f>SUM(D203:F203)</f>
        <v>145449.55000000002</v>
      </c>
      <c r="H203" s="127">
        <v>0.4</v>
      </c>
      <c r="I203" s="32">
        <v>140962</v>
      </c>
      <c r="J203" s="119"/>
      <c r="K203" s="264"/>
      <c r="L203" s="98" t="s">
        <v>524</v>
      </c>
      <c r="M203" s="17"/>
      <c r="N203" s="309">
        <f>210900-100000+34549.1+0.45+16465+182354</f>
        <v>344268.55000000005</v>
      </c>
      <c r="O203" s="197"/>
      <c r="P203" s="199"/>
      <c r="Q203" s="228">
        <f t="shared" si="49"/>
        <v>344268.55000000005</v>
      </c>
      <c r="R203" s="280">
        <f t="shared" si="50"/>
        <v>198819.00000000003</v>
      </c>
      <c r="S203" s="127">
        <v>0.4</v>
      </c>
      <c r="T203" s="32">
        <f>147306.52+105086.25+2098.17+44879</f>
        <v>299369.94</v>
      </c>
      <c r="U203" s="119"/>
      <c r="V203" s="314"/>
    </row>
    <row r="204" spans="2:22" ht="43" customHeight="1" x14ac:dyDescent="0.35">
      <c r="B204" s="98" t="s">
        <v>525</v>
      </c>
      <c r="C204" s="120"/>
      <c r="D204" s="32">
        <v>110000</v>
      </c>
      <c r="E204" s="194"/>
      <c r="F204" s="201"/>
      <c r="G204" s="198">
        <f>SUM(D204:F204)</f>
        <v>110000</v>
      </c>
      <c r="H204" s="127">
        <v>0.4</v>
      </c>
      <c r="I204" s="32">
        <v>120400</v>
      </c>
      <c r="J204" s="119"/>
      <c r="K204" s="264"/>
      <c r="L204" s="98" t="s">
        <v>525</v>
      </c>
      <c r="M204" s="120"/>
      <c r="N204" s="309">
        <f>60000+50000+46500</f>
        <v>156500</v>
      </c>
      <c r="O204" s="194"/>
      <c r="P204" s="201"/>
      <c r="Q204" s="228">
        <f t="shared" si="49"/>
        <v>156500</v>
      </c>
      <c r="R204" s="280">
        <f t="shared" si="50"/>
        <v>46500</v>
      </c>
      <c r="S204" s="127">
        <v>0.52</v>
      </c>
      <c r="T204" s="32">
        <f>120400+22810.13</f>
        <v>143210.13</v>
      </c>
      <c r="U204" s="119"/>
    </row>
    <row r="205" spans="2:22" ht="48.65" customHeight="1" x14ac:dyDescent="0.35">
      <c r="B205" s="121" t="s">
        <v>526</v>
      </c>
      <c r="C205" s="17"/>
      <c r="D205" s="32">
        <v>0</v>
      </c>
      <c r="E205" s="32"/>
      <c r="F205" s="200"/>
      <c r="G205" s="115">
        <f>SUM(D205:F205)</f>
        <v>0</v>
      </c>
      <c r="H205" s="127">
        <v>0.39590399999999998</v>
      </c>
      <c r="I205" s="32"/>
      <c r="J205" s="119"/>
      <c r="K205" s="264"/>
      <c r="L205" s="121" t="s">
        <v>526</v>
      </c>
      <c r="M205" s="17"/>
      <c r="N205" s="32">
        <v>0</v>
      </c>
      <c r="O205" s="32"/>
      <c r="P205" s="200"/>
      <c r="Q205" s="228">
        <f t="shared" si="49"/>
        <v>0</v>
      </c>
      <c r="R205" s="280">
        <f t="shared" si="50"/>
        <v>0</v>
      </c>
      <c r="S205" s="127">
        <v>0.39590399999999998</v>
      </c>
      <c r="T205" s="32"/>
      <c r="U205" s="119"/>
    </row>
    <row r="206" spans="2:22" ht="38.25" customHeight="1" x14ac:dyDescent="0.35">
      <c r="B206" s="6"/>
      <c r="C206" s="122" t="s">
        <v>535</v>
      </c>
      <c r="D206" s="129">
        <f>SUM(D202:D205)</f>
        <v>1551130.6600000001</v>
      </c>
      <c r="E206" s="195">
        <f>SUM(E202:E205)</f>
        <v>0</v>
      </c>
      <c r="F206" s="129">
        <f>SUM(F202:F205)</f>
        <v>0</v>
      </c>
      <c r="G206" s="129">
        <f>SUM(G202:G205)</f>
        <v>1551130.6600000001</v>
      </c>
      <c r="H206" s="21">
        <f>(H202*G202)+(H203*G203)+(H204*G204)+(H205*G205)</f>
        <v>303010.39205000002</v>
      </c>
      <c r="I206" s="21">
        <f>SUM(I202:I205)</f>
        <v>1355850.835</v>
      </c>
      <c r="J206" s="17"/>
      <c r="K206" s="264"/>
      <c r="L206" s="6"/>
      <c r="M206" s="122" t="s">
        <v>535</v>
      </c>
      <c r="N206" s="129">
        <f>SUM(N202:N205)</f>
        <v>2209131.66</v>
      </c>
      <c r="O206" s="195">
        <f>SUM(O202:O205)</f>
        <v>0</v>
      </c>
      <c r="P206" s="129">
        <f>SUM(P202:P205)</f>
        <v>0</v>
      </c>
      <c r="Q206" s="129">
        <f>SUM(Q202:Q205)</f>
        <v>2209131.66</v>
      </c>
      <c r="R206" s="129">
        <f>SUM(R202:R205)</f>
        <v>658001</v>
      </c>
      <c r="S206" s="21">
        <f>(S202*Q202)+(S203*Q203)+(S204*Q204)+(S205*Q205)</f>
        <v>483883.70205000008</v>
      </c>
      <c r="T206" s="21">
        <f>SUM(T202:T205)</f>
        <v>2147672.5449999999</v>
      </c>
      <c r="U206" s="17"/>
    </row>
    <row r="207" spans="2:22" ht="15.75" customHeight="1" x14ac:dyDescent="0.35">
      <c r="B207" s="6"/>
      <c r="C207" s="12"/>
      <c r="D207" s="25"/>
      <c r="E207" s="25"/>
      <c r="F207" s="25"/>
      <c r="G207" s="25"/>
      <c r="H207" s="25"/>
      <c r="I207" s="25"/>
      <c r="J207" s="12"/>
      <c r="K207" s="264"/>
      <c r="L207" s="6"/>
      <c r="M207" s="12"/>
      <c r="N207" s="25"/>
      <c r="O207" s="25"/>
      <c r="P207" s="25"/>
      <c r="Q207" s="25"/>
      <c r="R207" s="25"/>
      <c r="S207" s="25"/>
      <c r="T207" s="25"/>
      <c r="U207" s="12"/>
    </row>
    <row r="208" spans="2:22" ht="15.75" customHeight="1" x14ac:dyDescent="0.35">
      <c r="B208" s="6"/>
      <c r="C208" s="12"/>
      <c r="D208" s="25"/>
      <c r="E208" s="25"/>
      <c r="F208" s="25"/>
      <c r="G208" s="25"/>
      <c r="H208" s="25"/>
      <c r="I208" s="25"/>
      <c r="J208" s="12"/>
      <c r="K208" s="264"/>
      <c r="L208" s="6"/>
      <c r="M208" s="12"/>
      <c r="N208" s="292"/>
      <c r="O208" s="25"/>
      <c r="P208" s="25"/>
      <c r="Q208" s="25"/>
      <c r="R208" s="25"/>
      <c r="S208" s="25"/>
      <c r="T208" s="25"/>
      <c r="U208" s="12"/>
    </row>
    <row r="209" spans="2:21" ht="15.75" customHeight="1" x14ac:dyDescent="0.35">
      <c r="B209" s="6"/>
      <c r="C209" s="12"/>
      <c r="D209" s="25"/>
      <c r="E209" s="25"/>
      <c r="F209" s="25"/>
      <c r="G209" s="25"/>
      <c r="H209" s="25"/>
      <c r="I209" s="25"/>
      <c r="J209" s="12"/>
      <c r="K209" s="264"/>
      <c r="L209" s="6"/>
      <c r="M209" s="12"/>
      <c r="N209" s="25"/>
      <c r="O209" s="25"/>
      <c r="P209" s="25"/>
      <c r="Q209" s="25"/>
      <c r="R209" s="25"/>
      <c r="S209" s="25"/>
      <c r="T209" s="25"/>
      <c r="U209" s="12"/>
    </row>
    <row r="210" spans="2:21" ht="15.75" customHeight="1" x14ac:dyDescent="0.35">
      <c r="B210" s="6"/>
      <c r="C210" s="12"/>
      <c r="D210" s="25"/>
      <c r="E210" s="25"/>
      <c r="F210" s="261"/>
      <c r="G210" s="25"/>
      <c r="H210" s="25"/>
      <c r="I210" s="223"/>
      <c r="J210" s="12"/>
      <c r="K210" s="264"/>
      <c r="L210" s="6"/>
      <c r="M210" s="283"/>
      <c r="N210" s="25"/>
      <c r="O210" s="25"/>
      <c r="P210" s="261"/>
      <c r="Q210" s="284"/>
      <c r="R210" s="25"/>
      <c r="S210" s="25"/>
      <c r="T210" s="223"/>
      <c r="U210" s="12"/>
    </row>
    <row r="211" spans="2:21" ht="15.75" customHeight="1" x14ac:dyDescent="0.35">
      <c r="B211" s="6"/>
      <c r="C211" s="12"/>
      <c r="D211" s="25"/>
      <c r="E211" s="25"/>
      <c r="F211" s="25"/>
      <c r="G211" s="25"/>
      <c r="H211" s="25"/>
      <c r="I211" s="25"/>
      <c r="J211" s="12"/>
      <c r="K211" s="264"/>
      <c r="L211" s="6"/>
      <c r="M211" s="12"/>
      <c r="N211" s="25"/>
      <c r="O211" s="25"/>
      <c r="P211" s="25"/>
      <c r="Q211" s="25"/>
      <c r="R211" s="25"/>
      <c r="S211" s="25"/>
      <c r="T211" s="25"/>
      <c r="U211" s="12"/>
    </row>
    <row r="212" spans="2:21" ht="15.75" customHeight="1" x14ac:dyDescent="0.35">
      <c r="B212" s="6"/>
      <c r="C212" s="12"/>
      <c r="D212" s="25"/>
      <c r="E212" s="25"/>
      <c r="F212" s="25"/>
      <c r="G212" s="25"/>
      <c r="H212" s="25"/>
      <c r="I212" s="25"/>
      <c r="J212" s="12"/>
      <c r="K212" s="264"/>
      <c r="L212" s="6"/>
      <c r="M212" s="12"/>
      <c r="N212" s="25"/>
      <c r="O212" s="25"/>
      <c r="P212" s="25"/>
      <c r="Q212" s="25"/>
      <c r="R212" s="25"/>
      <c r="S212" s="25"/>
      <c r="T212" s="25"/>
      <c r="U212" s="12"/>
    </row>
    <row r="213" spans="2:21" ht="15.75" customHeight="1" thickBot="1" x14ac:dyDescent="0.4">
      <c r="B213" s="6"/>
      <c r="C213" s="12"/>
      <c r="D213" s="25"/>
      <c r="E213" s="25"/>
      <c r="F213" s="25"/>
      <c r="G213" s="25"/>
      <c r="H213" s="25"/>
      <c r="I213" s="25"/>
      <c r="J213" s="12"/>
      <c r="K213" s="264"/>
      <c r="L213" s="6"/>
      <c r="M213" s="12"/>
      <c r="N213" s="25"/>
      <c r="O213" s="25"/>
      <c r="P213" s="25"/>
      <c r="Q213" s="25"/>
      <c r="R213" s="25"/>
      <c r="S213" s="25"/>
      <c r="T213" s="25"/>
      <c r="U213" s="12"/>
    </row>
    <row r="214" spans="2:21" ht="15.5" x14ac:dyDescent="0.35">
      <c r="B214" s="6"/>
      <c r="C214" s="332" t="s">
        <v>547</v>
      </c>
      <c r="D214" s="333"/>
      <c r="E214" s="333"/>
      <c r="F214" s="333"/>
      <c r="G214" s="334"/>
      <c r="H214" s="15"/>
      <c r="I214" s="173"/>
      <c r="J214" s="15"/>
      <c r="K214" s="264"/>
      <c r="L214" s="6"/>
      <c r="M214" s="358" t="s">
        <v>547</v>
      </c>
      <c r="N214" s="359"/>
      <c r="O214" s="359"/>
      <c r="P214" s="359"/>
      <c r="Q214" s="359"/>
      <c r="R214" s="359"/>
      <c r="S214" s="15"/>
      <c r="T214" s="173"/>
      <c r="U214" s="15"/>
    </row>
    <row r="215" spans="2:21" ht="40.5" customHeight="1" x14ac:dyDescent="0.35">
      <c r="B215" s="6"/>
      <c r="C215" s="348"/>
      <c r="D215" s="21" t="s">
        <v>538</v>
      </c>
      <c r="E215" s="21" t="s">
        <v>539</v>
      </c>
      <c r="F215" s="21" t="s">
        <v>540</v>
      </c>
      <c r="G215" s="350" t="s">
        <v>13</v>
      </c>
      <c r="H215" s="12"/>
      <c r="I215" s="25"/>
      <c r="J215" s="15"/>
      <c r="K215" s="264"/>
      <c r="L215" s="6"/>
      <c r="M215" s="348"/>
      <c r="N215" s="21" t="s">
        <v>538</v>
      </c>
      <c r="O215" s="21" t="s">
        <v>539</v>
      </c>
      <c r="P215" s="21" t="s">
        <v>540</v>
      </c>
      <c r="Q215" s="363" t="s">
        <v>13</v>
      </c>
      <c r="R215" s="360" t="s">
        <v>689</v>
      </c>
      <c r="S215" s="12"/>
      <c r="T215" s="25"/>
      <c r="U215" s="15"/>
    </row>
    <row r="216" spans="2:21" ht="24.75" customHeight="1" x14ac:dyDescent="0.35">
      <c r="B216" s="6"/>
      <c r="C216" s="349"/>
      <c r="D216" s="108" t="str">
        <f>D13</f>
        <v>UNDP</v>
      </c>
      <c r="E216" s="108">
        <f>E13</f>
        <v>0</v>
      </c>
      <c r="F216" s="108">
        <f>F13</f>
        <v>0</v>
      </c>
      <c r="G216" s="351"/>
      <c r="H216" s="12"/>
      <c r="I216" s="25"/>
      <c r="J216" s="15"/>
      <c r="K216" s="264"/>
      <c r="L216" s="6"/>
      <c r="M216" s="349"/>
      <c r="N216" s="108" t="str">
        <f>N13</f>
        <v>UNDP</v>
      </c>
      <c r="O216" s="108">
        <f>O13</f>
        <v>0</v>
      </c>
      <c r="P216" s="108">
        <f>P13</f>
        <v>0</v>
      </c>
      <c r="Q216" s="364"/>
      <c r="R216" s="360"/>
      <c r="S216" s="12"/>
      <c r="T216" s="25"/>
      <c r="U216" s="15"/>
    </row>
    <row r="217" spans="2:21" ht="41.25" customHeight="1" x14ac:dyDescent="0.35">
      <c r="B217" s="16"/>
      <c r="C217" s="116" t="s">
        <v>536</v>
      </c>
      <c r="D217" s="99">
        <f>SUM(D24,D41,D60,D73,D85,D95,D105,D115,D127,D137,D147,D157,D169,D179,D189,D199,D202,D203,D204,D205)</f>
        <v>2094001.87</v>
      </c>
      <c r="E217" s="99">
        <f>SUM(E24,E41,E60,E73,E85,E95,E105,E115,E127,E137,E147,E157,E169,E179,E189,E199,E202,E203,E204,E205)</f>
        <v>0</v>
      </c>
      <c r="F217" s="99">
        <f>SUM(F24,F41,F60,F73,F85,F95,F105,F115,F127,F137,F147,F157,F169,F179,F189,F199,F202,F203,F204,F205)</f>
        <v>0</v>
      </c>
      <c r="G217" s="117">
        <f>SUM(D217:F217)</f>
        <v>2094001.87</v>
      </c>
      <c r="H217" s="12"/>
      <c r="I217" s="25"/>
      <c r="J217" s="16"/>
      <c r="K217" s="264"/>
      <c r="L217" s="16"/>
      <c r="M217" s="116" t="s">
        <v>536</v>
      </c>
      <c r="N217" s="300">
        <f>SUM(Q24,Q41,Q60,Q73,Q85,Q95,Q105,Q115,Q127,Q137,Q147,Q157,Q169,Q179,Q189,Q199,Q202,Q203,Q204,Q205)</f>
        <v>3095502.87</v>
      </c>
      <c r="O217" s="300">
        <f>SUM(O24,O41,O60,O73,O85,O95,O105,O115,O127,O137,O147,O157,O169,O179,O189,O199,O202,O203,O204,O205)</f>
        <v>0</v>
      </c>
      <c r="P217" s="300">
        <f>SUM(P24,P41,P60,P73,P85,P95,P105,P115,P127,P137,P147,P157,P169,P179,P189,P199,P202,P203,P204,P205)</f>
        <v>0</v>
      </c>
      <c r="Q217" s="301">
        <f>SUM(N217:P217)</f>
        <v>3095502.87</v>
      </c>
      <c r="R217" s="300">
        <f>Q217-G217</f>
        <v>1001501</v>
      </c>
      <c r="S217" s="12"/>
      <c r="T217" s="25"/>
      <c r="U217" s="16"/>
    </row>
    <row r="218" spans="2:21" ht="46" customHeight="1" x14ac:dyDescent="0.35">
      <c r="B218" s="4"/>
      <c r="C218" s="116" t="s">
        <v>537</v>
      </c>
      <c r="D218" s="99">
        <f>D217*0.07</f>
        <v>146580.13090000002</v>
      </c>
      <c r="E218" s="99">
        <f>E217*0.07</f>
        <v>0</v>
      </c>
      <c r="F218" s="99">
        <f>F217*0.07</f>
        <v>0</v>
      </c>
      <c r="G218" s="117">
        <f>G217*0.07</f>
        <v>146580.13090000002</v>
      </c>
      <c r="H218" s="4"/>
      <c r="I218" s="174"/>
      <c r="J218" s="1"/>
      <c r="K218" s="264"/>
      <c r="L218" s="4"/>
      <c r="M218" s="116" t="s">
        <v>537</v>
      </c>
      <c r="N218" s="300">
        <f>N217*0.07</f>
        <v>216685.20090000003</v>
      </c>
      <c r="O218" s="300">
        <f>O217*0.07</f>
        <v>0</v>
      </c>
      <c r="P218" s="300">
        <f>P217*0.07</f>
        <v>0</v>
      </c>
      <c r="Q218" s="301">
        <f>Q217*0.07</f>
        <v>216685.20090000003</v>
      </c>
      <c r="R218" s="300">
        <f t="shared" ref="R218:R219" si="51">Q218-G218</f>
        <v>70105.070000000007</v>
      </c>
      <c r="S218" s="4"/>
      <c r="T218" s="174"/>
      <c r="U218" s="1"/>
    </row>
    <row r="219" spans="2:21" ht="45" customHeight="1" thickBot="1" x14ac:dyDescent="0.4">
      <c r="B219" s="4"/>
      <c r="C219" s="9" t="s">
        <v>13</v>
      </c>
      <c r="D219" s="102">
        <f>SUM(D217:D218)</f>
        <v>2240582.0009000003</v>
      </c>
      <c r="E219" s="102">
        <f>SUM(E217:E218)</f>
        <v>0</v>
      </c>
      <c r="F219" s="102">
        <f>SUM(F217:F218)</f>
        <v>0</v>
      </c>
      <c r="G219" s="118">
        <f>SUM(G217:G218)</f>
        <v>2240582.0009000003</v>
      </c>
      <c r="H219" s="4"/>
      <c r="I219" s="174"/>
      <c r="J219" s="1"/>
      <c r="K219" s="264"/>
      <c r="L219" s="4"/>
      <c r="M219" s="9" t="s">
        <v>13</v>
      </c>
      <c r="N219" s="302">
        <f>SUM(N217:N218)</f>
        <v>3312188.0709000002</v>
      </c>
      <c r="O219" s="302">
        <f>SUM(O217:O218)</f>
        <v>0</v>
      </c>
      <c r="P219" s="302">
        <f>SUM(P217:P218)</f>
        <v>0</v>
      </c>
      <c r="Q219" s="303">
        <f>SUM(Q217:Q218)</f>
        <v>3312188.0709000002</v>
      </c>
      <c r="R219" s="304">
        <f t="shared" si="51"/>
        <v>1071606.0699999998</v>
      </c>
      <c r="S219" s="4"/>
      <c r="T219" s="174"/>
      <c r="U219" s="1"/>
    </row>
    <row r="220" spans="2:21" ht="42" customHeight="1" x14ac:dyDescent="0.35">
      <c r="B220" s="4"/>
      <c r="D220" s="38">
        <v>2240582.0009000003</v>
      </c>
      <c r="J220" s="3"/>
      <c r="K220" s="264"/>
      <c r="L220" s="4"/>
      <c r="Q220" s="291"/>
      <c r="T220" s="175"/>
      <c r="U220" s="3"/>
    </row>
    <row r="221" spans="2:21" s="39" customFormat="1" ht="29.25" customHeight="1" thickBot="1" x14ac:dyDescent="0.4">
      <c r="B221" s="12"/>
      <c r="C221" s="6"/>
      <c r="D221" s="34">
        <f>+D219-D220</f>
        <v>0</v>
      </c>
      <c r="E221" s="34"/>
      <c r="F221" s="34"/>
      <c r="G221" s="34"/>
      <c r="H221" s="34"/>
      <c r="I221" s="176"/>
      <c r="J221" s="15"/>
      <c r="K221" s="264"/>
      <c r="L221" s="12"/>
      <c r="M221" s="6"/>
      <c r="N221" s="34"/>
      <c r="O221" s="34"/>
      <c r="P221" s="34"/>
      <c r="Q221" s="34"/>
      <c r="R221" s="34"/>
      <c r="S221" s="34"/>
      <c r="T221" s="176"/>
      <c r="U221" s="15"/>
    </row>
    <row r="222" spans="2:21" ht="23.25" customHeight="1" x14ac:dyDescent="0.35">
      <c r="B222" s="1"/>
      <c r="C222" s="342" t="s">
        <v>541</v>
      </c>
      <c r="D222" s="343"/>
      <c r="E222" s="344"/>
      <c r="F222" s="344"/>
      <c r="G222" s="344"/>
      <c r="H222" s="345"/>
      <c r="I222" s="177"/>
      <c r="J222" s="1"/>
      <c r="K222" s="264"/>
      <c r="L222" s="1"/>
      <c r="M222" s="342" t="s">
        <v>541</v>
      </c>
      <c r="N222" s="343"/>
      <c r="O222" s="344"/>
      <c r="P222" s="344"/>
      <c r="Q222" s="344"/>
      <c r="R222" s="344"/>
      <c r="S222" s="345"/>
      <c r="T222" s="177"/>
      <c r="U222" s="1"/>
    </row>
    <row r="223" spans="2:21" ht="41.25" customHeight="1" x14ac:dyDescent="0.35">
      <c r="B223" s="1"/>
      <c r="C223" s="29"/>
      <c r="D223" s="21" t="s">
        <v>538</v>
      </c>
      <c r="E223" s="21" t="s">
        <v>539</v>
      </c>
      <c r="F223" s="21" t="s">
        <v>540</v>
      </c>
      <c r="G223" s="352" t="s">
        <v>13</v>
      </c>
      <c r="H223" s="354" t="s">
        <v>10</v>
      </c>
      <c r="I223" s="177"/>
      <c r="J223" s="1"/>
      <c r="K223" s="264"/>
      <c r="L223" s="1"/>
      <c r="M223" s="29"/>
      <c r="N223" s="21" t="s">
        <v>538</v>
      </c>
      <c r="O223" s="21" t="s">
        <v>539</v>
      </c>
      <c r="P223" s="21" t="s">
        <v>540</v>
      </c>
      <c r="Q223" s="352" t="s">
        <v>13</v>
      </c>
      <c r="R223" s="281"/>
      <c r="S223" s="354" t="s">
        <v>10</v>
      </c>
      <c r="T223" s="177"/>
      <c r="U223" s="1"/>
    </row>
    <row r="224" spans="2:21" ht="27.75" customHeight="1" x14ac:dyDescent="0.35">
      <c r="B224" s="1"/>
      <c r="C224" s="29"/>
      <c r="D224" s="27" t="str">
        <f>D13</f>
        <v>UNDP</v>
      </c>
      <c r="E224" s="27">
        <f>E13</f>
        <v>0</v>
      </c>
      <c r="F224" s="27">
        <f>F13</f>
        <v>0</v>
      </c>
      <c r="G224" s="353"/>
      <c r="H224" s="355"/>
      <c r="I224" s="177"/>
      <c r="J224" s="1"/>
      <c r="K224" s="264"/>
      <c r="L224" s="1"/>
      <c r="M224" s="29"/>
      <c r="N224" s="27" t="str">
        <f>N13</f>
        <v>UNDP</v>
      </c>
      <c r="O224" s="27">
        <f>O13</f>
        <v>0</v>
      </c>
      <c r="P224" s="27">
        <f>P13</f>
        <v>0</v>
      </c>
      <c r="Q224" s="353"/>
      <c r="R224" s="282"/>
      <c r="S224" s="355"/>
      <c r="T224" s="177"/>
      <c r="U224" s="1"/>
    </row>
    <row r="225" spans="2:24" ht="55.5" customHeight="1" x14ac:dyDescent="0.35">
      <c r="B225" s="1"/>
      <c r="C225" s="28" t="s">
        <v>542</v>
      </c>
      <c r="D225" s="100">
        <f>$D$219*H225</f>
        <v>1568407.40063</v>
      </c>
      <c r="E225" s="101">
        <f>$E$219*H225</f>
        <v>0</v>
      </c>
      <c r="F225" s="101">
        <f>$F$219*H225</f>
        <v>0</v>
      </c>
      <c r="G225" s="101">
        <f>SUM(D225:F225)</f>
        <v>1568407.40063</v>
      </c>
      <c r="H225" s="138">
        <v>0.7</v>
      </c>
      <c r="I225" s="173"/>
      <c r="J225" s="1"/>
      <c r="K225" s="264"/>
      <c r="L225" s="1"/>
      <c r="M225" s="286" t="s">
        <v>691</v>
      </c>
      <c r="N225" s="305">
        <f>$N$219*S225</f>
        <v>2318531.6496299999</v>
      </c>
      <c r="O225" s="306">
        <f>$E$219*S225</f>
        <v>0</v>
      </c>
      <c r="P225" s="306">
        <f>$F$219*S225</f>
        <v>0</v>
      </c>
      <c r="Q225" s="306">
        <f>SUM(N225:P225)</f>
        <v>2318531.6496299999</v>
      </c>
      <c r="R225" s="308">
        <f>Q225-G225</f>
        <v>750124.24899999984</v>
      </c>
      <c r="S225" s="138">
        <v>0.7</v>
      </c>
      <c r="T225" s="173"/>
      <c r="U225" s="315"/>
      <c r="V225" s="316"/>
    </row>
    <row r="226" spans="2:24" ht="57.75" customHeight="1" x14ac:dyDescent="0.35">
      <c r="B226" s="341"/>
      <c r="C226" s="123" t="s">
        <v>543</v>
      </c>
      <c r="D226" s="100">
        <f>$D$219*H226</f>
        <v>672174.60027000005</v>
      </c>
      <c r="E226" s="101">
        <f>$E$219*H226</f>
        <v>0</v>
      </c>
      <c r="F226" s="101">
        <f>$F$219*H226</f>
        <v>0</v>
      </c>
      <c r="G226" s="124">
        <f>SUM(D226:F226)</f>
        <v>672174.60027000005</v>
      </c>
      <c r="H226" s="139">
        <v>0.3</v>
      </c>
      <c r="I226" s="173"/>
      <c r="K226" s="264"/>
      <c r="L226" s="341"/>
      <c r="M226" s="286" t="s">
        <v>692</v>
      </c>
      <c r="N226" s="305">
        <f>$N$219*S226</f>
        <v>993656.42127000005</v>
      </c>
      <c r="O226" s="306">
        <f>$E$219*S226</f>
        <v>0</v>
      </c>
      <c r="P226" s="306">
        <f>$F$219*S226</f>
        <v>0</v>
      </c>
      <c r="Q226" s="307">
        <f>SUM(N226:P226)</f>
        <v>993656.42127000005</v>
      </c>
      <c r="R226" s="308">
        <f>Q226-G226</f>
        <v>321481.821</v>
      </c>
      <c r="S226" s="139">
        <v>0.3</v>
      </c>
      <c r="T226" s="173"/>
    </row>
    <row r="227" spans="2:24" ht="57.75" customHeight="1" x14ac:dyDescent="0.35">
      <c r="B227" s="341"/>
      <c r="C227" s="123" t="s">
        <v>544</v>
      </c>
      <c r="D227" s="100">
        <f>$D$219*H227</f>
        <v>0</v>
      </c>
      <c r="E227" s="101">
        <f>$E$219*H227</f>
        <v>0</v>
      </c>
      <c r="F227" s="101">
        <f>$F$219*H227</f>
        <v>0</v>
      </c>
      <c r="G227" s="124">
        <f>SUM(D227:F227)</f>
        <v>0</v>
      </c>
      <c r="H227" s="140">
        <v>0</v>
      </c>
      <c r="I227" s="178"/>
      <c r="K227" s="264"/>
      <c r="L227" s="341"/>
      <c r="M227" s="286" t="s">
        <v>693</v>
      </c>
      <c r="N227" s="305">
        <f>$N$219*S227</f>
        <v>0</v>
      </c>
      <c r="O227" s="306">
        <f>$E$219*S227</f>
        <v>0</v>
      </c>
      <c r="P227" s="306">
        <f>$F$219*S227</f>
        <v>0</v>
      </c>
      <c r="Q227" s="307">
        <f>SUM(N227:P227)</f>
        <v>0</v>
      </c>
      <c r="R227" s="306">
        <f>Q227-G227</f>
        <v>0</v>
      </c>
      <c r="S227" s="140">
        <v>0</v>
      </c>
      <c r="T227" s="178"/>
    </row>
    <row r="228" spans="2:24" ht="38.25" customHeight="1" thickBot="1" x14ac:dyDescent="0.4">
      <c r="B228" s="341"/>
      <c r="C228" s="9" t="s">
        <v>13</v>
      </c>
      <c r="D228" s="102">
        <f>SUM(D225:D227)</f>
        <v>2240582.0009000003</v>
      </c>
      <c r="E228" s="102">
        <f>SUM(E225:E227)</f>
        <v>0</v>
      </c>
      <c r="F228" s="102">
        <f>SUM(F225:F227)</f>
        <v>0</v>
      </c>
      <c r="G228" s="102">
        <f>SUM(G225:G227)</f>
        <v>2240582.0009000003</v>
      </c>
      <c r="H228" s="103">
        <f>SUM(H225:H227)</f>
        <v>1</v>
      </c>
      <c r="I228" s="179"/>
      <c r="K228" s="264"/>
      <c r="L228" s="341"/>
      <c r="M228" s="9" t="s">
        <v>13</v>
      </c>
      <c r="N228" s="302">
        <f t="shared" ref="N228:S228" si="52">SUM(N225:N227)</f>
        <v>3312188.0708999997</v>
      </c>
      <c r="O228" s="302">
        <f t="shared" si="52"/>
        <v>0</v>
      </c>
      <c r="P228" s="302">
        <f t="shared" si="52"/>
        <v>0</v>
      </c>
      <c r="Q228" s="302">
        <f t="shared" si="52"/>
        <v>3312188.0708999997</v>
      </c>
      <c r="R228" s="302">
        <f t="shared" si="52"/>
        <v>1071606.0699999998</v>
      </c>
      <c r="S228" s="103">
        <f t="shared" si="52"/>
        <v>1</v>
      </c>
      <c r="T228" s="179"/>
    </row>
    <row r="229" spans="2:24" ht="21.75" customHeight="1" thickBot="1" x14ac:dyDescent="0.4">
      <c r="B229" s="341"/>
      <c r="C229" s="2"/>
      <c r="D229" s="7"/>
      <c r="E229" s="7"/>
      <c r="F229" s="7"/>
      <c r="G229" s="7"/>
      <c r="H229" s="7"/>
      <c r="I229" s="180"/>
      <c r="K229" s="264"/>
      <c r="L229" s="341"/>
      <c r="M229" s="2"/>
      <c r="N229" s="7"/>
      <c r="O229" s="7"/>
      <c r="P229" s="7"/>
      <c r="Q229" s="291"/>
      <c r="S229" s="7"/>
      <c r="T229" s="180"/>
      <c r="U229" s="284"/>
    </row>
    <row r="230" spans="2:24" ht="49.5" customHeight="1" x14ac:dyDescent="0.35">
      <c r="B230" s="341"/>
      <c r="C230" s="104" t="s">
        <v>598</v>
      </c>
      <c r="D230" s="105">
        <f>SUM(H24,H41,H60,H73,H85,H95,H105,H115,H127,H137,H147,H157,H169,H179,H189,H199,H206)*1.07</f>
        <v>324221.11949350004</v>
      </c>
      <c r="E230" s="34"/>
      <c r="F230" s="34"/>
      <c r="G230" s="34"/>
      <c r="H230" s="185" t="s">
        <v>600</v>
      </c>
      <c r="I230" s="186">
        <f>SUM(I206,I199,I189,I179,I169,I157,I147,I137,I127,I115,I105,I95,I85,I73,I60,I41,I24)</f>
        <v>1869333</v>
      </c>
      <c r="K230" s="264"/>
      <c r="L230" s="341"/>
      <c r="M230" s="104" t="s">
        <v>598</v>
      </c>
      <c r="N230" s="105">
        <f>SUM(S24,S41,S60,S73,S85,S95,S105,S115,S127,S137,S147,S157,S169,S179,S189,S199,S206)*1.07</f>
        <v>517755.56119350012</v>
      </c>
      <c r="O230" s="34"/>
      <c r="P230" s="34"/>
      <c r="Q230" s="34"/>
      <c r="R230" s="34"/>
      <c r="S230" s="185" t="s">
        <v>600</v>
      </c>
      <c r="T230" s="186">
        <f>SUM(T206,T199,T189,T179,T169,T157,T147,T137,T127,T115,T105,T95,T85,T73,T60,T41,T24)</f>
        <v>3033206.07</v>
      </c>
      <c r="U230" s="284"/>
    </row>
    <row r="231" spans="2:24" ht="28.5" customHeight="1" thickBot="1" x14ac:dyDescent="0.4">
      <c r="B231" s="341"/>
      <c r="C231" s="106" t="s">
        <v>545</v>
      </c>
      <c r="D231" s="172">
        <f>D230/G219</f>
        <v>0.14470397395108342</v>
      </c>
      <c r="E231" s="44"/>
      <c r="F231" s="44"/>
      <c r="G231" s="44"/>
      <c r="H231" s="187" t="s">
        <v>601</v>
      </c>
      <c r="I231" s="188">
        <f>I230/G217</f>
        <v>0.89270837184113871</v>
      </c>
      <c r="K231" s="264"/>
      <c r="L231" s="341"/>
      <c r="M231" s="106" t="s">
        <v>545</v>
      </c>
      <c r="N231" s="172">
        <f>N230/Q219</f>
        <v>0.15631828571039252</v>
      </c>
      <c r="O231" s="279"/>
      <c r="P231" s="44"/>
      <c r="Q231" s="44"/>
      <c r="R231" s="44"/>
      <c r="S231" s="187" t="s">
        <v>601</v>
      </c>
      <c r="T231" s="188">
        <f>T230/Q217</f>
        <v>0.97987506307820016</v>
      </c>
      <c r="U231" s="284"/>
    </row>
    <row r="232" spans="2:24" ht="28.5" customHeight="1" x14ac:dyDescent="0.35">
      <c r="B232" s="341"/>
      <c r="C232" s="356"/>
      <c r="D232" s="357"/>
      <c r="E232" s="45"/>
      <c r="F232" s="45"/>
      <c r="G232" s="45"/>
      <c r="K232" s="264"/>
      <c r="L232" s="341"/>
      <c r="M232" s="356"/>
      <c r="N232" s="357"/>
      <c r="O232" s="45"/>
      <c r="P232" s="45"/>
      <c r="Q232" s="45"/>
      <c r="R232" s="45"/>
      <c r="S232" s="318"/>
      <c r="T232" s="319"/>
      <c r="U232" s="284"/>
    </row>
    <row r="233" spans="2:24" ht="28.5" customHeight="1" x14ac:dyDescent="0.35">
      <c r="B233" s="341"/>
      <c r="C233" s="106" t="s">
        <v>599</v>
      </c>
      <c r="D233" s="107">
        <f>SUM(D204:F205)*1.07</f>
        <v>117700</v>
      </c>
      <c r="E233" s="46"/>
      <c r="F233" s="46"/>
      <c r="G233" s="46"/>
      <c r="K233" s="264"/>
      <c r="L233" s="341"/>
      <c r="M233" s="106" t="s">
        <v>599</v>
      </c>
      <c r="N233" s="107">
        <f>SUM(Q204:Q205)*1.07</f>
        <v>167455</v>
      </c>
      <c r="O233" s="46"/>
      <c r="P233" s="46"/>
      <c r="Q233" s="46"/>
      <c r="R233" s="287"/>
      <c r="S233" s="318"/>
      <c r="T233" s="181"/>
      <c r="U233" s="318"/>
      <c r="X233" s="284"/>
    </row>
    <row r="234" spans="2:24" ht="23.25" customHeight="1" x14ac:dyDescent="0.35">
      <c r="B234" s="341"/>
      <c r="C234" s="106" t="s">
        <v>546</v>
      </c>
      <c r="D234" s="172">
        <f>D233/G219</f>
        <v>5.2530994158090212E-2</v>
      </c>
      <c r="E234" s="46"/>
      <c r="F234" s="46"/>
      <c r="G234" s="46"/>
      <c r="K234" s="264"/>
      <c r="L234" s="341"/>
      <c r="M234" s="106" t="s">
        <v>546</v>
      </c>
      <c r="N234" s="172">
        <f>N233/Q219</f>
        <v>5.0557213665254973E-2</v>
      </c>
      <c r="O234" s="46"/>
      <c r="P234" s="46"/>
      <c r="Q234" s="46"/>
      <c r="R234" s="287"/>
      <c r="T234" s="181"/>
      <c r="X234" s="284"/>
    </row>
    <row r="235" spans="2:24" ht="66.75" customHeight="1" thickBot="1" x14ac:dyDescent="0.4">
      <c r="B235" s="341"/>
      <c r="C235" s="346" t="s">
        <v>588</v>
      </c>
      <c r="D235" s="347"/>
      <c r="E235" s="35"/>
      <c r="F235" s="35"/>
      <c r="G235" s="35"/>
      <c r="I235" s="181"/>
      <c r="K235" s="264"/>
      <c r="L235" s="341"/>
      <c r="M235" s="346" t="s">
        <v>588</v>
      </c>
      <c r="N235" s="347"/>
      <c r="O235" s="35"/>
      <c r="P235" s="35"/>
      <c r="Q235" s="35"/>
      <c r="R235" s="288"/>
      <c r="T235" s="181"/>
      <c r="X235" s="284"/>
    </row>
    <row r="236" spans="2:24" ht="55.5" customHeight="1" x14ac:dyDescent="0.35">
      <c r="B236" s="341"/>
      <c r="L236" s="341"/>
      <c r="T236" s="181"/>
    </row>
    <row r="237" spans="2:24" ht="42.75" customHeight="1" x14ac:dyDescent="0.35">
      <c r="B237" s="341"/>
      <c r="L237" s="341"/>
      <c r="T237" s="175"/>
    </row>
    <row r="238" spans="2:24" ht="21.75" customHeight="1" x14ac:dyDescent="0.35">
      <c r="B238" s="341"/>
      <c r="L238" s="341"/>
      <c r="T238" s="175"/>
    </row>
    <row r="239" spans="2:24" ht="21.75" customHeight="1" x14ac:dyDescent="0.35">
      <c r="B239" s="341"/>
      <c r="L239" s="341"/>
      <c r="T239" s="175"/>
    </row>
    <row r="240" spans="2:24" ht="23.25" customHeight="1" x14ac:dyDescent="0.35">
      <c r="B240" s="341"/>
      <c r="L240" s="341"/>
      <c r="T240" s="175"/>
    </row>
    <row r="241" ht="23.25" customHeight="1" x14ac:dyDescent="0.35"/>
    <row r="242" ht="21.75" customHeight="1" x14ac:dyDescent="0.35"/>
    <row r="243" ht="16.5" customHeight="1" x14ac:dyDescent="0.35"/>
    <row r="244" ht="29.25" customHeight="1" x14ac:dyDescent="0.35"/>
    <row r="245" ht="24.75" customHeight="1" x14ac:dyDescent="0.35"/>
    <row r="246" ht="33" customHeight="1" x14ac:dyDescent="0.35"/>
    <row r="248" ht="15" customHeight="1" x14ac:dyDescent="0.35"/>
    <row r="249" ht="25.5" customHeight="1" x14ac:dyDescent="0.35"/>
    <row r="300" spans="1:1" x14ac:dyDescent="0.35">
      <c r="A300" s="38" t="s">
        <v>596</v>
      </c>
    </row>
  </sheetData>
  <sheetProtection formatCells="0" formatColumns="0" formatRows="0"/>
  <mergeCells count="65">
    <mergeCell ref="M214:R214"/>
    <mergeCell ref="R215:R216"/>
    <mergeCell ref="L5:U5"/>
    <mergeCell ref="L226:L240"/>
    <mergeCell ref="M232:N232"/>
    <mergeCell ref="M235:N235"/>
    <mergeCell ref="L9:S9"/>
    <mergeCell ref="L6:U6"/>
    <mergeCell ref="M215:M216"/>
    <mergeCell ref="Q215:Q216"/>
    <mergeCell ref="M222:S222"/>
    <mergeCell ref="Q223:Q224"/>
    <mergeCell ref="S223:S224"/>
    <mergeCell ref="M160:U160"/>
    <mergeCell ref="M170:U170"/>
    <mergeCell ref="M180:U180"/>
    <mergeCell ref="M190:U190"/>
    <mergeCell ref="M118:U118"/>
    <mergeCell ref="M128:U128"/>
    <mergeCell ref="M138:U138"/>
    <mergeCell ref="M148:U148"/>
    <mergeCell ref="M159:U159"/>
    <mergeCell ref="B226:B240"/>
    <mergeCell ref="C222:H222"/>
    <mergeCell ref="C235:D235"/>
    <mergeCell ref="C215:C216"/>
    <mergeCell ref="G215:G216"/>
    <mergeCell ref="G223:G224"/>
    <mergeCell ref="H223:H224"/>
    <mergeCell ref="C232:D232"/>
    <mergeCell ref="C118:J118"/>
    <mergeCell ref="C214:G214"/>
    <mergeCell ref="B2:E2"/>
    <mergeCell ref="B9:H9"/>
    <mergeCell ref="C25:J25"/>
    <mergeCell ref="C15:J15"/>
    <mergeCell ref="C42:J42"/>
    <mergeCell ref="C61:J61"/>
    <mergeCell ref="C14:J14"/>
    <mergeCell ref="C75:J75"/>
    <mergeCell ref="C76:J76"/>
    <mergeCell ref="C180:J180"/>
    <mergeCell ref="C190:J190"/>
    <mergeCell ref="B6:J6"/>
    <mergeCell ref="C86:J86"/>
    <mergeCell ref="C96:J96"/>
    <mergeCell ref="C106:J106"/>
    <mergeCell ref="C117:J117"/>
    <mergeCell ref="M14:U14"/>
    <mergeCell ref="M15:U15"/>
    <mergeCell ref="M25:U25"/>
    <mergeCell ref="M42:U42"/>
    <mergeCell ref="M61:U61"/>
    <mergeCell ref="M75:U75"/>
    <mergeCell ref="M76:U76"/>
    <mergeCell ref="M86:U86"/>
    <mergeCell ref="M96:U96"/>
    <mergeCell ref="M106:U106"/>
    <mergeCell ref="M117:U117"/>
    <mergeCell ref="C128:J128"/>
    <mergeCell ref="C138:J138"/>
    <mergeCell ref="C159:J159"/>
    <mergeCell ref="C148:J148"/>
    <mergeCell ref="C170:J170"/>
    <mergeCell ref="C160:J160"/>
  </mergeCells>
  <phoneticPr fontId="10" type="noConversion"/>
  <conditionalFormatting sqref="D231">
    <cfRule type="cellIs" dxfId="47" priority="49" operator="lessThan">
      <formula>0.15</formula>
    </cfRule>
  </conditionalFormatting>
  <conditionalFormatting sqref="D234">
    <cfRule type="cellIs" dxfId="46" priority="47" operator="lessThan">
      <formula>0.05</formula>
    </cfRule>
  </conditionalFormatting>
  <conditionalFormatting sqref="H228:I228">
    <cfRule type="cellIs" dxfId="45" priority="4" operator="greaterThan">
      <formula>1</formula>
    </cfRule>
  </conditionalFormatting>
  <conditionalFormatting sqref="N231">
    <cfRule type="cellIs" dxfId="44" priority="3" operator="lessThan">
      <formula>0.15</formula>
    </cfRule>
  </conditionalFormatting>
  <conditionalFormatting sqref="N234">
    <cfRule type="cellIs" dxfId="43" priority="2" operator="lessThan">
      <formula>0.05</formula>
    </cfRule>
  </conditionalFormatting>
  <conditionalFormatting sqref="S228:T228">
    <cfRule type="cellIs" dxfId="42" priority="1" operator="greaterThan">
      <formula>1</formula>
    </cfRule>
  </conditionalFormatting>
  <dataValidations xWindow="431" yWindow="475" count="7">
    <dataValidation allowBlank="1" showInputMessage="1" showErrorMessage="1" prompt="% Towards Gender Equality and Women's Empowerment Must be Higher than 15%_x000a_" sqref="D231:G231 N231:R231" xr:uid="{00000000-0002-0000-0000-000000000000}"/>
    <dataValidation allowBlank="1" showInputMessage="1" showErrorMessage="1" prompt="M&amp;E Budget Cannot be Less than 5%_x000a_" sqref="D234:G234 N234:R234" xr:uid="{00000000-0002-0000-0000-000001000000}"/>
    <dataValidation allowBlank="1" showInputMessage="1" showErrorMessage="1" prompt="Insert *text* description of Outcome here" sqref="C14:J14 C75:J75 C117:J117 C159:J159 M14:U14 M75:U75 M117:U117 M159:U159" xr:uid="{00000000-0002-0000-0000-000002000000}"/>
    <dataValidation allowBlank="1" showInputMessage="1" showErrorMessage="1" prompt="Insert *text* description of Output here" sqref="C15 C25 C42 C61 C76 C86 C96 C106 C118 C128 C138 C148 C160 C170 C180 C190 M15 M25 M42 M61 M76 M86 M96 M106 M118 M128 M138 M148 M160 M170 M180 M190" xr:uid="{00000000-0002-0000-0000-000003000000}"/>
    <dataValidation allowBlank="1" showInputMessage="1" showErrorMessage="1" prompt="Insert *text* description of Activity here" sqref="C16 C26 C43 C62 C77 C87 C97 C107 C119 C129 C139 C149 C161 C171 C181 C191 M16 M26 M43 M62 M77 M87 M97 M107 M119 M129 M139 M149 M161 M171 M181 M191" xr:uid="{00000000-0002-0000-0000-000004000000}"/>
    <dataValidation allowBlank="1" showInputMessage="1" showErrorMessage="1" prompt="Insert name of recipient agency here _x000a_" sqref="D13:G13 N13:R13" xr:uid="{00000000-0002-0000-0000-000005000000}"/>
    <dataValidation allowBlank="1" showErrorMessage="1" prompt="% Towards Gender Equality and Women's Empowerment Must be Higher than 15%_x000a_" sqref="D233:G233 N233:R233" xr:uid="{00000000-0002-0000-0000-000006000000}"/>
  </dataValidations>
  <pageMargins left="0.7" right="0.7" top="0.75" bottom="0.75" header="0.3" footer="0.3"/>
  <pageSetup scale="74" orientation="landscape" r:id="rId1"/>
  <rowBreaks count="1" manualBreakCount="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O254"/>
  <sheetViews>
    <sheetView showGridLines="0" showZeros="0" topLeftCell="E209" zoomScale="60" zoomScaleNormal="60" workbookViewId="0">
      <selection activeCell="J220" sqref="J220"/>
    </sheetView>
  </sheetViews>
  <sheetFormatPr baseColWidth="10" defaultColWidth="11.453125" defaultRowHeight="15.5" x14ac:dyDescent="0.35"/>
  <cols>
    <col min="1" max="1" width="4.453125" style="51" customWidth="1"/>
    <col min="2" max="2" width="3.453125" style="51" customWidth="1"/>
    <col min="3" max="3" width="51.453125" style="51" customWidth="1"/>
    <col min="4" max="4" width="34.453125" style="53" customWidth="1"/>
    <col min="5" max="5" width="35" style="53" customWidth="1"/>
    <col min="6" max="6" width="34" style="53" customWidth="1"/>
    <col min="7" max="7" width="25.54296875" style="51" customWidth="1"/>
    <col min="8" max="8" width="21.453125" style="51" customWidth="1"/>
    <col min="9" max="9" width="16.81640625" style="51" customWidth="1"/>
    <col min="10" max="10" width="40.81640625" style="51" customWidth="1"/>
    <col min="11" max="11" width="19" style="51" customWidth="1"/>
    <col min="12" max="12" width="26" style="51" customWidth="1"/>
    <col min="13" max="13" width="21.1796875" style="51" customWidth="1"/>
    <col min="14" max="14" width="16.90625" style="51" customWidth="1"/>
    <col min="15" max="15" width="24.453125" style="51" customWidth="1"/>
    <col min="16" max="16" width="26.453125" style="51" customWidth="1"/>
    <col min="17" max="17" width="30.1796875" style="51" customWidth="1"/>
    <col min="18" max="18" width="33" style="51" customWidth="1"/>
    <col min="19" max="20" width="22.54296875" style="51" customWidth="1"/>
    <col min="21" max="21" width="23.453125" style="51" customWidth="1"/>
    <col min="22" max="22" width="32.1796875" style="51" customWidth="1"/>
    <col min="23" max="23" width="11.453125" style="51" customWidth="1"/>
    <col min="24" max="24" width="17.54296875" style="51" customWidth="1"/>
    <col min="25" max="25" width="26.453125" style="51" customWidth="1"/>
    <col min="26" max="26" width="22.453125" style="51" customWidth="1"/>
    <col min="27" max="27" width="29.54296875" style="51" customWidth="1"/>
    <col min="28" max="28" width="23.453125" style="51" customWidth="1"/>
    <col min="29" max="29" width="18.453125" style="51" customWidth="1"/>
    <col min="30" max="30" width="17.453125" style="51" customWidth="1"/>
    <col min="31" max="31" width="25.1796875" style="51" customWidth="1"/>
    <col min="32" max="16384" width="11.453125" style="51"/>
  </cols>
  <sheetData>
    <row r="1" spans="2:15" ht="24" customHeight="1" x14ac:dyDescent="0.35">
      <c r="L1" s="23"/>
      <c r="M1" s="5"/>
    </row>
    <row r="2" spans="2:15" ht="46.5" customHeight="1" x14ac:dyDescent="1">
      <c r="C2" s="335" t="s">
        <v>527</v>
      </c>
      <c r="D2" s="335"/>
      <c r="E2" s="335"/>
      <c r="F2" s="335"/>
      <c r="G2" s="36"/>
      <c r="H2" s="37"/>
      <c r="J2" s="335" t="s">
        <v>527</v>
      </c>
      <c r="K2" s="335"/>
      <c r="L2" s="335"/>
      <c r="M2" s="335"/>
      <c r="N2" s="36"/>
    </row>
    <row r="3" spans="2:15" ht="24" customHeight="1" x14ac:dyDescent="0.6">
      <c r="C3" s="40"/>
      <c r="D3" s="38"/>
      <c r="E3" s="38"/>
      <c r="F3" s="38"/>
      <c r="G3" s="265" t="s">
        <v>683</v>
      </c>
      <c r="H3" s="38"/>
      <c r="I3" s="265" t="s">
        <v>684</v>
      </c>
      <c r="J3" s="40"/>
      <c r="K3" s="38"/>
      <c r="L3" s="38"/>
      <c r="M3" s="38"/>
      <c r="N3" s="38"/>
    </row>
    <row r="4" spans="2:15" ht="24" customHeight="1" thickBot="1" x14ac:dyDescent="0.4">
      <c r="C4" s="40"/>
      <c r="D4" s="38"/>
      <c r="E4" s="38"/>
      <c r="F4" s="38"/>
      <c r="G4" s="38"/>
      <c r="H4" s="38"/>
      <c r="J4" s="40"/>
      <c r="K4" s="38"/>
      <c r="L4" s="38"/>
      <c r="M4" s="38"/>
      <c r="N4" s="38"/>
    </row>
    <row r="5" spans="2:15" ht="30" customHeight="1" x14ac:dyDescent="0.8">
      <c r="C5" s="368" t="s">
        <v>5</v>
      </c>
      <c r="D5" s="369"/>
      <c r="E5" s="369"/>
      <c r="F5" s="369"/>
      <c r="G5" s="370"/>
      <c r="H5" s="272"/>
      <c r="J5" s="368" t="s">
        <v>5</v>
      </c>
      <c r="K5" s="369"/>
      <c r="L5" s="369"/>
      <c r="M5" s="369"/>
      <c r="N5" s="370"/>
    </row>
    <row r="6" spans="2:15" ht="24" customHeight="1" x14ac:dyDescent="0.35">
      <c r="C6" s="371" t="s">
        <v>589</v>
      </c>
      <c r="D6" s="372"/>
      <c r="E6" s="372"/>
      <c r="F6" s="372"/>
      <c r="G6" s="373"/>
      <c r="H6" s="272"/>
      <c r="J6" s="371" t="s">
        <v>589</v>
      </c>
      <c r="K6" s="372"/>
      <c r="L6" s="372"/>
      <c r="M6" s="372"/>
      <c r="N6" s="373"/>
    </row>
    <row r="7" spans="2:15" ht="41.25" customHeight="1" x14ac:dyDescent="0.35">
      <c r="C7" s="371"/>
      <c r="D7" s="372"/>
      <c r="E7" s="372"/>
      <c r="F7" s="372"/>
      <c r="G7" s="373"/>
      <c r="H7" s="272"/>
      <c r="J7" s="371"/>
      <c r="K7" s="372"/>
      <c r="L7" s="372"/>
      <c r="M7" s="372"/>
      <c r="N7" s="373"/>
    </row>
    <row r="8" spans="2:15" ht="24" customHeight="1" thickBot="1" x14ac:dyDescent="0.4">
      <c r="C8" s="374"/>
      <c r="D8" s="375"/>
      <c r="E8" s="375"/>
      <c r="F8" s="375"/>
      <c r="G8" s="376"/>
      <c r="H8" s="272"/>
      <c r="J8" s="374"/>
      <c r="K8" s="375"/>
      <c r="L8" s="375"/>
      <c r="M8" s="375"/>
      <c r="N8" s="376"/>
    </row>
    <row r="9" spans="2:15" ht="24" customHeight="1" thickBot="1" x14ac:dyDescent="0.4">
      <c r="C9" s="48"/>
      <c r="D9" s="48"/>
      <c r="E9" s="48"/>
      <c r="F9" s="48"/>
      <c r="H9" s="272"/>
      <c r="J9" s="48"/>
      <c r="K9" s="48"/>
      <c r="L9" s="48"/>
      <c r="M9" s="48"/>
    </row>
    <row r="10" spans="2:15" ht="25.5" customHeight="1" thickBot="1" x14ac:dyDescent="0.65">
      <c r="C10" s="336" t="s">
        <v>590</v>
      </c>
      <c r="D10" s="337"/>
      <c r="E10" s="337"/>
      <c r="F10" s="338"/>
      <c r="H10" s="272"/>
      <c r="J10" s="336" t="s">
        <v>590</v>
      </c>
      <c r="K10" s="337"/>
      <c r="L10" s="337"/>
      <c r="M10" s="338"/>
    </row>
    <row r="11" spans="2:15" ht="24" customHeight="1" x14ac:dyDescent="0.35">
      <c r="C11" s="48"/>
      <c r="D11" s="48"/>
      <c r="E11" s="48"/>
      <c r="F11" s="48"/>
      <c r="H11" s="272"/>
      <c r="J11" s="48"/>
      <c r="K11" s="48"/>
      <c r="L11" s="48"/>
      <c r="M11" s="48"/>
    </row>
    <row r="12" spans="2:15" ht="40.5" customHeight="1" x14ac:dyDescent="0.35">
      <c r="C12" s="48"/>
      <c r="D12" s="21" t="s">
        <v>538</v>
      </c>
      <c r="E12" s="21" t="s">
        <v>539</v>
      </c>
      <c r="F12" s="21" t="s">
        <v>540</v>
      </c>
      <c r="G12" s="352" t="s">
        <v>13</v>
      </c>
      <c r="H12" s="272"/>
      <c r="J12" s="48"/>
      <c r="K12" s="21" t="s">
        <v>538</v>
      </c>
      <c r="L12" s="21" t="s">
        <v>539</v>
      </c>
      <c r="M12" s="21" t="s">
        <v>540</v>
      </c>
      <c r="N12" s="352" t="s">
        <v>13</v>
      </c>
    </row>
    <row r="13" spans="2:15" ht="24" customHeight="1" x14ac:dyDescent="0.35">
      <c r="C13" s="48"/>
      <c r="D13" s="108" t="str">
        <f>'1) Tableau budgétaire 1'!D13</f>
        <v>UNDP</v>
      </c>
      <c r="E13" s="108">
        <f>'1) Tableau budgétaire 1'!E13</f>
        <v>0</v>
      </c>
      <c r="F13" s="108">
        <f>'1) Tableau budgétaire 1'!F13</f>
        <v>0</v>
      </c>
      <c r="G13" s="353"/>
      <c r="H13" s="272"/>
      <c r="J13" s="48"/>
      <c r="K13" s="108">
        <f>'1) Tableau budgétaire 1'!K13</f>
        <v>0</v>
      </c>
      <c r="L13" s="108">
        <f>'1) Tableau budgétaire 1'!L13</f>
        <v>0</v>
      </c>
      <c r="M13" s="108">
        <f>'1) Tableau budgétaire 1'!M13</f>
        <v>0</v>
      </c>
      <c r="N13" s="353"/>
    </row>
    <row r="14" spans="2:15" ht="24" customHeight="1" x14ac:dyDescent="0.35">
      <c r="B14" s="365" t="s">
        <v>548</v>
      </c>
      <c r="C14" s="366"/>
      <c r="D14" s="366"/>
      <c r="E14" s="366"/>
      <c r="F14" s="366"/>
      <c r="G14" s="367"/>
      <c r="H14" s="272"/>
      <c r="I14" s="365" t="s">
        <v>548</v>
      </c>
      <c r="J14" s="366"/>
      <c r="K14" s="366"/>
      <c r="L14" s="366"/>
      <c r="M14" s="366"/>
      <c r="N14" s="367"/>
    </row>
    <row r="15" spans="2:15" ht="22.5" customHeight="1" x14ac:dyDescent="0.35">
      <c r="C15" s="365" t="s">
        <v>549</v>
      </c>
      <c r="D15" s="366"/>
      <c r="E15" s="366"/>
      <c r="F15" s="366"/>
      <c r="G15" s="367"/>
      <c r="H15" s="272"/>
      <c r="J15" s="365" t="s">
        <v>549</v>
      </c>
      <c r="K15" s="366"/>
      <c r="L15" s="366"/>
      <c r="M15" s="366"/>
      <c r="N15" s="367"/>
    </row>
    <row r="16" spans="2:15" ht="24.75" customHeight="1" thickBot="1" x14ac:dyDescent="0.4">
      <c r="C16" s="61" t="s">
        <v>550</v>
      </c>
      <c r="D16" s="62">
        <f>'1) Tableau budgétaire 1'!D24</f>
        <v>249636</v>
      </c>
      <c r="E16" s="62">
        <f>'1) Tableau budgétaire 1'!E24</f>
        <v>0</v>
      </c>
      <c r="F16" s="62">
        <f>'1) Tableau budgétaire 1'!F24</f>
        <v>0</v>
      </c>
      <c r="G16" s="63">
        <f>SUM(D16:F16)</f>
        <v>249636</v>
      </c>
      <c r="H16" s="272"/>
      <c r="J16" s="61" t="s">
        <v>550</v>
      </c>
      <c r="K16" s="62">
        <f>'1) Tableau budgétaire 1'!Q24</f>
        <v>449636</v>
      </c>
      <c r="L16" s="62">
        <f>'1) Tableau budgétaire 1'!L24</f>
        <v>0</v>
      </c>
      <c r="M16" s="62" t="str">
        <f>'1) Tableau budgétaire 1'!M24</f>
        <v>Produit total</v>
      </c>
      <c r="N16" s="63">
        <f>SUM(K16:M16)</f>
        <v>449636</v>
      </c>
      <c r="O16" s="275"/>
    </row>
    <row r="17" spans="3:15" ht="21.75" customHeight="1" x14ac:dyDescent="0.35">
      <c r="C17" s="59" t="s">
        <v>551</v>
      </c>
      <c r="D17" s="93">
        <v>249636</v>
      </c>
      <c r="E17" s="94"/>
      <c r="F17" s="94"/>
      <c r="G17" s="60">
        <f t="shared" ref="G17:G24" si="0">SUM(D17:F17)</f>
        <v>249636</v>
      </c>
      <c r="H17" s="272"/>
      <c r="J17" s="59" t="s">
        <v>551</v>
      </c>
      <c r="K17" s="293">
        <f>249636+200000</f>
        <v>449636</v>
      </c>
      <c r="L17" s="94"/>
      <c r="M17" s="94"/>
      <c r="N17" s="60">
        <f t="shared" ref="N17:N24" si="1">SUM(K17:M17)</f>
        <v>449636</v>
      </c>
    </row>
    <row r="18" spans="3:15" x14ac:dyDescent="0.35">
      <c r="C18" s="49" t="s">
        <v>552</v>
      </c>
      <c r="D18" s="95"/>
      <c r="E18" s="20"/>
      <c r="F18" s="20"/>
      <c r="G18" s="58">
        <f t="shared" si="0"/>
        <v>0</v>
      </c>
      <c r="H18" s="272"/>
      <c r="J18" s="49" t="s">
        <v>552</v>
      </c>
      <c r="K18" s="95"/>
      <c r="L18" s="20"/>
      <c r="M18" s="20"/>
      <c r="N18" s="58">
        <f t="shared" si="1"/>
        <v>0</v>
      </c>
    </row>
    <row r="19" spans="3:15" ht="15.75" customHeight="1" x14ac:dyDescent="0.35">
      <c r="C19" s="49" t="s">
        <v>553</v>
      </c>
      <c r="D19" s="95"/>
      <c r="E19" s="95"/>
      <c r="F19" s="95"/>
      <c r="G19" s="58">
        <f t="shared" si="0"/>
        <v>0</v>
      </c>
      <c r="H19" s="272"/>
      <c r="J19" s="49" t="s">
        <v>553</v>
      </c>
      <c r="K19" s="95"/>
      <c r="L19" s="95"/>
      <c r="M19" s="95"/>
      <c r="N19" s="58">
        <f t="shared" si="1"/>
        <v>0</v>
      </c>
    </row>
    <row r="20" spans="3:15" ht="31" x14ac:dyDescent="0.35">
      <c r="C20" s="50" t="s">
        <v>554</v>
      </c>
      <c r="D20" s="196"/>
      <c r="E20" s="95"/>
      <c r="F20" s="95"/>
      <c r="G20" s="58">
        <f t="shared" si="0"/>
        <v>0</v>
      </c>
      <c r="H20" s="272"/>
      <c r="J20" s="50" t="s">
        <v>554</v>
      </c>
      <c r="K20" s="196"/>
      <c r="L20" s="95"/>
      <c r="M20" s="95"/>
      <c r="N20" s="58">
        <f t="shared" si="1"/>
        <v>0</v>
      </c>
    </row>
    <row r="21" spans="3:15" x14ac:dyDescent="0.35">
      <c r="C21" s="49" t="s">
        <v>555</v>
      </c>
      <c r="D21" s="95"/>
      <c r="E21" s="95"/>
      <c r="F21" s="95"/>
      <c r="G21" s="58">
        <f t="shared" si="0"/>
        <v>0</v>
      </c>
      <c r="H21" s="272"/>
      <c r="J21" s="49" t="s">
        <v>555</v>
      </c>
      <c r="K21" s="95"/>
      <c r="L21" s="95"/>
      <c r="M21" s="95"/>
      <c r="N21" s="58">
        <f t="shared" si="1"/>
        <v>0</v>
      </c>
    </row>
    <row r="22" spans="3:15" ht="21.75" customHeight="1" x14ac:dyDescent="0.35">
      <c r="C22" s="49" t="s">
        <v>556</v>
      </c>
      <c r="D22" s="95"/>
      <c r="E22" s="95"/>
      <c r="F22" s="95"/>
      <c r="G22" s="58">
        <f t="shared" si="0"/>
        <v>0</v>
      </c>
      <c r="H22" s="272"/>
      <c r="J22" s="49" t="s">
        <v>556</v>
      </c>
      <c r="K22" s="95"/>
      <c r="L22" s="95"/>
      <c r="M22" s="95"/>
      <c r="N22" s="58">
        <f t="shared" si="1"/>
        <v>0</v>
      </c>
    </row>
    <row r="23" spans="3:15" ht="36.75" customHeight="1" x14ac:dyDescent="0.35">
      <c r="C23" s="49" t="s">
        <v>557</v>
      </c>
      <c r="D23" s="95"/>
      <c r="E23" s="95"/>
      <c r="F23" s="95"/>
      <c r="G23" s="58">
        <f t="shared" si="0"/>
        <v>0</v>
      </c>
      <c r="H23" s="272"/>
      <c r="J23" s="49" t="s">
        <v>557</v>
      </c>
      <c r="K23" s="95"/>
      <c r="L23" s="95"/>
      <c r="M23" s="95"/>
      <c r="N23" s="58">
        <f t="shared" si="1"/>
        <v>0</v>
      </c>
    </row>
    <row r="24" spans="3:15" ht="15.75" customHeight="1" x14ac:dyDescent="0.35">
      <c r="C24" s="54" t="s">
        <v>21</v>
      </c>
      <c r="D24" s="64">
        <f>SUM(D17:D23)</f>
        <v>249636</v>
      </c>
      <c r="E24" s="64">
        <f>SUM(E17:E23)</f>
        <v>0</v>
      </c>
      <c r="F24" s="64">
        <f>SUM(F17:F23)</f>
        <v>0</v>
      </c>
      <c r="G24" s="130">
        <f t="shared" si="0"/>
        <v>249636</v>
      </c>
      <c r="H24" s="272"/>
      <c r="J24" s="54" t="s">
        <v>21</v>
      </c>
      <c r="K24" s="64">
        <f>SUM(K17:K23)</f>
        <v>449636</v>
      </c>
      <c r="L24" s="64">
        <f>SUM(L17:L23)</f>
        <v>0</v>
      </c>
      <c r="M24" s="64">
        <f>SUM(M17:M23)</f>
        <v>0</v>
      </c>
      <c r="N24" s="130">
        <f t="shared" si="1"/>
        <v>449636</v>
      </c>
      <c r="O24" s="275">
        <f>N16-N24</f>
        <v>0</v>
      </c>
    </row>
    <row r="25" spans="3:15" s="53" customFormat="1" x14ac:dyDescent="0.35">
      <c r="C25" s="65"/>
      <c r="D25" s="66"/>
      <c r="E25" s="66"/>
      <c r="F25" s="66"/>
      <c r="G25" s="131"/>
      <c r="H25" s="272"/>
      <c r="J25" s="65"/>
      <c r="K25" s="66"/>
      <c r="L25" s="66"/>
      <c r="M25" s="66"/>
      <c r="N25" s="131"/>
    </row>
    <row r="26" spans="3:15" x14ac:dyDescent="0.35">
      <c r="C26" s="365" t="s">
        <v>558</v>
      </c>
      <c r="D26" s="366"/>
      <c r="E26" s="366"/>
      <c r="F26" s="366"/>
      <c r="G26" s="367"/>
      <c r="H26" s="272"/>
      <c r="J26" s="365" t="s">
        <v>558</v>
      </c>
      <c r="K26" s="366"/>
      <c r="L26" s="366"/>
      <c r="M26" s="366"/>
      <c r="N26" s="367"/>
    </row>
    <row r="27" spans="3:15" ht="27" customHeight="1" thickBot="1" x14ac:dyDescent="0.4">
      <c r="C27" s="61" t="s">
        <v>559</v>
      </c>
      <c r="D27" s="62">
        <f>'1) Tableau budgétaire 1'!D41</f>
        <v>30400</v>
      </c>
      <c r="E27" s="62">
        <f>'1) Tableau budgétaire 1'!E41</f>
        <v>0</v>
      </c>
      <c r="F27" s="62">
        <f>'1) Tableau budgétaire 1'!F41</f>
        <v>0</v>
      </c>
      <c r="G27" s="63">
        <f t="shared" ref="G27:G35" si="2">SUM(D27:F27)</f>
        <v>30400</v>
      </c>
      <c r="H27" s="272"/>
      <c r="J27" s="61" t="s">
        <v>559</v>
      </c>
      <c r="K27" s="62">
        <f>'1) Tableau budgétaire 1'!Q41</f>
        <v>70400</v>
      </c>
      <c r="L27" s="62">
        <f>'1) Tableau budgétaire 1'!L41</f>
        <v>0</v>
      </c>
      <c r="M27" s="62" t="str">
        <f>'1) Tableau budgétaire 1'!M41</f>
        <v>Produit total</v>
      </c>
      <c r="N27" s="63">
        <f t="shared" ref="N27:N34" si="3">SUM(K27:M27)</f>
        <v>70400</v>
      </c>
    </row>
    <row r="28" spans="3:15" x14ac:dyDescent="0.35">
      <c r="C28" s="59" t="s">
        <v>551</v>
      </c>
      <c r="D28" s="93"/>
      <c r="E28" s="94"/>
      <c r="F28" s="94"/>
      <c r="G28" s="60">
        <f t="shared" si="2"/>
        <v>0</v>
      </c>
      <c r="H28" s="272"/>
      <c r="J28" s="59" t="s">
        <v>551</v>
      </c>
      <c r="K28" s="93"/>
      <c r="L28" s="94"/>
      <c r="M28" s="94"/>
      <c r="N28" s="60">
        <f t="shared" si="3"/>
        <v>0</v>
      </c>
    </row>
    <row r="29" spans="3:15" x14ac:dyDescent="0.35">
      <c r="C29" s="49" t="s">
        <v>552</v>
      </c>
      <c r="D29" s="95"/>
      <c r="E29" s="20"/>
      <c r="F29" s="20"/>
      <c r="G29" s="58">
        <f t="shared" si="2"/>
        <v>0</v>
      </c>
      <c r="H29" s="272"/>
      <c r="J29" s="49" t="s">
        <v>552</v>
      </c>
      <c r="K29" s="95"/>
      <c r="L29" s="20"/>
      <c r="M29" s="20"/>
      <c r="N29" s="58">
        <f t="shared" si="3"/>
        <v>0</v>
      </c>
    </row>
    <row r="30" spans="3:15" ht="31" x14ac:dyDescent="0.35">
      <c r="C30" s="49" t="s">
        <v>553</v>
      </c>
      <c r="D30" s="95"/>
      <c r="E30" s="95"/>
      <c r="F30" s="95"/>
      <c r="G30" s="58">
        <f t="shared" si="2"/>
        <v>0</v>
      </c>
      <c r="H30" s="272"/>
      <c r="J30" s="49" t="s">
        <v>553</v>
      </c>
      <c r="K30" s="95"/>
      <c r="L30" s="95"/>
      <c r="M30" s="95"/>
      <c r="N30" s="58">
        <f t="shared" si="3"/>
        <v>0</v>
      </c>
    </row>
    <row r="31" spans="3:15" x14ac:dyDescent="0.35">
      <c r="C31" s="50" t="s">
        <v>554</v>
      </c>
      <c r="D31" s="95"/>
      <c r="E31" s="95"/>
      <c r="F31" s="95"/>
      <c r="G31" s="58">
        <f t="shared" si="2"/>
        <v>0</v>
      </c>
      <c r="H31" s="272"/>
      <c r="J31" s="50" t="s">
        <v>554</v>
      </c>
      <c r="K31" s="294">
        <v>40000</v>
      </c>
      <c r="L31" s="95"/>
      <c r="M31" s="95"/>
      <c r="N31" s="58">
        <f t="shared" si="3"/>
        <v>40000</v>
      </c>
    </row>
    <row r="32" spans="3:15" x14ac:dyDescent="0.35">
      <c r="C32" s="49" t="s">
        <v>555</v>
      </c>
      <c r="D32" s="95">
        <v>3000</v>
      </c>
      <c r="E32" s="95"/>
      <c r="F32" s="95"/>
      <c r="G32" s="58">
        <f t="shared" si="2"/>
        <v>3000</v>
      </c>
      <c r="H32" s="272"/>
      <c r="J32" s="49" t="s">
        <v>555</v>
      </c>
      <c r="K32" s="95">
        <v>3000</v>
      </c>
      <c r="L32" s="95"/>
      <c r="M32" s="95"/>
      <c r="N32" s="58">
        <f t="shared" si="3"/>
        <v>3000</v>
      </c>
    </row>
    <row r="33" spans="3:15" ht="31" x14ac:dyDescent="0.35">
      <c r="C33" s="49" t="s">
        <v>556</v>
      </c>
      <c r="D33" s="95"/>
      <c r="E33" s="95"/>
      <c r="F33" s="95"/>
      <c r="G33" s="58">
        <f t="shared" si="2"/>
        <v>0</v>
      </c>
      <c r="H33" s="272"/>
      <c r="J33" s="49" t="s">
        <v>556</v>
      </c>
      <c r="K33" s="95"/>
      <c r="L33" s="95"/>
      <c r="M33" s="95"/>
      <c r="N33" s="58">
        <f t="shared" si="3"/>
        <v>0</v>
      </c>
    </row>
    <row r="34" spans="3:15" ht="31" x14ac:dyDescent="0.35">
      <c r="C34" s="49" t="s">
        <v>557</v>
      </c>
      <c r="D34" s="95">
        <v>27400</v>
      </c>
      <c r="E34" s="95"/>
      <c r="F34" s="95"/>
      <c r="G34" s="58">
        <f t="shared" si="2"/>
        <v>27400</v>
      </c>
      <c r="H34" s="272"/>
      <c r="J34" s="49" t="s">
        <v>557</v>
      </c>
      <c r="K34" s="95">
        <v>27400</v>
      </c>
      <c r="L34" s="95"/>
      <c r="M34" s="95"/>
      <c r="N34" s="58">
        <f t="shared" si="3"/>
        <v>27400</v>
      </c>
    </row>
    <row r="35" spans="3:15" x14ac:dyDescent="0.35">
      <c r="C35" s="54" t="s">
        <v>21</v>
      </c>
      <c r="D35" s="64">
        <f>SUM(D28:D34)</f>
        <v>30400</v>
      </c>
      <c r="E35" s="64">
        <f>SUM(E28:E34)</f>
        <v>0</v>
      </c>
      <c r="F35" s="64">
        <f>SUM(F28:F34)</f>
        <v>0</v>
      </c>
      <c r="G35" s="58">
        <f t="shared" si="2"/>
        <v>30400</v>
      </c>
      <c r="H35" s="272"/>
      <c r="J35" s="54" t="s">
        <v>21</v>
      </c>
      <c r="K35" s="64">
        <f>SUM(K28:K34)</f>
        <v>70400</v>
      </c>
      <c r="L35" s="64">
        <f>SUM(L28:L34)</f>
        <v>0</v>
      </c>
      <c r="M35" s="64">
        <f>SUM(M28:M34)</f>
        <v>0</v>
      </c>
      <c r="N35" s="58">
        <f>SUM(K35:M35)</f>
        <v>70400</v>
      </c>
      <c r="O35" s="275">
        <f>N27-N35</f>
        <v>0</v>
      </c>
    </row>
    <row r="36" spans="3:15" s="53" customFormat="1" x14ac:dyDescent="0.35">
      <c r="C36" s="65"/>
      <c r="D36" s="66"/>
      <c r="E36" s="66"/>
      <c r="F36" s="66"/>
      <c r="G36" s="67"/>
      <c r="H36" s="272"/>
      <c r="J36" s="65"/>
      <c r="K36" s="66"/>
      <c r="L36" s="66"/>
      <c r="M36" s="66"/>
      <c r="N36" s="67"/>
    </row>
    <row r="37" spans="3:15" x14ac:dyDescent="0.35">
      <c r="C37" s="365" t="s">
        <v>560</v>
      </c>
      <c r="D37" s="366"/>
      <c r="E37" s="366"/>
      <c r="F37" s="366"/>
      <c r="G37" s="367"/>
      <c r="H37" s="272"/>
      <c r="J37" s="365" t="s">
        <v>560</v>
      </c>
      <c r="K37" s="366"/>
      <c r="L37" s="366"/>
      <c r="M37" s="366"/>
      <c r="N37" s="367"/>
    </row>
    <row r="38" spans="3:15" ht="21.75" customHeight="1" thickBot="1" x14ac:dyDescent="0.4">
      <c r="C38" s="61" t="s">
        <v>561</v>
      </c>
      <c r="D38" s="62">
        <f>'1) Tableau budgétaire 1'!D60</f>
        <v>32335.21</v>
      </c>
      <c r="E38" s="62">
        <f>'1) Tableau budgétaire 1'!E60</f>
        <v>0</v>
      </c>
      <c r="F38" s="62">
        <f>'1) Tableau budgétaire 1'!F60</f>
        <v>0</v>
      </c>
      <c r="G38" s="63">
        <f t="shared" ref="G38:G46" si="4">SUM(D38:F38)</f>
        <v>32335.21</v>
      </c>
      <c r="H38" s="272"/>
      <c r="J38" s="61" t="s">
        <v>561</v>
      </c>
      <c r="K38" s="62">
        <f>'1) Tableau budgétaire 1'!Q60</f>
        <v>32335.21</v>
      </c>
      <c r="L38" s="62">
        <f>'1) Tableau budgétaire 1'!L60</f>
        <v>0</v>
      </c>
      <c r="M38" s="62" t="str">
        <f>'1) Tableau budgétaire 1'!M60</f>
        <v>Produit total</v>
      </c>
      <c r="N38" s="63">
        <f t="shared" ref="N38:N46" si="5">SUM(K38:M38)</f>
        <v>32335.21</v>
      </c>
    </row>
    <row r="39" spans="3:15" x14ac:dyDescent="0.35">
      <c r="C39" s="59" t="s">
        <v>551</v>
      </c>
      <c r="D39" s="93"/>
      <c r="E39" s="94"/>
      <c r="F39" s="94"/>
      <c r="G39" s="60">
        <f t="shared" si="4"/>
        <v>0</v>
      </c>
      <c r="H39" s="272"/>
      <c r="J39" s="59" t="s">
        <v>551</v>
      </c>
      <c r="K39" s="93"/>
      <c r="L39" s="94"/>
      <c r="M39" s="94"/>
      <c r="N39" s="60">
        <f t="shared" si="5"/>
        <v>0</v>
      </c>
    </row>
    <row r="40" spans="3:15" s="53" customFormat="1" ht="15.75" customHeight="1" x14ac:dyDescent="0.35">
      <c r="C40" s="49" t="s">
        <v>552</v>
      </c>
      <c r="D40" s="93"/>
      <c r="E40" s="20"/>
      <c r="F40" s="20"/>
      <c r="G40" s="58">
        <f t="shared" si="4"/>
        <v>0</v>
      </c>
      <c r="H40" s="272"/>
      <c r="J40" s="49" t="s">
        <v>552</v>
      </c>
      <c r="K40" s="93"/>
      <c r="L40" s="20"/>
      <c r="M40" s="20"/>
      <c r="N40" s="58">
        <f t="shared" si="5"/>
        <v>0</v>
      </c>
    </row>
    <row r="41" spans="3:15" s="53" customFormat="1" ht="31" x14ac:dyDescent="0.35">
      <c r="C41" s="49" t="s">
        <v>553</v>
      </c>
      <c r="D41" s="93"/>
      <c r="E41" s="95"/>
      <c r="F41" s="95"/>
      <c r="G41" s="58">
        <f t="shared" si="4"/>
        <v>0</v>
      </c>
      <c r="H41" s="272"/>
      <c r="J41" s="49" t="s">
        <v>553</v>
      </c>
      <c r="K41" s="93"/>
      <c r="L41" s="95"/>
      <c r="M41" s="95"/>
      <c r="N41" s="58">
        <f t="shared" si="5"/>
        <v>0</v>
      </c>
    </row>
    <row r="42" spans="3:15" s="53" customFormat="1" ht="31" x14ac:dyDescent="0.35">
      <c r="C42" s="50" t="s">
        <v>554</v>
      </c>
      <c r="D42" s="93"/>
      <c r="E42" s="95"/>
      <c r="F42" s="95"/>
      <c r="G42" s="58">
        <f t="shared" si="4"/>
        <v>0</v>
      </c>
      <c r="H42" s="272"/>
      <c r="J42" s="50" t="s">
        <v>554</v>
      </c>
      <c r="K42" s="93"/>
      <c r="L42" s="95"/>
      <c r="M42" s="95"/>
      <c r="N42" s="58">
        <f t="shared" si="5"/>
        <v>0</v>
      </c>
    </row>
    <row r="43" spans="3:15" x14ac:dyDescent="0.35">
      <c r="C43" s="49" t="s">
        <v>555</v>
      </c>
      <c r="D43" s="93">
        <v>32335.21</v>
      </c>
      <c r="E43" s="95"/>
      <c r="F43" s="95"/>
      <c r="G43" s="58">
        <f t="shared" si="4"/>
        <v>32335.21</v>
      </c>
      <c r="H43" s="272"/>
      <c r="J43" s="49" t="s">
        <v>555</v>
      </c>
      <c r="K43" s="93">
        <v>32335.21</v>
      </c>
      <c r="L43" s="95"/>
      <c r="M43" s="95"/>
      <c r="N43" s="58">
        <f t="shared" si="5"/>
        <v>32335.21</v>
      </c>
    </row>
    <row r="44" spans="3:15" ht="46.5" x14ac:dyDescent="0.35">
      <c r="C44" s="49" t="s">
        <v>556</v>
      </c>
      <c r="D44" s="93"/>
      <c r="E44" s="95"/>
      <c r="F44" s="95"/>
      <c r="G44" s="58">
        <f t="shared" si="4"/>
        <v>0</v>
      </c>
      <c r="H44" s="272"/>
      <c r="J44" s="49" t="s">
        <v>556</v>
      </c>
      <c r="K44" s="93"/>
      <c r="L44" s="95"/>
      <c r="M44" s="95"/>
      <c r="N44" s="58">
        <f t="shared" si="5"/>
        <v>0</v>
      </c>
    </row>
    <row r="45" spans="3:15" ht="31" x14ac:dyDescent="0.35">
      <c r="C45" s="49" t="s">
        <v>557</v>
      </c>
      <c r="D45" s="93"/>
      <c r="E45" s="95"/>
      <c r="F45" s="95"/>
      <c r="G45" s="58">
        <f t="shared" si="4"/>
        <v>0</v>
      </c>
      <c r="H45" s="272"/>
      <c r="J45" s="49" t="s">
        <v>557</v>
      </c>
      <c r="K45" s="93"/>
      <c r="L45" s="95"/>
      <c r="M45" s="95"/>
      <c r="N45" s="58">
        <f t="shared" si="5"/>
        <v>0</v>
      </c>
    </row>
    <row r="46" spans="3:15" x14ac:dyDescent="0.35">
      <c r="C46" s="142" t="s">
        <v>21</v>
      </c>
      <c r="D46" s="143">
        <f>SUM(D39:D45)</f>
        <v>32335.21</v>
      </c>
      <c r="E46" s="143">
        <f>SUM(E39:E45)</f>
        <v>0</v>
      </c>
      <c r="F46" s="143">
        <f>SUM(F39:F45)</f>
        <v>0</v>
      </c>
      <c r="G46" s="144">
        <f t="shared" si="4"/>
        <v>32335.21</v>
      </c>
      <c r="H46" s="272"/>
      <c r="J46" s="142" t="s">
        <v>21</v>
      </c>
      <c r="K46" s="143">
        <f>SUM(K39:K45)</f>
        <v>32335.21</v>
      </c>
      <c r="L46" s="143">
        <f>SUM(L39:L45)</f>
        <v>0</v>
      </c>
      <c r="M46" s="143">
        <f>SUM(M39:M45)</f>
        <v>0</v>
      </c>
      <c r="N46" s="144">
        <f t="shared" si="5"/>
        <v>32335.21</v>
      </c>
      <c r="O46" s="275">
        <f>N38-N46</f>
        <v>0</v>
      </c>
    </row>
    <row r="47" spans="3:15" x14ac:dyDescent="0.35">
      <c r="C47" s="145"/>
      <c r="D47" s="146"/>
      <c r="E47" s="146"/>
      <c r="F47" s="146"/>
      <c r="G47" s="147"/>
      <c r="H47" s="272"/>
      <c r="J47" s="145"/>
      <c r="K47" s="146"/>
      <c r="L47" s="146"/>
      <c r="M47" s="146"/>
      <c r="N47" s="147"/>
    </row>
    <row r="48" spans="3:15" s="53" customFormat="1" x14ac:dyDescent="0.35">
      <c r="C48" s="380" t="s">
        <v>562</v>
      </c>
      <c r="D48" s="381"/>
      <c r="E48" s="381"/>
      <c r="F48" s="381"/>
      <c r="G48" s="382"/>
      <c r="H48" s="272"/>
      <c r="J48" s="380" t="s">
        <v>562</v>
      </c>
      <c r="K48" s="381"/>
      <c r="L48" s="381"/>
      <c r="M48" s="381"/>
      <c r="N48" s="382"/>
    </row>
    <row r="49" spans="2:15" ht="20.25" customHeight="1" thickBot="1" x14ac:dyDescent="0.4">
      <c r="C49" s="61" t="s">
        <v>563</v>
      </c>
      <c r="D49" s="62">
        <f>'1) Tableau budgétaire 1'!D73</f>
        <v>31600</v>
      </c>
      <c r="E49" s="62">
        <f>'1) Tableau budgétaire 1'!E73</f>
        <v>0</v>
      </c>
      <c r="F49" s="62">
        <f>'1) Tableau budgétaire 1'!F73</f>
        <v>0</v>
      </c>
      <c r="G49" s="63">
        <f t="shared" ref="G49:G57" si="6">SUM(D49:F49)</f>
        <v>31600</v>
      </c>
      <c r="H49" s="272"/>
      <c r="J49" s="61" t="s">
        <v>563</v>
      </c>
      <c r="K49" s="62">
        <f>'1) Tableau budgétaire 1'!Q73</f>
        <v>31600</v>
      </c>
      <c r="L49" s="62">
        <f>'1) Tableau budgétaire 1'!L73</f>
        <v>0</v>
      </c>
      <c r="M49" s="62" t="str">
        <f>'1) Tableau budgétaire 1'!M73</f>
        <v>Produit total</v>
      </c>
      <c r="N49" s="63">
        <f t="shared" ref="N49:N57" si="7">SUM(K49:M49)</f>
        <v>31600</v>
      </c>
    </row>
    <row r="50" spans="2:15" x14ac:dyDescent="0.35">
      <c r="C50" s="59" t="s">
        <v>551</v>
      </c>
      <c r="D50" s="93"/>
      <c r="E50" s="94"/>
      <c r="F50" s="94"/>
      <c r="G50" s="60">
        <f t="shared" si="6"/>
        <v>0</v>
      </c>
      <c r="H50" s="272"/>
      <c r="J50" s="59" t="s">
        <v>551</v>
      </c>
      <c r="K50" s="93"/>
      <c r="L50" s="94"/>
      <c r="M50" s="94"/>
      <c r="N50" s="60">
        <f t="shared" si="7"/>
        <v>0</v>
      </c>
    </row>
    <row r="51" spans="2:15" ht="15.75" customHeight="1" x14ac:dyDescent="0.35">
      <c r="C51" s="49" t="s">
        <v>552</v>
      </c>
      <c r="D51" s="95"/>
      <c r="E51" s="20"/>
      <c r="F51" s="20"/>
      <c r="G51" s="58">
        <f t="shared" si="6"/>
        <v>0</v>
      </c>
      <c r="H51" s="272"/>
      <c r="J51" s="49" t="s">
        <v>552</v>
      </c>
      <c r="K51" s="95"/>
      <c r="L51" s="20"/>
      <c r="M51" s="20"/>
      <c r="N51" s="58">
        <f t="shared" si="7"/>
        <v>0</v>
      </c>
    </row>
    <row r="52" spans="2:15" ht="32.25" customHeight="1" x14ac:dyDescent="0.35">
      <c r="C52" s="49" t="s">
        <v>553</v>
      </c>
      <c r="D52" s="95"/>
      <c r="E52" s="95"/>
      <c r="F52" s="95"/>
      <c r="G52" s="58">
        <f t="shared" si="6"/>
        <v>0</v>
      </c>
      <c r="H52" s="272"/>
      <c r="J52" s="49" t="s">
        <v>553</v>
      </c>
      <c r="K52" s="95"/>
      <c r="L52" s="95"/>
      <c r="M52" s="95"/>
      <c r="N52" s="58">
        <f t="shared" si="7"/>
        <v>0</v>
      </c>
    </row>
    <row r="53" spans="2:15" s="53" customFormat="1" x14ac:dyDescent="0.35">
      <c r="C53" s="50" t="s">
        <v>554</v>
      </c>
      <c r="D53" s="95">
        <v>31600</v>
      </c>
      <c r="E53" s="95"/>
      <c r="F53" s="95"/>
      <c r="G53" s="58">
        <f t="shared" si="6"/>
        <v>31600</v>
      </c>
      <c r="H53" s="272"/>
      <c r="J53" s="50" t="s">
        <v>554</v>
      </c>
      <c r="K53" s="95">
        <v>31600</v>
      </c>
      <c r="L53" s="95"/>
      <c r="M53" s="95"/>
      <c r="N53" s="58">
        <f t="shared" si="7"/>
        <v>31600</v>
      </c>
    </row>
    <row r="54" spans="2:15" x14ac:dyDescent="0.35">
      <c r="C54" s="49" t="s">
        <v>555</v>
      </c>
      <c r="D54" s="95"/>
      <c r="E54" s="95"/>
      <c r="F54" s="95"/>
      <c r="G54" s="58">
        <f t="shared" si="6"/>
        <v>0</v>
      </c>
      <c r="H54" s="272"/>
      <c r="J54" s="49" t="s">
        <v>555</v>
      </c>
      <c r="K54" s="95"/>
      <c r="L54" s="95"/>
      <c r="M54" s="95"/>
      <c r="N54" s="58">
        <f t="shared" si="7"/>
        <v>0</v>
      </c>
    </row>
    <row r="55" spans="2:15" ht="46.5" x14ac:dyDescent="0.35">
      <c r="C55" s="49" t="s">
        <v>556</v>
      </c>
      <c r="D55" s="95"/>
      <c r="E55" s="95"/>
      <c r="F55" s="95"/>
      <c r="G55" s="58">
        <f t="shared" si="6"/>
        <v>0</v>
      </c>
      <c r="H55" s="272"/>
      <c r="J55" s="49" t="s">
        <v>556</v>
      </c>
      <c r="K55" s="95"/>
      <c r="L55" s="95"/>
      <c r="M55" s="95"/>
      <c r="N55" s="58">
        <f t="shared" si="7"/>
        <v>0</v>
      </c>
    </row>
    <row r="56" spans="2:15" ht="31" x14ac:dyDescent="0.35">
      <c r="C56" s="49" t="s">
        <v>557</v>
      </c>
      <c r="D56" s="95"/>
      <c r="E56" s="95"/>
      <c r="F56" s="95"/>
      <c r="G56" s="58">
        <f t="shared" si="6"/>
        <v>0</v>
      </c>
      <c r="H56" s="272"/>
      <c r="J56" s="49" t="s">
        <v>557</v>
      </c>
      <c r="K56" s="95"/>
      <c r="L56" s="95"/>
      <c r="M56" s="95"/>
      <c r="N56" s="58">
        <f t="shared" si="7"/>
        <v>0</v>
      </c>
    </row>
    <row r="57" spans="2:15" ht="21" customHeight="1" x14ac:dyDescent="0.35">
      <c r="C57" s="54" t="s">
        <v>21</v>
      </c>
      <c r="D57" s="64">
        <f>SUM(D50:D56)</f>
        <v>31600</v>
      </c>
      <c r="E57" s="64">
        <f>SUM(E50:E56)</f>
        <v>0</v>
      </c>
      <c r="F57" s="64">
        <f>SUM(F50:F56)</f>
        <v>0</v>
      </c>
      <c r="G57" s="58">
        <f t="shared" si="6"/>
        <v>31600</v>
      </c>
      <c r="H57" s="272"/>
      <c r="J57" s="54" t="s">
        <v>21</v>
      </c>
      <c r="K57" s="64">
        <f>SUM(K50:K56)</f>
        <v>31600</v>
      </c>
      <c r="L57" s="64">
        <f>SUM(L50:L56)</f>
        <v>0</v>
      </c>
      <c r="M57" s="64">
        <f>SUM(M50:M56)</f>
        <v>0</v>
      </c>
      <c r="N57" s="58">
        <f t="shared" si="7"/>
        <v>31600</v>
      </c>
      <c r="O57" s="275">
        <f>N49-N57</f>
        <v>0</v>
      </c>
    </row>
    <row r="58" spans="2:15" s="53" customFormat="1" ht="22.5" customHeight="1" x14ac:dyDescent="0.35">
      <c r="C58" s="68"/>
      <c r="D58" s="66"/>
      <c r="E58" s="66"/>
      <c r="F58" s="66"/>
      <c r="G58" s="67"/>
      <c r="H58" s="272"/>
      <c r="J58" s="68"/>
      <c r="K58" s="66"/>
      <c r="L58" s="66"/>
      <c r="M58" s="66"/>
      <c r="N58" s="67"/>
    </row>
    <row r="59" spans="2:15" x14ac:dyDescent="0.35">
      <c r="B59" s="365" t="s">
        <v>564</v>
      </c>
      <c r="C59" s="366"/>
      <c r="D59" s="366"/>
      <c r="E59" s="366"/>
      <c r="F59" s="366"/>
      <c r="G59" s="367"/>
      <c r="H59" s="272"/>
      <c r="I59" s="365" t="s">
        <v>564</v>
      </c>
      <c r="J59" s="366"/>
      <c r="K59" s="366"/>
      <c r="L59" s="366"/>
      <c r="M59" s="366"/>
      <c r="N59" s="367"/>
    </row>
    <row r="60" spans="2:15" x14ac:dyDescent="0.35">
      <c r="C60" s="365" t="s">
        <v>413</v>
      </c>
      <c r="D60" s="366"/>
      <c r="E60" s="366"/>
      <c r="F60" s="366"/>
      <c r="G60" s="367"/>
      <c r="H60" s="272"/>
      <c r="J60" s="365" t="s">
        <v>413</v>
      </c>
      <c r="K60" s="366"/>
      <c r="L60" s="366"/>
      <c r="M60" s="366"/>
      <c r="N60" s="367"/>
    </row>
    <row r="61" spans="2:15" ht="24" customHeight="1" thickBot="1" x14ac:dyDescent="0.4">
      <c r="C61" s="61" t="s">
        <v>565</v>
      </c>
      <c r="D61" s="62">
        <f>'1) Tableau budgétaire 1'!D85</f>
        <v>162500</v>
      </c>
      <c r="E61" s="62">
        <f>'1) Tableau budgétaire 1'!E85</f>
        <v>0</v>
      </c>
      <c r="F61" s="62">
        <f>'1) Tableau budgétaire 1'!F85</f>
        <v>0</v>
      </c>
      <c r="G61" s="63">
        <f>SUM(D61:F61)</f>
        <v>162500</v>
      </c>
      <c r="H61" s="272"/>
      <c r="J61" s="61" t="s">
        <v>565</v>
      </c>
      <c r="K61" s="62">
        <f>'1) Tableau budgétaire 1'!Q85</f>
        <v>201000</v>
      </c>
      <c r="L61" s="62">
        <f>'1) Tableau budgétaire 1'!L85</f>
        <v>0</v>
      </c>
      <c r="M61" s="62" t="str">
        <f>'1) Tableau budgétaire 1'!M85</f>
        <v>Produit total</v>
      </c>
      <c r="N61" s="63">
        <f>SUM(K61:M61)</f>
        <v>201000</v>
      </c>
    </row>
    <row r="62" spans="2:15" ht="15.75" customHeight="1" x14ac:dyDescent="0.35">
      <c r="C62" s="59" t="s">
        <v>551</v>
      </c>
      <c r="D62" s="93"/>
      <c r="E62" s="94"/>
      <c r="F62" s="94"/>
      <c r="G62" s="60">
        <f t="shared" ref="G62:G69" si="8">SUM(D62:F62)</f>
        <v>0</v>
      </c>
      <c r="H62" s="272"/>
      <c r="J62" s="59" t="s">
        <v>551</v>
      </c>
      <c r="K62" s="93"/>
      <c r="L62" s="94"/>
      <c r="M62" s="94"/>
      <c r="N62" s="60">
        <f t="shared" ref="N62:N69" si="9">SUM(K62:M62)</f>
        <v>0</v>
      </c>
    </row>
    <row r="63" spans="2:15" ht="15.75" customHeight="1" x14ac:dyDescent="0.35">
      <c r="C63" s="49" t="s">
        <v>552</v>
      </c>
      <c r="D63" s="93"/>
      <c r="E63" s="20"/>
      <c r="F63" s="20"/>
      <c r="G63" s="58">
        <f t="shared" si="8"/>
        <v>0</v>
      </c>
      <c r="H63" s="272"/>
      <c r="J63" s="49" t="s">
        <v>552</v>
      </c>
      <c r="K63" s="93"/>
      <c r="L63" s="20"/>
      <c r="M63" s="20"/>
      <c r="N63" s="58">
        <f t="shared" si="9"/>
        <v>0</v>
      </c>
    </row>
    <row r="64" spans="2:15" ht="15.75" customHeight="1" x14ac:dyDescent="0.35">
      <c r="C64" s="49" t="s">
        <v>553</v>
      </c>
      <c r="D64" s="93"/>
      <c r="E64" s="95"/>
      <c r="F64" s="95"/>
      <c r="G64" s="58">
        <f t="shared" si="8"/>
        <v>0</v>
      </c>
      <c r="H64" s="272"/>
      <c r="J64" s="49" t="s">
        <v>553</v>
      </c>
      <c r="K64" s="93"/>
      <c r="L64" s="95"/>
      <c r="M64" s="95"/>
      <c r="N64" s="58">
        <f t="shared" si="9"/>
        <v>0</v>
      </c>
    </row>
    <row r="65" spans="2:15" ht="18.75" customHeight="1" x14ac:dyDescent="0.35">
      <c r="C65" s="50" t="s">
        <v>554</v>
      </c>
      <c r="D65" s="93">
        <v>132500</v>
      </c>
      <c r="E65" s="95"/>
      <c r="F65" s="95"/>
      <c r="G65" s="58">
        <f t="shared" si="8"/>
        <v>132500</v>
      </c>
      <c r="H65" s="272"/>
      <c r="J65" s="50" t="s">
        <v>554</v>
      </c>
      <c r="K65" s="93">
        <v>132500</v>
      </c>
      <c r="L65" s="95"/>
      <c r="M65" s="95"/>
      <c r="N65" s="58">
        <f t="shared" si="9"/>
        <v>132500</v>
      </c>
    </row>
    <row r="66" spans="2:15" x14ac:dyDescent="0.35">
      <c r="C66" s="49" t="s">
        <v>555</v>
      </c>
      <c r="D66" s="93">
        <v>30000</v>
      </c>
      <c r="E66" s="95"/>
      <c r="F66" s="95"/>
      <c r="G66" s="58">
        <f t="shared" si="8"/>
        <v>30000</v>
      </c>
      <c r="H66" s="272"/>
      <c r="J66" s="49" t="s">
        <v>555</v>
      </c>
      <c r="K66" s="293">
        <f>30000+13500</f>
        <v>43500</v>
      </c>
      <c r="L66" s="95"/>
      <c r="M66" s="95"/>
      <c r="N66" s="58">
        <f t="shared" si="9"/>
        <v>43500</v>
      </c>
    </row>
    <row r="67" spans="2:15" s="53" customFormat="1" ht="21.75" customHeight="1" x14ac:dyDescent="0.35">
      <c r="B67" s="51"/>
      <c r="C67" s="49" t="s">
        <v>556</v>
      </c>
      <c r="D67" s="93"/>
      <c r="E67" s="95"/>
      <c r="F67" s="95"/>
      <c r="G67" s="58">
        <f t="shared" si="8"/>
        <v>0</v>
      </c>
      <c r="H67" s="272"/>
      <c r="I67" s="51"/>
      <c r="J67" s="49" t="s">
        <v>556</v>
      </c>
      <c r="K67" s="93"/>
      <c r="L67" s="95"/>
      <c r="M67" s="95"/>
      <c r="N67" s="58">
        <f t="shared" si="9"/>
        <v>0</v>
      </c>
    </row>
    <row r="68" spans="2:15" s="53" customFormat="1" ht="31" x14ac:dyDescent="0.35">
      <c r="B68" s="51"/>
      <c r="C68" s="49" t="s">
        <v>557</v>
      </c>
      <c r="D68" s="93"/>
      <c r="E68" s="95"/>
      <c r="F68" s="95"/>
      <c r="G68" s="58">
        <f t="shared" si="8"/>
        <v>0</v>
      </c>
      <c r="H68" s="272"/>
      <c r="I68" s="51"/>
      <c r="J68" s="49" t="s">
        <v>557</v>
      </c>
      <c r="K68" s="293">
        <v>25000</v>
      </c>
      <c r="L68" s="95"/>
      <c r="M68" s="95"/>
      <c r="N68" s="58">
        <f t="shared" si="9"/>
        <v>25000</v>
      </c>
    </row>
    <row r="69" spans="2:15" x14ac:dyDescent="0.35">
      <c r="C69" s="54" t="s">
        <v>21</v>
      </c>
      <c r="D69" s="64">
        <f>SUM(D62:D68)</f>
        <v>162500</v>
      </c>
      <c r="E69" s="64">
        <f>SUM(E62:E68)</f>
        <v>0</v>
      </c>
      <c r="F69" s="64">
        <f>SUM(F62:F68)</f>
        <v>0</v>
      </c>
      <c r="G69" s="58">
        <f t="shared" si="8"/>
        <v>162500</v>
      </c>
      <c r="H69" s="272"/>
      <c r="J69" s="54" t="s">
        <v>21</v>
      </c>
      <c r="K69" s="64">
        <f>SUM(K62:K68)</f>
        <v>201000</v>
      </c>
      <c r="L69" s="64">
        <f>SUM(L62:L68)</f>
        <v>0</v>
      </c>
      <c r="M69" s="64">
        <f>SUM(M62:M68)</f>
        <v>0</v>
      </c>
      <c r="N69" s="58">
        <f t="shared" si="9"/>
        <v>201000</v>
      </c>
      <c r="O69" s="275">
        <f>N61-N69</f>
        <v>0</v>
      </c>
    </row>
    <row r="70" spans="2:15" s="53" customFormat="1" x14ac:dyDescent="0.35">
      <c r="C70" s="65"/>
      <c r="D70" s="66"/>
      <c r="E70" s="66"/>
      <c r="F70" s="66"/>
      <c r="G70" s="67"/>
      <c r="H70" s="272"/>
      <c r="J70" s="65"/>
      <c r="K70" s="66"/>
      <c r="L70" s="66"/>
      <c r="M70" s="66"/>
      <c r="N70" s="67"/>
    </row>
    <row r="71" spans="2:15" x14ac:dyDescent="0.35">
      <c r="B71" s="53"/>
      <c r="C71" s="365" t="s">
        <v>422</v>
      </c>
      <c r="D71" s="366"/>
      <c r="E71" s="366"/>
      <c r="F71" s="366"/>
      <c r="G71" s="367"/>
      <c r="H71" s="272"/>
      <c r="I71" s="53"/>
      <c r="J71" s="365" t="s">
        <v>422</v>
      </c>
      <c r="K71" s="366"/>
      <c r="L71" s="366"/>
      <c r="M71" s="366"/>
      <c r="N71" s="367"/>
    </row>
    <row r="72" spans="2:15" ht="21.75" customHeight="1" thickBot="1" x14ac:dyDescent="0.4">
      <c r="C72" s="61" t="s">
        <v>566</v>
      </c>
      <c r="D72" s="62">
        <f>'1) Tableau budgétaire 1'!D95</f>
        <v>36400</v>
      </c>
      <c r="E72" s="62">
        <f>'1) Tableau budgétaire 1'!E95</f>
        <v>0</v>
      </c>
      <c r="F72" s="62">
        <f>'1) Tableau budgétaire 1'!F95</f>
        <v>0</v>
      </c>
      <c r="G72" s="63">
        <f t="shared" ref="G72:G80" si="10">SUM(D72:F72)</f>
        <v>36400</v>
      </c>
      <c r="H72" s="272"/>
      <c r="J72" s="61" t="s">
        <v>566</v>
      </c>
      <c r="K72" s="62">
        <f>'1) Tableau budgétaire 1'!Q95</f>
        <v>101400</v>
      </c>
      <c r="L72" s="62">
        <f>'1) Tableau budgétaire 1'!L95</f>
        <v>0</v>
      </c>
      <c r="M72" s="62" t="str">
        <f>'1) Tableau budgétaire 1'!M95</f>
        <v>Produit total</v>
      </c>
      <c r="N72" s="63">
        <f t="shared" ref="N72:N80" si="11">SUM(K72:M72)</f>
        <v>101400</v>
      </c>
    </row>
    <row r="73" spans="2:15" ht="15.75" customHeight="1" x14ac:dyDescent="0.35">
      <c r="C73" s="59" t="s">
        <v>551</v>
      </c>
      <c r="D73" s="93"/>
      <c r="E73" s="94"/>
      <c r="F73" s="94"/>
      <c r="G73" s="60">
        <f t="shared" si="10"/>
        <v>0</v>
      </c>
      <c r="H73" s="272"/>
      <c r="J73" s="59" t="s">
        <v>551</v>
      </c>
      <c r="K73" s="93"/>
      <c r="L73" s="94"/>
      <c r="M73" s="94"/>
      <c r="N73" s="60">
        <f t="shared" si="11"/>
        <v>0</v>
      </c>
    </row>
    <row r="74" spans="2:15" ht="15.75" customHeight="1" x14ac:dyDescent="0.35">
      <c r="C74" s="49" t="s">
        <v>552</v>
      </c>
      <c r="D74" s="93"/>
      <c r="E74" s="20"/>
      <c r="F74" s="20"/>
      <c r="G74" s="58">
        <f t="shared" si="10"/>
        <v>0</v>
      </c>
      <c r="H74" s="272"/>
      <c r="J74" s="49" t="s">
        <v>552</v>
      </c>
      <c r="K74" s="93"/>
      <c r="L74" s="20"/>
      <c r="M74" s="20"/>
      <c r="N74" s="58">
        <f t="shared" si="11"/>
        <v>0</v>
      </c>
    </row>
    <row r="75" spans="2:15" ht="15.75" customHeight="1" x14ac:dyDescent="0.35">
      <c r="C75" s="49" t="s">
        <v>553</v>
      </c>
      <c r="D75" s="93"/>
      <c r="E75" s="95"/>
      <c r="F75" s="95"/>
      <c r="G75" s="58">
        <f t="shared" si="10"/>
        <v>0</v>
      </c>
      <c r="H75" s="272"/>
      <c r="J75" s="49" t="s">
        <v>553</v>
      </c>
      <c r="K75" s="93"/>
      <c r="L75" s="95"/>
      <c r="M75" s="95"/>
      <c r="N75" s="58">
        <f t="shared" si="11"/>
        <v>0</v>
      </c>
    </row>
    <row r="76" spans="2:15" x14ac:dyDescent="0.35">
      <c r="C76" s="50" t="s">
        <v>554</v>
      </c>
      <c r="D76" s="93">
        <f>11400+25000</f>
        <v>36400</v>
      </c>
      <c r="E76" s="95"/>
      <c r="F76" s="95"/>
      <c r="G76" s="58">
        <f t="shared" si="10"/>
        <v>36400</v>
      </c>
      <c r="H76" s="272"/>
      <c r="J76" s="50" t="s">
        <v>554</v>
      </c>
      <c r="K76" s="293">
        <f>11400+25000+50000</f>
        <v>86400</v>
      </c>
      <c r="L76" s="95"/>
      <c r="M76" s="95"/>
      <c r="N76" s="58">
        <f t="shared" si="11"/>
        <v>86400</v>
      </c>
    </row>
    <row r="77" spans="2:15" x14ac:dyDescent="0.35">
      <c r="C77" s="49" t="s">
        <v>555</v>
      </c>
      <c r="D77" s="93"/>
      <c r="E77" s="95"/>
      <c r="F77" s="95"/>
      <c r="G77" s="58">
        <f t="shared" si="10"/>
        <v>0</v>
      </c>
      <c r="H77" s="272"/>
      <c r="J77" s="49" t="s">
        <v>555</v>
      </c>
      <c r="K77" s="293">
        <v>15000</v>
      </c>
      <c r="L77" s="95"/>
      <c r="M77" s="95"/>
      <c r="N77" s="58">
        <f t="shared" si="11"/>
        <v>15000</v>
      </c>
    </row>
    <row r="78" spans="2:15" ht="31" x14ac:dyDescent="0.35">
      <c r="C78" s="49" t="s">
        <v>556</v>
      </c>
      <c r="D78" s="93"/>
      <c r="E78" s="95"/>
      <c r="F78" s="95"/>
      <c r="G78" s="58">
        <f t="shared" si="10"/>
        <v>0</v>
      </c>
      <c r="H78" s="272"/>
      <c r="J78" s="49" t="s">
        <v>556</v>
      </c>
      <c r="K78" s="293"/>
      <c r="L78" s="95"/>
      <c r="M78" s="95"/>
      <c r="N78" s="58">
        <f t="shared" si="11"/>
        <v>0</v>
      </c>
    </row>
    <row r="79" spans="2:15" ht="31" x14ac:dyDescent="0.35">
      <c r="C79" s="49" t="s">
        <v>557</v>
      </c>
      <c r="D79" s="93"/>
      <c r="E79" s="95"/>
      <c r="F79" s="95"/>
      <c r="G79" s="58">
        <f t="shared" si="10"/>
        <v>0</v>
      </c>
      <c r="H79" s="272"/>
      <c r="J79" s="49" t="s">
        <v>557</v>
      </c>
      <c r="K79" s="93"/>
      <c r="L79" s="95"/>
      <c r="M79" s="95"/>
      <c r="N79" s="58">
        <f t="shared" si="11"/>
        <v>0</v>
      </c>
    </row>
    <row r="80" spans="2:15" x14ac:dyDescent="0.35">
      <c r="C80" s="54" t="s">
        <v>21</v>
      </c>
      <c r="D80" s="64">
        <f>SUM(D73:D79)</f>
        <v>36400</v>
      </c>
      <c r="E80" s="64">
        <f>SUM(E73:E79)</f>
        <v>0</v>
      </c>
      <c r="F80" s="64">
        <f>SUM(F73:F79)</f>
        <v>0</v>
      </c>
      <c r="G80" s="58">
        <f t="shared" si="10"/>
        <v>36400</v>
      </c>
      <c r="H80" s="272"/>
      <c r="J80" s="54" t="s">
        <v>21</v>
      </c>
      <c r="K80" s="64">
        <f>SUM(K73:K79)</f>
        <v>101400</v>
      </c>
      <c r="L80" s="64">
        <f>SUM(L73:L79)</f>
        <v>0</v>
      </c>
      <c r="M80" s="64">
        <f>SUM(M73:M79)</f>
        <v>0</v>
      </c>
      <c r="N80" s="58">
        <f t="shared" si="11"/>
        <v>101400</v>
      </c>
      <c r="O80" s="275">
        <f>N72-N80</f>
        <v>0</v>
      </c>
    </row>
    <row r="81" spans="2:14" s="53" customFormat="1" x14ac:dyDescent="0.35">
      <c r="C81" s="65"/>
      <c r="D81" s="66"/>
      <c r="E81" s="66"/>
      <c r="F81" s="66"/>
      <c r="G81" s="67"/>
      <c r="H81" s="272"/>
      <c r="J81" s="65"/>
      <c r="K81" s="66"/>
      <c r="L81" s="66"/>
      <c r="M81" s="66"/>
      <c r="N81" s="67"/>
    </row>
    <row r="82" spans="2:14" x14ac:dyDescent="0.35">
      <c r="C82" s="365" t="s">
        <v>431</v>
      </c>
      <c r="D82" s="366"/>
      <c r="E82" s="366"/>
      <c r="F82" s="366"/>
      <c r="G82" s="367"/>
      <c r="H82" s="272"/>
      <c r="J82" s="365" t="s">
        <v>431</v>
      </c>
      <c r="K82" s="366"/>
      <c r="L82" s="366"/>
      <c r="M82" s="366"/>
      <c r="N82" s="367"/>
    </row>
    <row r="83" spans="2:14" ht="21.75" customHeight="1" thickBot="1" x14ac:dyDescent="0.4">
      <c r="B83" s="53"/>
      <c r="C83" s="61" t="s">
        <v>567</v>
      </c>
      <c r="D83" s="62">
        <f>'1) Tableau budgétaire 1'!D105</f>
        <v>0</v>
      </c>
      <c r="E83" s="62">
        <f>'1) Tableau budgétaire 1'!E105</f>
        <v>0</v>
      </c>
      <c r="F83" s="62">
        <f>'1) Tableau budgétaire 1'!F105</f>
        <v>0</v>
      </c>
      <c r="G83" s="63">
        <f t="shared" ref="G83:G91" si="12">SUM(D83:F83)</f>
        <v>0</v>
      </c>
      <c r="H83" s="272"/>
      <c r="I83" s="53"/>
      <c r="J83" s="61" t="s">
        <v>567</v>
      </c>
      <c r="K83" s="62">
        <f>'1) Tableau budgétaire 1'!Q105</f>
        <v>0</v>
      </c>
      <c r="L83" s="62">
        <f>'1) Tableau budgétaire 1'!L105</f>
        <v>0</v>
      </c>
      <c r="M83" s="62" t="str">
        <f>'1) Tableau budgétaire 1'!M105</f>
        <v>Produit total</v>
      </c>
      <c r="N83" s="63">
        <f t="shared" ref="N83:N91" si="13">SUM(K83:M83)</f>
        <v>0</v>
      </c>
    </row>
    <row r="84" spans="2:14" ht="18" customHeight="1" x14ac:dyDescent="0.35">
      <c r="C84" s="59" t="s">
        <v>551</v>
      </c>
      <c r="D84" s="93"/>
      <c r="E84" s="94"/>
      <c r="F84" s="94"/>
      <c r="G84" s="60">
        <f t="shared" si="12"/>
        <v>0</v>
      </c>
      <c r="H84" s="272"/>
      <c r="J84" s="59" t="s">
        <v>551</v>
      </c>
      <c r="K84" s="93"/>
      <c r="L84" s="94"/>
      <c r="M84" s="94"/>
      <c r="N84" s="60">
        <f t="shared" si="13"/>
        <v>0</v>
      </c>
    </row>
    <row r="85" spans="2:14" ht="15.75" customHeight="1" x14ac:dyDescent="0.35">
      <c r="C85" s="49" t="s">
        <v>552</v>
      </c>
      <c r="D85" s="93"/>
      <c r="E85" s="20"/>
      <c r="F85" s="20"/>
      <c r="G85" s="58">
        <f t="shared" si="12"/>
        <v>0</v>
      </c>
      <c r="H85" s="272"/>
      <c r="J85" s="49" t="s">
        <v>552</v>
      </c>
      <c r="K85" s="93"/>
      <c r="L85" s="20"/>
      <c r="M85" s="20"/>
      <c r="N85" s="58">
        <f t="shared" si="13"/>
        <v>0</v>
      </c>
    </row>
    <row r="86" spans="2:14" s="53" customFormat="1" ht="15.75" customHeight="1" x14ac:dyDescent="0.35">
      <c r="B86" s="51"/>
      <c r="C86" s="49" t="s">
        <v>553</v>
      </c>
      <c r="D86" s="93"/>
      <c r="E86" s="95"/>
      <c r="F86" s="95"/>
      <c r="G86" s="58">
        <f t="shared" si="12"/>
        <v>0</v>
      </c>
      <c r="H86" s="272"/>
      <c r="I86" s="51"/>
      <c r="J86" s="49" t="s">
        <v>553</v>
      </c>
      <c r="K86" s="93"/>
      <c r="L86" s="95"/>
      <c r="M86" s="95"/>
      <c r="N86" s="58">
        <f t="shared" si="13"/>
        <v>0</v>
      </c>
    </row>
    <row r="87" spans="2:14" ht="31" x14ac:dyDescent="0.35">
      <c r="B87" s="53"/>
      <c r="C87" s="50" t="s">
        <v>554</v>
      </c>
      <c r="D87" s="93"/>
      <c r="E87" s="95"/>
      <c r="F87" s="95"/>
      <c r="G87" s="58">
        <f t="shared" si="12"/>
        <v>0</v>
      </c>
      <c r="H87" s="272"/>
      <c r="I87" s="53"/>
      <c r="J87" s="50" t="s">
        <v>554</v>
      </c>
      <c r="K87" s="93"/>
      <c r="L87" s="95"/>
      <c r="M87" s="95"/>
      <c r="N87" s="58">
        <f t="shared" si="13"/>
        <v>0</v>
      </c>
    </row>
    <row r="88" spans="2:14" x14ac:dyDescent="0.35">
      <c r="B88" s="53"/>
      <c r="C88" s="49" t="s">
        <v>555</v>
      </c>
      <c r="D88" s="93"/>
      <c r="E88" s="95"/>
      <c r="F88" s="95"/>
      <c r="G88" s="58">
        <f t="shared" si="12"/>
        <v>0</v>
      </c>
      <c r="H88" s="272"/>
      <c r="I88" s="53"/>
      <c r="J88" s="49" t="s">
        <v>555</v>
      </c>
      <c r="K88" s="93"/>
      <c r="L88" s="95"/>
      <c r="M88" s="95"/>
      <c r="N88" s="58">
        <f t="shared" si="13"/>
        <v>0</v>
      </c>
    </row>
    <row r="89" spans="2:14" ht="46.5" x14ac:dyDescent="0.35">
      <c r="B89" s="53"/>
      <c r="C89" s="49" t="s">
        <v>556</v>
      </c>
      <c r="D89" s="93"/>
      <c r="E89" s="95"/>
      <c r="F89" s="95"/>
      <c r="G89" s="58">
        <f t="shared" si="12"/>
        <v>0</v>
      </c>
      <c r="H89" s="272"/>
      <c r="I89" s="53"/>
      <c r="J89" s="49" t="s">
        <v>556</v>
      </c>
      <c r="K89" s="93"/>
      <c r="L89" s="95"/>
      <c r="M89" s="95"/>
      <c r="N89" s="58">
        <f t="shared" si="13"/>
        <v>0</v>
      </c>
    </row>
    <row r="90" spans="2:14" ht="31" x14ac:dyDescent="0.35">
      <c r="C90" s="49" t="s">
        <v>557</v>
      </c>
      <c r="D90" s="93"/>
      <c r="E90" s="95"/>
      <c r="F90" s="95"/>
      <c r="G90" s="58">
        <f t="shared" si="12"/>
        <v>0</v>
      </c>
      <c r="H90" s="272"/>
      <c r="J90" s="49" t="s">
        <v>557</v>
      </c>
      <c r="K90" s="93"/>
      <c r="L90" s="95"/>
      <c r="M90" s="95"/>
      <c r="N90" s="58">
        <f t="shared" si="13"/>
        <v>0</v>
      </c>
    </row>
    <row r="91" spans="2:14" x14ac:dyDescent="0.35">
      <c r="C91" s="54" t="s">
        <v>21</v>
      </c>
      <c r="D91" s="64">
        <f>SUM(D84:D90)</f>
        <v>0</v>
      </c>
      <c r="E91" s="64">
        <f>SUM(E84:E90)</f>
        <v>0</v>
      </c>
      <c r="F91" s="64">
        <f>SUM(F84:F90)</f>
        <v>0</v>
      </c>
      <c r="G91" s="58">
        <f t="shared" si="12"/>
        <v>0</v>
      </c>
      <c r="H91" s="272"/>
      <c r="J91" s="54" t="s">
        <v>21</v>
      </c>
      <c r="K91" s="64">
        <f>SUM(K84:K90)</f>
        <v>0</v>
      </c>
      <c r="L91" s="64">
        <f>SUM(L84:L90)</f>
        <v>0</v>
      </c>
      <c r="M91" s="64">
        <f>SUM(M84:M90)</f>
        <v>0</v>
      </c>
      <c r="N91" s="58">
        <f t="shared" si="13"/>
        <v>0</v>
      </c>
    </row>
    <row r="92" spans="2:14" s="53" customFormat="1" x14ac:dyDescent="0.35">
      <c r="C92" s="65"/>
      <c r="D92" s="66"/>
      <c r="E92" s="66"/>
      <c r="F92" s="66"/>
      <c r="G92" s="67"/>
      <c r="H92" s="272"/>
      <c r="J92" s="65"/>
      <c r="K92" s="66"/>
      <c r="L92" s="66"/>
      <c r="M92" s="66"/>
      <c r="N92" s="67"/>
    </row>
    <row r="93" spans="2:14" x14ac:dyDescent="0.35">
      <c r="C93" s="365" t="s">
        <v>440</v>
      </c>
      <c r="D93" s="366"/>
      <c r="E93" s="366"/>
      <c r="F93" s="366"/>
      <c r="G93" s="367"/>
      <c r="H93" s="272"/>
      <c r="J93" s="365" t="s">
        <v>440</v>
      </c>
      <c r="K93" s="366"/>
      <c r="L93" s="366"/>
      <c r="M93" s="366"/>
      <c r="N93" s="367"/>
    </row>
    <row r="94" spans="2:14" ht="21.75" customHeight="1" thickBot="1" x14ac:dyDescent="0.4">
      <c r="C94" s="61" t="s">
        <v>568</v>
      </c>
      <c r="D94" s="62">
        <f>'1) Tableau budgétaire 1'!D115</f>
        <v>0</v>
      </c>
      <c r="E94" s="62">
        <f>'1) Tableau budgétaire 1'!E115</f>
        <v>0</v>
      </c>
      <c r="F94" s="62">
        <f>'1) Tableau budgétaire 1'!F115</f>
        <v>0</v>
      </c>
      <c r="G94" s="63">
        <f t="shared" ref="G94:G102" si="14">SUM(D94:F94)</f>
        <v>0</v>
      </c>
      <c r="H94" s="272"/>
      <c r="J94" s="61" t="s">
        <v>568</v>
      </c>
      <c r="K94" s="62">
        <f>'1) Tableau budgétaire 1'!K115</f>
        <v>0</v>
      </c>
      <c r="L94" s="62">
        <f>'1) Tableau budgétaire 1'!L115</f>
        <v>0</v>
      </c>
      <c r="M94" s="62" t="str">
        <f>'1) Tableau budgétaire 1'!M115</f>
        <v>Produit total</v>
      </c>
      <c r="N94" s="63">
        <f t="shared" ref="N94:N102" si="15">SUM(K94:M94)</f>
        <v>0</v>
      </c>
    </row>
    <row r="95" spans="2:14" ht="15.75" customHeight="1" x14ac:dyDescent="0.35">
      <c r="C95" s="59" t="s">
        <v>551</v>
      </c>
      <c r="D95" s="93"/>
      <c r="E95" s="94"/>
      <c r="F95" s="94"/>
      <c r="G95" s="60">
        <f t="shared" si="14"/>
        <v>0</v>
      </c>
      <c r="H95" s="272"/>
      <c r="J95" s="59" t="s">
        <v>551</v>
      </c>
      <c r="K95" s="93"/>
      <c r="L95" s="94"/>
      <c r="M95" s="94"/>
      <c r="N95" s="60">
        <f t="shared" si="15"/>
        <v>0</v>
      </c>
    </row>
    <row r="96" spans="2:14" ht="15.75" customHeight="1" x14ac:dyDescent="0.35">
      <c r="B96" s="53"/>
      <c r="C96" s="49" t="s">
        <v>552</v>
      </c>
      <c r="D96" s="95"/>
      <c r="E96" s="20"/>
      <c r="F96" s="20"/>
      <c r="G96" s="58">
        <f t="shared" si="14"/>
        <v>0</v>
      </c>
      <c r="H96" s="272"/>
      <c r="I96" s="53"/>
      <c r="J96" s="49" t="s">
        <v>552</v>
      </c>
      <c r="K96" s="95"/>
      <c r="L96" s="20"/>
      <c r="M96" s="20"/>
      <c r="N96" s="58">
        <f t="shared" si="15"/>
        <v>0</v>
      </c>
    </row>
    <row r="97" spans="2:14" ht="15.75" customHeight="1" x14ac:dyDescent="0.35">
      <c r="C97" s="49" t="s">
        <v>553</v>
      </c>
      <c r="D97" s="95"/>
      <c r="E97" s="95"/>
      <c r="F97" s="95"/>
      <c r="G97" s="58">
        <f t="shared" si="14"/>
        <v>0</v>
      </c>
      <c r="H97" s="272"/>
      <c r="J97" s="49" t="s">
        <v>553</v>
      </c>
      <c r="K97" s="95"/>
      <c r="L97" s="95"/>
      <c r="M97" s="95"/>
      <c r="N97" s="58">
        <f t="shared" si="15"/>
        <v>0</v>
      </c>
    </row>
    <row r="98" spans="2:14" ht="31" x14ac:dyDescent="0.35">
      <c r="C98" s="50" t="s">
        <v>554</v>
      </c>
      <c r="D98" s="95"/>
      <c r="E98" s="95"/>
      <c r="F98" s="95"/>
      <c r="G98" s="58">
        <f t="shared" si="14"/>
        <v>0</v>
      </c>
      <c r="H98" s="272"/>
      <c r="J98" s="50" t="s">
        <v>554</v>
      </c>
      <c r="K98" s="95"/>
      <c r="L98" s="95"/>
      <c r="M98" s="95"/>
      <c r="N98" s="58">
        <f t="shared" si="15"/>
        <v>0</v>
      </c>
    </row>
    <row r="99" spans="2:14" x14ac:dyDescent="0.35">
      <c r="C99" s="49" t="s">
        <v>555</v>
      </c>
      <c r="D99" s="95"/>
      <c r="E99" s="95"/>
      <c r="F99" s="95"/>
      <c r="G99" s="58">
        <f t="shared" si="14"/>
        <v>0</v>
      </c>
      <c r="H99" s="272"/>
      <c r="J99" s="49" t="s">
        <v>555</v>
      </c>
      <c r="K99" s="95"/>
      <c r="L99" s="95"/>
      <c r="M99" s="95"/>
      <c r="N99" s="58">
        <f t="shared" si="15"/>
        <v>0</v>
      </c>
    </row>
    <row r="100" spans="2:14" ht="25.5" customHeight="1" x14ac:dyDescent="0.35">
      <c r="C100" s="49" t="s">
        <v>556</v>
      </c>
      <c r="D100" s="95"/>
      <c r="E100" s="95"/>
      <c r="F100" s="95"/>
      <c r="G100" s="58">
        <f t="shared" si="14"/>
        <v>0</v>
      </c>
      <c r="H100" s="272"/>
      <c r="J100" s="49" t="s">
        <v>556</v>
      </c>
      <c r="K100" s="95"/>
      <c r="L100" s="95"/>
      <c r="M100" s="95"/>
      <c r="N100" s="58">
        <f t="shared" si="15"/>
        <v>0</v>
      </c>
    </row>
    <row r="101" spans="2:14" ht="31" x14ac:dyDescent="0.35">
      <c r="B101" s="53"/>
      <c r="C101" s="49" t="s">
        <v>557</v>
      </c>
      <c r="D101" s="95"/>
      <c r="E101" s="95"/>
      <c r="F101" s="95"/>
      <c r="G101" s="58">
        <f t="shared" si="14"/>
        <v>0</v>
      </c>
      <c r="H101" s="272"/>
      <c r="I101" s="53"/>
      <c r="J101" s="49" t="s">
        <v>557</v>
      </c>
      <c r="K101" s="95"/>
      <c r="L101" s="95"/>
      <c r="M101" s="95"/>
      <c r="N101" s="58">
        <f t="shared" si="15"/>
        <v>0</v>
      </c>
    </row>
    <row r="102" spans="2:14" ht="15.75" customHeight="1" x14ac:dyDescent="0.35">
      <c r="C102" s="54" t="s">
        <v>21</v>
      </c>
      <c r="D102" s="64">
        <f>SUM(D95:D101)</f>
        <v>0</v>
      </c>
      <c r="E102" s="64">
        <f>SUM(E95:E101)</f>
        <v>0</v>
      </c>
      <c r="F102" s="64">
        <f>SUM(F95:F101)</f>
        <v>0</v>
      </c>
      <c r="G102" s="58">
        <f t="shared" si="14"/>
        <v>0</v>
      </c>
      <c r="H102" s="272"/>
      <c r="J102" s="54" t="s">
        <v>21</v>
      </c>
      <c r="K102" s="64">
        <f>SUM(K95:K101)</f>
        <v>0</v>
      </c>
      <c r="L102" s="64">
        <f>SUM(L95:L101)</f>
        <v>0</v>
      </c>
      <c r="M102" s="64">
        <f>SUM(M95:M101)</f>
        <v>0</v>
      </c>
      <c r="N102" s="58">
        <f t="shared" si="15"/>
        <v>0</v>
      </c>
    </row>
    <row r="103" spans="2:14" ht="25.5" customHeight="1" x14ac:dyDescent="0.35">
      <c r="D103" s="51"/>
      <c r="E103" s="51"/>
      <c r="F103" s="51"/>
      <c r="H103" s="272"/>
    </row>
    <row r="104" spans="2:14" x14ac:dyDescent="0.35">
      <c r="B104" s="365" t="s">
        <v>569</v>
      </c>
      <c r="C104" s="366"/>
      <c r="D104" s="366"/>
      <c r="E104" s="366"/>
      <c r="F104" s="366"/>
      <c r="G104" s="367"/>
      <c r="H104" s="272"/>
      <c r="I104" s="365" t="s">
        <v>569</v>
      </c>
      <c r="J104" s="366"/>
      <c r="K104" s="366"/>
      <c r="L104" s="366"/>
      <c r="M104" s="366"/>
      <c r="N104" s="367"/>
    </row>
    <row r="105" spans="2:14" x14ac:dyDescent="0.35">
      <c r="C105" s="365" t="s">
        <v>450</v>
      </c>
      <c r="D105" s="366"/>
      <c r="E105" s="366"/>
      <c r="F105" s="366"/>
      <c r="G105" s="367"/>
      <c r="H105" s="272"/>
      <c r="J105" s="365" t="s">
        <v>450</v>
      </c>
      <c r="K105" s="366"/>
      <c r="L105" s="366"/>
      <c r="M105" s="366"/>
      <c r="N105" s="367"/>
    </row>
    <row r="106" spans="2:14" ht="22.5" customHeight="1" thickBot="1" x14ac:dyDescent="0.4">
      <c r="C106" s="61" t="s">
        <v>570</v>
      </c>
      <c r="D106" s="62">
        <f>'1) Tableau budgétaire 1'!D127</f>
        <v>0</v>
      </c>
      <c r="E106" s="62">
        <f>'1) Tableau budgétaire 1'!E127</f>
        <v>0</v>
      </c>
      <c r="F106" s="62">
        <f>'1) Tableau budgétaire 1'!F127</f>
        <v>0</v>
      </c>
      <c r="G106" s="63">
        <f>SUM(D106:F106)</f>
        <v>0</v>
      </c>
      <c r="H106" s="272"/>
      <c r="J106" s="61" t="s">
        <v>570</v>
      </c>
      <c r="K106" s="62">
        <f>'1) Tableau budgétaire 1'!K127</f>
        <v>0</v>
      </c>
      <c r="L106" s="62">
        <f>'1) Tableau budgétaire 1'!L127</f>
        <v>0</v>
      </c>
      <c r="M106" s="62" t="str">
        <f>'1) Tableau budgétaire 1'!M127</f>
        <v>Produit total</v>
      </c>
      <c r="N106" s="63">
        <f>SUM(K106:M106)</f>
        <v>0</v>
      </c>
    </row>
    <row r="107" spans="2:14" x14ac:dyDescent="0.35">
      <c r="C107" s="59" t="s">
        <v>551</v>
      </c>
      <c r="D107" s="93"/>
      <c r="E107" s="94"/>
      <c r="F107" s="94"/>
      <c r="G107" s="60">
        <f t="shared" ref="G107:G114" si="16">SUM(D107:F107)</f>
        <v>0</v>
      </c>
      <c r="H107" s="272"/>
      <c r="J107" s="59" t="s">
        <v>551</v>
      </c>
      <c r="K107" s="93"/>
      <c r="L107" s="94"/>
      <c r="M107" s="94"/>
      <c r="N107" s="60">
        <f t="shared" ref="N107:N114" si="17">SUM(K107:M107)</f>
        <v>0</v>
      </c>
    </row>
    <row r="108" spans="2:14" x14ac:dyDescent="0.35">
      <c r="C108" s="49" t="s">
        <v>552</v>
      </c>
      <c r="D108" s="95"/>
      <c r="E108" s="94"/>
      <c r="F108" s="20"/>
      <c r="G108" s="58">
        <f t="shared" si="16"/>
        <v>0</v>
      </c>
      <c r="H108" s="272"/>
      <c r="J108" s="49" t="s">
        <v>552</v>
      </c>
      <c r="K108" s="95"/>
      <c r="L108" s="94"/>
      <c r="M108" s="20"/>
      <c r="N108" s="58">
        <f t="shared" si="17"/>
        <v>0</v>
      </c>
    </row>
    <row r="109" spans="2:14" ht="15.75" customHeight="1" x14ac:dyDescent="0.35">
      <c r="C109" s="49" t="s">
        <v>553</v>
      </c>
      <c r="D109" s="95"/>
      <c r="E109" s="94"/>
      <c r="F109" s="95"/>
      <c r="G109" s="58">
        <f t="shared" si="16"/>
        <v>0</v>
      </c>
      <c r="H109" s="272"/>
      <c r="J109" s="49" t="s">
        <v>553</v>
      </c>
      <c r="K109" s="95"/>
      <c r="L109" s="94"/>
      <c r="M109" s="95"/>
      <c r="N109" s="58">
        <f t="shared" si="17"/>
        <v>0</v>
      </c>
    </row>
    <row r="110" spans="2:14" ht="31" x14ac:dyDescent="0.35">
      <c r="C110" s="50" t="s">
        <v>554</v>
      </c>
      <c r="D110" s="95"/>
      <c r="E110" s="94"/>
      <c r="F110" s="95"/>
      <c r="G110" s="58">
        <f t="shared" si="16"/>
        <v>0</v>
      </c>
      <c r="H110" s="272"/>
      <c r="J110" s="50" t="s">
        <v>554</v>
      </c>
      <c r="K110" s="95"/>
      <c r="L110" s="94"/>
      <c r="M110" s="95"/>
      <c r="N110" s="58">
        <f t="shared" si="17"/>
        <v>0</v>
      </c>
    </row>
    <row r="111" spans="2:14" x14ac:dyDescent="0.35">
      <c r="C111" s="49" t="s">
        <v>555</v>
      </c>
      <c r="D111" s="95"/>
      <c r="E111" s="94"/>
      <c r="F111" s="95"/>
      <c r="G111" s="58">
        <f t="shared" si="16"/>
        <v>0</v>
      </c>
      <c r="H111" s="272"/>
      <c r="J111" s="49" t="s">
        <v>555</v>
      </c>
      <c r="K111" s="95"/>
      <c r="L111" s="94"/>
      <c r="M111" s="95"/>
      <c r="N111" s="58">
        <f t="shared" si="17"/>
        <v>0</v>
      </c>
    </row>
    <row r="112" spans="2:14" ht="46.5" x14ac:dyDescent="0.35">
      <c r="C112" s="49" t="s">
        <v>556</v>
      </c>
      <c r="D112" s="95"/>
      <c r="E112" s="94"/>
      <c r="F112" s="95"/>
      <c r="G112" s="58">
        <f t="shared" si="16"/>
        <v>0</v>
      </c>
      <c r="H112" s="272"/>
      <c r="J112" s="49" t="s">
        <v>556</v>
      </c>
      <c r="K112" s="95"/>
      <c r="L112" s="94"/>
      <c r="M112" s="95"/>
      <c r="N112" s="58">
        <f t="shared" si="17"/>
        <v>0</v>
      </c>
    </row>
    <row r="113" spans="3:14" ht="31" x14ac:dyDescent="0.35">
      <c r="C113" s="49" t="s">
        <v>557</v>
      </c>
      <c r="D113" s="95"/>
      <c r="E113" s="94"/>
      <c r="F113" s="95"/>
      <c r="G113" s="58">
        <f t="shared" si="16"/>
        <v>0</v>
      </c>
      <c r="H113" s="272"/>
      <c r="J113" s="49" t="s">
        <v>557</v>
      </c>
      <c r="K113" s="95"/>
      <c r="L113" s="94"/>
      <c r="M113" s="95"/>
      <c r="N113" s="58">
        <f t="shared" si="17"/>
        <v>0</v>
      </c>
    </row>
    <row r="114" spans="3:14" x14ac:dyDescent="0.35">
      <c r="C114" s="54" t="s">
        <v>21</v>
      </c>
      <c r="D114" s="64">
        <f>SUM(D107:D113)</f>
        <v>0</v>
      </c>
      <c r="E114" s="64">
        <f>SUM(E107:E113)</f>
        <v>0</v>
      </c>
      <c r="F114" s="64">
        <f>SUM(F107:F113)</f>
        <v>0</v>
      </c>
      <c r="G114" s="58">
        <f t="shared" si="16"/>
        <v>0</v>
      </c>
      <c r="H114" s="272"/>
      <c r="J114" s="54" t="s">
        <v>21</v>
      </c>
      <c r="K114" s="64">
        <f>SUM(K107:K113)</f>
        <v>0</v>
      </c>
      <c r="L114" s="64">
        <f>SUM(L107:L113)</f>
        <v>0</v>
      </c>
      <c r="M114" s="64">
        <f>SUM(M107:M113)</f>
        <v>0</v>
      </c>
      <c r="N114" s="58">
        <f t="shared" si="17"/>
        <v>0</v>
      </c>
    </row>
    <row r="115" spans="3:14" s="53" customFormat="1" x14ac:dyDescent="0.35">
      <c r="C115" s="65"/>
      <c r="D115" s="66"/>
      <c r="E115" s="66"/>
      <c r="F115" s="66"/>
      <c r="G115" s="67"/>
      <c r="H115" s="272"/>
      <c r="J115" s="65"/>
      <c r="K115" s="66"/>
      <c r="L115" s="66"/>
      <c r="M115" s="66"/>
      <c r="N115" s="67"/>
    </row>
    <row r="116" spans="3:14" ht="15.75" customHeight="1" x14ac:dyDescent="0.35">
      <c r="C116" s="365" t="s">
        <v>571</v>
      </c>
      <c r="D116" s="366"/>
      <c r="E116" s="366"/>
      <c r="F116" s="366"/>
      <c r="G116" s="367"/>
      <c r="H116" s="272"/>
      <c r="J116" s="365" t="s">
        <v>571</v>
      </c>
      <c r="K116" s="366"/>
      <c r="L116" s="366"/>
      <c r="M116" s="366"/>
      <c r="N116" s="367"/>
    </row>
    <row r="117" spans="3:14" ht="21.75" customHeight="1" thickBot="1" x14ac:dyDescent="0.4">
      <c r="C117" s="61" t="s">
        <v>572</v>
      </c>
      <c r="D117" s="62">
        <f>'1) Tableau budgétaire 1'!D137</f>
        <v>0</v>
      </c>
      <c r="E117" s="62">
        <f>'1) Tableau budgétaire 1'!E137</f>
        <v>0</v>
      </c>
      <c r="F117" s="62">
        <f>'1) Tableau budgétaire 1'!F137</f>
        <v>0</v>
      </c>
      <c r="G117" s="63">
        <f t="shared" ref="G117:G125" si="18">SUM(D117:F117)</f>
        <v>0</v>
      </c>
      <c r="H117" s="272"/>
      <c r="J117" s="61" t="s">
        <v>572</v>
      </c>
      <c r="K117" s="62">
        <f>'1) Tableau budgétaire 1'!K137</f>
        <v>0</v>
      </c>
      <c r="L117" s="62">
        <f>'1) Tableau budgétaire 1'!L137</f>
        <v>0</v>
      </c>
      <c r="M117" s="62" t="str">
        <f>'1) Tableau budgétaire 1'!M137</f>
        <v>Produit total</v>
      </c>
      <c r="N117" s="63">
        <f t="shared" ref="N117:N125" si="19">SUM(K117:M117)</f>
        <v>0</v>
      </c>
    </row>
    <row r="118" spans="3:14" x14ac:dyDescent="0.35">
      <c r="C118" s="59" t="s">
        <v>551</v>
      </c>
      <c r="D118" s="93"/>
      <c r="E118" s="94"/>
      <c r="F118" s="94"/>
      <c r="G118" s="60">
        <f t="shared" si="18"/>
        <v>0</v>
      </c>
      <c r="H118" s="272"/>
      <c r="J118" s="59" t="s">
        <v>551</v>
      </c>
      <c r="K118" s="93"/>
      <c r="L118" s="94"/>
      <c r="M118" s="94"/>
      <c r="N118" s="60">
        <f t="shared" si="19"/>
        <v>0</v>
      </c>
    </row>
    <row r="119" spans="3:14" x14ac:dyDescent="0.35">
      <c r="C119" s="49" t="s">
        <v>552</v>
      </c>
      <c r="D119" s="95"/>
      <c r="E119" s="94"/>
      <c r="F119" s="20"/>
      <c r="G119" s="58">
        <f t="shared" si="18"/>
        <v>0</v>
      </c>
      <c r="H119" s="272"/>
      <c r="J119" s="49" t="s">
        <v>552</v>
      </c>
      <c r="K119" s="95"/>
      <c r="L119" s="94"/>
      <c r="M119" s="20"/>
      <c r="N119" s="58">
        <f t="shared" si="19"/>
        <v>0</v>
      </c>
    </row>
    <row r="120" spans="3:14" ht="31" x14ac:dyDescent="0.35">
      <c r="C120" s="49" t="s">
        <v>553</v>
      </c>
      <c r="D120" s="95"/>
      <c r="E120" s="94"/>
      <c r="F120" s="95"/>
      <c r="G120" s="58">
        <f t="shared" si="18"/>
        <v>0</v>
      </c>
      <c r="H120" s="272"/>
      <c r="J120" s="49" t="s">
        <v>553</v>
      </c>
      <c r="K120" s="95"/>
      <c r="L120" s="94"/>
      <c r="M120" s="95"/>
      <c r="N120" s="58">
        <f t="shared" si="19"/>
        <v>0</v>
      </c>
    </row>
    <row r="121" spans="3:14" ht="31" x14ac:dyDescent="0.35">
      <c r="C121" s="50" t="s">
        <v>554</v>
      </c>
      <c r="D121" s="95"/>
      <c r="E121" s="94"/>
      <c r="F121" s="95"/>
      <c r="G121" s="58">
        <f t="shared" si="18"/>
        <v>0</v>
      </c>
      <c r="H121" s="272"/>
      <c r="J121" s="50" t="s">
        <v>554</v>
      </c>
      <c r="K121" s="95"/>
      <c r="L121" s="94"/>
      <c r="M121" s="95"/>
      <c r="N121" s="58">
        <f t="shared" si="19"/>
        <v>0</v>
      </c>
    </row>
    <row r="122" spans="3:14" x14ac:dyDescent="0.35">
      <c r="C122" s="49" t="s">
        <v>555</v>
      </c>
      <c r="D122" s="95"/>
      <c r="E122" s="94"/>
      <c r="F122" s="95"/>
      <c r="G122" s="58">
        <f t="shared" si="18"/>
        <v>0</v>
      </c>
      <c r="H122" s="272"/>
      <c r="J122" s="49" t="s">
        <v>555</v>
      </c>
      <c r="K122" s="95"/>
      <c r="L122" s="94"/>
      <c r="M122" s="95"/>
      <c r="N122" s="58">
        <f t="shared" si="19"/>
        <v>0</v>
      </c>
    </row>
    <row r="123" spans="3:14" ht="46.5" x14ac:dyDescent="0.35">
      <c r="C123" s="49" t="s">
        <v>556</v>
      </c>
      <c r="D123" s="95"/>
      <c r="E123" s="94"/>
      <c r="F123" s="95"/>
      <c r="G123" s="58">
        <f t="shared" si="18"/>
        <v>0</v>
      </c>
      <c r="H123" s="272"/>
      <c r="J123" s="49" t="s">
        <v>556</v>
      </c>
      <c r="K123" s="95"/>
      <c r="L123" s="94"/>
      <c r="M123" s="95"/>
      <c r="N123" s="58">
        <f t="shared" si="19"/>
        <v>0</v>
      </c>
    </row>
    <row r="124" spans="3:14" ht="31" x14ac:dyDescent="0.35">
      <c r="C124" s="49" t="s">
        <v>557</v>
      </c>
      <c r="D124" s="95"/>
      <c r="E124" s="94"/>
      <c r="F124" s="95"/>
      <c r="G124" s="58">
        <f t="shared" si="18"/>
        <v>0</v>
      </c>
      <c r="H124" s="272"/>
      <c r="J124" s="49" t="s">
        <v>557</v>
      </c>
      <c r="K124" s="95"/>
      <c r="L124" s="94"/>
      <c r="M124" s="95"/>
      <c r="N124" s="58">
        <f t="shared" si="19"/>
        <v>0</v>
      </c>
    </row>
    <row r="125" spans="3:14" x14ac:dyDescent="0.35">
      <c r="C125" s="54" t="s">
        <v>21</v>
      </c>
      <c r="D125" s="64">
        <f>SUM(D118:D124)</f>
        <v>0</v>
      </c>
      <c r="E125" s="64">
        <f>SUM(E118:E124)</f>
        <v>0</v>
      </c>
      <c r="F125" s="64">
        <f>SUM(F118:F124)</f>
        <v>0</v>
      </c>
      <c r="G125" s="58">
        <f t="shared" si="18"/>
        <v>0</v>
      </c>
      <c r="H125" s="272"/>
      <c r="J125" s="54" t="s">
        <v>21</v>
      </c>
      <c r="K125" s="64">
        <f>SUM(K118:K124)</f>
        <v>0</v>
      </c>
      <c r="L125" s="64">
        <f>SUM(L118:L124)</f>
        <v>0</v>
      </c>
      <c r="M125" s="64">
        <f>SUM(M118:M124)</f>
        <v>0</v>
      </c>
      <c r="N125" s="58">
        <f t="shared" si="19"/>
        <v>0</v>
      </c>
    </row>
    <row r="126" spans="3:14" s="53" customFormat="1" x14ac:dyDescent="0.35">
      <c r="C126" s="65"/>
      <c r="D126" s="66"/>
      <c r="E126" s="66"/>
      <c r="F126" s="66"/>
      <c r="G126" s="67"/>
      <c r="H126" s="272"/>
      <c r="J126" s="65"/>
      <c r="K126" s="66"/>
      <c r="L126" s="66"/>
      <c r="M126" s="66"/>
      <c r="N126" s="67"/>
    </row>
    <row r="127" spans="3:14" x14ac:dyDescent="0.35">
      <c r="C127" s="365" t="s">
        <v>468</v>
      </c>
      <c r="D127" s="366"/>
      <c r="E127" s="366"/>
      <c r="F127" s="366"/>
      <c r="G127" s="367"/>
      <c r="H127" s="272"/>
      <c r="J127" s="365" t="s">
        <v>468</v>
      </c>
      <c r="K127" s="366"/>
      <c r="L127" s="366"/>
      <c r="M127" s="366"/>
      <c r="N127" s="367"/>
    </row>
    <row r="128" spans="3:14" ht="21" customHeight="1" thickBot="1" x14ac:dyDescent="0.4">
      <c r="C128" s="61" t="s">
        <v>573</v>
      </c>
      <c r="D128" s="62">
        <f>'1) Tableau budgétaire 1'!D147</f>
        <v>0</v>
      </c>
      <c r="E128" s="62">
        <f>'1) Tableau budgétaire 1'!E147</f>
        <v>0</v>
      </c>
      <c r="F128" s="62">
        <f>'1) Tableau budgétaire 1'!F147</f>
        <v>0</v>
      </c>
      <c r="G128" s="63">
        <f t="shared" ref="G128:G136" si="20">SUM(D128:F128)</f>
        <v>0</v>
      </c>
      <c r="H128" s="272"/>
      <c r="J128" s="61" t="s">
        <v>573</v>
      </c>
      <c r="K128" s="62">
        <f>'1) Tableau budgétaire 1'!K147</f>
        <v>0</v>
      </c>
      <c r="L128" s="62">
        <f>'1) Tableau budgétaire 1'!L147</f>
        <v>0</v>
      </c>
      <c r="M128" s="62" t="str">
        <f>'1) Tableau budgétaire 1'!M147</f>
        <v>Produit total</v>
      </c>
      <c r="N128" s="63">
        <f t="shared" ref="N128:N136" si="21">SUM(K128:M128)</f>
        <v>0</v>
      </c>
    </row>
    <row r="129" spans="3:14" x14ac:dyDescent="0.35">
      <c r="C129" s="59" t="s">
        <v>551</v>
      </c>
      <c r="D129" s="93"/>
      <c r="E129" s="94"/>
      <c r="F129" s="94"/>
      <c r="G129" s="60">
        <f t="shared" si="20"/>
        <v>0</v>
      </c>
      <c r="H129" s="272"/>
      <c r="J129" s="59" t="s">
        <v>551</v>
      </c>
      <c r="K129" s="93"/>
      <c r="L129" s="94"/>
      <c r="M129" s="94"/>
      <c r="N129" s="60">
        <f t="shared" si="21"/>
        <v>0</v>
      </c>
    </row>
    <row r="130" spans="3:14" x14ac:dyDescent="0.35">
      <c r="C130" s="49" t="s">
        <v>552</v>
      </c>
      <c r="D130" s="95"/>
      <c r="E130" s="94"/>
      <c r="F130" s="20"/>
      <c r="G130" s="58">
        <f t="shared" si="20"/>
        <v>0</v>
      </c>
      <c r="H130" s="272"/>
      <c r="J130" s="49" t="s">
        <v>552</v>
      </c>
      <c r="K130" s="95"/>
      <c r="L130" s="94"/>
      <c r="M130" s="20"/>
      <c r="N130" s="58">
        <f t="shared" si="21"/>
        <v>0</v>
      </c>
    </row>
    <row r="131" spans="3:14" ht="31" x14ac:dyDescent="0.35">
      <c r="C131" s="49" t="s">
        <v>553</v>
      </c>
      <c r="D131" s="95"/>
      <c r="E131" s="94"/>
      <c r="F131" s="95"/>
      <c r="G131" s="58">
        <f t="shared" si="20"/>
        <v>0</v>
      </c>
      <c r="H131" s="272"/>
      <c r="J131" s="49" t="s">
        <v>553</v>
      </c>
      <c r="K131" s="95"/>
      <c r="L131" s="94"/>
      <c r="M131" s="95"/>
      <c r="N131" s="58">
        <f t="shared" si="21"/>
        <v>0</v>
      </c>
    </row>
    <row r="132" spans="3:14" ht="31" x14ac:dyDescent="0.35">
      <c r="C132" s="50" t="s">
        <v>554</v>
      </c>
      <c r="D132" s="95"/>
      <c r="E132" s="94"/>
      <c r="F132" s="95"/>
      <c r="G132" s="58">
        <f t="shared" si="20"/>
        <v>0</v>
      </c>
      <c r="H132" s="272"/>
      <c r="J132" s="50" t="s">
        <v>554</v>
      </c>
      <c r="K132" s="95"/>
      <c r="L132" s="94"/>
      <c r="M132" s="95"/>
      <c r="N132" s="58">
        <f t="shared" si="21"/>
        <v>0</v>
      </c>
    </row>
    <row r="133" spans="3:14" x14ac:dyDescent="0.35">
      <c r="C133" s="49" t="s">
        <v>555</v>
      </c>
      <c r="D133" s="95"/>
      <c r="E133" s="94"/>
      <c r="F133" s="95"/>
      <c r="G133" s="58">
        <f t="shared" si="20"/>
        <v>0</v>
      </c>
      <c r="H133" s="272"/>
      <c r="J133" s="49" t="s">
        <v>555</v>
      </c>
      <c r="K133" s="95"/>
      <c r="L133" s="94"/>
      <c r="M133" s="95"/>
      <c r="N133" s="58">
        <f t="shared" si="21"/>
        <v>0</v>
      </c>
    </row>
    <row r="134" spans="3:14" ht="46.5" x14ac:dyDescent="0.35">
      <c r="C134" s="49" t="s">
        <v>556</v>
      </c>
      <c r="D134" s="95"/>
      <c r="E134" s="94"/>
      <c r="F134" s="95"/>
      <c r="G134" s="58">
        <f t="shared" si="20"/>
        <v>0</v>
      </c>
      <c r="H134" s="272"/>
      <c r="J134" s="49" t="s">
        <v>556</v>
      </c>
      <c r="K134" s="95"/>
      <c r="L134" s="94"/>
      <c r="M134" s="95"/>
      <c r="N134" s="58">
        <f t="shared" si="21"/>
        <v>0</v>
      </c>
    </row>
    <row r="135" spans="3:14" ht="31" x14ac:dyDescent="0.35">
      <c r="C135" s="49" t="s">
        <v>557</v>
      </c>
      <c r="D135" s="95"/>
      <c r="E135" s="94"/>
      <c r="F135" s="95"/>
      <c r="G135" s="58">
        <f t="shared" si="20"/>
        <v>0</v>
      </c>
      <c r="H135" s="272"/>
      <c r="J135" s="49" t="s">
        <v>557</v>
      </c>
      <c r="K135" s="95"/>
      <c r="L135" s="94"/>
      <c r="M135" s="95"/>
      <c r="N135" s="58">
        <f t="shared" si="21"/>
        <v>0</v>
      </c>
    </row>
    <row r="136" spans="3:14" x14ac:dyDescent="0.35">
      <c r="C136" s="54" t="s">
        <v>21</v>
      </c>
      <c r="D136" s="64">
        <f>SUM(D129:D135)</f>
        <v>0</v>
      </c>
      <c r="E136" s="64">
        <f>SUM(E129:E135)</f>
        <v>0</v>
      </c>
      <c r="F136" s="64">
        <f>SUM(F129:F135)</f>
        <v>0</v>
      </c>
      <c r="G136" s="58">
        <f t="shared" si="20"/>
        <v>0</v>
      </c>
      <c r="H136" s="272"/>
      <c r="J136" s="54" t="s">
        <v>21</v>
      </c>
      <c r="K136" s="64">
        <f>SUM(K129:K135)</f>
        <v>0</v>
      </c>
      <c r="L136" s="64">
        <f>SUM(L129:L135)</f>
        <v>0</v>
      </c>
      <c r="M136" s="64">
        <f>SUM(M129:M135)</f>
        <v>0</v>
      </c>
      <c r="N136" s="58">
        <f t="shared" si="21"/>
        <v>0</v>
      </c>
    </row>
    <row r="137" spans="3:14" s="53" customFormat="1" x14ac:dyDescent="0.35">
      <c r="C137" s="65"/>
      <c r="D137" s="66"/>
      <c r="E137" s="66"/>
      <c r="F137" s="66"/>
      <c r="G137" s="67"/>
      <c r="H137" s="272"/>
      <c r="J137" s="65"/>
      <c r="K137" s="66"/>
      <c r="L137" s="66"/>
      <c r="M137" s="66"/>
      <c r="N137" s="67"/>
    </row>
    <row r="138" spans="3:14" x14ac:dyDescent="0.35">
      <c r="C138" s="365" t="s">
        <v>477</v>
      </c>
      <c r="D138" s="366"/>
      <c r="E138" s="366"/>
      <c r="F138" s="366"/>
      <c r="G138" s="367"/>
      <c r="H138" s="272"/>
      <c r="J138" s="365" t="s">
        <v>477</v>
      </c>
      <c r="K138" s="366"/>
      <c r="L138" s="366"/>
      <c r="M138" s="366"/>
      <c r="N138" s="367"/>
    </row>
    <row r="139" spans="3:14" ht="24" customHeight="1" thickBot="1" x14ac:dyDescent="0.4">
      <c r="C139" s="61" t="s">
        <v>574</v>
      </c>
      <c r="D139" s="62">
        <f>'1) Tableau budgétaire 1'!D157</f>
        <v>0</v>
      </c>
      <c r="E139" s="62">
        <f>'1) Tableau budgétaire 1'!E157</f>
        <v>0</v>
      </c>
      <c r="F139" s="62">
        <f>'1) Tableau budgétaire 1'!F157</f>
        <v>0</v>
      </c>
      <c r="G139" s="63">
        <f t="shared" ref="G139:G147" si="22">SUM(D139:F139)</f>
        <v>0</v>
      </c>
      <c r="H139" s="272"/>
      <c r="J139" s="61" t="s">
        <v>574</v>
      </c>
      <c r="K139" s="62">
        <f>'1) Tableau budgétaire 1'!K157</f>
        <v>0</v>
      </c>
      <c r="L139" s="62">
        <f>'1) Tableau budgétaire 1'!L157</f>
        <v>0</v>
      </c>
      <c r="M139" s="62" t="str">
        <f>'1) Tableau budgétaire 1'!M157</f>
        <v>Produit total</v>
      </c>
      <c r="N139" s="63">
        <f t="shared" ref="N139:N147" si="23">SUM(K139:M139)</f>
        <v>0</v>
      </c>
    </row>
    <row r="140" spans="3:14" ht="15.75" customHeight="1" x14ac:dyDescent="0.35">
      <c r="C140" s="59" t="s">
        <v>551</v>
      </c>
      <c r="D140" s="93"/>
      <c r="E140" s="94"/>
      <c r="F140" s="94"/>
      <c r="G140" s="60">
        <f t="shared" si="22"/>
        <v>0</v>
      </c>
      <c r="H140" s="272"/>
      <c r="J140" s="59" t="s">
        <v>551</v>
      </c>
      <c r="K140" s="93"/>
      <c r="L140" s="94"/>
      <c r="M140" s="94"/>
      <c r="N140" s="60">
        <f t="shared" si="23"/>
        <v>0</v>
      </c>
    </row>
    <row r="141" spans="3:14" x14ac:dyDescent="0.35">
      <c r="C141" s="49" t="s">
        <v>552</v>
      </c>
      <c r="D141" s="95"/>
      <c r="E141" s="20"/>
      <c r="F141" s="20"/>
      <c r="G141" s="58">
        <f t="shared" si="22"/>
        <v>0</v>
      </c>
      <c r="H141" s="272"/>
      <c r="J141" s="49" t="s">
        <v>552</v>
      </c>
      <c r="K141" s="95"/>
      <c r="L141" s="20"/>
      <c r="M141" s="20"/>
      <c r="N141" s="58">
        <f t="shared" si="23"/>
        <v>0</v>
      </c>
    </row>
    <row r="142" spans="3:14" ht="15.75" customHeight="1" x14ac:dyDescent="0.35">
      <c r="C142" s="49" t="s">
        <v>553</v>
      </c>
      <c r="D142" s="95"/>
      <c r="E142" s="95"/>
      <c r="F142" s="95"/>
      <c r="G142" s="58">
        <f t="shared" si="22"/>
        <v>0</v>
      </c>
      <c r="H142" s="272"/>
      <c r="J142" s="49" t="s">
        <v>553</v>
      </c>
      <c r="K142" s="95"/>
      <c r="L142" s="95"/>
      <c r="M142" s="95"/>
      <c r="N142" s="58">
        <f t="shared" si="23"/>
        <v>0</v>
      </c>
    </row>
    <row r="143" spans="3:14" ht="31" x14ac:dyDescent="0.35">
      <c r="C143" s="50" t="s">
        <v>554</v>
      </c>
      <c r="D143" s="95"/>
      <c r="E143" s="95"/>
      <c r="F143" s="95"/>
      <c r="G143" s="58">
        <f t="shared" si="22"/>
        <v>0</v>
      </c>
      <c r="H143" s="272"/>
      <c r="J143" s="50" t="s">
        <v>554</v>
      </c>
      <c r="K143" s="95"/>
      <c r="L143" s="95"/>
      <c r="M143" s="95"/>
      <c r="N143" s="58">
        <f t="shared" si="23"/>
        <v>0</v>
      </c>
    </row>
    <row r="144" spans="3:14" x14ac:dyDescent="0.35">
      <c r="C144" s="49" t="s">
        <v>555</v>
      </c>
      <c r="D144" s="95"/>
      <c r="E144" s="95"/>
      <c r="F144" s="95"/>
      <c r="G144" s="58">
        <f t="shared" si="22"/>
        <v>0</v>
      </c>
      <c r="H144" s="272"/>
      <c r="J144" s="49" t="s">
        <v>555</v>
      </c>
      <c r="K144" s="95"/>
      <c r="L144" s="95"/>
      <c r="M144" s="95"/>
      <c r="N144" s="58">
        <f t="shared" si="23"/>
        <v>0</v>
      </c>
    </row>
    <row r="145" spans="2:14" ht="15.75" customHeight="1" x14ac:dyDescent="0.35">
      <c r="C145" s="49" t="s">
        <v>556</v>
      </c>
      <c r="D145" s="95"/>
      <c r="E145" s="95"/>
      <c r="F145" s="95"/>
      <c r="G145" s="58">
        <f t="shared" si="22"/>
        <v>0</v>
      </c>
      <c r="H145" s="272"/>
      <c r="J145" s="49" t="s">
        <v>556</v>
      </c>
      <c r="K145" s="95"/>
      <c r="L145" s="95"/>
      <c r="M145" s="95"/>
      <c r="N145" s="58">
        <f t="shared" si="23"/>
        <v>0</v>
      </c>
    </row>
    <row r="146" spans="2:14" ht="31" x14ac:dyDescent="0.35">
      <c r="C146" s="49" t="s">
        <v>557</v>
      </c>
      <c r="D146" s="95"/>
      <c r="E146" s="95"/>
      <c r="F146" s="95"/>
      <c r="G146" s="58">
        <f t="shared" si="22"/>
        <v>0</v>
      </c>
      <c r="H146" s="272"/>
      <c r="J146" s="49" t="s">
        <v>557</v>
      </c>
      <c r="K146" s="95"/>
      <c r="L146" s="95"/>
      <c r="M146" s="95"/>
      <c r="N146" s="58">
        <f t="shared" si="23"/>
        <v>0</v>
      </c>
    </row>
    <row r="147" spans="2:14" x14ac:dyDescent="0.35">
      <c r="C147" s="54" t="s">
        <v>21</v>
      </c>
      <c r="D147" s="64">
        <f>SUM(D140:D146)</f>
        <v>0</v>
      </c>
      <c r="E147" s="64">
        <f>SUM(E140:E146)</f>
        <v>0</v>
      </c>
      <c r="F147" s="64">
        <f>SUM(F140:F146)</f>
        <v>0</v>
      </c>
      <c r="G147" s="58">
        <f t="shared" si="22"/>
        <v>0</v>
      </c>
      <c r="H147" s="272"/>
      <c r="J147" s="54" t="s">
        <v>21</v>
      </c>
      <c r="K147" s="64">
        <f>SUM(K140:K146)</f>
        <v>0</v>
      </c>
      <c r="L147" s="64">
        <f>SUM(L140:L146)</f>
        <v>0</v>
      </c>
      <c r="M147" s="64">
        <f>SUM(M140:M146)</f>
        <v>0</v>
      </c>
      <c r="N147" s="58">
        <f t="shared" si="23"/>
        <v>0</v>
      </c>
    </row>
    <row r="148" spans="2:14" x14ac:dyDescent="0.35">
      <c r="H148" s="272"/>
      <c r="K148" s="53"/>
      <c r="L148" s="53"/>
      <c r="M148" s="53"/>
    </row>
    <row r="149" spans="2:14" x14ac:dyDescent="0.35">
      <c r="B149" s="365" t="s">
        <v>575</v>
      </c>
      <c r="C149" s="366"/>
      <c r="D149" s="366"/>
      <c r="E149" s="366"/>
      <c r="F149" s="366"/>
      <c r="G149" s="367"/>
      <c r="H149" s="272"/>
      <c r="I149" s="365" t="s">
        <v>575</v>
      </c>
      <c r="J149" s="366"/>
      <c r="K149" s="366"/>
      <c r="L149" s="366"/>
      <c r="M149" s="366"/>
      <c r="N149" s="367"/>
    </row>
    <row r="150" spans="2:14" x14ac:dyDescent="0.35">
      <c r="C150" s="365" t="s">
        <v>487</v>
      </c>
      <c r="D150" s="366"/>
      <c r="E150" s="366"/>
      <c r="F150" s="366"/>
      <c r="G150" s="367"/>
      <c r="H150" s="272"/>
      <c r="J150" s="365" t="s">
        <v>487</v>
      </c>
      <c r="K150" s="366"/>
      <c r="L150" s="366"/>
      <c r="M150" s="366"/>
      <c r="N150" s="367"/>
    </row>
    <row r="151" spans="2:14" ht="24" customHeight="1" thickBot="1" x14ac:dyDescent="0.4">
      <c r="C151" s="61" t="s">
        <v>576</v>
      </c>
      <c r="D151" s="62">
        <f>'1) Tableau budgétaire 1'!D169</f>
        <v>0</v>
      </c>
      <c r="E151" s="62">
        <f>'1) Tableau budgétaire 1'!E169</f>
        <v>0</v>
      </c>
      <c r="F151" s="62">
        <f>'1) Tableau budgétaire 1'!F169</f>
        <v>0</v>
      </c>
      <c r="G151" s="63">
        <f>SUM(D151:F151)</f>
        <v>0</v>
      </c>
      <c r="H151" s="272"/>
      <c r="J151" s="61" t="s">
        <v>576</v>
      </c>
      <c r="K151" s="62">
        <f>'1) Tableau budgétaire 1'!K169</f>
        <v>0</v>
      </c>
      <c r="L151" s="62">
        <f>'1) Tableau budgétaire 1'!L169</f>
        <v>0</v>
      </c>
      <c r="M151" s="62" t="str">
        <f>'1) Tableau budgétaire 1'!M169</f>
        <v>Produit total</v>
      </c>
      <c r="N151" s="63">
        <f>SUM(K151:M151)</f>
        <v>0</v>
      </c>
    </row>
    <row r="152" spans="2:14" ht="24.75" customHeight="1" x14ac:dyDescent="0.35">
      <c r="C152" s="59" t="s">
        <v>551</v>
      </c>
      <c r="D152" s="93"/>
      <c r="E152" s="94"/>
      <c r="F152" s="94"/>
      <c r="G152" s="60">
        <f t="shared" ref="G152:G159" si="24">SUM(D152:F152)</f>
        <v>0</v>
      </c>
      <c r="H152" s="272"/>
      <c r="J152" s="59" t="s">
        <v>551</v>
      </c>
      <c r="K152" s="93"/>
      <c r="L152" s="94"/>
      <c r="M152" s="94"/>
      <c r="N152" s="60">
        <f t="shared" ref="N152:N159" si="25">SUM(K152:M152)</f>
        <v>0</v>
      </c>
    </row>
    <row r="153" spans="2:14" ht="15.75" customHeight="1" x14ac:dyDescent="0.35">
      <c r="C153" s="49" t="s">
        <v>552</v>
      </c>
      <c r="D153" s="95"/>
      <c r="E153" s="20"/>
      <c r="F153" s="20"/>
      <c r="G153" s="58">
        <f t="shared" si="24"/>
        <v>0</v>
      </c>
      <c r="H153" s="272"/>
      <c r="J153" s="49" t="s">
        <v>552</v>
      </c>
      <c r="K153" s="95"/>
      <c r="L153" s="20"/>
      <c r="M153" s="20"/>
      <c r="N153" s="58">
        <f t="shared" si="25"/>
        <v>0</v>
      </c>
    </row>
    <row r="154" spans="2:14" ht="15.75" customHeight="1" x14ac:dyDescent="0.35">
      <c r="C154" s="49" t="s">
        <v>553</v>
      </c>
      <c r="D154" s="95"/>
      <c r="E154" s="95"/>
      <c r="F154" s="95"/>
      <c r="G154" s="58">
        <f t="shared" si="24"/>
        <v>0</v>
      </c>
      <c r="H154" s="272"/>
      <c r="J154" s="49" t="s">
        <v>553</v>
      </c>
      <c r="K154" s="95"/>
      <c r="L154" s="95"/>
      <c r="M154" s="95"/>
      <c r="N154" s="58">
        <f t="shared" si="25"/>
        <v>0</v>
      </c>
    </row>
    <row r="155" spans="2:14" ht="15.75" customHeight="1" x14ac:dyDescent="0.35">
      <c r="C155" s="50" t="s">
        <v>554</v>
      </c>
      <c r="D155" s="95"/>
      <c r="E155" s="95"/>
      <c r="F155" s="95"/>
      <c r="G155" s="58">
        <f t="shared" si="24"/>
        <v>0</v>
      </c>
      <c r="H155" s="272"/>
      <c r="J155" s="50" t="s">
        <v>554</v>
      </c>
      <c r="K155" s="95"/>
      <c r="L155" s="95"/>
      <c r="M155" s="95"/>
      <c r="N155" s="58">
        <f t="shared" si="25"/>
        <v>0</v>
      </c>
    </row>
    <row r="156" spans="2:14" ht="15.75" customHeight="1" x14ac:dyDescent="0.35">
      <c r="C156" s="49" t="s">
        <v>555</v>
      </c>
      <c r="D156" s="95"/>
      <c r="E156" s="95"/>
      <c r="F156" s="95"/>
      <c r="G156" s="58">
        <f t="shared" si="24"/>
        <v>0</v>
      </c>
      <c r="H156" s="272"/>
      <c r="J156" s="49" t="s">
        <v>555</v>
      </c>
      <c r="K156" s="95"/>
      <c r="L156" s="95"/>
      <c r="M156" s="95"/>
      <c r="N156" s="58">
        <f t="shared" si="25"/>
        <v>0</v>
      </c>
    </row>
    <row r="157" spans="2:14" ht="15.75" customHeight="1" x14ac:dyDescent="0.35">
      <c r="C157" s="49" t="s">
        <v>556</v>
      </c>
      <c r="D157" s="95"/>
      <c r="E157" s="95"/>
      <c r="F157" s="95"/>
      <c r="G157" s="58">
        <f t="shared" si="24"/>
        <v>0</v>
      </c>
      <c r="H157" s="272"/>
      <c r="J157" s="49" t="s">
        <v>556</v>
      </c>
      <c r="K157" s="95"/>
      <c r="L157" s="95"/>
      <c r="M157" s="95"/>
      <c r="N157" s="58">
        <f t="shared" si="25"/>
        <v>0</v>
      </c>
    </row>
    <row r="158" spans="2:14" ht="15.75" customHeight="1" x14ac:dyDescent="0.35">
      <c r="C158" s="49" t="s">
        <v>557</v>
      </c>
      <c r="D158" s="95"/>
      <c r="E158" s="95"/>
      <c r="F158" s="95"/>
      <c r="G158" s="58">
        <f t="shared" si="24"/>
        <v>0</v>
      </c>
      <c r="H158" s="272"/>
      <c r="J158" s="49" t="s">
        <v>557</v>
      </c>
      <c r="K158" s="95"/>
      <c r="L158" s="95"/>
      <c r="M158" s="95"/>
      <c r="N158" s="58">
        <f t="shared" si="25"/>
        <v>0</v>
      </c>
    </row>
    <row r="159" spans="2:14" ht="15.75" customHeight="1" x14ac:dyDescent="0.35">
      <c r="C159" s="54" t="s">
        <v>21</v>
      </c>
      <c r="D159" s="64">
        <f>SUM(D152:D158)</f>
        <v>0</v>
      </c>
      <c r="E159" s="64">
        <f>SUM(E152:E158)</f>
        <v>0</v>
      </c>
      <c r="F159" s="64">
        <f>SUM(F152:F158)</f>
        <v>0</v>
      </c>
      <c r="G159" s="58">
        <f t="shared" si="24"/>
        <v>0</v>
      </c>
      <c r="H159" s="272"/>
      <c r="J159" s="54" t="s">
        <v>21</v>
      </c>
      <c r="K159" s="64">
        <f>SUM(K152:K158)</f>
        <v>0</v>
      </c>
      <c r="L159" s="64">
        <f>SUM(L152:L158)</f>
        <v>0</v>
      </c>
      <c r="M159" s="64">
        <f>SUM(M152:M158)</f>
        <v>0</v>
      </c>
      <c r="N159" s="58">
        <f t="shared" si="25"/>
        <v>0</v>
      </c>
    </row>
    <row r="160" spans="2:14" s="53" customFormat="1" ht="15.75" customHeight="1" x14ac:dyDescent="0.35">
      <c r="C160" s="65"/>
      <c r="D160" s="66"/>
      <c r="E160" s="66"/>
      <c r="F160" s="66"/>
      <c r="G160" s="67"/>
      <c r="H160" s="272"/>
      <c r="J160" s="65"/>
      <c r="K160" s="66"/>
      <c r="L160" s="66"/>
      <c r="M160" s="66"/>
      <c r="N160" s="67"/>
    </row>
    <row r="161" spans="3:14" ht="15.75" customHeight="1" x14ac:dyDescent="0.35">
      <c r="C161" s="365" t="s">
        <v>496</v>
      </c>
      <c r="D161" s="366"/>
      <c r="E161" s="366"/>
      <c r="F161" s="366"/>
      <c r="G161" s="367"/>
      <c r="H161" s="272"/>
      <c r="J161" s="365" t="s">
        <v>496</v>
      </c>
      <c r="K161" s="366"/>
      <c r="L161" s="366"/>
      <c r="M161" s="366"/>
      <c r="N161" s="367"/>
    </row>
    <row r="162" spans="3:14" ht="21" customHeight="1" thickBot="1" x14ac:dyDescent="0.4">
      <c r="C162" s="61" t="s">
        <v>577</v>
      </c>
      <c r="D162" s="62">
        <f>'1) Tableau budgétaire 1'!D179</f>
        <v>0</v>
      </c>
      <c r="E162" s="62">
        <f>'1) Tableau budgétaire 1'!E179</f>
        <v>0</v>
      </c>
      <c r="F162" s="62">
        <f>'1) Tableau budgétaire 1'!F179</f>
        <v>0</v>
      </c>
      <c r="G162" s="63">
        <f t="shared" ref="G162:G170" si="26">SUM(D162:F162)</f>
        <v>0</v>
      </c>
      <c r="H162" s="272"/>
      <c r="J162" s="61" t="s">
        <v>577</v>
      </c>
      <c r="K162" s="62">
        <f>'1) Tableau budgétaire 1'!K179</f>
        <v>0</v>
      </c>
      <c r="L162" s="62">
        <f>'1) Tableau budgétaire 1'!L179</f>
        <v>0</v>
      </c>
      <c r="M162" s="62" t="str">
        <f>'1) Tableau budgétaire 1'!M179</f>
        <v>Produit total</v>
      </c>
      <c r="N162" s="63">
        <f t="shared" ref="N162:N170" si="27">SUM(K162:M162)</f>
        <v>0</v>
      </c>
    </row>
    <row r="163" spans="3:14" ht="15.75" customHeight="1" x14ac:dyDescent="0.35">
      <c r="C163" s="59" t="s">
        <v>551</v>
      </c>
      <c r="D163" s="93"/>
      <c r="E163" s="94"/>
      <c r="F163" s="94"/>
      <c r="G163" s="60">
        <f t="shared" si="26"/>
        <v>0</v>
      </c>
      <c r="H163" s="272"/>
      <c r="J163" s="59" t="s">
        <v>551</v>
      </c>
      <c r="K163" s="93"/>
      <c r="L163" s="94"/>
      <c r="M163" s="94"/>
      <c r="N163" s="60">
        <f t="shared" si="27"/>
        <v>0</v>
      </c>
    </row>
    <row r="164" spans="3:14" ht="15.75" customHeight="1" x14ac:dyDescent="0.35">
      <c r="C164" s="49" t="s">
        <v>552</v>
      </c>
      <c r="D164" s="95"/>
      <c r="E164" s="20"/>
      <c r="F164" s="20"/>
      <c r="G164" s="58">
        <f t="shared" si="26"/>
        <v>0</v>
      </c>
      <c r="H164" s="272"/>
      <c r="J164" s="49" t="s">
        <v>552</v>
      </c>
      <c r="K164" s="95"/>
      <c r="L164" s="20"/>
      <c r="M164" s="20"/>
      <c r="N164" s="58">
        <f t="shared" si="27"/>
        <v>0</v>
      </c>
    </row>
    <row r="165" spans="3:14" ht="15.75" customHeight="1" x14ac:dyDescent="0.35">
      <c r="C165" s="49" t="s">
        <v>553</v>
      </c>
      <c r="D165" s="95"/>
      <c r="E165" s="95"/>
      <c r="F165" s="95"/>
      <c r="G165" s="58">
        <f t="shared" si="26"/>
        <v>0</v>
      </c>
      <c r="H165" s="272"/>
      <c r="J165" s="49" t="s">
        <v>553</v>
      </c>
      <c r="K165" s="95"/>
      <c r="L165" s="95"/>
      <c r="M165" s="95"/>
      <c r="N165" s="58">
        <f t="shared" si="27"/>
        <v>0</v>
      </c>
    </row>
    <row r="166" spans="3:14" ht="15.75" customHeight="1" x14ac:dyDescent="0.35">
      <c r="C166" s="50" t="s">
        <v>554</v>
      </c>
      <c r="D166" s="95"/>
      <c r="E166" s="95"/>
      <c r="F166" s="95"/>
      <c r="G166" s="58">
        <f t="shared" si="26"/>
        <v>0</v>
      </c>
      <c r="H166" s="272"/>
      <c r="J166" s="50" t="s">
        <v>554</v>
      </c>
      <c r="K166" s="95"/>
      <c r="L166" s="95"/>
      <c r="M166" s="95"/>
      <c r="N166" s="58">
        <f t="shared" si="27"/>
        <v>0</v>
      </c>
    </row>
    <row r="167" spans="3:14" ht="15.75" customHeight="1" x14ac:dyDescent="0.35">
      <c r="C167" s="49" t="s">
        <v>555</v>
      </c>
      <c r="D167" s="95"/>
      <c r="E167" s="95"/>
      <c r="F167" s="95"/>
      <c r="G167" s="58">
        <f t="shared" si="26"/>
        <v>0</v>
      </c>
      <c r="H167" s="272"/>
      <c r="J167" s="49" t="s">
        <v>555</v>
      </c>
      <c r="K167" s="95"/>
      <c r="L167" s="95"/>
      <c r="M167" s="95"/>
      <c r="N167" s="58">
        <f t="shared" si="27"/>
        <v>0</v>
      </c>
    </row>
    <row r="168" spans="3:14" ht="15.75" customHeight="1" x14ac:dyDescent="0.35">
      <c r="C168" s="49" t="s">
        <v>556</v>
      </c>
      <c r="D168" s="95"/>
      <c r="E168" s="95"/>
      <c r="F168" s="95"/>
      <c r="G168" s="58">
        <f t="shared" si="26"/>
        <v>0</v>
      </c>
      <c r="H168" s="272"/>
      <c r="J168" s="49" t="s">
        <v>556</v>
      </c>
      <c r="K168" s="95"/>
      <c r="L168" s="95"/>
      <c r="M168" s="95"/>
      <c r="N168" s="58">
        <f t="shared" si="27"/>
        <v>0</v>
      </c>
    </row>
    <row r="169" spans="3:14" ht="15.75" customHeight="1" x14ac:dyDescent="0.35">
      <c r="C169" s="49" t="s">
        <v>557</v>
      </c>
      <c r="D169" s="95"/>
      <c r="E169" s="95"/>
      <c r="F169" s="95"/>
      <c r="G169" s="58">
        <f t="shared" si="26"/>
        <v>0</v>
      </c>
      <c r="H169" s="272"/>
      <c r="J169" s="49" t="s">
        <v>557</v>
      </c>
      <c r="K169" s="95"/>
      <c r="L169" s="95"/>
      <c r="M169" s="95"/>
      <c r="N169" s="58">
        <f t="shared" si="27"/>
        <v>0</v>
      </c>
    </row>
    <row r="170" spans="3:14" ht="15.75" customHeight="1" x14ac:dyDescent="0.35">
      <c r="C170" s="54" t="s">
        <v>21</v>
      </c>
      <c r="D170" s="64">
        <f>SUM(D163:D169)</f>
        <v>0</v>
      </c>
      <c r="E170" s="64">
        <f>SUM(E163:E169)</f>
        <v>0</v>
      </c>
      <c r="F170" s="64">
        <f>SUM(F163:F169)</f>
        <v>0</v>
      </c>
      <c r="G170" s="58">
        <f t="shared" si="26"/>
        <v>0</v>
      </c>
      <c r="H170" s="272"/>
      <c r="J170" s="54" t="s">
        <v>21</v>
      </c>
      <c r="K170" s="64">
        <f>SUM(K163:K169)</f>
        <v>0</v>
      </c>
      <c r="L170" s="64">
        <f>SUM(L163:L169)</f>
        <v>0</v>
      </c>
      <c r="M170" s="64">
        <f>SUM(M163:M169)</f>
        <v>0</v>
      </c>
      <c r="N170" s="58">
        <f t="shared" si="27"/>
        <v>0</v>
      </c>
    </row>
    <row r="171" spans="3:14" s="53" customFormat="1" ht="15.75" customHeight="1" x14ac:dyDescent="0.35">
      <c r="C171" s="65"/>
      <c r="D171" s="66"/>
      <c r="E171" s="66"/>
      <c r="F171" s="66"/>
      <c r="G171" s="67"/>
      <c r="H171" s="272"/>
      <c r="J171" s="65"/>
      <c r="K171" s="66"/>
      <c r="L171" s="66"/>
      <c r="M171" s="66"/>
      <c r="N171" s="67"/>
    </row>
    <row r="172" spans="3:14" ht="15.75" customHeight="1" x14ac:dyDescent="0.35">
      <c r="C172" s="365" t="s">
        <v>505</v>
      </c>
      <c r="D172" s="366"/>
      <c r="E172" s="366"/>
      <c r="F172" s="366"/>
      <c r="G172" s="367"/>
      <c r="H172" s="272"/>
      <c r="J172" s="365" t="s">
        <v>505</v>
      </c>
      <c r="K172" s="366"/>
      <c r="L172" s="366"/>
      <c r="M172" s="366"/>
      <c r="N172" s="367"/>
    </row>
    <row r="173" spans="3:14" ht="19.5" customHeight="1" thickBot="1" x14ac:dyDescent="0.4">
      <c r="C173" s="61" t="s">
        <v>578</v>
      </c>
      <c r="D173" s="62">
        <f>'1) Tableau budgétaire 1'!D189</f>
        <v>0</v>
      </c>
      <c r="E173" s="62">
        <f>'1) Tableau budgétaire 1'!E189</f>
        <v>0</v>
      </c>
      <c r="F173" s="62">
        <f>'1) Tableau budgétaire 1'!F189</f>
        <v>0</v>
      </c>
      <c r="G173" s="63">
        <f t="shared" ref="G173:G181" si="28">SUM(D173:F173)</f>
        <v>0</v>
      </c>
      <c r="H173" s="272"/>
      <c r="J173" s="61" t="s">
        <v>578</v>
      </c>
      <c r="K173" s="62">
        <f>'1) Tableau budgétaire 1'!K189</f>
        <v>0</v>
      </c>
      <c r="L173" s="62">
        <f>'1) Tableau budgétaire 1'!L189</f>
        <v>0</v>
      </c>
      <c r="M173" s="62" t="str">
        <f>'1) Tableau budgétaire 1'!M189</f>
        <v>Produit total</v>
      </c>
      <c r="N173" s="63">
        <f t="shared" ref="N173:N181" si="29">SUM(K173:M173)</f>
        <v>0</v>
      </c>
    </row>
    <row r="174" spans="3:14" ht="15.75" customHeight="1" x14ac:dyDescent="0.35">
      <c r="C174" s="59" t="s">
        <v>551</v>
      </c>
      <c r="D174" s="93"/>
      <c r="E174" s="94"/>
      <c r="F174" s="94"/>
      <c r="G174" s="60">
        <f t="shared" si="28"/>
        <v>0</v>
      </c>
      <c r="H174" s="272"/>
      <c r="J174" s="59" t="s">
        <v>551</v>
      </c>
      <c r="K174" s="93"/>
      <c r="L174" s="94"/>
      <c r="M174" s="94"/>
      <c r="N174" s="60">
        <f t="shared" si="29"/>
        <v>0</v>
      </c>
    </row>
    <row r="175" spans="3:14" ht="15.75" customHeight="1" x14ac:dyDescent="0.35">
      <c r="C175" s="49" t="s">
        <v>552</v>
      </c>
      <c r="D175" s="95"/>
      <c r="E175" s="20"/>
      <c r="F175" s="20"/>
      <c r="G175" s="58">
        <f t="shared" si="28"/>
        <v>0</v>
      </c>
      <c r="H175" s="272"/>
      <c r="J175" s="49" t="s">
        <v>552</v>
      </c>
      <c r="K175" s="95"/>
      <c r="L175" s="20"/>
      <c r="M175" s="20"/>
      <c r="N175" s="58">
        <f t="shared" si="29"/>
        <v>0</v>
      </c>
    </row>
    <row r="176" spans="3:14" ht="15.75" customHeight="1" x14ac:dyDescent="0.35">
      <c r="C176" s="49" t="s">
        <v>553</v>
      </c>
      <c r="D176" s="95"/>
      <c r="E176" s="95"/>
      <c r="F176" s="95"/>
      <c r="G176" s="58">
        <f t="shared" si="28"/>
        <v>0</v>
      </c>
      <c r="H176" s="272"/>
      <c r="J176" s="49" t="s">
        <v>553</v>
      </c>
      <c r="K176" s="95"/>
      <c r="L176" s="95"/>
      <c r="M176" s="95"/>
      <c r="N176" s="58">
        <f t="shared" si="29"/>
        <v>0</v>
      </c>
    </row>
    <row r="177" spans="3:14" ht="15.75" customHeight="1" x14ac:dyDescent="0.35">
      <c r="C177" s="50" t="s">
        <v>554</v>
      </c>
      <c r="D177" s="95"/>
      <c r="E177" s="95"/>
      <c r="F177" s="95"/>
      <c r="G177" s="58">
        <f t="shared" si="28"/>
        <v>0</v>
      </c>
      <c r="H177" s="272"/>
      <c r="J177" s="50" t="s">
        <v>554</v>
      </c>
      <c r="K177" s="95"/>
      <c r="L177" s="95"/>
      <c r="M177" s="95"/>
      <c r="N177" s="58">
        <f t="shared" si="29"/>
        <v>0</v>
      </c>
    </row>
    <row r="178" spans="3:14" ht="15.75" customHeight="1" x14ac:dyDescent="0.35">
      <c r="C178" s="49" t="s">
        <v>555</v>
      </c>
      <c r="D178" s="95"/>
      <c r="E178" s="95"/>
      <c r="F178" s="95"/>
      <c r="G178" s="58">
        <f t="shared" si="28"/>
        <v>0</v>
      </c>
      <c r="H178" s="272"/>
      <c r="J178" s="49" t="s">
        <v>555</v>
      </c>
      <c r="K178" s="95"/>
      <c r="L178" s="95"/>
      <c r="M178" s="95"/>
      <c r="N178" s="58">
        <f t="shared" si="29"/>
        <v>0</v>
      </c>
    </row>
    <row r="179" spans="3:14" ht="15.75" customHeight="1" x14ac:dyDescent="0.35">
      <c r="C179" s="49" t="s">
        <v>556</v>
      </c>
      <c r="D179" s="95"/>
      <c r="E179" s="95"/>
      <c r="F179" s="95"/>
      <c r="G179" s="58">
        <f t="shared" si="28"/>
        <v>0</v>
      </c>
      <c r="H179" s="272"/>
      <c r="J179" s="49" t="s">
        <v>556</v>
      </c>
      <c r="K179" s="95"/>
      <c r="L179" s="95"/>
      <c r="M179" s="95"/>
      <c r="N179" s="58">
        <f t="shared" si="29"/>
        <v>0</v>
      </c>
    </row>
    <row r="180" spans="3:14" ht="15.75" customHeight="1" x14ac:dyDescent="0.35">
      <c r="C180" s="49" t="s">
        <v>557</v>
      </c>
      <c r="D180" s="95"/>
      <c r="E180" s="95"/>
      <c r="F180" s="95"/>
      <c r="G180" s="58">
        <f t="shared" si="28"/>
        <v>0</v>
      </c>
      <c r="H180" s="272"/>
      <c r="J180" s="49" t="s">
        <v>557</v>
      </c>
      <c r="K180" s="95"/>
      <c r="L180" s="95"/>
      <c r="M180" s="95"/>
      <c r="N180" s="58">
        <f t="shared" si="29"/>
        <v>0</v>
      </c>
    </row>
    <row r="181" spans="3:14" ht="15.75" customHeight="1" x14ac:dyDescent="0.35">
      <c r="C181" s="54" t="s">
        <v>21</v>
      </c>
      <c r="D181" s="64">
        <f>SUM(D174:D180)</f>
        <v>0</v>
      </c>
      <c r="E181" s="64">
        <f>SUM(E174:E180)</f>
        <v>0</v>
      </c>
      <c r="F181" s="64">
        <f>SUM(F174:F180)</f>
        <v>0</v>
      </c>
      <c r="G181" s="58">
        <f t="shared" si="28"/>
        <v>0</v>
      </c>
      <c r="H181" s="272"/>
      <c r="J181" s="54" t="s">
        <v>21</v>
      </c>
      <c r="K181" s="64">
        <f>SUM(K174:K180)</f>
        <v>0</v>
      </c>
      <c r="L181" s="64">
        <f>SUM(L174:L180)</f>
        <v>0</v>
      </c>
      <c r="M181" s="64">
        <f>SUM(M174:M180)</f>
        <v>0</v>
      </c>
      <c r="N181" s="58">
        <f t="shared" si="29"/>
        <v>0</v>
      </c>
    </row>
    <row r="182" spans="3:14" s="53" customFormat="1" ht="15.75" customHeight="1" x14ac:dyDescent="0.35">
      <c r="C182" s="65"/>
      <c r="D182" s="66"/>
      <c r="E182" s="66"/>
      <c r="F182" s="66"/>
      <c r="G182" s="67"/>
      <c r="H182" s="272"/>
      <c r="J182" s="65"/>
      <c r="K182" s="66"/>
      <c r="L182" s="66"/>
      <c r="M182" s="66"/>
      <c r="N182" s="67"/>
    </row>
    <row r="183" spans="3:14" ht="15.75" customHeight="1" x14ac:dyDescent="0.35">
      <c r="C183" s="365" t="s">
        <v>514</v>
      </c>
      <c r="D183" s="366"/>
      <c r="E183" s="366"/>
      <c r="F183" s="366"/>
      <c r="G183" s="367"/>
      <c r="H183" s="272"/>
      <c r="J183" s="365" t="s">
        <v>514</v>
      </c>
      <c r="K183" s="366"/>
      <c r="L183" s="366"/>
      <c r="M183" s="366"/>
      <c r="N183" s="367"/>
    </row>
    <row r="184" spans="3:14" ht="22.5" customHeight="1" thickBot="1" x14ac:dyDescent="0.4">
      <c r="C184" s="61" t="s">
        <v>579</v>
      </c>
      <c r="D184" s="62">
        <f>'1) Tableau budgétaire 1'!D199</f>
        <v>0</v>
      </c>
      <c r="E184" s="62">
        <f>'1) Tableau budgétaire 1'!E199</f>
        <v>0</v>
      </c>
      <c r="F184" s="62">
        <f>'1) Tableau budgétaire 1'!F199</f>
        <v>0</v>
      </c>
      <c r="G184" s="63">
        <f t="shared" ref="G184:G192" si="30">SUM(D184:F184)</f>
        <v>0</v>
      </c>
      <c r="H184" s="272"/>
      <c r="J184" s="61" t="s">
        <v>579</v>
      </c>
      <c r="K184" s="62">
        <f>'1) Tableau budgétaire 1'!K199</f>
        <v>0</v>
      </c>
      <c r="L184" s="62">
        <f>'1) Tableau budgétaire 1'!L199</f>
        <v>0</v>
      </c>
      <c r="M184" s="62" t="str">
        <f>'1) Tableau budgétaire 1'!M199</f>
        <v>Produit total</v>
      </c>
      <c r="N184" s="63">
        <f t="shared" ref="N184:N192" si="31">SUM(K184:M184)</f>
        <v>0</v>
      </c>
    </row>
    <row r="185" spans="3:14" ht="15.75" customHeight="1" x14ac:dyDescent="0.35">
      <c r="C185" s="59" t="s">
        <v>551</v>
      </c>
      <c r="D185" s="93"/>
      <c r="E185" s="94"/>
      <c r="F185" s="94"/>
      <c r="G185" s="60">
        <f t="shared" si="30"/>
        <v>0</v>
      </c>
      <c r="H185" s="272"/>
      <c r="J185" s="59" t="s">
        <v>551</v>
      </c>
      <c r="K185" s="93"/>
      <c r="L185" s="94"/>
      <c r="M185" s="94"/>
      <c r="N185" s="60">
        <f t="shared" si="31"/>
        <v>0</v>
      </c>
    </row>
    <row r="186" spans="3:14" ht="15.75" customHeight="1" x14ac:dyDescent="0.35">
      <c r="C186" s="49" t="s">
        <v>552</v>
      </c>
      <c r="D186" s="95"/>
      <c r="E186" s="20"/>
      <c r="F186" s="20"/>
      <c r="G186" s="58">
        <f t="shared" si="30"/>
        <v>0</v>
      </c>
      <c r="H186" s="272"/>
      <c r="J186" s="49" t="s">
        <v>552</v>
      </c>
      <c r="K186" s="95"/>
      <c r="L186" s="20"/>
      <c r="M186" s="20"/>
      <c r="N186" s="58">
        <f t="shared" si="31"/>
        <v>0</v>
      </c>
    </row>
    <row r="187" spans="3:14" ht="15.75" customHeight="1" x14ac:dyDescent="0.35">
      <c r="C187" s="49" t="s">
        <v>553</v>
      </c>
      <c r="D187" s="95"/>
      <c r="E187" s="95"/>
      <c r="F187" s="95"/>
      <c r="G187" s="58">
        <f t="shared" si="30"/>
        <v>0</v>
      </c>
      <c r="H187" s="272"/>
      <c r="J187" s="49" t="s">
        <v>553</v>
      </c>
      <c r="K187" s="95"/>
      <c r="L187" s="95"/>
      <c r="M187" s="95"/>
      <c r="N187" s="58">
        <f t="shared" si="31"/>
        <v>0</v>
      </c>
    </row>
    <row r="188" spans="3:14" ht="15.75" customHeight="1" x14ac:dyDescent="0.35">
      <c r="C188" s="50" t="s">
        <v>554</v>
      </c>
      <c r="D188" s="95"/>
      <c r="E188" s="95"/>
      <c r="F188" s="95"/>
      <c r="G188" s="58">
        <f t="shared" si="30"/>
        <v>0</v>
      </c>
      <c r="H188" s="272"/>
      <c r="J188" s="50" t="s">
        <v>554</v>
      </c>
      <c r="K188" s="95"/>
      <c r="L188" s="95"/>
      <c r="M188" s="95"/>
      <c r="N188" s="58">
        <f t="shared" si="31"/>
        <v>0</v>
      </c>
    </row>
    <row r="189" spans="3:14" ht="15.75" customHeight="1" x14ac:dyDescent="0.35">
      <c r="C189" s="49" t="s">
        <v>555</v>
      </c>
      <c r="D189" s="95"/>
      <c r="E189" s="95"/>
      <c r="F189" s="95"/>
      <c r="G189" s="58">
        <f t="shared" si="30"/>
        <v>0</v>
      </c>
      <c r="H189" s="272"/>
      <c r="J189" s="49" t="s">
        <v>555</v>
      </c>
      <c r="K189" s="95"/>
      <c r="L189" s="95"/>
      <c r="M189" s="95"/>
      <c r="N189" s="58">
        <f t="shared" si="31"/>
        <v>0</v>
      </c>
    </row>
    <row r="190" spans="3:14" ht="15.75" customHeight="1" x14ac:dyDescent="0.35">
      <c r="C190" s="49" t="s">
        <v>556</v>
      </c>
      <c r="D190" s="95"/>
      <c r="E190" s="95"/>
      <c r="F190" s="95"/>
      <c r="G190" s="58">
        <f t="shared" si="30"/>
        <v>0</v>
      </c>
      <c r="H190" s="272"/>
      <c r="J190" s="49" t="s">
        <v>556</v>
      </c>
      <c r="K190" s="95"/>
      <c r="L190" s="95"/>
      <c r="M190" s="95"/>
      <c r="N190" s="58">
        <f t="shared" si="31"/>
        <v>0</v>
      </c>
    </row>
    <row r="191" spans="3:14" ht="15.75" customHeight="1" x14ac:dyDescent="0.35">
      <c r="C191" s="49" t="s">
        <v>557</v>
      </c>
      <c r="D191" s="95"/>
      <c r="E191" s="95"/>
      <c r="F191" s="95"/>
      <c r="G191" s="58">
        <f t="shared" si="30"/>
        <v>0</v>
      </c>
      <c r="H191" s="272"/>
      <c r="J191" s="49" t="s">
        <v>557</v>
      </c>
      <c r="K191" s="95"/>
      <c r="L191" s="95"/>
      <c r="M191" s="95"/>
      <c r="N191" s="58">
        <f t="shared" si="31"/>
        <v>0</v>
      </c>
    </row>
    <row r="192" spans="3:14" ht="15.75" customHeight="1" x14ac:dyDescent="0.35">
      <c r="C192" s="54" t="s">
        <v>21</v>
      </c>
      <c r="D192" s="64">
        <f>SUM(D185:D191)</f>
        <v>0</v>
      </c>
      <c r="E192" s="64">
        <f>SUM(E185:E191)</f>
        <v>0</v>
      </c>
      <c r="F192" s="64">
        <f>SUM(F185:F191)</f>
        <v>0</v>
      </c>
      <c r="G192" s="58">
        <f t="shared" si="30"/>
        <v>0</v>
      </c>
      <c r="H192" s="272"/>
      <c r="J192" s="54" t="s">
        <v>21</v>
      </c>
      <c r="K192" s="64">
        <f>SUM(K185:K191)</f>
        <v>0</v>
      </c>
      <c r="L192" s="64">
        <f>SUM(L185:L191)</f>
        <v>0</v>
      </c>
      <c r="M192" s="64">
        <f>SUM(M185:M191)</f>
        <v>0</v>
      </c>
      <c r="N192" s="58">
        <f t="shared" si="31"/>
        <v>0</v>
      </c>
    </row>
    <row r="193" spans="3:15" ht="15.75" customHeight="1" x14ac:dyDescent="0.35">
      <c r="H193" s="272"/>
      <c r="K193" s="53"/>
      <c r="L193" s="53"/>
      <c r="M193" s="53"/>
    </row>
    <row r="194" spans="3:15" ht="15.75" customHeight="1" x14ac:dyDescent="0.35">
      <c r="C194" s="365" t="s">
        <v>580</v>
      </c>
      <c r="D194" s="366"/>
      <c r="E194" s="366"/>
      <c r="F194" s="366"/>
      <c r="G194" s="367"/>
      <c r="H194" s="272"/>
      <c r="J194" s="365" t="s">
        <v>580</v>
      </c>
      <c r="K194" s="366"/>
      <c r="L194" s="366"/>
      <c r="M194" s="366"/>
      <c r="N194" s="367"/>
    </row>
    <row r="195" spans="3:15" ht="36" customHeight="1" thickBot="1" x14ac:dyDescent="0.4">
      <c r="C195" s="61" t="s">
        <v>581</v>
      </c>
      <c r="D195" s="62">
        <f>'1) Tableau budgétaire 1'!D206</f>
        <v>1551130.6600000001</v>
      </c>
      <c r="E195" s="62">
        <f>'1) Tableau budgétaire 1'!E206</f>
        <v>0</v>
      </c>
      <c r="F195" s="62">
        <f>'1) Tableau budgétaire 1'!F206</f>
        <v>0</v>
      </c>
      <c r="G195" s="63">
        <f t="shared" ref="G195:G203" si="32">SUM(D195:F195)</f>
        <v>1551130.6600000001</v>
      </c>
      <c r="H195" s="272"/>
      <c r="J195" s="61" t="s">
        <v>581</v>
      </c>
      <c r="K195" s="62">
        <f>'1) Tableau budgétaire 1'!Q206</f>
        <v>2209131.66</v>
      </c>
      <c r="L195" s="62">
        <f>'1) Tableau budgétaire 1'!L206</f>
        <v>0</v>
      </c>
      <c r="M195" s="62" t="str">
        <f>'1) Tableau budgétaire 1'!M206</f>
        <v>Coûts supplémentaires total</v>
      </c>
      <c r="N195" s="63">
        <f t="shared" ref="N195:N203" si="33">SUM(K195:M195)</f>
        <v>2209131.66</v>
      </c>
    </row>
    <row r="196" spans="3:15" ht="15.75" customHeight="1" x14ac:dyDescent="0.35">
      <c r="C196" s="59" t="s">
        <v>551</v>
      </c>
      <c r="D196" s="32">
        <v>1295681.1100000001</v>
      </c>
      <c r="E196" s="32"/>
      <c r="F196" s="94"/>
      <c r="G196" s="60">
        <f t="shared" si="32"/>
        <v>1295681.1100000001</v>
      </c>
      <c r="H196" s="272"/>
      <c r="J196" s="59" t="s">
        <v>551</v>
      </c>
      <c r="K196" s="269">
        <f>1295681.11+412682</f>
        <v>1708363.11</v>
      </c>
      <c r="L196" s="32"/>
      <c r="M196" s="94"/>
      <c r="N196" s="60">
        <f t="shared" si="33"/>
        <v>1708363.11</v>
      </c>
    </row>
    <row r="197" spans="3:15" ht="15.75" customHeight="1" x14ac:dyDescent="0.35">
      <c r="C197" s="49" t="s">
        <v>552</v>
      </c>
      <c r="D197" s="95"/>
      <c r="E197" s="20"/>
      <c r="F197" s="20"/>
      <c r="G197" s="58">
        <f t="shared" si="32"/>
        <v>0</v>
      </c>
      <c r="H197" s="272"/>
      <c r="J197" s="49" t="s">
        <v>552</v>
      </c>
      <c r="K197" s="294">
        <v>9340</v>
      </c>
      <c r="L197" s="20"/>
      <c r="M197" s="20"/>
      <c r="N197" s="58">
        <f t="shared" si="33"/>
        <v>9340</v>
      </c>
    </row>
    <row r="198" spans="3:15" ht="15.75" customHeight="1" x14ac:dyDescent="0.35">
      <c r="C198" s="49" t="s">
        <v>553</v>
      </c>
      <c r="D198" s="95"/>
      <c r="E198" s="95"/>
      <c r="F198" s="95"/>
      <c r="G198" s="58">
        <f t="shared" si="32"/>
        <v>0</v>
      </c>
      <c r="H198" s="272"/>
      <c r="J198" s="49" t="s">
        <v>553</v>
      </c>
      <c r="K198" s="294">
        <v>7125</v>
      </c>
      <c r="L198" s="95"/>
      <c r="M198" s="95"/>
      <c r="N198" s="58">
        <f t="shared" si="33"/>
        <v>7125</v>
      </c>
    </row>
    <row r="199" spans="3:15" ht="15.75" customHeight="1" x14ac:dyDescent="0.35">
      <c r="C199" s="50" t="s">
        <v>554</v>
      </c>
      <c r="D199" s="95">
        <v>0</v>
      </c>
      <c r="E199" s="95"/>
      <c r="F199" s="95"/>
      <c r="G199" s="58">
        <f t="shared" si="32"/>
        <v>0</v>
      </c>
      <c r="H199" s="272"/>
      <c r="J199" s="50" t="s">
        <v>554</v>
      </c>
      <c r="K199" s="95">
        <v>0</v>
      </c>
      <c r="L199" s="95"/>
      <c r="M199" s="95"/>
      <c r="N199" s="58">
        <f t="shared" si="33"/>
        <v>0</v>
      </c>
    </row>
    <row r="200" spans="3:15" ht="15.75" customHeight="1" x14ac:dyDescent="0.35">
      <c r="C200" s="49" t="s">
        <v>555</v>
      </c>
      <c r="D200" s="95">
        <v>110000</v>
      </c>
      <c r="E200" s="95"/>
      <c r="F200" s="95"/>
      <c r="G200" s="58">
        <f t="shared" si="32"/>
        <v>110000</v>
      </c>
      <c r="H200" s="272"/>
      <c r="J200" s="49" t="s">
        <v>555</v>
      </c>
      <c r="K200" s="294">
        <f>110000+46500</f>
        <v>156500</v>
      </c>
      <c r="L200" s="95"/>
      <c r="M200" s="95"/>
      <c r="N200" s="58">
        <f t="shared" si="33"/>
        <v>156500</v>
      </c>
    </row>
    <row r="201" spans="3:15" ht="15.75" customHeight="1" x14ac:dyDescent="0.35">
      <c r="C201" s="49" t="s">
        <v>556</v>
      </c>
      <c r="D201" s="95"/>
      <c r="E201" s="95"/>
      <c r="F201" s="95"/>
      <c r="G201" s="58">
        <f t="shared" si="32"/>
        <v>0</v>
      </c>
      <c r="H201" s="272"/>
      <c r="J201" s="49" t="s">
        <v>556</v>
      </c>
      <c r="K201" s="95"/>
      <c r="L201" s="95"/>
      <c r="M201" s="95"/>
      <c r="N201" s="58">
        <f t="shared" si="33"/>
        <v>0</v>
      </c>
    </row>
    <row r="202" spans="3:15" ht="15.75" customHeight="1" x14ac:dyDescent="0.35">
      <c r="C202" s="49" t="s">
        <v>557</v>
      </c>
      <c r="D202" s="95">
        <f>85900+59549.55</f>
        <v>145449.54999999999</v>
      </c>
      <c r="E202" s="194"/>
      <c r="F202" s="95"/>
      <c r="G202" s="58">
        <f t="shared" si="32"/>
        <v>145449.54999999999</v>
      </c>
      <c r="H202" s="272"/>
      <c r="J202" s="49" t="s">
        <v>557</v>
      </c>
      <c r="K202" s="294">
        <f>85900+59549.55+182354</f>
        <v>327803.55</v>
      </c>
      <c r="L202" s="194"/>
      <c r="M202" s="95"/>
      <c r="N202" s="58">
        <f t="shared" si="33"/>
        <v>327803.55</v>
      </c>
    </row>
    <row r="203" spans="3:15" ht="15.75" customHeight="1" x14ac:dyDescent="0.35">
      <c r="C203" s="54" t="s">
        <v>21</v>
      </c>
      <c r="D203" s="64">
        <f>SUM(D196:D202)</f>
        <v>1551130.6600000001</v>
      </c>
      <c r="E203" s="64">
        <f>SUM(E196:E202)</f>
        <v>0</v>
      </c>
      <c r="F203" s="64">
        <f>SUM(F196:F202)</f>
        <v>0</v>
      </c>
      <c r="G203" s="58">
        <f t="shared" si="32"/>
        <v>1551130.6600000001</v>
      </c>
      <c r="H203" s="272"/>
      <c r="J203" s="54" t="s">
        <v>21</v>
      </c>
      <c r="K203" s="64">
        <f>SUM(K196:K202)</f>
        <v>2209131.66</v>
      </c>
      <c r="L203" s="64">
        <f>SUM(L196:L202)</f>
        <v>0</v>
      </c>
      <c r="M203" s="64">
        <f>SUM(M196:M202)</f>
        <v>0</v>
      </c>
      <c r="N203" s="58">
        <f t="shared" si="33"/>
        <v>2209131.66</v>
      </c>
      <c r="O203" s="275">
        <f>N195-N203</f>
        <v>0</v>
      </c>
    </row>
    <row r="204" spans="3:15" ht="15.75" customHeight="1" thickBot="1" x14ac:dyDescent="0.4">
      <c r="H204" s="272"/>
      <c r="K204" s="53"/>
      <c r="L204" s="53"/>
      <c r="M204" s="53"/>
    </row>
    <row r="205" spans="3:15" ht="19.5" customHeight="1" thickBot="1" x14ac:dyDescent="0.4">
      <c r="C205" s="377" t="s">
        <v>547</v>
      </c>
      <c r="D205" s="378"/>
      <c r="E205" s="378"/>
      <c r="F205" s="378"/>
      <c r="G205" s="379"/>
      <c r="H205" s="272"/>
      <c r="J205" s="377" t="s">
        <v>547</v>
      </c>
      <c r="K205" s="378"/>
      <c r="L205" s="378"/>
      <c r="M205" s="378"/>
      <c r="N205" s="379"/>
    </row>
    <row r="206" spans="3:15" ht="42.75" customHeight="1" x14ac:dyDescent="0.35">
      <c r="C206" s="72"/>
      <c r="D206" s="21" t="s">
        <v>538</v>
      </c>
      <c r="E206" s="21" t="s">
        <v>539</v>
      </c>
      <c r="F206" s="21" t="s">
        <v>540</v>
      </c>
      <c r="G206" s="383" t="s">
        <v>547</v>
      </c>
      <c r="H206" s="272"/>
      <c r="J206" s="72"/>
      <c r="K206" s="21" t="s">
        <v>538</v>
      </c>
      <c r="L206" s="21" t="s">
        <v>539</v>
      </c>
      <c r="M206" s="21" t="s">
        <v>540</v>
      </c>
      <c r="N206" s="383" t="s">
        <v>547</v>
      </c>
    </row>
    <row r="207" spans="3:15" ht="19.5" customHeight="1" x14ac:dyDescent="0.35">
      <c r="C207" s="153"/>
      <c r="D207" s="52" t="str">
        <f>'1) Tableau budgétaire 1'!D13</f>
        <v>UNDP</v>
      </c>
      <c r="E207" s="52">
        <f>'1) Tableau budgétaire 1'!E13</f>
        <v>0</v>
      </c>
      <c r="F207" s="52">
        <f>'1) Tableau budgétaire 1'!F13</f>
        <v>0</v>
      </c>
      <c r="G207" s="355"/>
      <c r="H207" s="272"/>
      <c r="J207" s="153"/>
      <c r="K207" s="52">
        <f>'1) Tableau budgétaire 1'!K13</f>
        <v>0</v>
      </c>
      <c r="L207" s="52">
        <f>'1) Tableau budgétaire 1'!L13</f>
        <v>0</v>
      </c>
      <c r="M207" s="52">
        <f>'1) Tableau budgétaire 1'!M13</f>
        <v>0</v>
      </c>
      <c r="N207" s="355"/>
    </row>
    <row r="208" spans="3:15" ht="19.5" customHeight="1" x14ac:dyDescent="0.35">
      <c r="C208" s="150" t="s">
        <v>551</v>
      </c>
      <c r="D208" s="73">
        <f t="shared" ref="D208:F209" si="34">SUM(D185,D174,D163,D152,D140,D129,D118,D107,D95,D84,D73,D62,D50,D39,D28,D17,D196)</f>
        <v>1545317.11</v>
      </c>
      <c r="E208" s="73">
        <f t="shared" si="34"/>
        <v>0</v>
      </c>
      <c r="F208" s="73">
        <f t="shared" si="34"/>
        <v>0</v>
      </c>
      <c r="G208" s="70">
        <f t="shared" ref="G208:G215" si="35">SUM(D208:F208)</f>
        <v>1545317.11</v>
      </c>
      <c r="H208" s="272"/>
      <c r="J208" s="150" t="s">
        <v>551</v>
      </c>
      <c r="K208" s="73">
        <f t="shared" ref="K208:K214" si="36">SUM(K185,K174,K163,K152,K140,K129,K118,K107,K95,K84,K73,K62,K50,K39,K28,K17,K196)</f>
        <v>2157999.1100000003</v>
      </c>
      <c r="L208" s="73">
        <f t="shared" ref="L208:M208" si="37">SUM(L185,L174,L163,L152,L140,L129,L118,L107,L95,L84,L73,L62,L50,L39,L28,L17,L196)</f>
        <v>0</v>
      </c>
      <c r="M208" s="73">
        <f t="shared" si="37"/>
        <v>0</v>
      </c>
      <c r="N208" s="70">
        <f t="shared" ref="N208:N215" si="38">SUM(K208:M208)</f>
        <v>2157999.1100000003</v>
      </c>
    </row>
    <row r="209" spans="3:14" ht="34.5" customHeight="1" x14ac:dyDescent="0.35">
      <c r="C209" s="151" t="s">
        <v>552</v>
      </c>
      <c r="D209" s="73">
        <f t="shared" si="34"/>
        <v>0</v>
      </c>
      <c r="E209" s="73">
        <f t="shared" si="34"/>
        <v>0</v>
      </c>
      <c r="F209" s="73">
        <f t="shared" si="34"/>
        <v>0</v>
      </c>
      <c r="G209" s="71">
        <f t="shared" si="35"/>
        <v>0</v>
      </c>
      <c r="H209" s="272"/>
      <c r="J209" s="151" t="s">
        <v>552</v>
      </c>
      <c r="K209" s="73">
        <f t="shared" si="36"/>
        <v>9340</v>
      </c>
      <c r="L209" s="73">
        <f t="shared" ref="L209:M209" si="39">SUM(L186,L175,L164,L153,L141,L130,L119,L108,L96,L85,L74,L63,L51,L40,L29,L18,L197)</f>
        <v>0</v>
      </c>
      <c r="M209" s="73">
        <f t="shared" si="39"/>
        <v>0</v>
      </c>
      <c r="N209" s="71">
        <f t="shared" si="38"/>
        <v>9340</v>
      </c>
    </row>
    <row r="210" spans="3:14" ht="48" customHeight="1" x14ac:dyDescent="0.35">
      <c r="C210" s="151" t="s">
        <v>553</v>
      </c>
      <c r="D210" s="73">
        <f t="shared" ref="D210:F214" si="40">SUM(D187,D176,D165,D154,D142,D131,D120,D109,D97,D86,D75,D64,D52,D41,D30,D19,D198)</f>
        <v>0</v>
      </c>
      <c r="E210" s="73">
        <f t="shared" si="40"/>
        <v>0</v>
      </c>
      <c r="F210" s="73">
        <f t="shared" si="40"/>
        <v>0</v>
      </c>
      <c r="G210" s="71">
        <f t="shared" si="35"/>
        <v>0</v>
      </c>
      <c r="H210" s="272"/>
      <c r="J210" s="151" t="s">
        <v>553</v>
      </c>
      <c r="K210" s="73">
        <f t="shared" si="36"/>
        <v>7125</v>
      </c>
      <c r="L210" s="73">
        <f t="shared" ref="L210:M210" si="41">SUM(L187,L176,L165,L154,L142,L131,L120,L109,L97,L86,L75,L64,L52,L41,L30,L19,L198)</f>
        <v>0</v>
      </c>
      <c r="M210" s="73">
        <f t="shared" si="41"/>
        <v>0</v>
      </c>
      <c r="N210" s="71">
        <f t="shared" si="38"/>
        <v>7125</v>
      </c>
    </row>
    <row r="211" spans="3:14" ht="33" customHeight="1" x14ac:dyDescent="0.35">
      <c r="C211" s="152" t="s">
        <v>554</v>
      </c>
      <c r="D211" s="73">
        <f t="shared" si="40"/>
        <v>200500</v>
      </c>
      <c r="E211" s="73">
        <f t="shared" si="40"/>
        <v>0</v>
      </c>
      <c r="F211" s="73">
        <f t="shared" si="40"/>
        <v>0</v>
      </c>
      <c r="G211" s="71">
        <f t="shared" si="35"/>
        <v>200500</v>
      </c>
      <c r="H211" s="272"/>
      <c r="J211" s="152" t="s">
        <v>554</v>
      </c>
      <c r="K211" s="73">
        <f t="shared" si="36"/>
        <v>290500</v>
      </c>
      <c r="L211" s="73">
        <f t="shared" ref="L211:M211" si="42">SUM(L188,L177,L166,L155,L143,L132,L121,L110,L98,L87,L76,L65,L53,L42,L31,L20,L199)</f>
        <v>0</v>
      </c>
      <c r="M211" s="73">
        <f t="shared" si="42"/>
        <v>0</v>
      </c>
      <c r="N211" s="71">
        <f t="shared" si="38"/>
        <v>290500</v>
      </c>
    </row>
    <row r="212" spans="3:14" ht="21" customHeight="1" x14ac:dyDescent="0.35">
      <c r="C212" s="151" t="s">
        <v>555</v>
      </c>
      <c r="D212" s="73">
        <f t="shared" si="40"/>
        <v>175335.21</v>
      </c>
      <c r="E212" s="73">
        <f t="shared" si="40"/>
        <v>0</v>
      </c>
      <c r="F212" s="73">
        <f t="shared" si="40"/>
        <v>0</v>
      </c>
      <c r="G212" s="71">
        <f t="shared" si="35"/>
        <v>175335.21</v>
      </c>
      <c r="H212" s="273"/>
      <c r="J212" s="151" t="s">
        <v>555</v>
      </c>
      <c r="K212" s="73">
        <f t="shared" si="36"/>
        <v>250335.21</v>
      </c>
      <c r="L212" s="73">
        <f t="shared" ref="L212:M212" si="43">SUM(L189,L178,L167,L156,L144,L133,L122,L111,L99,L88,L77,L66,L54,L43,L32,L21,L200)</f>
        <v>0</v>
      </c>
      <c r="M212" s="73">
        <f t="shared" si="43"/>
        <v>0</v>
      </c>
      <c r="N212" s="71">
        <f t="shared" si="38"/>
        <v>250335.21</v>
      </c>
    </row>
    <row r="213" spans="3:14" ht="39.75" customHeight="1" x14ac:dyDescent="0.35">
      <c r="C213" s="151" t="s">
        <v>556</v>
      </c>
      <c r="D213" s="73">
        <f t="shared" si="40"/>
        <v>0</v>
      </c>
      <c r="E213" s="73">
        <f t="shared" si="40"/>
        <v>0</v>
      </c>
      <c r="F213" s="73">
        <f t="shared" si="40"/>
        <v>0</v>
      </c>
      <c r="G213" s="71">
        <f t="shared" si="35"/>
        <v>0</v>
      </c>
      <c r="H213" s="273"/>
      <c r="J213" s="151" t="s">
        <v>556</v>
      </c>
      <c r="K213" s="73">
        <f t="shared" si="36"/>
        <v>0</v>
      </c>
      <c r="L213" s="73">
        <f t="shared" ref="L213:M213" si="44">SUM(L190,L179,L168,L157,L145,L134,L123,L112,L100,L89,L78,L67,L55,L44,L33,L22,L201)</f>
        <v>0</v>
      </c>
      <c r="M213" s="73">
        <f t="shared" si="44"/>
        <v>0</v>
      </c>
      <c r="N213" s="71">
        <f t="shared" si="38"/>
        <v>0</v>
      </c>
    </row>
    <row r="214" spans="3:14" ht="39.75" customHeight="1" x14ac:dyDescent="0.35">
      <c r="C214" s="151" t="s">
        <v>557</v>
      </c>
      <c r="D214" s="132">
        <f t="shared" si="40"/>
        <v>172849.55</v>
      </c>
      <c r="E214" s="132">
        <f t="shared" si="40"/>
        <v>0</v>
      </c>
      <c r="F214" s="132">
        <f t="shared" si="40"/>
        <v>0</v>
      </c>
      <c r="G214" s="71">
        <f t="shared" si="35"/>
        <v>172849.55</v>
      </c>
      <c r="H214" s="273"/>
      <c r="J214" s="151" t="s">
        <v>557</v>
      </c>
      <c r="K214" s="132">
        <f t="shared" si="36"/>
        <v>380203.55</v>
      </c>
      <c r="L214" s="132">
        <f t="shared" ref="L214:M214" si="45">SUM(L191,L180,L169,L158,L146,L135,L124,L113,L101,L90,L79,L68,L56,L45,L34,L23,L202)</f>
        <v>0</v>
      </c>
      <c r="M214" s="132">
        <f t="shared" si="45"/>
        <v>0</v>
      </c>
      <c r="N214" s="71">
        <f t="shared" si="38"/>
        <v>380203.55</v>
      </c>
    </row>
    <row r="215" spans="3:14" ht="22.5" customHeight="1" x14ac:dyDescent="0.35">
      <c r="C215" s="116" t="s">
        <v>536</v>
      </c>
      <c r="D215" s="133">
        <f>SUM(D208:D214)</f>
        <v>2094001.87</v>
      </c>
      <c r="E215" s="133">
        <f>SUM(E208:E214)</f>
        <v>0</v>
      </c>
      <c r="F215" s="133">
        <f>SUM(F208:F214)</f>
        <v>0</v>
      </c>
      <c r="G215" s="134">
        <f t="shared" si="35"/>
        <v>2094001.87</v>
      </c>
      <c r="H215" s="273"/>
      <c r="J215" s="116" t="s">
        <v>536</v>
      </c>
      <c r="K215" s="133">
        <f>SUM(K208:K214)</f>
        <v>3095502.87</v>
      </c>
      <c r="L215" s="133">
        <f>SUM(L208:L214)</f>
        <v>0</v>
      </c>
      <c r="M215" s="133">
        <f>SUM(M208:M214)</f>
        <v>0</v>
      </c>
      <c r="N215" s="134">
        <f t="shared" si="38"/>
        <v>3095502.87</v>
      </c>
    </row>
    <row r="216" spans="3:14" ht="26.25" customHeight="1" thickBot="1" x14ac:dyDescent="0.4">
      <c r="C216" s="116" t="s">
        <v>537</v>
      </c>
      <c r="D216" s="75">
        <f>D215*0.07</f>
        <v>146580.13090000002</v>
      </c>
      <c r="E216" s="75">
        <f>E215*0.07</f>
        <v>0</v>
      </c>
      <c r="F216" s="75">
        <f>F215*0.07</f>
        <v>0</v>
      </c>
      <c r="G216" s="137">
        <f>G215*0.07</f>
        <v>146580.13090000002</v>
      </c>
      <c r="H216" s="274"/>
      <c r="J216" s="116" t="s">
        <v>537</v>
      </c>
      <c r="K216" s="75">
        <f>K215*0.07</f>
        <v>216685.20090000003</v>
      </c>
      <c r="L216" s="75">
        <f>L215*0.07</f>
        <v>0</v>
      </c>
      <c r="M216" s="75">
        <f>M215*0.07</f>
        <v>0</v>
      </c>
      <c r="N216" s="137">
        <f>N215*0.07</f>
        <v>216685.20090000003</v>
      </c>
    </row>
    <row r="217" spans="3:14" ht="23.25" customHeight="1" thickBot="1" x14ac:dyDescent="0.4">
      <c r="C217" s="135" t="s">
        <v>371</v>
      </c>
      <c r="D217" s="136">
        <f>SUM(D215:D216)</f>
        <v>2240582.0009000003</v>
      </c>
      <c r="E217" s="136">
        <f>SUM(E215:E216)</f>
        <v>0</v>
      </c>
      <c r="F217" s="136">
        <f>SUM(F215:F216)</f>
        <v>0</v>
      </c>
      <c r="G217" s="74">
        <f>SUM(G215:G216)</f>
        <v>2240582.0009000003</v>
      </c>
      <c r="H217" s="274"/>
      <c r="J217" s="135" t="s">
        <v>371</v>
      </c>
      <c r="K217" s="136">
        <f>SUM(K215:K216)</f>
        <v>3312188.0709000002</v>
      </c>
      <c r="L217" s="136">
        <f>SUM(L215:L216)</f>
        <v>0</v>
      </c>
      <c r="M217" s="136">
        <f>SUM(M215:M216)</f>
        <v>0</v>
      </c>
      <c r="N217" s="74">
        <f>SUM(N215:N216)</f>
        <v>3312188.0709000002</v>
      </c>
    </row>
    <row r="218" spans="3:14" ht="15.75" customHeight="1" x14ac:dyDescent="0.35">
      <c r="L218" s="55"/>
    </row>
    <row r="219" spans="3:14" ht="15.75" customHeight="1" x14ac:dyDescent="0.35">
      <c r="H219" s="43"/>
      <c r="I219" s="43"/>
      <c r="L219" s="55"/>
    </row>
    <row r="220" spans="3:14" ht="15.75" customHeight="1" x14ac:dyDescent="0.35">
      <c r="H220" s="43"/>
      <c r="I220" s="43"/>
    </row>
    <row r="221" spans="3:14" ht="40.5" customHeight="1" x14ac:dyDescent="0.35">
      <c r="H221" s="43"/>
      <c r="I221" s="43"/>
      <c r="K221" s="276"/>
      <c r="L221" s="56"/>
    </row>
    <row r="222" spans="3:14" ht="24.75" customHeight="1" x14ac:dyDescent="0.35">
      <c r="H222" s="43"/>
      <c r="I222" s="43"/>
      <c r="K222" s="276"/>
      <c r="L222" s="56"/>
    </row>
    <row r="223" spans="3:14" ht="41.25" customHeight="1" x14ac:dyDescent="0.35">
      <c r="H223" s="14"/>
      <c r="I223" s="43"/>
      <c r="K223" s="276"/>
      <c r="L223" s="56"/>
    </row>
    <row r="224" spans="3:14" ht="51.75" customHeight="1" x14ac:dyDescent="0.35">
      <c r="H224" s="14"/>
      <c r="I224" s="43"/>
      <c r="L224" s="56"/>
    </row>
    <row r="225" spans="3:14" ht="42" customHeight="1" x14ac:dyDescent="0.35">
      <c r="H225" s="43"/>
      <c r="I225" s="43"/>
      <c r="L225" s="56"/>
    </row>
    <row r="226" spans="3:14" s="53" customFormat="1" ht="42" customHeight="1" x14ac:dyDescent="0.35">
      <c r="C226" s="51"/>
      <c r="G226" s="51"/>
      <c r="H226" s="51"/>
      <c r="I226" s="43"/>
      <c r="J226" s="51"/>
      <c r="K226" s="51"/>
      <c r="L226" s="56"/>
      <c r="M226" s="51"/>
    </row>
    <row r="227" spans="3:14" s="53" customFormat="1" ht="42" customHeight="1" x14ac:dyDescent="0.35">
      <c r="C227" s="51"/>
      <c r="G227" s="51"/>
      <c r="H227" s="51"/>
      <c r="I227" s="43"/>
      <c r="J227" s="51"/>
      <c r="K227" s="51"/>
      <c r="L227" s="51"/>
      <c r="M227" s="51"/>
    </row>
    <row r="228" spans="3:14" s="53" customFormat="1" ht="63.75" customHeight="1" x14ac:dyDescent="0.35">
      <c r="C228" s="51"/>
      <c r="G228" s="51"/>
      <c r="H228" s="51"/>
      <c r="I228" s="55"/>
      <c r="J228" s="51"/>
      <c r="K228" s="51"/>
      <c r="L228" s="51"/>
      <c r="M228" s="51"/>
    </row>
    <row r="229" spans="3:14" s="53" customFormat="1" ht="42" customHeight="1" x14ac:dyDescent="0.35">
      <c r="C229" s="51"/>
      <c r="G229" s="51"/>
      <c r="H229" s="51"/>
      <c r="I229" s="51"/>
      <c r="J229" s="51"/>
      <c r="K229" s="51"/>
      <c r="L229" s="51"/>
      <c r="M229" s="55"/>
    </row>
    <row r="230" spans="3:14" ht="23.25" customHeight="1" x14ac:dyDescent="0.35"/>
    <row r="231" spans="3:14" ht="27.75" customHeight="1" x14ac:dyDescent="0.35"/>
    <row r="232" spans="3:14" ht="55.5" customHeight="1" x14ac:dyDescent="0.35"/>
    <row r="233" spans="3:14" ht="57.75" customHeight="1" x14ac:dyDescent="0.35"/>
    <row r="234" spans="3:14" ht="21.75" customHeight="1" x14ac:dyDescent="0.35"/>
    <row r="235" spans="3:14" ht="49.5" customHeight="1" x14ac:dyDescent="0.35"/>
    <row r="236" spans="3:14" ht="28.5" customHeight="1" x14ac:dyDescent="0.35"/>
    <row r="237" spans="3:14" ht="28.5" customHeight="1" x14ac:dyDescent="0.35"/>
    <row r="238" spans="3:14" ht="28.5" customHeight="1" x14ac:dyDescent="0.35"/>
    <row r="239" spans="3:14" ht="23.25" customHeight="1" x14ac:dyDescent="0.35">
      <c r="N239" s="55"/>
    </row>
    <row r="240" spans="3:14" ht="43.5" customHeight="1" x14ac:dyDescent="0.35">
      <c r="N240" s="55"/>
    </row>
    <row r="241" spans="14:14" ht="55.5" customHeight="1" x14ac:dyDescent="0.35"/>
    <row r="242" spans="14:14" ht="42.75" customHeight="1" x14ac:dyDescent="0.35">
      <c r="N242" s="55"/>
    </row>
    <row r="243" spans="14:14" ht="21.75" customHeight="1" x14ac:dyDescent="0.35">
      <c r="N243" s="55"/>
    </row>
    <row r="244" spans="14:14" ht="21.75" customHeight="1" x14ac:dyDescent="0.35">
      <c r="N244" s="55"/>
    </row>
    <row r="245" spans="14:14" ht="23.25" customHeight="1" x14ac:dyDescent="0.35"/>
    <row r="246" spans="14:14" ht="23.25" customHeight="1" x14ac:dyDescent="0.35"/>
    <row r="247" spans="14:14" ht="21.75" customHeight="1" x14ac:dyDescent="0.35"/>
    <row r="248" spans="14:14" ht="16.5" customHeight="1" x14ac:dyDescent="0.35"/>
    <row r="249" spans="14:14" ht="29.25" customHeight="1" x14ac:dyDescent="0.35"/>
    <row r="250" spans="14:14" ht="24.75" customHeight="1" x14ac:dyDescent="0.35"/>
    <row r="251" spans="14:14" ht="33" customHeight="1" x14ac:dyDescent="0.35"/>
    <row r="253" spans="14:14" ht="15" customHeight="1" x14ac:dyDescent="0.35"/>
    <row r="254" spans="14:14" ht="25.5" customHeight="1" x14ac:dyDescent="0.35"/>
  </sheetData>
  <sheetProtection insertColumns="0" insertRows="0" deleteRows="0"/>
  <mergeCells count="56">
    <mergeCell ref="J138:N138"/>
    <mergeCell ref="J194:N194"/>
    <mergeCell ref="J205:N205"/>
    <mergeCell ref="N206:N207"/>
    <mergeCell ref="I149:N149"/>
    <mergeCell ref="J150:N150"/>
    <mergeCell ref="J161:N161"/>
    <mergeCell ref="J172:N172"/>
    <mergeCell ref="J183:N183"/>
    <mergeCell ref="J93:N93"/>
    <mergeCell ref="I104:N104"/>
    <mergeCell ref="J105:N105"/>
    <mergeCell ref="J116:N116"/>
    <mergeCell ref="J127:N127"/>
    <mergeCell ref="C93:G93"/>
    <mergeCell ref="B104:G104"/>
    <mergeCell ref="J2:M2"/>
    <mergeCell ref="J5:N5"/>
    <mergeCell ref="J6:N8"/>
    <mergeCell ref="J10:M10"/>
    <mergeCell ref="N12:N13"/>
    <mergeCell ref="I14:N14"/>
    <mergeCell ref="J15:N15"/>
    <mergeCell ref="J26:N26"/>
    <mergeCell ref="J37:N37"/>
    <mergeCell ref="J48:N48"/>
    <mergeCell ref="I59:N59"/>
    <mergeCell ref="J60:N60"/>
    <mergeCell ref="J71:N71"/>
    <mergeCell ref="J82:N82"/>
    <mergeCell ref="C205:G205"/>
    <mergeCell ref="C48:G48"/>
    <mergeCell ref="G206:G207"/>
    <mergeCell ref="C172:G172"/>
    <mergeCell ref="C183:G183"/>
    <mergeCell ref="C194:G194"/>
    <mergeCell ref="C127:G127"/>
    <mergeCell ref="C138:G138"/>
    <mergeCell ref="B149:G149"/>
    <mergeCell ref="C150:G150"/>
    <mergeCell ref="C71:G71"/>
    <mergeCell ref="C82:G82"/>
    <mergeCell ref="C161:G161"/>
    <mergeCell ref="C60:G60"/>
    <mergeCell ref="C105:G105"/>
    <mergeCell ref="C116:G116"/>
    <mergeCell ref="C2:F2"/>
    <mergeCell ref="C10:F10"/>
    <mergeCell ref="B14:G14"/>
    <mergeCell ref="C15:G15"/>
    <mergeCell ref="B59:G59"/>
    <mergeCell ref="G12:G13"/>
    <mergeCell ref="C5:G5"/>
    <mergeCell ref="C26:G26"/>
    <mergeCell ref="C37:G37"/>
    <mergeCell ref="C6:G8"/>
  </mergeCells>
  <conditionalFormatting sqref="G24">
    <cfRule type="cellIs" dxfId="41" priority="35" operator="notEqual">
      <formula>$G$16</formula>
    </cfRule>
  </conditionalFormatting>
  <conditionalFormatting sqref="G35">
    <cfRule type="cellIs" dxfId="40" priority="34" operator="notEqual">
      <formula>$G$27</formula>
    </cfRule>
  </conditionalFormatting>
  <conditionalFormatting sqref="G46">
    <cfRule type="cellIs" dxfId="39" priority="33" operator="notEqual">
      <formula>$G$38</formula>
    </cfRule>
  </conditionalFormatting>
  <conditionalFormatting sqref="G57">
    <cfRule type="cellIs" dxfId="38" priority="32" operator="notEqual">
      <formula>$G$49</formula>
    </cfRule>
  </conditionalFormatting>
  <conditionalFormatting sqref="G69">
    <cfRule type="cellIs" dxfId="37" priority="31" operator="notEqual">
      <formula>$G$61</formula>
    </cfRule>
  </conditionalFormatting>
  <conditionalFormatting sqref="G80">
    <cfRule type="cellIs" dxfId="36" priority="30" operator="notEqual">
      <formula>$G$72</formula>
    </cfRule>
  </conditionalFormatting>
  <conditionalFormatting sqref="G91">
    <cfRule type="cellIs" dxfId="35" priority="29" operator="notEqual">
      <formula>$G$83</formula>
    </cfRule>
  </conditionalFormatting>
  <conditionalFormatting sqref="G102">
    <cfRule type="cellIs" dxfId="34" priority="28" operator="notEqual">
      <formula>$G$94</formula>
    </cfRule>
  </conditionalFormatting>
  <conditionalFormatting sqref="G114">
    <cfRule type="cellIs" dxfId="33" priority="27" operator="notEqual">
      <formula>$G$106</formula>
    </cfRule>
  </conditionalFormatting>
  <conditionalFormatting sqref="G125">
    <cfRule type="cellIs" dxfId="32" priority="26" operator="notEqual">
      <formula>$G$117</formula>
    </cfRule>
  </conditionalFormatting>
  <conditionalFormatting sqref="G136">
    <cfRule type="cellIs" dxfId="31" priority="25" operator="notEqual">
      <formula>$G$128</formula>
    </cfRule>
  </conditionalFormatting>
  <conditionalFormatting sqref="G147">
    <cfRule type="cellIs" dxfId="30" priority="24" operator="notEqual">
      <formula>$G$139</formula>
    </cfRule>
  </conditionalFormatting>
  <conditionalFormatting sqref="G159">
    <cfRule type="cellIs" dxfId="29" priority="23" operator="notEqual">
      <formula>$G$151</formula>
    </cfRule>
  </conditionalFormatting>
  <conditionalFormatting sqref="G170">
    <cfRule type="cellIs" dxfId="28" priority="22" operator="notEqual">
      <formula>$G$162</formula>
    </cfRule>
  </conditionalFormatting>
  <conditionalFormatting sqref="G181">
    <cfRule type="cellIs" dxfId="27" priority="21" operator="notEqual">
      <formula>$G$162</formula>
    </cfRule>
  </conditionalFormatting>
  <conditionalFormatting sqref="G192">
    <cfRule type="cellIs" dxfId="26" priority="20" operator="notEqual">
      <formula>$G$184</formula>
    </cfRule>
  </conditionalFormatting>
  <conditionalFormatting sqref="G203">
    <cfRule type="cellIs" dxfId="25" priority="19" operator="notEqual">
      <formula>$G$195</formula>
    </cfRule>
  </conditionalFormatting>
  <conditionalFormatting sqref="N24">
    <cfRule type="cellIs" dxfId="24" priority="17" operator="notEqual">
      <formula>$G$16</formula>
    </cfRule>
  </conditionalFormatting>
  <conditionalFormatting sqref="N35">
    <cfRule type="cellIs" dxfId="23" priority="16" operator="notEqual">
      <formula>$G$27</formula>
    </cfRule>
  </conditionalFormatting>
  <conditionalFormatting sqref="N46">
    <cfRule type="cellIs" dxfId="22" priority="15" operator="notEqual">
      <formula>$G$38</formula>
    </cfRule>
  </conditionalFormatting>
  <conditionalFormatting sqref="N57">
    <cfRule type="cellIs" dxfId="21" priority="14" operator="notEqual">
      <formula>$G$49</formula>
    </cfRule>
  </conditionalFormatting>
  <conditionalFormatting sqref="N69">
    <cfRule type="cellIs" dxfId="20" priority="13" operator="notEqual">
      <formula>$G$61</formula>
    </cfRule>
  </conditionalFormatting>
  <conditionalFormatting sqref="N80">
    <cfRule type="cellIs" dxfId="19" priority="12" operator="notEqual">
      <formula>$G$72</formula>
    </cfRule>
  </conditionalFormatting>
  <conditionalFormatting sqref="N91">
    <cfRule type="cellIs" dxfId="18" priority="11" operator="notEqual">
      <formula>$G$83</formula>
    </cfRule>
  </conditionalFormatting>
  <conditionalFormatting sqref="N102">
    <cfRule type="cellIs" dxfId="17" priority="10" operator="notEqual">
      <formula>$G$94</formula>
    </cfRule>
  </conditionalFormatting>
  <conditionalFormatting sqref="N114">
    <cfRule type="cellIs" dxfId="16" priority="9" operator="notEqual">
      <formula>$G$106</formula>
    </cfRule>
  </conditionalFormatting>
  <conditionalFormatting sqref="N125">
    <cfRule type="cellIs" dxfId="15" priority="8" operator="notEqual">
      <formula>$G$117</formula>
    </cfRule>
  </conditionalFormatting>
  <conditionalFormatting sqref="N136">
    <cfRule type="cellIs" dxfId="14" priority="7" operator="notEqual">
      <formula>$G$128</formula>
    </cfRule>
  </conditionalFormatting>
  <conditionalFormatting sqref="N147">
    <cfRule type="cellIs" dxfId="13" priority="6" operator="notEqual">
      <formula>$G$139</formula>
    </cfRule>
  </conditionalFormatting>
  <conditionalFormatting sqref="N159">
    <cfRule type="cellIs" dxfId="12" priority="5" operator="notEqual">
      <formula>$G$151</formula>
    </cfRule>
  </conditionalFormatting>
  <conditionalFormatting sqref="N170">
    <cfRule type="cellIs" dxfId="11" priority="4" operator="notEqual">
      <formula>$G$162</formula>
    </cfRule>
  </conditionalFormatting>
  <conditionalFormatting sqref="N181">
    <cfRule type="cellIs" dxfId="10" priority="3" operator="notEqual">
      <formula>$G$162</formula>
    </cfRule>
  </conditionalFormatting>
  <conditionalFormatting sqref="N192">
    <cfRule type="cellIs" dxfId="9" priority="2" operator="notEqual">
      <formula>$G$184</formula>
    </cfRule>
  </conditionalFormatting>
  <conditionalFormatting sqref="N203">
    <cfRule type="cellIs" dxfId="8" priority="1" operator="notEqual">
      <formula>$G$195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J191 J23 J34 J45 J56 J68 J79 J90 J101 J113 J124 J135 J146 J158 J169 J180 J202 J214"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J190 J22 J33 J44 J55 J67 J78 J89 J100 J112 J123 J134 J145 J157 J168 J179 J201 J213" xr:uid="{00000000-0002-0000-0100-000001000000}"/>
    <dataValidation allowBlank="1" showInputMessage="1" showErrorMessage="1" prompt="Services contracted by an organization which follow the normal procurement processes." sqref="C188 C20 C31 C42 C53 C65 C76 C87 C98 C110 C121 C132 C143 C155 C166 C177 C199 C211 J188 J20 J31 J42 J53 J65 J76 J87 J98 J110 J121 J132 J143 J155 J166 J177 J199 J211" xr:uid="{00000000-0002-0000-0100-000002000000}"/>
    <dataValidation allowBlank="1" showInputMessage="1" showErrorMessage="1" prompt="Includes staff and non-staff travel paid for by the organization directly related to a project." sqref="C189 C21 C32 C43 C54 C66 C77 C88 C99 C111 C122 C133 C144 C156 C167 C178 C200 C212 J189 J21 J32 J43 J54 J66 J77 J88 J99 J111 J122 J133 J144 J156 J167 J178 J200 J212"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J187 J19 J30 J41 J52 J64 J75 J86 J97 J109 J120 J131 J142 J154 J165 J176 J198 J210"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J186 J18 J29 J40 J51 J63 J74 J85 J96 J108 J119 J130 J141 J153 J164 J175 J197 J209" xr:uid="{00000000-0002-0000-0100-000005000000}"/>
    <dataValidation allowBlank="1" showInputMessage="1" showErrorMessage="1" prompt="Includes all related staff and temporary staff costs including base salary, post adjustment and all staff entitlements." sqref="C185 C17 C28 C39 C50 C62 C73 C84 C95 C107 C118 C129 C140 C152 C163 C174 C196 C208 J185 J17 J28 J39 J50 J62 J73 J84 J95 J107 J118 J129 J140 J152 J163 J174 J196 J208" xr:uid="{00000000-0002-0000-0100-000006000000}"/>
    <dataValidation allowBlank="1" showInputMessage="1" showErrorMessage="1" prompt="Output totals must match the original total from Table 1, and will show as red if not. " sqref="G24 N24" xr:uid="{00000000-0002-0000-0100-000007000000}"/>
  </dataValidations>
  <pageMargins left="0.7" right="0.7" top="0.75" bottom="0.75" header="0.3" footer="0.3"/>
  <pageSetup scale="74" orientation="landscape"/>
  <rowBreaks count="1" manualBreakCount="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4"/>
  <sheetViews>
    <sheetView showGridLines="0" topLeftCell="A5" workbookViewId="0">
      <selection activeCell="D8" sqref="D8"/>
    </sheetView>
  </sheetViews>
  <sheetFormatPr baseColWidth="10" defaultColWidth="8.81640625" defaultRowHeight="14.5" x14ac:dyDescent="0.35"/>
  <cols>
    <col min="2" max="2" width="73.453125" customWidth="1"/>
  </cols>
  <sheetData>
    <row r="1" spans="2:2" ht="15" thickBot="1" x14ac:dyDescent="0.4"/>
    <row r="2" spans="2:2" ht="15" thickBot="1" x14ac:dyDescent="0.4">
      <c r="B2" s="157" t="s">
        <v>582</v>
      </c>
    </row>
    <row r="3" spans="2:2" ht="70.5" customHeight="1" x14ac:dyDescent="0.35">
      <c r="B3" s="158" t="s">
        <v>591</v>
      </c>
    </row>
    <row r="4" spans="2:2" ht="58" x14ac:dyDescent="0.35">
      <c r="B4" s="155" t="s">
        <v>583</v>
      </c>
    </row>
    <row r="5" spans="2:2" x14ac:dyDescent="0.35">
      <c r="B5" s="155"/>
    </row>
    <row r="6" spans="2:2" ht="58" x14ac:dyDescent="0.35">
      <c r="B6" s="154" t="s">
        <v>584</v>
      </c>
    </row>
    <row r="7" spans="2:2" x14ac:dyDescent="0.35">
      <c r="B7" s="155"/>
    </row>
    <row r="8" spans="2:2" ht="72.5" x14ac:dyDescent="0.35">
      <c r="B8" s="154" t="s">
        <v>592</v>
      </c>
    </row>
    <row r="9" spans="2:2" x14ac:dyDescent="0.35">
      <c r="B9" s="155"/>
    </row>
    <row r="10" spans="2:2" ht="29" x14ac:dyDescent="0.35">
      <c r="B10" s="155" t="s">
        <v>585</v>
      </c>
    </row>
    <row r="11" spans="2:2" x14ac:dyDescent="0.35">
      <c r="B11" s="155"/>
    </row>
    <row r="12" spans="2:2" ht="72.5" x14ac:dyDescent="0.35">
      <c r="B12" s="154" t="s">
        <v>593</v>
      </c>
    </row>
    <row r="13" spans="2:2" x14ac:dyDescent="0.35">
      <c r="B13" s="155"/>
    </row>
    <row r="14" spans="2:2" ht="58.5" thickBot="1" x14ac:dyDescent="0.4">
      <c r="B14" s="156" t="s">
        <v>586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H47"/>
  <sheetViews>
    <sheetView showGridLines="0" showZeros="0" topLeftCell="A43" zoomScale="80" zoomScaleNormal="80" zoomScaleSheetLayoutView="70" workbookViewId="0">
      <selection activeCell="G29" sqref="G29:H29"/>
    </sheetView>
  </sheetViews>
  <sheetFormatPr baseColWidth="10" defaultColWidth="8.81640625" defaultRowHeight="14.5" x14ac:dyDescent="0.35"/>
  <cols>
    <col min="2" max="2" width="61.81640625" customWidth="1"/>
    <col min="4" max="4" width="17.81640625" customWidth="1"/>
    <col min="6" max="6" width="38" customWidth="1"/>
    <col min="7" max="7" width="13.36328125" customWidth="1"/>
    <col min="8" max="8" width="17.08984375" customWidth="1"/>
  </cols>
  <sheetData>
    <row r="1" spans="2:8" ht="15" thickBot="1" x14ac:dyDescent="0.4">
      <c r="B1" s="395" t="s">
        <v>688</v>
      </c>
      <c r="C1" s="395"/>
      <c r="D1" s="395"/>
      <c r="E1" s="277"/>
      <c r="F1" s="394" t="s">
        <v>687</v>
      </c>
      <c r="G1" s="394"/>
      <c r="H1" s="394"/>
    </row>
    <row r="2" spans="2:8" x14ac:dyDescent="0.35">
      <c r="B2" s="396" t="s">
        <v>372</v>
      </c>
      <c r="C2" s="397"/>
      <c r="D2" s="398"/>
      <c r="E2" s="277"/>
      <c r="F2" s="396" t="s">
        <v>372</v>
      </c>
      <c r="G2" s="397"/>
      <c r="H2" s="398"/>
    </row>
    <row r="3" spans="2:8" ht="15" thickBot="1" x14ac:dyDescent="0.4">
      <c r="B3" s="399"/>
      <c r="C3" s="400"/>
      <c r="D3" s="401"/>
      <c r="E3" s="277"/>
      <c r="F3" s="399"/>
      <c r="G3" s="400"/>
      <c r="H3" s="401"/>
    </row>
    <row r="4" spans="2:8" ht="15" thickBot="1" x14ac:dyDescent="0.4">
      <c r="E4" s="277"/>
    </row>
    <row r="5" spans="2:8" x14ac:dyDescent="0.35">
      <c r="B5" s="389" t="s">
        <v>22</v>
      </c>
      <c r="C5" s="390"/>
      <c r="D5" s="391"/>
      <c r="E5" s="277"/>
      <c r="F5" s="389" t="s">
        <v>22</v>
      </c>
      <c r="G5" s="390"/>
      <c r="H5" s="391"/>
    </row>
    <row r="6" spans="2:8" ht="15" thickBot="1" x14ac:dyDescent="0.4">
      <c r="B6" s="386"/>
      <c r="C6" s="387"/>
      <c r="D6" s="388"/>
      <c r="E6" s="277"/>
      <c r="F6" s="386"/>
      <c r="G6" s="387"/>
      <c r="H6" s="388"/>
    </row>
    <row r="7" spans="2:8" x14ac:dyDescent="0.35">
      <c r="B7" s="82" t="s">
        <v>23</v>
      </c>
      <c r="C7" s="384">
        <f>SUM('1) Tableau budgétaire 1'!D24:F24,'1) Tableau budgétaire 1'!D41:F41,'1) Tableau budgétaire 1'!D60:F60,'1) Tableau budgétaire 1'!D73:F73)</f>
        <v>343971.21</v>
      </c>
      <c r="D7" s="385"/>
      <c r="E7" s="277"/>
      <c r="F7" s="82" t="s">
        <v>23</v>
      </c>
      <c r="G7" s="384">
        <f>SUM('1) Tableau budgétaire 1'!H24:J24,'1) Tableau budgétaire 1'!H41:J41,'1) Tableau budgétaire 1'!H60:J60,'1) Tableau budgétaire 1'!H73:J73)</f>
        <v>347041.52500000002</v>
      </c>
      <c r="H7" s="385"/>
    </row>
    <row r="8" spans="2:8" x14ac:dyDescent="0.35">
      <c r="B8" s="82" t="s">
        <v>370</v>
      </c>
      <c r="C8" s="392">
        <f>SUM(D10:D14)</f>
        <v>0</v>
      </c>
      <c r="D8" s="393"/>
      <c r="E8" s="277"/>
      <c r="F8" s="82" t="s">
        <v>370</v>
      </c>
      <c r="G8" s="392">
        <f>SUM(H10:H14)</f>
        <v>0</v>
      </c>
      <c r="H8" s="393"/>
    </row>
    <row r="9" spans="2:8" x14ac:dyDescent="0.35">
      <c r="B9" s="83" t="s">
        <v>364</v>
      </c>
      <c r="C9" s="84" t="s">
        <v>365</v>
      </c>
      <c r="D9" s="85" t="s">
        <v>366</v>
      </c>
      <c r="E9" s="277"/>
      <c r="F9" s="83" t="s">
        <v>364</v>
      </c>
      <c r="G9" s="84" t="s">
        <v>365</v>
      </c>
      <c r="H9" s="85" t="s">
        <v>366</v>
      </c>
    </row>
    <row r="10" spans="2:8" ht="35.25" customHeight="1" x14ac:dyDescent="0.35">
      <c r="B10" s="109"/>
      <c r="C10" s="87"/>
      <c r="D10" s="88">
        <f>$C$7*C10</f>
        <v>0</v>
      </c>
      <c r="E10" s="277"/>
      <c r="F10" s="109"/>
      <c r="G10" s="87"/>
      <c r="H10" s="88">
        <f>$C$7*G10</f>
        <v>0</v>
      </c>
    </row>
    <row r="11" spans="2:8" ht="35.25" customHeight="1" x14ac:dyDescent="0.35">
      <c r="B11" s="109"/>
      <c r="C11" s="87"/>
      <c r="D11" s="88">
        <f>C7*C11</f>
        <v>0</v>
      </c>
      <c r="E11" s="277"/>
      <c r="F11" s="109"/>
      <c r="G11" s="87"/>
      <c r="H11" s="88">
        <f>G7*G11</f>
        <v>0</v>
      </c>
    </row>
    <row r="12" spans="2:8" ht="35.25" customHeight="1" x14ac:dyDescent="0.35">
      <c r="B12" s="110"/>
      <c r="C12" s="87"/>
      <c r="D12" s="88">
        <f>C7*C12</f>
        <v>0</v>
      </c>
      <c r="E12" s="277"/>
      <c r="F12" s="110"/>
      <c r="G12" s="87"/>
      <c r="H12" s="88">
        <f>G7*G12</f>
        <v>0</v>
      </c>
    </row>
    <row r="13" spans="2:8" ht="35.25" customHeight="1" x14ac:dyDescent="0.35">
      <c r="B13" s="110"/>
      <c r="C13" s="87"/>
      <c r="D13" s="88">
        <f>C7*C13</f>
        <v>0</v>
      </c>
      <c r="E13" s="277"/>
      <c r="F13" s="110"/>
      <c r="G13" s="87"/>
      <c r="H13" s="88">
        <f>G7*G13</f>
        <v>0</v>
      </c>
    </row>
    <row r="14" spans="2:8" ht="35.25" customHeight="1" thickBot="1" x14ac:dyDescent="0.4">
      <c r="B14" s="111"/>
      <c r="C14" s="87"/>
      <c r="D14" s="92">
        <f>C7*C14</f>
        <v>0</v>
      </c>
      <c r="E14" s="277"/>
      <c r="F14" s="111"/>
      <c r="G14" s="87"/>
      <c r="H14" s="92">
        <f>G7*G14</f>
        <v>0</v>
      </c>
    </row>
    <row r="15" spans="2:8" ht="15" thickBot="1" x14ac:dyDescent="0.4">
      <c r="E15" s="277"/>
    </row>
    <row r="16" spans="2:8" x14ac:dyDescent="0.35">
      <c r="B16" s="389" t="s">
        <v>367</v>
      </c>
      <c r="C16" s="390"/>
      <c r="D16" s="391"/>
      <c r="E16" s="277"/>
      <c r="F16" s="389" t="s">
        <v>367</v>
      </c>
      <c r="G16" s="390"/>
      <c r="H16" s="391"/>
    </row>
    <row r="17" spans="2:8" ht="15" thickBot="1" x14ac:dyDescent="0.4">
      <c r="B17" s="402"/>
      <c r="C17" s="403"/>
      <c r="D17" s="404"/>
      <c r="E17" s="277"/>
      <c r="F17" s="402"/>
      <c r="G17" s="403"/>
      <c r="H17" s="404"/>
    </row>
    <row r="18" spans="2:8" x14ac:dyDescent="0.35">
      <c r="B18" s="82" t="s">
        <v>23</v>
      </c>
      <c r="C18" s="384">
        <f>SUM('1) Tableau budgétaire 1'!D85:F85,'1) Tableau budgétaire 1'!D95:F95,'1) Tableau budgétaire 1'!D105:F105,'1) Tableau budgétaire 1'!D115:F115)</f>
        <v>198900</v>
      </c>
      <c r="D18" s="385"/>
      <c r="E18" s="277"/>
      <c r="F18" s="82" t="s">
        <v>23</v>
      </c>
      <c r="G18" s="384">
        <f>SUM('1) Tableau budgétaire 1'!H85:J85,'1) Tableau budgétaire 1'!H95:J95,'1) Tableau budgétaire 1'!H105:J105,'1) Tableau budgétaire 1'!H115:J115)</f>
        <v>166440.64000000001</v>
      </c>
      <c r="H18" s="385"/>
    </row>
    <row r="19" spans="2:8" x14ac:dyDescent="0.35">
      <c r="B19" s="82" t="s">
        <v>370</v>
      </c>
      <c r="C19" s="392">
        <f>SUM(D21:D25)</f>
        <v>0</v>
      </c>
      <c r="D19" s="393"/>
      <c r="E19" s="277"/>
      <c r="F19" s="82" t="s">
        <v>370</v>
      </c>
      <c r="G19" s="392">
        <f>SUM(H21:H25)</f>
        <v>0</v>
      </c>
      <c r="H19" s="393"/>
    </row>
    <row r="20" spans="2:8" x14ac:dyDescent="0.35">
      <c r="B20" s="83" t="s">
        <v>364</v>
      </c>
      <c r="C20" s="84" t="s">
        <v>365</v>
      </c>
      <c r="D20" s="85" t="s">
        <v>366</v>
      </c>
      <c r="E20" s="277"/>
      <c r="F20" s="83" t="s">
        <v>364</v>
      </c>
      <c r="G20" s="84" t="s">
        <v>365</v>
      </c>
      <c r="H20" s="85" t="s">
        <v>366</v>
      </c>
    </row>
    <row r="21" spans="2:8" ht="35.25" customHeight="1" x14ac:dyDescent="0.35">
      <c r="B21" s="86"/>
      <c r="C21" s="87"/>
      <c r="D21" s="88">
        <f>$C$18*C21</f>
        <v>0</v>
      </c>
      <c r="E21" s="277"/>
      <c r="F21" s="86"/>
      <c r="G21" s="87"/>
      <c r="H21" s="88">
        <f>$C$18*G21</f>
        <v>0</v>
      </c>
    </row>
    <row r="22" spans="2:8" ht="35.25" customHeight="1" x14ac:dyDescent="0.35">
      <c r="B22" s="89"/>
      <c r="C22" s="87"/>
      <c r="D22" s="88">
        <f>$C$18*C22</f>
        <v>0</v>
      </c>
      <c r="E22" s="277"/>
      <c r="F22" s="89"/>
      <c r="G22" s="87"/>
      <c r="H22" s="88">
        <f>$C$18*G22</f>
        <v>0</v>
      </c>
    </row>
    <row r="23" spans="2:8" ht="35.25" customHeight="1" x14ac:dyDescent="0.35">
      <c r="B23" s="90"/>
      <c r="C23" s="87"/>
      <c r="D23" s="88">
        <f>$C$18*C23</f>
        <v>0</v>
      </c>
      <c r="E23" s="277"/>
      <c r="F23" s="90"/>
      <c r="G23" s="87"/>
      <c r="H23" s="88">
        <f>$C$18*G23</f>
        <v>0</v>
      </c>
    </row>
    <row r="24" spans="2:8" ht="35.25" customHeight="1" x14ac:dyDescent="0.35">
      <c r="B24" s="90"/>
      <c r="C24" s="87"/>
      <c r="D24" s="88">
        <f>$C$18*C24</f>
        <v>0</v>
      </c>
      <c r="E24" s="277"/>
      <c r="F24" s="90"/>
      <c r="G24" s="87"/>
      <c r="H24" s="88">
        <f>$C$18*G24</f>
        <v>0</v>
      </c>
    </row>
    <row r="25" spans="2:8" ht="35.25" customHeight="1" thickBot="1" x14ac:dyDescent="0.4">
      <c r="B25" s="91"/>
      <c r="C25" s="87"/>
      <c r="D25" s="88">
        <f>$C$18*C25</f>
        <v>0</v>
      </c>
      <c r="E25" s="277"/>
      <c r="F25" s="91"/>
      <c r="G25" s="87"/>
      <c r="H25" s="88">
        <f>$C$18*G25</f>
        <v>0</v>
      </c>
    </row>
    <row r="26" spans="2:8" ht="15" thickBot="1" x14ac:dyDescent="0.4">
      <c r="E26" s="277"/>
    </row>
    <row r="27" spans="2:8" x14ac:dyDescent="0.35">
      <c r="B27" s="389" t="s">
        <v>368</v>
      </c>
      <c r="C27" s="390"/>
      <c r="D27" s="391"/>
      <c r="E27" s="277"/>
      <c r="F27" s="389" t="s">
        <v>368</v>
      </c>
      <c r="G27" s="390"/>
      <c r="H27" s="391"/>
    </row>
    <row r="28" spans="2:8" ht="15" thickBot="1" x14ac:dyDescent="0.4">
      <c r="B28" s="386"/>
      <c r="C28" s="387"/>
      <c r="D28" s="388"/>
      <c r="E28" s="277"/>
      <c r="F28" s="386"/>
      <c r="G28" s="387"/>
      <c r="H28" s="388"/>
    </row>
    <row r="29" spans="2:8" x14ac:dyDescent="0.35">
      <c r="B29" s="82" t="s">
        <v>23</v>
      </c>
      <c r="C29" s="384">
        <f>SUM('1) Tableau budgétaire 1'!D127:F127,'1) Tableau budgétaire 1'!D137:F137,'1) Tableau budgétaire 1'!D147:F147,'1) Tableau budgétaire 1'!D157:F157)</f>
        <v>0</v>
      </c>
      <c r="D29" s="385"/>
      <c r="E29" s="277"/>
      <c r="F29" s="82" t="s">
        <v>23</v>
      </c>
      <c r="G29" s="384">
        <f>SUM('1) Tableau budgétaire 1'!H127:J127,'1) Tableau budgétaire 1'!H137:J137,'1) Tableau budgétaire 1'!H147:J147,'1) Tableau budgétaire 1'!H157:J157)</f>
        <v>0</v>
      </c>
      <c r="H29" s="385"/>
    </row>
    <row r="30" spans="2:8" x14ac:dyDescent="0.35">
      <c r="B30" s="82" t="s">
        <v>370</v>
      </c>
      <c r="C30" s="392">
        <f>SUM(D32:D36)</f>
        <v>0</v>
      </c>
      <c r="D30" s="393"/>
      <c r="E30" s="277"/>
      <c r="F30" s="82" t="s">
        <v>370</v>
      </c>
      <c r="G30" s="392">
        <f>SUM(H32:H36)</f>
        <v>0</v>
      </c>
      <c r="H30" s="393"/>
    </row>
    <row r="31" spans="2:8" x14ac:dyDescent="0.35">
      <c r="B31" s="83" t="s">
        <v>364</v>
      </c>
      <c r="C31" s="84" t="s">
        <v>365</v>
      </c>
      <c r="D31" s="85" t="s">
        <v>366</v>
      </c>
      <c r="E31" s="277"/>
      <c r="F31" s="83" t="s">
        <v>364</v>
      </c>
      <c r="G31" s="84" t="s">
        <v>365</v>
      </c>
      <c r="H31" s="85" t="s">
        <v>366</v>
      </c>
    </row>
    <row r="32" spans="2:8" ht="35.25" customHeight="1" x14ac:dyDescent="0.35">
      <c r="B32" s="86"/>
      <c r="C32" s="87"/>
      <c r="D32" s="88">
        <f>$C$29*C32</f>
        <v>0</v>
      </c>
      <c r="E32" s="277"/>
      <c r="F32" s="86"/>
      <c r="G32" s="87"/>
      <c r="H32" s="88">
        <f>$C$29*G32</f>
        <v>0</v>
      </c>
    </row>
    <row r="33" spans="2:8" ht="35.25" customHeight="1" x14ac:dyDescent="0.35">
      <c r="B33" s="89"/>
      <c r="C33" s="87"/>
      <c r="D33" s="88">
        <f>$C$29*C33</f>
        <v>0</v>
      </c>
      <c r="E33" s="277"/>
      <c r="F33" s="89"/>
      <c r="G33" s="87"/>
      <c r="H33" s="88">
        <f>$C$29*G33</f>
        <v>0</v>
      </c>
    </row>
    <row r="34" spans="2:8" ht="35.25" customHeight="1" x14ac:dyDescent="0.35">
      <c r="B34" s="90"/>
      <c r="C34" s="87"/>
      <c r="D34" s="88">
        <f>$C$29*C34</f>
        <v>0</v>
      </c>
      <c r="E34" s="277"/>
      <c r="F34" s="90"/>
      <c r="G34" s="87"/>
      <c r="H34" s="88">
        <f>$C$29*G34</f>
        <v>0</v>
      </c>
    </row>
    <row r="35" spans="2:8" ht="35.25" customHeight="1" x14ac:dyDescent="0.35">
      <c r="B35" s="90"/>
      <c r="C35" s="87"/>
      <c r="D35" s="88">
        <f>$C$29*C35</f>
        <v>0</v>
      </c>
      <c r="E35" s="277"/>
      <c r="F35" s="90"/>
      <c r="G35" s="87"/>
      <c r="H35" s="88">
        <f>$C$29*G35</f>
        <v>0</v>
      </c>
    </row>
    <row r="36" spans="2:8" ht="35.25" customHeight="1" thickBot="1" x14ac:dyDescent="0.4">
      <c r="B36" s="91"/>
      <c r="C36" s="87"/>
      <c r="D36" s="88">
        <f>$C$29*C36</f>
        <v>0</v>
      </c>
      <c r="E36" s="277"/>
      <c r="F36" s="91"/>
      <c r="G36" s="87"/>
      <c r="H36" s="88">
        <f>$C$29*G36</f>
        <v>0</v>
      </c>
    </row>
    <row r="37" spans="2:8" ht="15" thickBot="1" x14ac:dyDescent="0.4">
      <c r="E37" s="277"/>
    </row>
    <row r="38" spans="2:8" x14ac:dyDescent="0.35">
      <c r="B38" s="389" t="s">
        <v>369</v>
      </c>
      <c r="C38" s="390"/>
      <c r="D38" s="391"/>
      <c r="E38" s="277"/>
      <c r="F38" s="389" t="s">
        <v>369</v>
      </c>
      <c r="G38" s="390"/>
      <c r="H38" s="391"/>
    </row>
    <row r="39" spans="2:8" ht="15" thickBot="1" x14ac:dyDescent="0.4">
      <c r="B39" s="386"/>
      <c r="C39" s="387"/>
      <c r="D39" s="388"/>
      <c r="E39" s="277"/>
      <c r="F39" s="386"/>
      <c r="G39" s="387"/>
      <c r="H39" s="388"/>
    </row>
    <row r="40" spans="2:8" x14ac:dyDescent="0.35">
      <c r="B40" s="82" t="s">
        <v>23</v>
      </c>
      <c r="C40" s="384">
        <f>SUM('1) Tableau budgétaire 1'!D169:F169,'1) Tableau budgétaire 1'!D179:F179,'1) Tableau budgétaire 1'!D189:F189,'1) Tableau budgétaire 1'!D199:F199)</f>
        <v>0</v>
      </c>
      <c r="D40" s="385"/>
      <c r="E40" s="277"/>
      <c r="F40" s="82" t="s">
        <v>23</v>
      </c>
      <c r="G40" s="384">
        <f>SUM('1) Tableau budgétaire 1'!H169:J169,'1) Tableau budgétaire 1'!H179:J179,'1) Tableau budgétaire 1'!H189:J189,'1) Tableau budgétaire 1'!H199:J199)</f>
        <v>0</v>
      </c>
      <c r="H40" s="385"/>
    </row>
    <row r="41" spans="2:8" x14ac:dyDescent="0.35">
      <c r="B41" s="82" t="s">
        <v>370</v>
      </c>
      <c r="C41" s="392">
        <f>SUM(D43:D47)</f>
        <v>0</v>
      </c>
      <c r="D41" s="393"/>
      <c r="E41" s="277"/>
      <c r="F41" s="82" t="s">
        <v>370</v>
      </c>
      <c r="G41" s="392">
        <f>SUM(H43:H47)</f>
        <v>0</v>
      </c>
      <c r="H41" s="393"/>
    </row>
    <row r="42" spans="2:8" x14ac:dyDescent="0.35">
      <c r="B42" s="83" t="s">
        <v>364</v>
      </c>
      <c r="C42" s="84" t="s">
        <v>365</v>
      </c>
      <c r="D42" s="85" t="s">
        <v>366</v>
      </c>
      <c r="E42" s="277"/>
      <c r="F42" s="83" t="s">
        <v>364</v>
      </c>
      <c r="G42" s="84" t="s">
        <v>365</v>
      </c>
      <c r="H42" s="85" t="s">
        <v>366</v>
      </c>
    </row>
    <row r="43" spans="2:8" ht="35.25" customHeight="1" x14ac:dyDescent="0.35">
      <c r="B43" s="86"/>
      <c r="C43" s="87"/>
      <c r="D43" s="88">
        <f>$C$40*C43</f>
        <v>0</v>
      </c>
      <c r="E43" s="277"/>
      <c r="F43" s="86"/>
      <c r="G43" s="87"/>
      <c r="H43" s="88">
        <f>$C$40*G43</f>
        <v>0</v>
      </c>
    </row>
    <row r="44" spans="2:8" ht="35.25" customHeight="1" x14ac:dyDescent="0.35">
      <c r="B44" s="89"/>
      <c r="C44" s="87"/>
      <c r="D44" s="88">
        <f>$C$40*C44</f>
        <v>0</v>
      </c>
      <c r="E44" s="277"/>
      <c r="F44" s="89"/>
      <c r="G44" s="87"/>
      <c r="H44" s="88">
        <f>$C$40*G44</f>
        <v>0</v>
      </c>
    </row>
    <row r="45" spans="2:8" ht="35.25" customHeight="1" x14ac:dyDescent="0.35">
      <c r="B45" s="90"/>
      <c r="C45" s="87"/>
      <c r="D45" s="88">
        <f>$C$40*C45</f>
        <v>0</v>
      </c>
      <c r="E45" s="277"/>
      <c r="F45" s="90"/>
      <c r="G45" s="87"/>
      <c r="H45" s="88">
        <f>$C$40*G45</f>
        <v>0</v>
      </c>
    </row>
    <row r="46" spans="2:8" ht="35.25" customHeight="1" x14ac:dyDescent="0.35">
      <c r="B46" s="90"/>
      <c r="C46" s="87"/>
      <c r="D46" s="88">
        <f>$C$40*C46</f>
        <v>0</v>
      </c>
      <c r="E46" s="277"/>
      <c r="F46" s="90"/>
      <c r="G46" s="87"/>
      <c r="H46" s="88">
        <f>$C$40*G46</f>
        <v>0</v>
      </c>
    </row>
    <row r="47" spans="2:8" ht="35.25" customHeight="1" thickBot="1" x14ac:dyDescent="0.4">
      <c r="B47" s="91"/>
      <c r="C47" s="87"/>
      <c r="D47" s="92">
        <f>$C$40*C47</f>
        <v>0</v>
      </c>
      <c r="E47" s="277"/>
      <c r="F47" s="91"/>
      <c r="G47" s="87"/>
      <c r="H47" s="92">
        <f>$C$40*G47</f>
        <v>0</v>
      </c>
    </row>
  </sheetData>
  <mergeCells count="36">
    <mergeCell ref="F1:H1"/>
    <mergeCell ref="B1:D1"/>
    <mergeCell ref="G30:H30"/>
    <mergeCell ref="F38:H38"/>
    <mergeCell ref="F39:H39"/>
    <mergeCell ref="F2:H3"/>
    <mergeCell ref="F5:H5"/>
    <mergeCell ref="F6:H6"/>
    <mergeCell ref="G7:H7"/>
    <mergeCell ref="G8:H8"/>
    <mergeCell ref="F16:H16"/>
    <mergeCell ref="F17:H17"/>
    <mergeCell ref="G18:H18"/>
    <mergeCell ref="B17:D17"/>
    <mergeCell ref="C18:D18"/>
    <mergeCell ref="B2:D3"/>
    <mergeCell ref="G40:H40"/>
    <mergeCell ref="G41:H41"/>
    <mergeCell ref="C19:D19"/>
    <mergeCell ref="B27:D27"/>
    <mergeCell ref="B28:D28"/>
    <mergeCell ref="C30:D30"/>
    <mergeCell ref="G19:H19"/>
    <mergeCell ref="F27:H27"/>
    <mergeCell ref="F28:H28"/>
    <mergeCell ref="G29:H29"/>
    <mergeCell ref="C41:D41"/>
    <mergeCell ref="C29:D29"/>
    <mergeCell ref="B38:D38"/>
    <mergeCell ref="B39:D39"/>
    <mergeCell ref="C40:D40"/>
    <mergeCell ref="C7:D7"/>
    <mergeCell ref="B6:D6"/>
    <mergeCell ref="B5:D5"/>
    <mergeCell ref="C8:D8"/>
    <mergeCell ref="B16:D16"/>
  </mergeCells>
  <conditionalFormatting sqref="C8:D8">
    <cfRule type="cellIs" dxfId="7" priority="9" operator="greaterThan">
      <formula>$C$7</formula>
    </cfRule>
  </conditionalFormatting>
  <conditionalFormatting sqref="C19:D19">
    <cfRule type="cellIs" dxfId="6" priority="8" operator="greaterThan">
      <formula>$C$18</formula>
    </cfRule>
  </conditionalFormatting>
  <conditionalFormatting sqref="C30:D30">
    <cfRule type="cellIs" dxfId="5" priority="7" operator="greaterThan">
      <formula>$C$29</formula>
    </cfRule>
  </conditionalFormatting>
  <conditionalFormatting sqref="C41:D41">
    <cfRule type="cellIs" dxfId="4" priority="6" operator="greaterThan">
      <formula>$C$40</formula>
    </cfRule>
  </conditionalFormatting>
  <conditionalFormatting sqref="G8:H8">
    <cfRule type="cellIs" dxfId="3" priority="4" operator="greaterThan">
      <formula>$C$7</formula>
    </cfRule>
  </conditionalFormatting>
  <conditionalFormatting sqref="G19:H19">
    <cfRule type="cellIs" dxfId="2" priority="3" operator="greaterThan">
      <formula>$C$18</formula>
    </cfRule>
  </conditionalFormatting>
  <conditionalFormatting sqref="G30:H30">
    <cfRule type="cellIs" dxfId="1" priority="2" operator="greaterThan">
      <formula>$C$29</formula>
    </cfRule>
  </conditionalFormatting>
  <conditionalFormatting sqref="G41:H41">
    <cfRule type="cellIs" dxfId="0" priority="1" operator="greaterThan">
      <formula>$C$40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L24"/>
  <sheetViews>
    <sheetView showGridLines="0" topLeftCell="D14" zoomScale="80" zoomScaleNormal="80" workbookViewId="0">
      <selection activeCell="H25" sqref="H25"/>
    </sheetView>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9" customWidth="1"/>
    <col min="8" max="8" width="36.453125" customWidth="1"/>
    <col min="9" max="9" width="35.26953125" customWidth="1"/>
    <col min="10" max="10" width="21.26953125" customWidth="1"/>
    <col min="11" max="11" width="13.90625" customWidth="1"/>
    <col min="12" max="12" width="16.36328125" customWidth="1"/>
  </cols>
  <sheetData>
    <row r="1" spans="2:12" ht="21.5" thickBot="1" x14ac:dyDescent="0.55000000000000004">
      <c r="B1" s="406" t="s">
        <v>683</v>
      </c>
      <c r="C1" s="406"/>
      <c r="D1" s="406"/>
      <c r="E1" s="406"/>
      <c r="F1" s="406"/>
      <c r="G1" s="277"/>
      <c r="H1" s="405" t="s">
        <v>684</v>
      </c>
      <c r="I1" s="405"/>
      <c r="J1" s="405"/>
      <c r="K1" s="405"/>
      <c r="L1" s="405"/>
    </row>
    <row r="2" spans="2:12" s="76" customFormat="1" ht="15.5" x14ac:dyDescent="0.35">
      <c r="B2" s="407" t="s">
        <v>14</v>
      </c>
      <c r="C2" s="408"/>
      <c r="D2" s="408"/>
      <c r="E2" s="408"/>
      <c r="F2" s="409"/>
      <c r="G2" s="278"/>
      <c r="H2" s="407" t="s">
        <v>14</v>
      </c>
      <c r="I2" s="408"/>
      <c r="J2" s="408"/>
      <c r="K2" s="408"/>
      <c r="L2" s="409"/>
    </row>
    <row r="3" spans="2:12" s="76" customFormat="1" ht="16" thickBot="1" x14ac:dyDescent="0.4">
      <c r="B3" s="410"/>
      <c r="C3" s="411"/>
      <c r="D3" s="411"/>
      <c r="E3" s="411"/>
      <c r="F3" s="412"/>
      <c r="G3" s="278"/>
      <c r="H3" s="410"/>
      <c r="I3" s="411"/>
      <c r="J3" s="411"/>
      <c r="K3" s="411"/>
      <c r="L3" s="412"/>
    </row>
    <row r="4" spans="2:12" s="76" customFormat="1" ht="16" thickBot="1" x14ac:dyDescent="0.4">
      <c r="G4" s="278"/>
    </row>
    <row r="5" spans="2:12" s="76" customFormat="1" ht="16" thickBot="1" x14ac:dyDescent="0.4">
      <c r="B5" s="377" t="s">
        <v>7</v>
      </c>
      <c r="C5" s="378"/>
      <c r="D5" s="378"/>
      <c r="E5" s="378"/>
      <c r="F5" s="379"/>
      <c r="G5" s="278"/>
      <c r="H5" s="377" t="s">
        <v>7</v>
      </c>
      <c r="I5" s="378"/>
      <c r="J5" s="378"/>
      <c r="K5" s="378"/>
      <c r="L5" s="379"/>
    </row>
    <row r="6" spans="2:12" s="76" customFormat="1" ht="31" x14ac:dyDescent="0.35">
      <c r="B6" s="72"/>
      <c r="C6" s="57" t="s">
        <v>12</v>
      </c>
      <c r="D6" s="57" t="s">
        <v>15</v>
      </c>
      <c r="E6" s="57" t="s">
        <v>16</v>
      </c>
      <c r="F6" s="383" t="s">
        <v>7</v>
      </c>
      <c r="G6" s="278"/>
      <c r="H6" s="72"/>
      <c r="I6" s="57" t="s">
        <v>12</v>
      </c>
      <c r="J6" s="57" t="s">
        <v>15</v>
      </c>
      <c r="K6" s="57" t="s">
        <v>16</v>
      </c>
      <c r="L6" s="383" t="s">
        <v>7</v>
      </c>
    </row>
    <row r="7" spans="2:12" s="76" customFormat="1" ht="15.5" x14ac:dyDescent="0.35">
      <c r="B7" s="72"/>
      <c r="C7" s="52" t="str">
        <f>'1) Tableau budgétaire 1'!D13</f>
        <v>UNDP</v>
      </c>
      <c r="D7" s="52">
        <f>'1) Tableau budgétaire 1'!E13</f>
        <v>0</v>
      </c>
      <c r="E7" s="52">
        <f>'1) Tableau budgétaire 1'!F13</f>
        <v>0</v>
      </c>
      <c r="F7" s="355"/>
      <c r="G7" s="278"/>
      <c r="H7" s="72"/>
      <c r="I7" s="52" t="str">
        <f>'1) Tableau budgétaire 1'!N13</f>
        <v>UNDP</v>
      </c>
      <c r="J7" s="52">
        <f>'1) Tableau budgétaire 1'!K13</f>
        <v>0</v>
      </c>
      <c r="K7" s="52">
        <f>'1) Tableau budgétaire 1'!L13</f>
        <v>0</v>
      </c>
      <c r="L7" s="355"/>
    </row>
    <row r="8" spans="2:12" s="76" customFormat="1" ht="31" x14ac:dyDescent="0.35">
      <c r="B8" s="22" t="s">
        <v>0</v>
      </c>
      <c r="C8" s="73">
        <f>'2) Tableau budgétaire 2'!D208</f>
        <v>1545317.11</v>
      </c>
      <c r="D8" s="73">
        <f>'2) Tableau budgétaire 2'!E208</f>
        <v>0</v>
      </c>
      <c r="E8" s="73">
        <f>'2) Tableau budgétaire 2'!F208</f>
        <v>0</v>
      </c>
      <c r="F8" s="70">
        <f t="shared" ref="F8:F15" si="0">SUM(C8:E8)</f>
        <v>1545317.11</v>
      </c>
      <c r="G8" s="278"/>
      <c r="H8" s="22" t="s">
        <v>0</v>
      </c>
      <c r="I8" s="73">
        <f>'2) Tableau budgétaire 2'!K208</f>
        <v>2157999.1100000003</v>
      </c>
      <c r="J8" s="73">
        <f>'2) Tableau budgétaire 2'!L208</f>
        <v>0</v>
      </c>
      <c r="K8" s="73">
        <f>'2) Tableau budgétaire 2'!L208</f>
        <v>0</v>
      </c>
      <c r="L8" s="70">
        <f t="shared" ref="L8:L15" si="1">SUM(I8:K8)</f>
        <v>2157999.1100000003</v>
      </c>
    </row>
    <row r="9" spans="2:12" s="76" customFormat="1" ht="46.5" x14ac:dyDescent="0.35">
      <c r="B9" s="22" t="s">
        <v>1</v>
      </c>
      <c r="C9" s="73">
        <f>'2) Tableau budgétaire 2'!D209</f>
        <v>0</v>
      </c>
      <c r="D9" s="73">
        <f>'2) Tableau budgétaire 2'!E209</f>
        <v>0</v>
      </c>
      <c r="E9" s="73">
        <f>'2) Tableau budgétaire 2'!F209</f>
        <v>0</v>
      </c>
      <c r="F9" s="71">
        <f t="shared" si="0"/>
        <v>0</v>
      </c>
      <c r="G9" s="278"/>
      <c r="H9" s="22" t="s">
        <v>1</v>
      </c>
      <c r="I9" s="73">
        <f>'2) Tableau budgétaire 2'!K209</f>
        <v>9340</v>
      </c>
      <c r="J9" s="73">
        <f>'2) Tableau budgétaire 2'!L209</f>
        <v>0</v>
      </c>
      <c r="K9" s="73">
        <f>'2) Tableau budgétaire 2'!L209</f>
        <v>0</v>
      </c>
      <c r="L9" s="71">
        <f t="shared" si="1"/>
        <v>9340</v>
      </c>
    </row>
    <row r="10" spans="2:12" s="76" customFormat="1" ht="62" x14ac:dyDescent="0.35">
      <c r="B10" s="22" t="s">
        <v>2</v>
      </c>
      <c r="C10" s="73">
        <f>'2) Tableau budgétaire 2'!D210</f>
        <v>0</v>
      </c>
      <c r="D10" s="73">
        <f>'2) Tableau budgétaire 2'!E210</f>
        <v>0</v>
      </c>
      <c r="E10" s="73">
        <f>'2) Tableau budgétaire 2'!F210</f>
        <v>0</v>
      </c>
      <c r="F10" s="71">
        <f t="shared" si="0"/>
        <v>0</v>
      </c>
      <c r="G10" s="278"/>
      <c r="H10" s="22" t="s">
        <v>2</v>
      </c>
      <c r="I10" s="73">
        <f>'2) Tableau budgétaire 2'!K210</f>
        <v>7125</v>
      </c>
      <c r="J10" s="73">
        <f>'2) Tableau budgétaire 2'!L210</f>
        <v>0</v>
      </c>
      <c r="K10" s="73">
        <f>'2) Tableau budgétaire 2'!L210</f>
        <v>0</v>
      </c>
      <c r="L10" s="71">
        <f t="shared" si="1"/>
        <v>7125</v>
      </c>
    </row>
    <row r="11" spans="2:12" s="76" customFormat="1" ht="31" x14ac:dyDescent="0.35">
      <c r="B11" s="33" t="s">
        <v>3</v>
      </c>
      <c r="C11" s="73">
        <f>'2) Tableau budgétaire 2'!D211</f>
        <v>200500</v>
      </c>
      <c r="D11" s="73">
        <f>'2) Tableau budgétaire 2'!E211</f>
        <v>0</v>
      </c>
      <c r="E11" s="73">
        <f>'2) Tableau budgétaire 2'!F211</f>
        <v>0</v>
      </c>
      <c r="F11" s="71">
        <f t="shared" si="0"/>
        <v>200500</v>
      </c>
      <c r="G11" s="278"/>
      <c r="H11" s="33" t="s">
        <v>3</v>
      </c>
      <c r="I11" s="73">
        <f>'2) Tableau budgétaire 2'!K211</f>
        <v>290500</v>
      </c>
      <c r="J11" s="73">
        <f>'2) Tableau budgétaire 2'!L211</f>
        <v>0</v>
      </c>
      <c r="K11" s="73">
        <f>'2) Tableau budgétaire 2'!L211</f>
        <v>0</v>
      </c>
      <c r="L11" s="71">
        <f t="shared" si="1"/>
        <v>290500</v>
      </c>
    </row>
    <row r="12" spans="2:12" s="76" customFormat="1" ht="15.5" x14ac:dyDescent="0.35">
      <c r="B12" s="22" t="s">
        <v>6</v>
      </c>
      <c r="C12" s="73">
        <f>'2) Tableau budgétaire 2'!D212</f>
        <v>175335.21</v>
      </c>
      <c r="D12" s="73">
        <f>'2) Tableau budgétaire 2'!E212</f>
        <v>0</v>
      </c>
      <c r="E12" s="73">
        <f>'2) Tableau budgétaire 2'!F212</f>
        <v>0</v>
      </c>
      <c r="F12" s="71">
        <f t="shared" si="0"/>
        <v>175335.21</v>
      </c>
      <c r="G12" s="278"/>
      <c r="H12" s="22" t="s">
        <v>6</v>
      </c>
      <c r="I12" s="73">
        <f>'2) Tableau budgétaire 2'!K212</f>
        <v>250335.21</v>
      </c>
      <c r="J12" s="73">
        <f>'2) Tableau budgétaire 2'!L212</f>
        <v>0</v>
      </c>
      <c r="K12" s="73">
        <f>'2) Tableau budgétaire 2'!L212</f>
        <v>0</v>
      </c>
      <c r="L12" s="71">
        <f t="shared" si="1"/>
        <v>250335.21</v>
      </c>
    </row>
    <row r="13" spans="2:12" s="76" customFormat="1" ht="46.5" x14ac:dyDescent="0.35">
      <c r="B13" s="22" t="s">
        <v>4</v>
      </c>
      <c r="C13" s="73">
        <f>'2) Tableau budgétaire 2'!D213</f>
        <v>0</v>
      </c>
      <c r="D13" s="73">
        <f>'2) Tableau budgétaire 2'!E213</f>
        <v>0</v>
      </c>
      <c r="E13" s="73">
        <f>'2) Tableau budgétaire 2'!F213</f>
        <v>0</v>
      </c>
      <c r="F13" s="71">
        <f t="shared" si="0"/>
        <v>0</v>
      </c>
      <c r="G13" s="278"/>
      <c r="H13" s="22" t="s">
        <v>4</v>
      </c>
      <c r="I13" s="73">
        <f>'2) Tableau budgétaire 2'!K213</f>
        <v>0</v>
      </c>
      <c r="J13" s="73">
        <f>'2) Tableau budgétaire 2'!L213</f>
        <v>0</v>
      </c>
      <c r="K13" s="73">
        <f>'2) Tableau budgétaire 2'!L213</f>
        <v>0</v>
      </c>
      <c r="L13" s="71">
        <f t="shared" si="1"/>
        <v>0</v>
      </c>
    </row>
    <row r="14" spans="2:12" s="76" customFormat="1" ht="31.5" thickBot="1" x14ac:dyDescent="0.4">
      <c r="B14" s="164" t="s">
        <v>20</v>
      </c>
      <c r="C14" s="165">
        <f>'2) Tableau budgétaire 2'!D214</f>
        <v>172849.55</v>
      </c>
      <c r="D14" s="165">
        <f>'2) Tableau budgétaire 2'!E214</f>
        <v>0</v>
      </c>
      <c r="E14" s="165">
        <f>'2) Tableau budgétaire 2'!F214</f>
        <v>0</v>
      </c>
      <c r="F14" s="166">
        <f t="shared" si="0"/>
        <v>172849.55</v>
      </c>
      <c r="G14" s="278"/>
      <c r="H14" s="164" t="s">
        <v>20</v>
      </c>
      <c r="I14" s="73">
        <f>'2) Tableau budgétaire 2'!K214</f>
        <v>380203.55</v>
      </c>
      <c r="J14" s="73">
        <f>'2) Tableau budgétaire 2'!L214</f>
        <v>0</v>
      </c>
      <c r="K14" s="165">
        <f>'2) Tableau budgétaire 2'!L214</f>
        <v>0</v>
      </c>
      <c r="L14" s="166">
        <f t="shared" si="1"/>
        <v>380203.55</v>
      </c>
    </row>
    <row r="15" spans="2:12" s="76" customFormat="1" ht="30" customHeight="1" x14ac:dyDescent="0.35">
      <c r="B15" s="169" t="s">
        <v>595</v>
      </c>
      <c r="C15" s="170">
        <f>SUM(C8:C14)</f>
        <v>2094001.87</v>
      </c>
      <c r="D15" s="170">
        <f>SUM(D8:D14)</f>
        <v>0</v>
      </c>
      <c r="E15" s="170">
        <f>SUM(E8:E14)</f>
        <v>0</v>
      </c>
      <c r="F15" s="171">
        <f t="shared" si="0"/>
        <v>2094001.87</v>
      </c>
      <c r="G15" s="278"/>
      <c r="H15" s="169" t="s">
        <v>595</v>
      </c>
      <c r="I15" s="170">
        <f>SUM(I8:I14)</f>
        <v>3095502.87</v>
      </c>
      <c r="J15" s="170">
        <f>SUM(J8:J14)</f>
        <v>0</v>
      </c>
      <c r="K15" s="170">
        <f>SUM(K8:K14)</f>
        <v>0</v>
      </c>
      <c r="L15" s="171">
        <f t="shared" si="1"/>
        <v>3095502.87</v>
      </c>
    </row>
    <row r="16" spans="2:12" s="76" customFormat="1" ht="22.5" customHeight="1" x14ac:dyDescent="0.35">
      <c r="B16" s="160" t="s">
        <v>594</v>
      </c>
      <c r="C16" s="161">
        <f>C15*0.07</f>
        <v>146580.13090000002</v>
      </c>
      <c r="D16" s="161">
        <f>D15*0.07</f>
        <v>0</v>
      </c>
      <c r="E16" s="161">
        <f>E15*0.07</f>
        <v>0</v>
      </c>
      <c r="F16" s="167">
        <f>F15*0.07</f>
        <v>146580.13090000002</v>
      </c>
      <c r="G16" s="278"/>
      <c r="H16" s="160" t="s">
        <v>594</v>
      </c>
      <c r="I16" s="161">
        <f>I15*0.07</f>
        <v>216685.20090000003</v>
      </c>
      <c r="J16" s="161">
        <f>J15*0.07</f>
        <v>0</v>
      </c>
      <c r="K16" s="161">
        <f>K15*0.07</f>
        <v>0</v>
      </c>
      <c r="L16" s="167">
        <f>L15*0.07</f>
        <v>216685.20090000003</v>
      </c>
    </row>
    <row r="17" spans="2:12" s="76" customFormat="1" ht="30" customHeight="1" thickBot="1" x14ac:dyDescent="0.4">
      <c r="B17" s="162" t="s">
        <v>13</v>
      </c>
      <c r="C17" s="163">
        <f>C15+C16</f>
        <v>2240582.0009000003</v>
      </c>
      <c r="D17" s="163">
        <f>D15+D16</f>
        <v>0</v>
      </c>
      <c r="E17" s="163">
        <f>E15+E16</f>
        <v>0</v>
      </c>
      <c r="F17" s="168">
        <f>F15+F16</f>
        <v>2240582.0009000003</v>
      </c>
      <c r="G17" s="278"/>
      <c r="H17" s="162" t="s">
        <v>13</v>
      </c>
      <c r="I17" s="163">
        <f>I15+I16</f>
        <v>3312188.0709000002</v>
      </c>
      <c r="J17" s="163">
        <f>J15+J16</f>
        <v>0</v>
      </c>
      <c r="K17" s="163">
        <f>K15+K16</f>
        <v>0</v>
      </c>
      <c r="L17" s="168">
        <f>L15+L16</f>
        <v>3312188.0709000002</v>
      </c>
    </row>
    <row r="18" spans="2:12" s="76" customFormat="1" ht="16" thickBot="1" x14ac:dyDescent="0.4">
      <c r="G18" s="278"/>
    </row>
    <row r="19" spans="2:12" s="76" customFormat="1" ht="15.5" customHeight="1" x14ac:dyDescent="0.35">
      <c r="B19" s="342" t="s">
        <v>8</v>
      </c>
      <c r="C19" s="343"/>
      <c r="D19" s="343"/>
      <c r="E19" s="343"/>
      <c r="F19" s="345"/>
      <c r="G19" s="278"/>
      <c r="H19" s="342" t="s">
        <v>8</v>
      </c>
      <c r="I19" s="343"/>
      <c r="J19" s="343"/>
      <c r="K19" s="343"/>
      <c r="L19" s="345"/>
    </row>
    <row r="20" spans="2:12" ht="31" x14ac:dyDescent="0.35">
      <c r="B20" s="29"/>
      <c r="C20" s="27" t="s">
        <v>17</v>
      </c>
      <c r="D20" s="27" t="s">
        <v>18</v>
      </c>
      <c r="E20" s="27" t="s">
        <v>19</v>
      </c>
      <c r="F20" s="30" t="s">
        <v>10</v>
      </c>
      <c r="G20" s="277"/>
      <c r="H20" s="29"/>
      <c r="I20" s="27" t="s">
        <v>17</v>
      </c>
      <c r="J20" s="27" t="s">
        <v>18</v>
      </c>
      <c r="K20" s="27" t="s">
        <v>19</v>
      </c>
      <c r="L20" s="30" t="s">
        <v>10</v>
      </c>
    </row>
    <row r="21" spans="2:12" ht="15.5" x14ac:dyDescent="0.35">
      <c r="B21" s="29"/>
      <c r="C21" s="27" t="str">
        <f>'1) Tableau budgétaire 1'!D13</f>
        <v>UNDP</v>
      </c>
      <c r="D21" s="27">
        <f>'1) Tableau budgétaire 1'!E13</f>
        <v>0</v>
      </c>
      <c r="E21" s="27">
        <f>'1) Tableau budgétaire 1'!F13</f>
        <v>0</v>
      </c>
      <c r="F21" s="30"/>
      <c r="G21" s="277"/>
      <c r="H21" s="29"/>
      <c r="I21" s="27" t="str">
        <f>'1) Tableau budgétaire 1'!N13</f>
        <v>UNDP</v>
      </c>
      <c r="J21" s="27">
        <f>'1) Tableau budgétaire 1'!K13</f>
        <v>0</v>
      </c>
      <c r="K21" s="27">
        <f>'1) Tableau budgétaire 1'!L13</f>
        <v>0</v>
      </c>
      <c r="L21" s="30"/>
    </row>
    <row r="22" spans="2:12" ht="23.25" customHeight="1" thickBot="1" x14ac:dyDescent="0.4">
      <c r="B22" s="28" t="s">
        <v>9</v>
      </c>
      <c r="C22" s="26">
        <f>'1) Tableau budgétaire 1'!D225</f>
        <v>1568407.40063</v>
      </c>
      <c r="D22" s="26">
        <f>'1) Tableau budgétaire 1'!E225</f>
        <v>0</v>
      </c>
      <c r="E22" s="26">
        <f>'1) Tableau budgétaire 1'!F225</f>
        <v>0</v>
      </c>
      <c r="F22" s="8">
        <f>'1) Tableau budgétaire 1'!H225</f>
        <v>0.7</v>
      </c>
      <c r="G22" s="277"/>
      <c r="H22" s="289" t="s">
        <v>690</v>
      </c>
      <c r="I22" s="290">
        <f>'1) Tableau budgétaire 1'!R225</f>
        <v>750124.24899999984</v>
      </c>
      <c r="J22" s="26">
        <f>'1) Tableau budgétaire 1'!K225</f>
        <v>0</v>
      </c>
      <c r="K22" s="26">
        <f>'1) Tableau budgétaire 1'!L225</f>
        <v>0</v>
      </c>
      <c r="L22" s="8">
        <f>'1) Tableau budgétaire 1'!S225</f>
        <v>0.7</v>
      </c>
    </row>
    <row r="23" spans="2:12" ht="24.75" customHeight="1" x14ac:dyDescent="0.35">
      <c r="B23" s="28" t="s">
        <v>11</v>
      </c>
      <c r="C23" s="26">
        <f>'1) Tableau budgétaire 1'!D226</f>
        <v>672174.60027000005</v>
      </c>
      <c r="D23" s="26">
        <f>'1) Tableau budgétaire 1'!E226</f>
        <v>0</v>
      </c>
      <c r="E23" s="26">
        <f>'1) Tableau budgétaire 1'!F226</f>
        <v>0</v>
      </c>
      <c r="F23" s="8">
        <f>'1) Tableau budgétaire 1'!H226</f>
        <v>0.3</v>
      </c>
      <c r="G23" s="277"/>
      <c r="H23" s="285" t="s">
        <v>694</v>
      </c>
      <c r="I23" s="290">
        <f>'1) Tableau budgétaire 1'!R226</f>
        <v>321481.821</v>
      </c>
      <c r="J23" s="26">
        <f>'1) Tableau budgétaire 1'!K226</f>
        <v>0</v>
      </c>
      <c r="K23" s="26">
        <f>'1) Tableau budgétaire 1'!L226</f>
        <v>0</v>
      </c>
      <c r="L23" s="8">
        <f>'1) Tableau budgétaire 1'!S226</f>
        <v>0.3</v>
      </c>
    </row>
    <row r="24" spans="2:12" ht="24.75" customHeight="1" thickBot="1" x14ac:dyDescent="0.4">
      <c r="B24" s="9" t="s">
        <v>602</v>
      </c>
      <c r="C24" s="31">
        <f>'1) Tableau budgétaire 1'!D227</f>
        <v>0</v>
      </c>
      <c r="D24" s="31">
        <f>'1) Tableau budgétaire 1'!E227</f>
        <v>0</v>
      </c>
      <c r="E24" s="31">
        <f>'1) Tableau budgétaire 1'!F227</f>
        <v>0</v>
      </c>
      <c r="F24" s="10">
        <f>'1) Tableau budgétaire 1'!H227</f>
        <v>0</v>
      </c>
      <c r="G24" s="277"/>
      <c r="H24" s="289" t="s">
        <v>695</v>
      </c>
      <c r="I24" s="31">
        <f>'1) Tableau budgétaire 1'!N227</f>
        <v>0</v>
      </c>
      <c r="J24" s="31">
        <f>'1) Tableau budgétaire 1'!K227</f>
        <v>0</v>
      </c>
      <c r="K24" s="31">
        <f>'1) Tableau budgétaire 1'!L227</f>
        <v>0</v>
      </c>
      <c r="L24" s="10">
        <f>'1) Tableau budgétaire 1'!N227</f>
        <v>0</v>
      </c>
    </row>
  </sheetData>
  <sheetProtection formatCells="0" formatColumns="0" formatRows="0"/>
  <mergeCells count="10">
    <mergeCell ref="H1:L1"/>
    <mergeCell ref="B1:F1"/>
    <mergeCell ref="B19:F19"/>
    <mergeCell ref="B5:F5"/>
    <mergeCell ref="F6:F7"/>
    <mergeCell ref="B2:F3"/>
    <mergeCell ref="H2:L3"/>
    <mergeCell ref="H5:L5"/>
    <mergeCell ref="L6:L7"/>
    <mergeCell ref="H19:L19"/>
  </mergeCells>
  <dataValidations count="7">
    <dataValidation allowBlank="1" showInputMessage="1" showErrorMessage="1" prompt="Includes all related staff and temporary staff costs including base salary, post adjustment and all staff entitlements." sqref="B8 H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H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H10" xr:uid="{00000000-0002-0000-0400-000002000000}"/>
    <dataValidation allowBlank="1" showInputMessage="1" showErrorMessage="1" prompt="Includes staff and non-staff travel paid for by the organization directly related to a project." sqref="B12 H12" xr:uid="{00000000-0002-0000-0400-000003000000}"/>
    <dataValidation allowBlank="1" showInputMessage="1" showErrorMessage="1" prompt="Services contracted by an organization which follow the normal procurement processes." sqref="B11 H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H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H14" xr:uid="{00000000-0002-0000-0400-000006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141">
        <v>0</v>
      </c>
    </row>
    <row r="2" spans="1:1" x14ac:dyDescent="0.35">
      <c r="A2" s="141">
        <v>0.2</v>
      </c>
    </row>
    <row r="3" spans="1:1" x14ac:dyDescent="0.35">
      <c r="A3" s="141">
        <v>0.4</v>
      </c>
    </row>
    <row r="4" spans="1:1" x14ac:dyDescent="0.35">
      <c r="A4" s="141">
        <v>0.6</v>
      </c>
    </row>
    <row r="5" spans="1:1" x14ac:dyDescent="0.35">
      <c r="A5" s="141">
        <v>0.8</v>
      </c>
    </row>
    <row r="6" spans="1:1" x14ac:dyDescent="0.35">
      <c r="A6" s="141">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1640625" defaultRowHeight="14.5" x14ac:dyDescent="0.35"/>
  <sheetData>
    <row r="1" spans="1:2" x14ac:dyDescent="0.35">
      <c r="A1" s="77" t="s">
        <v>24</v>
      </c>
      <c r="B1" s="78" t="s">
        <v>25</v>
      </c>
    </row>
    <row r="2" spans="1:2" x14ac:dyDescent="0.35">
      <c r="A2" s="79" t="s">
        <v>26</v>
      </c>
      <c r="B2" s="80" t="s">
        <v>27</v>
      </c>
    </row>
    <row r="3" spans="1:2" x14ac:dyDescent="0.35">
      <c r="A3" s="79" t="s">
        <v>28</v>
      </c>
      <c r="B3" s="80" t="s">
        <v>29</v>
      </c>
    </row>
    <row r="4" spans="1:2" x14ac:dyDescent="0.35">
      <c r="A4" s="79" t="s">
        <v>30</v>
      </c>
      <c r="B4" s="80" t="s">
        <v>31</v>
      </c>
    </row>
    <row r="5" spans="1:2" x14ac:dyDescent="0.35">
      <c r="A5" s="79" t="s">
        <v>32</v>
      </c>
      <c r="B5" s="80" t="s">
        <v>33</v>
      </c>
    </row>
    <row r="6" spans="1:2" x14ac:dyDescent="0.35">
      <c r="A6" s="79" t="s">
        <v>34</v>
      </c>
      <c r="B6" s="80" t="s">
        <v>35</v>
      </c>
    </row>
    <row r="7" spans="1:2" x14ac:dyDescent="0.35">
      <c r="A7" s="79" t="s">
        <v>36</v>
      </c>
      <c r="B7" s="80" t="s">
        <v>37</v>
      </c>
    </row>
    <row r="8" spans="1:2" x14ac:dyDescent="0.35">
      <c r="A8" s="79" t="s">
        <v>38</v>
      </c>
      <c r="B8" s="80" t="s">
        <v>39</v>
      </c>
    </row>
    <row r="9" spans="1:2" x14ac:dyDescent="0.35">
      <c r="A9" s="79" t="s">
        <v>40</v>
      </c>
      <c r="B9" s="80" t="s">
        <v>41</v>
      </c>
    </row>
    <row r="10" spans="1:2" x14ac:dyDescent="0.35">
      <c r="A10" s="79" t="s">
        <v>42</v>
      </c>
      <c r="B10" s="80" t="s">
        <v>43</v>
      </c>
    </row>
    <row r="11" spans="1:2" x14ac:dyDescent="0.35">
      <c r="A11" s="79" t="s">
        <v>44</v>
      </c>
      <c r="B11" s="80" t="s">
        <v>45</v>
      </c>
    </row>
    <row r="12" spans="1:2" x14ac:dyDescent="0.35">
      <c r="A12" s="79" t="s">
        <v>46</v>
      </c>
      <c r="B12" s="80" t="s">
        <v>47</v>
      </c>
    </row>
    <row r="13" spans="1:2" x14ac:dyDescent="0.35">
      <c r="A13" s="79" t="s">
        <v>48</v>
      </c>
      <c r="B13" s="80" t="s">
        <v>49</v>
      </c>
    </row>
    <row r="14" spans="1:2" x14ac:dyDescent="0.35">
      <c r="A14" s="79" t="s">
        <v>50</v>
      </c>
      <c r="B14" s="80" t="s">
        <v>51</v>
      </c>
    </row>
    <row r="15" spans="1:2" x14ac:dyDescent="0.35">
      <c r="A15" s="79" t="s">
        <v>52</v>
      </c>
      <c r="B15" s="80" t="s">
        <v>53</v>
      </c>
    </row>
    <row r="16" spans="1:2" x14ac:dyDescent="0.35">
      <c r="A16" s="79" t="s">
        <v>54</v>
      </c>
      <c r="B16" s="80" t="s">
        <v>55</v>
      </c>
    </row>
    <row r="17" spans="1:2" x14ac:dyDescent="0.35">
      <c r="A17" s="79" t="s">
        <v>56</v>
      </c>
      <c r="B17" s="80" t="s">
        <v>57</v>
      </c>
    </row>
    <row r="18" spans="1:2" x14ac:dyDescent="0.35">
      <c r="A18" s="79" t="s">
        <v>58</v>
      </c>
      <c r="B18" s="80" t="s">
        <v>59</v>
      </c>
    </row>
    <row r="19" spans="1:2" x14ac:dyDescent="0.35">
      <c r="A19" s="79" t="s">
        <v>60</v>
      </c>
      <c r="B19" s="80" t="s">
        <v>61</v>
      </c>
    </row>
    <row r="20" spans="1:2" x14ac:dyDescent="0.35">
      <c r="A20" s="79" t="s">
        <v>62</v>
      </c>
      <c r="B20" s="80" t="s">
        <v>63</v>
      </c>
    </row>
    <row r="21" spans="1:2" x14ac:dyDescent="0.35">
      <c r="A21" s="79" t="s">
        <v>64</v>
      </c>
      <c r="B21" s="80" t="s">
        <v>65</v>
      </c>
    </row>
    <row r="22" spans="1:2" x14ac:dyDescent="0.35">
      <c r="A22" s="79" t="s">
        <v>66</v>
      </c>
      <c r="B22" s="80" t="s">
        <v>67</v>
      </c>
    </row>
    <row r="23" spans="1:2" x14ac:dyDescent="0.35">
      <c r="A23" s="79" t="s">
        <v>68</v>
      </c>
      <c r="B23" s="80" t="s">
        <v>69</v>
      </c>
    </row>
    <row r="24" spans="1:2" x14ac:dyDescent="0.35">
      <c r="A24" s="79" t="s">
        <v>70</v>
      </c>
      <c r="B24" s="80" t="s">
        <v>71</v>
      </c>
    </row>
    <row r="25" spans="1:2" x14ac:dyDescent="0.35">
      <c r="A25" s="79" t="s">
        <v>72</v>
      </c>
      <c r="B25" s="80" t="s">
        <v>73</v>
      </c>
    </row>
    <row r="26" spans="1:2" x14ac:dyDescent="0.35">
      <c r="A26" s="79" t="s">
        <v>74</v>
      </c>
      <c r="B26" s="80" t="s">
        <v>75</v>
      </c>
    </row>
    <row r="27" spans="1:2" x14ac:dyDescent="0.35">
      <c r="A27" s="79" t="s">
        <v>76</v>
      </c>
      <c r="B27" s="80" t="s">
        <v>77</v>
      </c>
    </row>
    <row r="28" spans="1:2" x14ac:dyDescent="0.35">
      <c r="A28" s="79" t="s">
        <v>78</v>
      </c>
      <c r="B28" s="80" t="s">
        <v>79</v>
      </c>
    </row>
    <row r="29" spans="1:2" x14ac:dyDescent="0.35">
      <c r="A29" s="79" t="s">
        <v>80</v>
      </c>
      <c r="B29" s="80" t="s">
        <v>81</v>
      </c>
    </row>
    <row r="30" spans="1:2" x14ac:dyDescent="0.35">
      <c r="A30" s="79" t="s">
        <v>82</v>
      </c>
      <c r="B30" s="80" t="s">
        <v>83</v>
      </c>
    </row>
    <row r="31" spans="1:2" x14ac:dyDescent="0.35">
      <c r="A31" s="79" t="s">
        <v>84</v>
      </c>
      <c r="B31" s="80" t="s">
        <v>85</v>
      </c>
    </row>
    <row r="32" spans="1:2" x14ac:dyDescent="0.35">
      <c r="A32" s="79" t="s">
        <v>86</v>
      </c>
      <c r="B32" s="80" t="s">
        <v>87</v>
      </c>
    </row>
    <row r="33" spans="1:2" x14ac:dyDescent="0.35">
      <c r="A33" s="79" t="s">
        <v>88</v>
      </c>
      <c r="B33" s="80" t="s">
        <v>89</v>
      </c>
    </row>
    <row r="34" spans="1:2" x14ac:dyDescent="0.35">
      <c r="A34" s="79" t="s">
        <v>90</v>
      </c>
      <c r="B34" s="80" t="s">
        <v>91</v>
      </c>
    </row>
    <row r="35" spans="1:2" x14ac:dyDescent="0.35">
      <c r="A35" s="79" t="s">
        <v>92</v>
      </c>
      <c r="B35" s="80" t="s">
        <v>93</v>
      </c>
    </row>
    <row r="36" spans="1:2" x14ac:dyDescent="0.35">
      <c r="A36" s="79" t="s">
        <v>94</v>
      </c>
      <c r="B36" s="80" t="s">
        <v>95</v>
      </c>
    </row>
    <row r="37" spans="1:2" x14ac:dyDescent="0.35">
      <c r="A37" s="79" t="s">
        <v>96</v>
      </c>
      <c r="B37" s="80" t="s">
        <v>97</v>
      </c>
    </row>
    <row r="38" spans="1:2" x14ac:dyDescent="0.35">
      <c r="A38" s="79" t="s">
        <v>98</v>
      </c>
      <c r="B38" s="80" t="s">
        <v>99</v>
      </c>
    </row>
    <row r="39" spans="1:2" x14ac:dyDescent="0.35">
      <c r="A39" s="79" t="s">
        <v>100</v>
      </c>
      <c r="B39" s="80" t="s">
        <v>101</v>
      </c>
    </row>
    <row r="40" spans="1:2" x14ac:dyDescent="0.35">
      <c r="A40" s="79" t="s">
        <v>102</v>
      </c>
      <c r="B40" s="80" t="s">
        <v>103</v>
      </c>
    </row>
    <row r="41" spans="1:2" x14ac:dyDescent="0.35">
      <c r="A41" s="79" t="s">
        <v>104</v>
      </c>
      <c r="B41" s="80" t="s">
        <v>105</v>
      </c>
    </row>
    <row r="42" spans="1:2" x14ac:dyDescent="0.35">
      <c r="A42" s="79" t="s">
        <v>106</v>
      </c>
      <c r="B42" s="80" t="s">
        <v>107</v>
      </c>
    </row>
    <row r="43" spans="1:2" x14ac:dyDescent="0.35">
      <c r="A43" s="79" t="s">
        <v>108</v>
      </c>
      <c r="B43" s="80" t="s">
        <v>109</v>
      </c>
    </row>
    <row r="44" spans="1:2" x14ac:dyDescent="0.35">
      <c r="A44" s="79" t="s">
        <v>110</v>
      </c>
      <c r="B44" s="80" t="s">
        <v>111</v>
      </c>
    </row>
    <row r="45" spans="1:2" x14ac:dyDescent="0.35">
      <c r="A45" s="79" t="s">
        <v>112</v>
      </c>
      <c r="B45" s="80" t="s">
        <v>113</v>
      </c>
    </row>
    <row r="46" spans="1:2" x14ac:dyDescent="0.35">
      <c r="A46" s="79" t="s">
        <v>114</v>
      </c>
      <c r="B46" s="80" t="s">
        <v>115</v>
      </c>
    </row>
    <row r="47" spans="1:2" x14ac:dyDescent="0.35">
      <c r="A47" s="79" t="s">
        <v>116</v>
      </c>
      <c r="B47" s="80" t="s">
        <v>117</v>
      </c>
    </row>
    <row r="48" spans="1:2" x14ac:dyDescent="0.35">
      <c r="A48" s="79" t="s">
        <v>118</v>
      </c>
      <c r="B48" s="80" t="s">
        <v>119</v>
      </c>
    </row>
    <row r="49" spans="1:2" x14ac:dyDescent="0.35">
      <c r="A49" s="79" t="s">
        <v>120</v>
      </c>
      <c r="B49" s="80" t="s">
        <v>121</v>
      </c>
    </row>
    <row r="50" spans="1:2" x14ac:dyDescent="0.35">
      <c r="A50" s="79" t="s">
        <v>122</v>
      </c>
      <c r="B50" s="80" t="s">
        <v>123</v>
      </c>
    </row>
    <row r="51" spans="1:2" x14ac:dyDescent="0.35">
      <c r="A51" s="79" t="s">
        <v>124</v>
      </c>
      <c r="B51" s="80" t="s">
        <v>125</v>
      </c>
    </row>
    <row r="52" spans="1:2" x14ac:dyDescent="0.35">
      <c r="A52" s="79" t="s">
        <v>126</v>
      </c>
      <c r="B52" s="80" t="s">
        <v>127</v>
      </c>
    </row>
    <row r="53" spans="1:2" x14ac:dyDescent="0.35">
      <c r="A53" s="79" t="s">
        <v>128</v>
      </c>
      <c r="B53" s="80" t="s">
        <v>129</v>
      </c>
    </row>
    <row r="54" spans="1:2" x14ac:dyDescent="0.35">
      <c r="A54" s="79" t="s">
        <v>130</v>
      </c>
      <c r="B54" s="80" t="s">
        <v>131</v>
      </c>
    </row>
    <row r="55" spans="1:2" x14ac:dyDescent="0.35">
      <c r="A55" s="79" t="s">
        <v>132</v>
      </c>
      <c r="B55" s="80" t="s">
        <v>133</v>
      </c>
    </row>
    <row r="56" spans="1:2" x14ac:dyDescent="0.35">
      <c r="A56" s="79" t="s">
        <v>134</v>
      </c>
      <c r="B56" s="80" t="s">
        <v>135</v>
      </c>
    </row>
    <row r="57" spans="1:2" x14ac:dyDescent="0.35">
      <c r="A57" s="79" t="s">
        <v>136</v>
      </c>
      <c r="B57" s="80" t="s">
        <v>137</v>
      </c>
    </row>
    <row r="58" spans="1:2" x14ac:dyDescent="0.35">
      <c r="A58" s="79" t="s">
        <v>138</v>
      </c>
      <c r="B58" s="80" t="s">
        <v>139</v>
      </c>
    </row>
    <row r="59" spans="1:2" x14ac:dyDescent="0.35">
      <c r="A59" s="79" t="s">
        <v>140</v>
      </c>
      <c r="B59" s="80" t="s">
        <v>141</v>
      </c>
    </row>
    <row r="60" spans="1:2" x14ac:dyDescent="0.35">
      <c r="A60" s="79" t="s">
        <v>142</v>
      </c>
      <c r="B60" s="80" t="s">
        <v>143</v>
      </c>
    </row>
    <row r="61" spans="1:2" x14ac:dyDescent="0.35">
      <c r="A61" s="79" t="s">
        <v>144</v>
      </c>
      <c r="B61" s="80" t="s">
        <v>145</v>
      </c>
    </row>
    <row r="62" spans="1:2" x14ac:dyDescent="0.35">
      <c r="A62" s="79" t="s">
        <v>146</v>
      </c>
      <c r="B62" s="80" t="s">
        <v>147</v>
      </c>
    </row>
    <row r="63" spans="1:2" x14ac:dyDescent="0.35">
      <c r="A63" s="79" t="s">
        <v>148</v>
      </c>
      <c r="B63" s="80" t="s">
        <v>149</v>
      </c>
    </row>
    <row r="64" spans="1:2" x14ac:dyDescent="0.35">
      <c r="A64" s="79" t="s">
        <v>150</v>
      </c>
      <c r="B64" s="80" t="s">
        <v>151</v>
      </c>
    </row>
    <row r="65" spans="1:2" x14ac:dyDescent="0.35">
      <c r="A65" s="79" t="s">
        <v>152</v>
      </c>
      <c r="B65" s="80" t="s">
        <v>153</v>
      </c>
    </row>
    <row r="66" spans="1:2" x14ac:dyDescent="0.35">
      <c r="A66" s="79" t="s">
        <v>154</v>
      </c>
      <c r="B66" s="80" t="s">
        <v>155</v>
      </c>
    </row>
    <row r="67" spans="1:2" x14ac:dyDescent="0.35">
      <c r="A67" s="79" t="s">
        <v>156</v>
      </c>
      <c r="B67" s="80" t="s">
        <v>157</v>
      </c>
    </row>
    <row r="68" spans="1:2" x14ac:dyDescent="0.35">
      <c r="A68" s="79" t="s">
        <v>158</v>
      </c>
      <c r="B68" s="80" t="s">
        <v>159</v>
      </c>
    </row>
    <row r="69" spans="1:2" x14ac:dyDescent="0.35">
      <c r="A69" s="79" t="s">
        <v>160</v>
      </c>
      <c r="B69" s="80" t="s">
        <v>161</v>
      </c>
    </row>
    <row r="70" spans="1:2" x14ac:dyDescent="0.35">
      <c r="A70" s="79" t="s">
        <v>162</v>
      </c>
      <c r="B70" s="80" t="s">
        <v>163</v>
      </c>
    </row>
    <row r="71" spans="1:2" x14ac:dyDescent="0.35">
      <c r="A71" s="79" t="s">
        <v>164</v>
      </c>
      <c r="B71" s="80" t="s">
        <v>165</v>
      </c>
    </row>
    <row r="72" spans="1:2" x14ac:dyDescent="0.35">
      <c r="A72" s="79" t="s">
        <v>166</v>
      </c>
      <c r="B72" s="80" t="s">
        <v>167</v>
      </c>
    </row>
    <row r="73" spans="1:2" x14ac:dyDescent="0.35">
      <c r="A73" s="79" t="s">
        <v>168</v>
      </c>
      <c r="B73" s="80" t="s">
        <v>169</v>
      </c>
    </row>
    <row r="74" spans="1:2" x14ac:dyDescent="0.35">
      <c r="A74" s="79" t="s">
        <v>170</v>
      </c>
      <c r="B74" s="80" t="s">
        <v>171</v>
      </c>
    </row>
    <row r="75" spans="1:2" x14ac:dyDescent="0.35">
      <c r="A75" s="79" t="s">
        <v>172</v>
      </c>
      <c r="B75" s="81" t="s">
        <v>173</v>
      </c>
    </row>
    <row r="76" spans="1:2" x14ac:dyDescent="0.35">
      <c r="A76" s="79" t="s">
        <v>174</v>
      </c>
      <c r="B76" s="81" t="s">
        <v>175</v>
      </c>
    </row>
    <row r="77" spans="1:2" x14ac:dyDescent="0.35">
      <c r="A77" s="79" t="s">
        <v>176</v>
      </c>
      <c r="B77" s="81" t="s">
        <v>177</v>
      </c>
    </row>
    <row r="78" spans="1:2" x14ac:dyDescent="0.35">
      <c r="A78" s="79" t="s">
        <v>178</v>
      </c>
      <c r="B78" s="81" t="s">
        <v>179</v>
      </c>
    </row>
    <row r="79" spans="1:2" x14ac:dyDescent="0.35">
      <c r="A79" s="79" t="s">
        <v>180</v>
      </c>
      <c r="B79" s="81" t="s">
        <v>181</v>
      </c>
    </row>
    <row r="80" spans="1:2" x14ac:dyDescent="0.35">
      <c r="A80" s="79" t="s">
        <v>182</v>
      </c>
      <c r="B80" s="81" t="s">
        <v>183</v>
      </c>
    </row>
    <row r="81" spans="1:2" x14ac:dyDescent="0.35">
      <c r="A81" s="79" t="s">
        <v>184</v>
      </c>
      <c r="B81" s="81" t="s">
        <v>185</v>
      </c>
    </row>
    <row r="82" spans="1:2" x14ac:dyDescent="0.35">
      <c r="A82" s="79" t="s">
        <v>186</v>
      </c>
      <c r="B82" s="81" t="s">
        <v>187</v>
      </c>
    </row>
    <row r="83" spans="1:2" x14ac:dyDescent="0.35">
      <c r="A83" s="79" t="s">
        <v>188</v>
      </c>
      <c r="B83" s="81" t="s">
        <v>189</v>
      </c>
    </row>
    <row r="84" spans="1:2" x14ac:dyDescent="0.35">
      <c r="A84" s="79" t="s">
        <v>190</v>
      </c>
      <c r="B84" s="81" t="s">
        <v>191</v>
      </c>
    </row>
    <row r="85" spans="1:2" x14ac:dyDescent="0.35">
      <c r="A85" s="79" t="s">
        <v>192</v>
      </c>
      <c r="B85" s="81" t="s">
        <v>193</v>
      </c>
    </row>
    <row r="86" spans="1:2" x14ac:dyDescent="0.35">
      <c r="A86" s="79" t="s">
        <v>194</v>
      </c>
      <c r="B86" s="81" t="s">
        <v>195</v>
      </c>
    </row>
    <row r="87" spans="1:2" x14ac:dyDescent="0.35">
      <c r="A87" s="79" t="s">
        <v>196</v>
      </c>
      <c r="B87" s="81" t="s">
        <v>197</v>
      </c>
    </row>
    <row r="88" spans="1:2" x14ac:dyDescent="0.35">
      <c r="A88" s="79" t="s">
        <v>198</v>
      </c>
      <c r="B88" s="81" t="s">
        <v>199</v>
      </c>
    </row>
    <row r="89" spans="1:2" x14ac:dyDescent="0.35">
      <c r="A89" s="79" t="s">
        <v>200</v>
      </c>
      <c r="B89" s="81" t="s">
        <v>201</v>
      </c>
    </row>
    <row r="90" spans="1:2" x14ac:dyDescent="0.35">
      <c r="A90" s="79" t="s">
        <v>202</v>
      </c>
      <c r="B90" s="81" t="s">
        <v>203</v>
      </c>
    </row>
    <row r="91" spans="1:2" x14ac:dyDescent="0.35">
      <c r="A91" s="79" t="s">
        <v>204</v>
      </c>
      <c r="B91" s="81" t="s">
        <v>205</v>
      </c>
    </row>
    <row r="92" spans="1:2" x14ac:dyDescent="0.35">
      <c r="A92" s="79" t="s">
        <v>206</v>
      </c>
      <c r="B92" s="81" t="s">
        <v>207</v>
      </c>
    </row>
    <row r="93" spans="1:2" x14ac:dyDescent="0.35">
      <c r="A93" s="79" t="s">
        <v>208</v>
      </c>
      <c r="B93" s="81" t="s">
        <v>209</v>
      </c>
    </row>
    <row r="94" spans="1:2" x14ac:dyDescent="0.35">
      <c r="A94" s="79" t="s">
        <v>210</v>
      </c>
      <c r="B94" s="81" t="s">
        <v>211</v>
      </c>
    </row>
    <row r="95" spans="1:2" x14ac:dyDescent="0.35">
      <c r="A95" s="79" t="s">
        <v>212</v>
      </c>
      <c r="B95" s="81" t="s">
        <v>213</v>
      </c>
    </row>
    <row r="96" spans="1:2" x14ac:dyDescent="0.35">
      <c r="A96" s="79" t="s">
        <v>214</v>
      </c>
      <c r="B96" s="81" t="s">
        <v>215</v>
      </c>
    </row>
    <row r="97" spans="1:2" x14ac:dyDescent="0.35">
      <c r="A97" s="79" t="s">
        <v>216</v>
      </c>
      <c r="B97" s="81" t="s">
        <v>217</v>
      </c>
    </row>
    <row r="98" spans="1:2" x14ac:dyDescent="0.35">
      <c r="A98" s="79" t="s">
        <v>218</v>
      </c>
      <c r="B98" s="81" t="s">
        <v>219</v>
      </c>
    </row>
    <row r="99" spans="1:2" x14ac:dyDescent="0.35">
      <c r="A99" s="79" t="s">
        <v>220</v>
      </c>
      <c r="B99" s="81" t="s">
        <v>221</v>
      </c>
    </row>
    <row r="100" spans="1:2" x14ac:dyDescent="0.35">
      <c r="A100" s="79" t="s">
        <v>222</v>
      </c>
      <c r="B100" s="81" t="s">
        <v>223</v>
      </c>
    </row>
    <row r="101" spans="1:2" x14ac:dyDescent="0.35">
      <c r="A101" s="79" t="s">
        <v>224</v>
      </c>
      <c r="B101" s="81" t="s">
        <v>225</v>
      </c>
    </row>
    <row r="102" spans="1:2" x14ac:dyDescent="0.35">
      <c r="A102" s="79" t="s">
        <v>226</v>
      </c>
      <c r="B102" s="81" t="s">
        <v>227</v>
      </c>
    </row>
    <row r="103" spans="1:2" x14ac:dyDescent="0.35">
      <c r="A103" s="79" t="s">
        <v>228</v>
      </c>
      <c r="B103" s="81" t="s">
        <v>229</v>
      </c>
    </row>
    <row r="104" spans="1:2" x14ac:dyDescent="0.35">
      <c r="A104" s="79" t="s">
        <v>230</v>
      </c>
      <c r="B104" s="81" t="s">
        <v>231</v>
      </c>
    </row>
    <row r="105" spans="1:2" x14ac:dyDescent="0.35">
      <c r="A105" s="79" t="s">
        <v>232</v>
      </c>
      <c r="B105" s="81" t="s">
        <v>233</v>
      </c>
    </row>
    <row r="106" spans="1:2" x14ac:dyDescent="0.35">
      <c r="A106" s="79" t="s">
        <v>234</v>
      </c>
      <c r="B106" s="81" t="s">
        <v>235</v>
      </c>
    </row>
    <row r="107" spans="1:2" x14ac:dyDescent="0.35">
      <c r="A107" s="79" t="s">
        <v>236</v>
      </c>
      <c r="B107" s="81" t="s">
        <v>237</v>
      </c>
    </row>
    <row r="108" spans="1:2" x14ac:dyDescent="0.35">
      <c r="A108" s="79" t="s">
        <v>238</v>
      </c>
      <c r="B108" s="81" t="s">
        <v>239</v>
      </c>
    </row>
    <row r="109" spans="1:2" x14ac:dyDescent="0.35">
      <c r="A109" s="79" t="s">
        <v>240</v>
      </c>
      <c r="B109" s="81" t="s">
        <v>241</v>
      </c>
    </row>
    <row r="110" spans="1:2" x14ac:dyDescent="0.35">
      <c r="A110" s="79" t="s">
        <v>242</v>
      </c>
      <c r="B110" s="81" t="s">
        <v>243</v>
      </c>
    </row>
    <row r="111" spans="1:2" x14ac:dyDescent="0.35">
      <c r="A111" s="79" t="s">
        <v>244</v>
      </c>
      <c r="B111" s="81" t="s">
        <v>245</v>
      </c>
    </row>
    <row r="112" spans="1:2" x14ac:dyDescent="0.35">
      <c r="A112" s="79" t="s">
        <v>246</v>
      </c>
      <c r="B112" s="81" t="s">
        <v>247</v>
      </c>
    </row>
    <row r="113" spans="1:2" x14ac:dyDescent="0.35">
      <c r="A113" s="79" t="s">
        <v>248</v>
      </c>
      <c r="B113" s="81" t="s">
        <v>249</v>
      </c>
    </row>
    <row r="114" spans="1:2" x14ac:dyDescent="0.35">
      <c r="A114" s="79" t="s">
        <v>250</v>
      </c>
      <c r="B114" s="81" t="s">
        <v>251</v>
      </c>
    </row>
    <row r="115" spans="1:2" x14ac:dyDescent="0.35">
      <c r="A115" s="79" t="s">
        <v>252</v>
      </c>
      <c r="B115" s="81" t="s">
        <v>253</v>
      </c>
    </row>
    <row r="116" spans="1:2" x14ac:dyDescent="0.35">
      <c r="A116" s="79" t="s">
        <v>254</v>
      </c>
      <c r="B116" s="81" t="s">
        <v>255</v>
      </c>
    </row>
    <row r="117" spans="1:2" x14ac:dyDescent="0.35">
      <c r="A117" s="79" t="s">
        <v>256</v>
      </c>
      <c r="B117" s="81" t="s">
        <v>257</v>
      </c>
    </row>
    <row r="118" spans="1:2" x14ac:dyDescent="0.35">
      <c r="A118" s="79" t="s">
        <v>258</v>
      </c>
      <c r="B118" s="81" t="s">
        <v>259</v>
      </c>
    </row>
    <row r="119" spans="1:2" x14ac:dyDescent="0.35">
      <c r="A119" s="79" t="s">
        <v>260</v>
      </c>
      <c r="B119" s="81" t="s">
        <v>261</v>
      </c>
    </row>
    <row r="120" spans="1:2" x14ac:dyDescent="0.35">
      <c r="A120" s="79" t="s">
        <v>262</v>
      </c>
      <c r="B120" s="81" t="s">
        <v>263</v>
      </c>
    </row>
    <row r="121" spans="1:2" x14ac:dyDescent="0.35">
      <c r="A121" s="79" t="s">
        <v>264</v>
      </c>
      <c r="B121" s="81" t="s">
        <v>265</v>
      </c>
    </row>
    <row r="122" spans="1:2" x14ac:dyDescent="0.35">
      <c r="A122" s="79" t="s">
        <v>266</v>
      </c>
      <c r="B122" s="81" t="s">
        <v>267</v>
      </c>
    </row>
    <row r="123" spans="1:2" x14ac:dyDescent="0.35">
      <c r="A123" s="79" t="s">
        <v>268</v>
      </c>
      <c r="B123" s="81" t="s">
        <v>269</v>
      </c>
    </row>
    <row r="124" spans="1:2" x14ac:dyDescent="0.35">
      <c r="A124" s="79" t="s">
        <v>270</v>
      </c>
      <c r="B124" s="81" t="s">
        <v>271</v>
      </c>
    </row>
    <row r="125" spans="1:2" x14ac:dyDescent="0.35">
      <c r="A125" s="79" t="s">
        <v>272</v>
      </c>
      <c r="B125" s="81" t="s">
        <v>273</v>
      </c>
    </row>
    <row r="126" spans="1:2" x14ac:dyDescent="0.35">
      <c r="A126" s="79" t="s">
        <v>274</v>
      </c>
      <c r="B126" s="81" t="s">
        <v>275</v>
      </c>
    </row>
    <row r="127" spans="1:2" x14ac:dyDescent="0.35">
      <c r="A127" s="79" t="s">
        <v>276</v>
      </c>
      <c r="B127" s="81" t="s">
        <v>277</v>
      </c>
    </row>
    <row r="128" spans="1:2" x14ac:dyDescent="0.35">
      <c r="A128" s="79" t="s">
        <v>278</v>
      </c>
      <c r="B128" s="81" t="s">
        <v>279</v>
      </c>
    </row>
    <row r="129" spans="1:2" x14ac:dyDescent="0.35">
      <c r="A129" s="79" t="s">
        <v>280</v>
      </c>
      <c r="B129" s="81" t="s">
        <v>281</v>
      </c>
    </row>
    <row r="130" spans="1:2" x14ac:dyDescent="0.35">
      <c r="A130" s="79" t="s">
        <v>282</v>
      </c>
      <c r="B130" s="81" t="s">
        <v>283</v>
      </c>
    </row>
    <row r="131" spans="1:2" x14ac:dyDescent="0.35">
      <c r="A131" s="79" t="s">
        <v>284</v>
      </c>
      <c r="B131" s="81" t="s">
        <v>285</v>
      </c>
    </row>
    <row r="132" spans="1:2" x14ac:dyDescent="0.35">
      <c r="A132" s="79" t="s">
        <v>286</v>
      </c>
      <c r="B132" s="81" t="s">
        <v>287</v>
      </c>
    </row>
    <row r="133" spans="1:2" x14ac:dyDescent="0.35">
      <c r="A133" s="79" t="s">
        <v>288</v>
      </c>
      <c r="B133" s="81" t="s">
        <v>289</v>
      </c>
    </row>
    <row r="134" spans="1:2" x14ac:dyDescent="0.35">
      <c r="A134" s="79" t="s">
        <v>290</v>
      </c>
      <c r="B134" s="81" t="s">
        <v>291</v>
      </c>
    </row>
    <row r="135" spans="1:2" x14ac:dyDescent="0.35">
      <c r="A135" s="79" t="s">
        <v>292</v>
      </c>
      <c r="B135" s="81" t="s">
        <v>293</v>
      </c>
    </row>
    <row r="136" spans="1:2" x14ac:dyDescent="0.35">
      <c r="A136" s="79" t="s">
        <v>294</v>
      </c>
      <c r="B136" s="81" t="s">
        <v>295</v>
      </c>
    </row>
    <row r="137" spans="1:2" x14ac:dyDescent="0.35">
      <c r="A137" s="79" t="s">
        <v>296</v>
      </c>
      <c r="B137" s="81" t="s">
        <v>297</v>
      </c>
    </row>
    <row r="138" spans="1:2" x14ac:dyDescent="0.35">
      <c r="A138" s="79" t="s">
        <v>298</v>
      </c>
      <c r="B138" s="81" t="s">
        <v>299</v>
      </c>
    </row>
    <row r="139" spans="1:2" x14ac:dyDescent="0.35">
      <c r="A139" s="79" t="s">
        <v>300</v>
      </c>
      <c r="B139" s="81" t="s">
        <v>301</v>
      </c>
    </row>
    <row r="140" spans="1:2" x14ac:dyDescent="0.35">
      <c r="A140" s="79" t="s">
        <v>302</v>
      </c>
      <c r="B140" s="81" t="s">
        <v>303</v>
      </c>
    </row>
    <row r="141" spans="1:2" x14ac:dyDescent="0.35">
      <c r="A141" s="79" t="s">
        <v>304</v>
      </c>
      <c r="B141" s="81" t="s">
        <v>305</v>
      </c>
    </row>
    <row r="142" spans="1:2" x14ac:dyDescent="0.35">
      <c r="A142" s="79" t="s">
        <v>306</v>
      </c>
      <c r="B142" s="81" t="s">
        <v>307</v>
      </c>
    </row>
    <row r="143" spans="1:2" x14ac:dyDescent="0.35">
      <c r="A143" s="79" t="s">
        <v>308</v>
      </c>
      <c r="B143" s="81" t="s">
        <v>309</v>
      </c>
    </row>
    <row r="144" spans="1:2" x14ac:dyDescent="0.35">
      <c r="A144" s="79" t="s">
        <v>310</v>
      </c>
      <c r="B144" s="81" t="s">
        <v>311</v>
      </c>
    </row>
    <row r="145" spans="1:2" x14ac:dyDescent="0.35">
      <c r="A145" s="79" t="s">
        <v>312</v>
      </c>
      <c r="B145" s="81" t="s">
        <v>313</v>
      </c>
    </row>
    <row r="146" spans="1:2" x14ac:dyDescent="0.35">
      <c r="A146" s="79" t="s">
        <v>314</v>
      </c>
      <c r="B146" s="81" t="s">
        <v>315</v>
      </c>
    </row>
    <row r="147" spans="1:2" x14ac:dyDescent="0.35">
      <c r="A147" s="79" t="s">
        <v>316</v>
      </c>
      <c r="B147" s="81" t="s">
        <v>317</v>
      </c>
    </row>
    <row r="148" spans="1:2" x14ac:dyDescent="0.35">
      <c r="A148" s="79" t="s">
        <v>318</v>
      </c>
      <c r="B148" s="81" t="s">
        <v>319</v>
      </c>
    </row>
    <row r="149" spans="1:2" x14ac:dyDescent="0.35">
      <c r="A149" s="79" t="s">
        <v>320</v>
      </c>
      <c r="B149" s="81" t="s">
        <v>321</v>
      </c>
    </row>
    <row r="150" spans="1:2" x14ac:dyDescent="0.35">
      <c r="A150" s="79" t="s">
        <v>322</v>
      </c>
      <c r="B150" s="81" t="s">
        <v>323</v>
      </c>
    </row>
    <row r="151" spans="1:2" x14ac:dyDescent="0.35">
      <c r="A151" s="79" t="s">
        <v>324</v>
      </c>
      <c r="B151" s="81" t="s">
        <v>325</v>
      </c>
    </row>
    <row r="152" spans="1:2" x14ac:dyDescent="0.35">
      <c r="A152" s="79" t="s">
        <v>326</v>
      </c>
      <c r="B152" s="81" t="s">
        <v>327</v>
      </c>
    </row>
    <row r="153" spans="1:2" x14ac:dyDescent="0.35">
      <c r="A153" s="79" t="s">
        <v>328</v>
      </c>
      <c r="B153" s="81" t="s">
        <v>329</v>
      </c>
    </row>
    <row r="154" spans="1:2" x14ac:dyDescent="0.35">
      <c r="A154" s="79" t="s">
        <v>330</v>
      </c>
      <c r="B154" s="81" t="s">
        <v>331</v>
      </c>
    </row>
    <row r="155" spans="1:2" x14ac:dyDescent="0.35">
      <c r="A155" s="79" t="s">
        <v>332</v>
      </c>
      <c r="B155" s="81" t="s">
        <v>333</v>
      </c>
    </row>
    <row r="156" spans="1:2" x14ac:dyDescent="0.35">
      <c r="A156" s="79" t="s">
        <v>334</v>
      </c>
      <c r="B156" s="81" t="s">
        <v>335</v>
      </c>
    </row>
    <row r="157" spans="1:2" x14ac:dyDescent="0.35">
      <c r="A157" s="79" t="s">
        <v>336</v>
      </c>
      <c r="B157" s="81" t="s">
        <v>337</v>
      </c>
    </row>
    <row r="158" spans="1:2" x14ac:dyDescent="0.35">
      <c r="A158" s="79" t="s">
        <v>338</v>
      </c>
      <c r="B158" s="81" t="s">
        <v>339</v>
      </c>
    </row>
    <row r="159" spans="1:2" x14ac:dyDescent="0.35">
      <c r="A159" s="79" t="s">
        <v>340</v>
      </c>
      <c r="B159" s="81" t="s">
        <v>341</v>
      </c>
    </row>
    <row r="160" spans="1:2" x14ac:dyDescent="0.35">
      <c r="A160" s="79" t="s">
        <v>342</v>
      </c>
      <c r="B160" s="81" t="s">
        <v>343</v>
      </c>
    </row>
    <row r="161" spans="1:2" x14ac:dyDescent="0.35">
      <c r="A161" s="79" t="s">
        <v>344</v>
      </c>
      <c r="B161" s="81" t="s">
        <v>345</v>
      </c>
    </row>
    <row r="162" spans="1:2" x14ac:dyDescent="0.35">
      <c r="A162" s="79" t="s">
        <v>346</v>
      </c>
      <c r="B162" s="81" t="s">
        <v>347</v>
      </c>
    </row>
    <row r="163" spans="1:2" x14ac:dyDescent="0.35">
      <c r="A163" s="79" t="s">
        <v>348</v>
      </c>
      <c r="B163" s="81" t="s">
        <v>349</v>
      </c>
    </row>
    <row r="164" spans="1:2" x14ac:dyDescent="0.35">
      <c r="A164" s="79" t="s">
        <v>350</v>
      </c>
      <c r="B164" s="81" t="s">
        <v>351</v>
      </c>
    </row>
    <row r="165" spans="1:2" x14ac:dyDescent="0.35">
      <c r="A165" s="79" t="s">
        <v>352</v>
      </c>
      <c r="B165" s="81" t="s">
        <v>353</v>
      </c>
    </row>
    <row r="166" spans="1:2" x14ac:dyDescent="0.35">
      <c r="A166" s="79" t="s">
        <v>354</v>
      </c>
      <c r="B166" s="81" t="s">
        <v>355</v>
      </c>
    </row>
    <row r="167" spans="1:2" x14ac:dyDescent="0.35">
      <c r="A167" s="79" t="s">
        <v>356</v>
      </c>
      <c r="B167" s="81" t="s">
        <v>357</v>
      </c>
    </row>
    <row r="168" spans="1:2" x14ac:dyDescent="0.35">
      <c r="A168" s="79" t="s">
        <v>358</v>
      </c>
      <c r="B168" s="81" t="s">
        <v>359</v>
      </c>
    </row>
    <row r="169" spans="1:2" x14ac:dyDescent="0.35">
      <c r="A169" s="79" t="s">
        <v>360</v>
      </c>
      <c r="B169" s="81" t="s">
        <v>361</v>
      </c>
    </row>
    <row r="170" spans="1:2" x14ac:dyDescent="0.35">
      <c r="A170" s="79" t="s">
        <v>362</v>
      </c>
      <c r="B170" s="81"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kissima.sylla@undp.org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MPTF_00006_00741</ProjectId>
    <FundCode xmlns="f9695bc1-6109-4dcd-a27a-f8a0370b00e2">MPTF_00006</FundCode>
    <Comments xmlns="f9695bc1-6109-4dcd-a27a-f8a0370b00e2" xsi:nil="true"/>
    <Active xmlns="f9695bc1-6109-4dcd-a27a-f8a0370b00e2">Yes</Active>
    <DocumentDate xmlns="b1528a4b-5ccb-40f7-a09e-43427183cd95">2025-11-17T08:00:00+00:00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8739ED00-2265-4143-9B75-8CF8FE80EA8F}">
  <ds:schemaRefs>
    <ds:schemaRef ds:uri="http://schemas.microsoft.com/sharepoint/v3/contenttype/forms"/>
  </ds:schemaRefs>
</ds:datastoreItem>
</file>

<file path=customXml/itemProps2.xml><?xml version="1.0" encoding="utf-8"?>
<ds:datastoreItem xmlns:ds="http://schemas.openxmlformats.org/officeDocument/2006/customXml" ds:itemID="{DBF48091-A9B6-45AD-980A-51EDD1CA4527}"/>
</file>

<file path=customXml/itemProps3.xml><?xml version="1.0" encoding="utf-8"?>
<ds:datastoreItem xmlns:ds="http://schemas.openxmlformats.org/officeDocument/2006/customXml" ds:itemID="{23B044D7-7FC5-48C6-B538-BBC52DFD529E}">
  <ds:schemaRefs>
    <ds:schemaRef ds:uri="http://purl.org/dc/dcmitype/"/>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d35a5ad0-d747-4662-a61b-e77915d355db"/>
    <ds:schemaRef ds:uri="9d536f19-9560-4331-8ae4-e1acf74d124d"/>
    <ds:schemaRef ds:uri="http://schemas.microsoft.com/office/2006/metadata/properties"/>
    <ds:schemaRef ds:uri="f9695bc1-6109-4dcd-a27a-f8a0370b00e2"/>
    <ds:schemaRef ds:uri="b1528a4b-5ccb-40f7-a09e-43427183cd95"/>
    <ds:schemaRef ds:uri="cb759e4c-f0d7-4feb-bda3-ed2800574e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D_BUDGET  SEC PBF_15 NOV 2025_LAST.xlsx</dc:title>
  <dc:creator>Jelena Zelenovic</dc:creator>
  <cp:lastModifiedBy>Nouhoum Cisse</cp:lastModifiedBy>
  <cp:lastPrinted>2017-12-11T22:51:21Z</cp:lastPrinted>
  <dcterms:created xsi:type="dcterms:W3CDTF">2017-11-15T21:17:43Z</dcterms:created>
  <dcterms:modified xsi:type="dcterms:W3CDTF">2025-11-12T16:29:09Z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