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undp-my.sharepoint.com/personal/atupele_mataula_undp_org/Documents/Work/2025/Peacebuilding reports/Annual report/PBF Annual Report/"/>
    </mc:Choice>
  </mc:AlternateContent>
  <xr:revisionPtr revIDLastSave="29" documentId="8_{B0D59C48-77E2-4BCF-981A-12ED0BE55C7E}" xr6:coauthVersionLast="47" xr6:coauthVersionMax="47" xr10:uidLastSave="{FE09E081-8DCD-4A23-BFB4-44B351E93C89}"/>
  <bookViews>
    <workbookView xWindow="-110" yWindow="-110" windowWidth="19420" windowHeight="10300" firstSheet="1" activeTab="1" xr2:uid="{00000000-000D-0000-FFFF-FFFF00000000}"/>
  </bookViews>
  <sheets>
    <sheet name="Instructions" sheetId="9" r:id="rId1"/>
    <sheet name="1) Budget Table" sheetId="1" r:id="rId2"/>
    <sheet name="2) By Category" sheetId="5" r:id="rId3"/>
    <sheet name="3) Explanatory Notes" sheetId="3" r:id="rId4"/>
    <sheet name="5) -For MPTF Use-" sheetId="4" r:id="rId5"/>
    <sheet name="Dropdowns" sheetId="8" state="hidden" r:id="rId6"/>
    <sheet name="Sheet2" sheetId="7" state="hidden" r:id="rId7"/>
    <sheet name="4) -For PBSO Use-" sheetId="6" r:id="rId8"/>
  </sheets>
  <definedNames>
    <definedName name="_xlnm.Print_Area" localSheetId="1">'1) Budget Table'!$B$1:$T$206</definedName>
    <definedName name="_xlnm.Print_Area" localSheetId="2">'2) By Category'!$B$1:$R$215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4" i="1" l="1"/>
  <c r="D191" i="1"/>
  <c r="F184" i="1"/>
  <c r="K186" i="1"/>
  <c r="K185" i="1"/>
  <c r="K184" i="1"/>
  <c r="K179" i="1"/>
  <c r="K68" i="1"/>
  <c r="K58" i="1"/>
  <c r="K46" i="1"/>
  <c r="G36" i="1" l="1"/>
  <c r="G26" i="1"/>
  <c r="F15" i="1"/>
  <c r="G15" i="1"/>
  <c r="E194" i="1"/>
  <c r="F194" i="1"/>
  <c r="G46" i="1" l="1"/>
  <c r="H208" i="5"/>
  <c r="H206" i="5"/>
  <c r="H205" i="5"/>
  <c r="H203" i="5"/>
  <c r="H204" i="5"/>
  <c r="H202" i="5"/>
  <c r="H201" i="5"/>
  <c r="H200" i="5"/>
  <c r="H199" i="5"/>
  <c r="H194" i="5"/>
  <c r="H15" i="5"/>
  <c r="G179" i="1"/>
  <c r="G184" i="1" s="1"/>
  <c r="G68" i="1"/>
  <c r="G58" i="1"/>
  <c r="Q206" i="5"/>
  <c r="Q208" i="5" s="1"/>
  <c r="O186" i="1"/>
  <c r="G186" i="1" l="1"/>
  <c r="N63" i="5"/>
  <c r="N61" i="1"/>
  <c r="P51" i="1" l="1"/>
  <c r="R176" i="1" l="1"/>
  <c r="R177" i="1"/>
  <c r="R178" i="1"/>
  <c r="R175" i="1"/>
  <c r="R62" i="1"/>
  <c r="R61" i="1"/>
  <c r="R60" i="1"/>
  <c r="R51" i="1"/>
  <c r="R50" i="1"/>
  <c r="R39" i="1"/>
  <c r="R38" i="1"/>
  <c r="R29" i="1"/>
  <c r="R28" i="1"/>
  <c r="R20" i="1"/>
  <c r="R19" i="1"/>
  <c r="R18" i="1"/>
  <c r="R17" i="1"/>
  <c r="R9" i="1"/>
  <c r="R8" i="1"/>
  <c r="R7" i="1"/>
  <c r="P61" i="1"/>
  <c r="P7" i="1"/>
  <c r="F54" i="5" l="1"/>
  <c r="F57" i="5"/>
  <c r="G57" i="5" s="1"/>
  <c r="E50" i="1"/>
  <c r="E58" i="1" s="1"/>
  <c r="D25" i="4"/>
  <c r="C25" i="4"/>
  <c r="G188" i="5"/>
  <c r="G189" i="5"/>
  <c r="G190" i="5"/>
  <c r="G191" i="5"/>
  <c r="G192" i="5"/>
  <c r="G193" i="5"/>
  <c r="G53" i="5"/>
  <c r="G55" i="5"/>
  <c r="G56" i="5"/>
  <c r="G58" i="5"/>
  <c r="G59" i="5"/>
  <c r="G54" i="5"/>
  <c r="G42" i="5"/>
  <c r="G43" i="5"/>
  <c r="G44" i="5"/>
  <c r="G45" i="5"/>
  <c r="G46" i="5"/>
  <c r="G47" i="5"/>
  <c r="G41" i="5"/>
  <c r="G20" i="5"/>
  <c r="G21" i="5"/>
  <c r="G22" i="5"/>
  <c r="G23" i="5"/>
  <c r="G24" i="5"/>
  <c r="G25" i="5"/>
  <c r="G19" i="5"/>
  <c r="E46" i="1"/>
  <c r="F40" i="5" s="1"/>
  <c r="F38" i="1"/>
  <c r="F29" i="1"/>
  <c r="E15" i="1"/>
  <c r="E26" i="1"/>
  <c r="E68" i="1"/>
  <c r="E179" i="1"/>
  <c r="F28" i="1"/>
  <c r="F20" i="1"/>
  <c r="G60" i="5" l="1"/>
  <c r="F60" i="5"/>
  <c r="F50" i="1"/>
  <c r="F58" i="1" s="1"/>
  <c r="G52" i="5" s="1"/>
  <c r="F7" i="5"/>
  <c r="E184" i="1"/>
  <c r="G48" i="5"/>
  <c r="N203" i="5"/>
  <c r="N202" i="5"/>
  <c r="N201" i="5"/>
  <c r="N200" i="5"/>
  <c r="N199" i="5"/>
  <c r="M203" i="5"/>
  <c r="M200" i="5"/>
  <c r="M199" i="5"/>
  <c r="M60" i="5"/>
  <c r="M71" i="5"/>
  <c r="L48" i="5"/>
  <c r="J202" i="5"/>
  <c r="K202" i="5"/>
  <c r="K205" i="5"/>
  <c r="K204" i="5"/>
  <c r="K203" i="5"/>
  <c r="K201" i="5"/>
  <c r="K200" i="5"/>
  <c r="K199" i="5"/>
  <c r="G8" i="4" s="1" a="1"/>
  <c r="G8" i="4" s="1"/>
  <c r="G15" i="4" s="1"/>
  <c r="J200" i="5"/>
  <c r="J199" i="5"/>
  <c r="J205" i="5"/>
  <c r="J204" i="5"/>
  <c r="J203" i="5"/>
  <c r="J201" i="5"/>
  <c r="F175" i="1"/>
  <c r="F68" i="1"/>
  <c r="G63" i="5"/>
  <c r="F63" i="5"/>
  <c r="F52" i="5"/>
  <c r="F187" i="5"/>
  <c r="G187" i="5" s="1"/>
  <c r="R193" i="5"/>
  <c r="R47" i="5"/>
  <c r="R46" i="5"/>
  <c r="R45" i="5"/>
  <c r="R44" i="5"/>
  <c r="R43" i="5"/>
  <c r="R42" i="5"/>
  <c r="R41" i="5"/>
  <c r="N60" i="5"/>
  <c r="P65" i="5"/>
  <c r="P71" i="5" s="1"/>
  <c r="P66" i="5"/>
  <c r="P67" i="5"/>
  <c r="P68" i="5"/>
  <c r="P69" i="5"/>
  <c r="P70" i="5"/>
  <c r="P64" i="5"/>
  <c r="L65" i="5"/>
  <c r="L66" i="5"/>
  <c r="L67" i="5"/>
  <c r="L68" i="5"/>
  <c r="L69" i="5"/>
  <c r="L70" i="5"/>
  <c r="L64" i="5"/>
  <c r="L71" i="5" s="1"/>
  <c r="K71" i="5"/>
  <c r="J60" i="1"/>
  <c r="P54" i="5"/>
  <c r="P55" i="5"/>
  <c r="P56" i="5"/>
  <c r="P57" i="5"/>
  <c r="P58" i="5"/>
  <c r="P59" i="5"/>
  <c r="P53" i="5"/>
  <c r="O60" i="5"/>
  <c r="L53" i="5"/>
  <c r="R53" i="5" s="1"/>
  <c r="P4" i="5"/>
  <c r="P197" i="5" s="1"/>
  <c r="L4" i="5"/>
  <c r="L197" i="5" s="1"/>
  <c r="G4" i="5"/>
  <c r="E6" i="4" s="1"/>
  <c r="R58" i="1"/>
  <c r="R36" i="1"/>
  <c r="R15" i="1"/>
  <c r="N176" i="1"/>
  <c r="N177" i="1"/>
  <c r="N178" i="1"/>
  <c r="N175" i="1"/>
  <c r="N62" i="1"/>
  <c r="N60" i="1"/>
  <c r="N51" i="1"/>
  <c r="N50" i="1"/>
  <c r="N39" i="1"/>
  <c r="N38" i="1"/>
  <c r="N28" i="1"/>
  <c r="N29" i="1"/>
  <c r="N20" i="1"/>
  <c r="N17" i="1"/>
  <c r="N8" i="1"/>
  <c r="N9" i="1"/>
  <c r="N7" i="1"/>
  <c r="M58" i="1"/>
  <c r="O52" i="5" s="1"/>
  <c r="M68" i="1"/>
  <c r="M46" i="1"/>
  <c r="M36" i="1"/>
  <c r="M26" i="1"/>
  <c r="N18" i="1"/>
  <c r="N19" i="1"/>
  <c r="N182" i="1"/>
  <c r="J176" i="1"/>
  <c r="J177" i="1"/>
  <c r="J178" i="1"/>
  <c r="J175" i="1"/>
  <c r="J61" i="1"/>
  <c r="J62" i="1"/>
  <c r="J39" i="1"/>
  <c r="J38" i="1"/>
  <c r="J29" i="1"/>
  <c r="J28" i="1"/>
  <c r="J36" i="1" s="1"/>
  <c r="J18" i="1"/>
  <c r="J19" i="1"/>
  <c r="J20" i="1"/>
  <c r="J17" i="1"/>
  <c r="J8" i="1"/>
  <c r="J9" i="1"/>
  <c r="J7" i="1"/>
  <c r="J182" i="1"/>
  <c r="F182" i="1"/>
  <c r="F176" i="1"/>
  <c r="R189" i="5" s="1"/>
  <c r="F177" i="1"/>
  <c r="F178" i="1"/>
  <c r="F18" i="1"/>
  <c r="F19" i="1"/>
  <c r="F17" i="1"/>
  <c r="F9" i="1"/>
  <c r="F7" i="1"/>
  <c r="E182" i="1"/>
  <c r="N58" i="1" l="1"/>
  <c r="P52" i="5" s="1"/>
  <c r="J206" i="5"/>
  <c r="J207" i="5" s="1"/>
  <c r="J208" i="5" s="1"/>
  <c r="R26" i="1"/>
  <c r="G16" i="4"/>
  <c r="G17" i="4" s="1"/>
  <c r="K206" i="5"/>
  <c r="J68" i="1"/>
  <c r="L63" i="5" s="1"/>
  <c r="J15" i="1"/>
  <c r="F25" i="4"/>
  <c r="G25" i="4" s="1"/>
  <c r="G26" i="4" s="1"/>
  <c r="F179" i="1"/>
  <c r="F26" i="1"/>
  <c r="N179" i="1"/>
  <c r="H6" i="4"/>
  <c r="G197" i="5"/>
  <c r="R179" i="1"/>
  <c r="F36" i="1"/>
  <c r="G29" i="5" s="1"/>
  <c r="N15" i="1"/>
  <c r="N26" i="1"/>
  <c r="N36" i="1"/>
  <c r="J46" i="1"/>
  <c r="L40" i="5" s="1"/>
  <c r="L199" i="5"/>
  <c r="P60" i="5"/>
  <c r="K207" i="5"/>
  <c r="K208" i="5" s="1"/>
  <c r="N68" i="1"/>
  <c r="J26" i="1"/>
  <c r="N46" i="1"/>
  <c r="J179" i="1"/>
  <c r="G186" i="5" l="1"/>
  <c r="G18" i="5"/>
  <c r="N184" i="1"/>
  <c r="P63" i="5"/>
  <c r="N185" i="1" l="1"/>
  <c r="N186" i="1" s="1"/>
  <c r="P176" i="1"/>
  <c r="P177" i="1"/>
  <c r="P178" i="1"/>
  <c r="P175" i="1"/>
  <c r="P62" i="1"/>
  <c r="P60" i="1"/>
  <c r="P39" i="1"/>
  <c r="P38" i="1"/>
  <c r="P28" i="1"/>
  <c r="P29" i="1"/>
  <c r="P18" i="1"/>
  <c r="P19" i="1"/>
  <c r="P20" i="1"/>
  <c r="P17" i="1"/>
  <c r="P9" i="1"/>
  <c r="J50" i="1"/>
  <c r="P50" i="1" l="1"/>
  <c r="J51" i="1"/>
  <c r="J58" i="1" s="1"/>
  <c r="O201" i="5"/>
  <c r="O200" i="5"/>
  <c r="O199" i="5"/>
  <c r="P199" i="5" s="1"/>
  <c r="N205" i="5"/>
  <c r="O205" i="5"/>
  <c r="J14" i="4" s="1"/>
  <c r="N204" i="5"/>
  <c r="O71" i="5"/>
  <c r="L54" i="5"/>
  <c r="L55" i="5"/>
  <c r="L56" i="5"/>
  <c r="L57" i="5"/>
  <c r="L58" i="5"/>
  <c r="L59" i="5"/>
  <c r="K60" i="5"/>
  <c r="F202" i="5"/>
  <c r="F201" i="5"/>
  <c r="F205" i="5"/>
  <c r="F204" i="5"/>
  <c r="F203" i="5"/>
  <c r="F200" i="5"/>
  <c r="F199" i="5"/>
  <c r="R190" i="5"/>
  <c r="R188" i="5"/>
  <c r="R191" i="5"/>
  <c r="R192" i="5"/>
  <c r="G65" i="5"/>
  <c r="R65" i="5" s="1"/>
  <c r="G66" i="5"/>
  <c r="R66" i="5" s="1"/>
  <c r="G67" i="5"/>
  <c r="R67" i="5" s="1"/>
  <c r="G68" i="5"/>
  <c r="R68" i="5" s="1"/>
  <c r="G69" i="5"/>
  <c r="G70" i="5"/>
  <c r="G64" i="5"/>
  <c r="G31" i="5"/>
  <c r="G32" i="5"/>
  <c r="G33" i="5"/>
  <c r="R33" i="5" s="1"/>
  <c r="G34" i="5"/>
  <c r="R34" i="5" s="1"/>
  <c r="G35" i="5"/>
  <c r="R35" i="5" s="1"/>
  <c r="G36" i="5"/>
  <c r="R36" i="5" s="1"/>
  <c r="G30" i="5"/>
  <c r="R30" i="5" s="1"/>
  <c r="E37" i="5"/>
  <c r="R20" i="5"/>
  <c r="R21" i="5"/>
  <c r="R22" i="5"/>
  <c r="R23" i="5"/>
  <c r="R24" i="5"/>
  <c r="R25" i="5"/>
  <c r="R19" i="5"/>
  <c r="G8" i="5"/>
  <c r="R8" i="5" s="1"/>
  <c r="G10" i="5"/>
  <c r="R10" i="5" s="1"/>
  <c r="G11" i="5"/>
  <c r="R11" i="5" s="1"/>
  <c r="G12" i="5"/>
  <c r="R12" i="5" s="1"/>
  <c r="G13" i="5"/>
  <c r="R13" i="5" s="1"/>
  <c r="G14" i="5"/>
  <c r="R14" i="5" s="1"/>
  <c r="G9" i="5"/>
  <c r="R9" i="5" s="1"/>
  <c r="F194" i="5"/>
  <c r="F71" i="5"/>
  <c r="D205" i="5"/>
  <c r="E205" i="5"/>
  <c r="E204" i="5"/>
  <c r="E203" i="5"/>
  <c r="E202" i="5"/>
  <c r="E201" i="5"/>
  <c r="E200" i="5"/>
  <c r="E199" i="5"/>
  <c r="E26" i="5"/>
  <c r="E15" i="5"/>
  <c r="E194" i="5"/>
  <c r="N71" i="5"/>
  <c r="J71" i="5"/>
  <c r="J60" i="5"/>
  <c r="J48" i="5"/>
  <c r="F37" i="5"/>
  <c r="F48" i="5"/>
  <c r="F26" i="5"/>
  <c r="F15" i="5"/>
  <c r="J8" i="4" l="1" a="1"/>
  <c r="J8" i="4" s="1"/>
  <c r="J15" i="4" s="1"/>
  <c r="J16" i="4" s="1"/>
  <c r="J17" i="4" s="1"/>
  <c r="J184" i="1"/>
  <c r="J185" i="1" s="1"/>
  <c r="J186" i="1" s="1"/>
  <c r="L52" i="5"/>
  <c r="R59" i="5"/>
  <c r="L205" i="5"/>
  <c r="R58" i="5"/>
  <c r="L204" i="5"/>
  <c r="R57" i="5"/>
  <c r="L203" i="5"/>
  <c r="G201" i="5"/>
  <c r="E10" i="4" s="1"/>
  <c r="R32" i="5"/>
  <c r="R56" i="5"/>
  <c r="L202" i="5"/>
  <c r="G200" i="5"/>
  <c r="E9" i="4" s="1"/>
  <c r="R31" i="5"/>
  <c r="R55" i="5"/>
  <c r="L201" i="5"/>
  <c r="G71" i="5"/>
  <c r="R64" i="5"/>
  <c r="R54" i="5"/>
  <c r="L200" i="5"/>
  <c r="G205" i="5"/>
  <c r="R70" i="5"/>
  <c r="G204" i="5"/>
  <c r="R69" i="5"/>
  <c r="N206" i="5"/>
  <c r="N207" i="5" s="1"/>
  <c r="N208" i="5" s="1"/>
  <c r="G203" i="5"/>
  <c r="E12" i="4" s="1"/>
  <c r="G199" i="5"/>
  <c r="E8" i="4" s="1"/>
  <c r="R187" i="5"/>
  <c r="L60" i="5"/>
  <c r="G26" i="5"/>
  <c r="G202" i="5"/>
  <c r="E11" i="4" s="1"/>
  <c r="P8" i="1"/>
  <c r="F8" i="1"/>
  <c r="F206" i="5"/>
  <c r="G37" i="5"/>
  <c r="O206" i="5"/>
  <c r="O207" i="5" s="1"/>
  <c r="G194" i="5"/>
  <c r="E206" i="5"/>
  <c r="E207" i="5" s="1"/>
  <c r="E208" i="5" s="1"/>
  <c r="G15" i="5"/>
  <c r="P184" i="1" l="1"/>
  <c r="H8" i="4" a="1"/>
  <c r="H8" i="4" s="1"/>
  <c r="H15" i="4" s="1"/>
  <c r="H16" i="4" s="1"/>
  <c r="H17" i="4" s="1"/>
  <c r="F207" i="5"/>
  <c r="F208" i="5" s="1"/>
  <c r="E14" i="4"/>
  <c r="E13" i="4"/>
  <c r="E15" i="4" s="1"/>
  <c r="L206" i="5"/>
  <c r="L207" i="5" s="1"/>
  <c r="L208" i="5" s="1"/>
  <c r="G7" i="5"/>
  <c r="G206" i="5"/>
  <c r="O208" i="5"/>
  <c r="D8" i="4" l="1" a="1"/>
  <c r="D17" i="4" s="1"/>
  <c r="F185" i="1"/>
  <c r="F186" i="1" s="1"/>
  <c r="G207" i="5"/>
  <c r="G208" i="5" s="1"/>
  <c r="E16" i="4"/>
  <c r="E17" i="4" s="1"/>
  <c r="O4" i="5"/>
  <c r="O197" i="5" s="1"/>
  <c r="N4" i="5"/>
  <c r="N197" i="5" s="1"/>
  <c r="J4" i="5"/>
  <c r="J197" i="5" s="1"/>
  <c r="K4" i="5"/>
  <c r="F4" i="5"/>
  <c r="E4" i="5"/>
  <c r="E197" i="5" s="1"/>
  <c r="D8" i="4" l="1"/>
  <c r="D6" i="4"/>
  <c r="F197" i="5"/>
  <c r="G6" i="4"/>
  <c r="K197" i="5"/>
  <c r="I179" i="1"/>
  <c r="I68" i="1"/>
  <c r="K63" i="5" s="1"/>
  <c r="I58" i="1"/>
  <c r="K52" i="5" s="1"/>
  <c r="I46" i="1"/>
  <c r="K40" i="5" s="1"/>
  <c r="I36" i="1"/>
  <c r="I26" i="1"/>
  <c r="O63" i="5"/>
  <c r="M179" i="1"/>
  <c r="I15" i="1"/>
  <c r="F186" i="5"/>
  <c r="E185" i="1" l="1"/>
  <c r="E186" i="1" s="1"/>
  <c r="F18" i="5"/>
  <c r="I184" i="1"/>
  <c r="I185" i="1" s="1"/>
  <c r="I186" i="1" s="1"/>
  <c r="M184" i="1"/>
  <c r="M185" i="1" l="1"/>
  <c r="M186" i="1" s="1"/>
  <c r="P204" i="5" l="1"/>
  <c r="R204" i="5" s="1"/>
  <c r="P205" i="5"/>
  <c r="R205" i="5" s="1"/>
  <c r="J40" i="5" l="1"/>
  <c r="N52" i="5"/>
  <c r="H179" i="1"/>
  <c r="J63" i="5"/>
  <c r="J52" i="5"/>
  <c r="D179" i="1"/>
  <c r="E186" i="5"/>
  <c r="E29" i="5"/>
  <c r="E18" i="5"/>
  <c r="E7" i="5"/>
  <c r="P185" i="1" l="1"/>
  <c r="F6" i="4" l="1"/>
  <c r="I6" i="4"/>
  <c r="C6" i="4"/>
  <c r="I197" i="5"/>
  <c r="M197" i="5"/>
  <c r="D197" i="5"/>
  <c r="I4" i="5"/>
  <c r="M4" i="5"/>
  <c r="D4" i="5"/>
  <c r="D182" i="1"/>
  <c r="L182" i="1"/>
  <c r="H182" i="1"/>
  <c r="R46" i="1"/>
  <c r="R68" i="1"/>
  <c r="R78" i="1"/>
  <c r="R88" i="1"/>
  <c r="R100" i="1"/>
  <c r="R110" i="1"/>
  <c r="R120" i="1"/>
  <c r="R130" i="1"/>
  <c r="R142" i="1"/>
  <c r="R152" i="1"/>
  <c r="R162" i="1"/>
  <c r="R172" i="1"/>
  <c r="D199" i="1"/>
  <c r="I205" i="5"/>
  <c r="F14" i="4" s="1"/>
  <c r="I14" i="4"/>
  <c r="I204" i="5"/>
  <c r="F13" i="4" s="1"/>
  <c r="I13" i="4"/>
  <c r="I203" i="5"/>
  <c r="F12" i="4" s="1"/>
  <c r="I202" i="5"/>
  <c r="F11" i="4" s="1"/>
  <c r="I201" i="5"/>
  <c r="F10" i="4" s="1"/>
  <c r="I200" i="5"/>
  <c r="F9" i="4" s="1"/>
  <c r="D201" i="5"/>
  <c r="C10" i="4" s="1"/>
  <c r="D202" i="5"/>
  <c r="D203" i="5"/>
  <c r="C12" i="4" s="1"/>
  <c r="D204" i="5"/>
  <c r="C14" i="4"/>
  <c r="D200" i="5"/>
  <c r="I199" i="5"/>
  <c r="D152" i="1"/>
  <c r="D153" i="5" s="1"/>
  <c r="H152" i="1"/>
  <c r="I153" i="5" s="1"/>
  <c r="P168" i="1"/>
  <c r="P171" i="1"/>
  <c r="P170" i="1"/>
  <c r="P169" i="1"/>
  <c r="P167" i="1"/>
  <c r="P166" i="1"/>
  <c r="P165" i="1"/>
  <c r="P164" i="1"/>
  <c r="P161" i="1"/>
  <c r="P160" i="1"/>
  <c r="P159" i="1"/>
  <c r="P158" i="1"/>
  <c r="P157" i="1"/>
  <c r="P156" i="1"/>
  <c r="P155" i="1"/>
  <c r="P154" i="1"/>
  <c r="P151" i="1"/>
  <c r="P150" i="1"/>
  <c r="P149" i="1"/>
  <c r="P148" i="1"/>
  <c r="P147" i="1"/>
  <c r="P146" i="1"/>
  <c r="P145" i="1"/>
  <c r="P144" i="1"/>
  <c r="P141" i="1"/>
  <c r="P140" i="1"/>
  <c r="P139" i="1"/>
  <c r="P138" i="1"/>
  <c r="P137" i="1"/>
  <c r="P136" i="1"/>
  <c r="P135" i="1"/>
  <c r="P134" i="1"/>
  <c r="P129" i="1"/>
  <c r="P128" i="1"/>
  <c r="P127" i="1"/>
  <c r="P126" i="1"/>
  <c r="P125" i="1"/>
  <c r="P124" i="1"/>
  <c r="P123" i="1"/>
  <c r="P122" i="1"/>
  <c r="P119" i="1"/>
  <c r="P118" i="1"/>
  <c r="P117" i="1"/>
  <c r="P116" i="1"/>
  <c r="P115" i="1"/>
  <c r="P114" i="1"/>
  <c r="P113" i="1"/>
  <c r="P112" i="1"/>
  <c r="P109" i="1"/>
  <c r="P108" i="1"/>
  <c r="P107" i="1"/>
  <c r="P106" i="1"/>
  <c r="P105" i="1"/>
  <c r="P104" i="1"/>
  <c r="P103" i="1"/>
  <c r="P102" i="1"/>
  <c r="P99" i="1"/>
  <c r="P98" i="1"/>
  <c r="P97" i="1"/>
  <c r="P96" i="1"/>
  <c r="P95" i="1"/>
  <c r="P94" i="1"/>
  <c r="P93" i="1"/>
  <c r="P92" i="1"/>
  <c r="P87" i="1"/>
  <c r="P86" i="1"/>
  <c r="P85" i="1"/>
  <c r="P84" i="1"/>
  <c r="P83" i="1"/>
  <c r="P82" i="1"/>
  <c r="P81" i="1"/>
  <c r="P80" i="1"/>
  <c r="P77" i="1"/>
  <c r="P76" i="1"/>
  <c r="P75" i="1"/>
  <c r="P74" i="1"/>
  <c r="P73" i="1"/>
  <c r="P72" i="1"/>
  <c r="P71" i="1"/>
  <c r="P70" i="1"/>
  <c r="P67" i="1"/>
  <c r="P66" i="1"/>
  <c r="P65" i="1"/>
  <c r="P64" i="1"/>
  <c r="P63" i="1"/>
  <c r="P57" i="1"/>
  <c r="P56" i="1"/>
  <c r="P55" i="1"/>
  <c r="P54" i="1"/>
  <c r="P53" i="1"/>
  <c r="P52" i="1"/>
  <c r="P45" i="1"/>
  <c r="P44" i="1"/>
  <c r="P43" i="1"/>
  <c r="P42" i="1"/>
  <c r="P41" i="1"/>
  <c r="P40" i="1"/>
  <c r="P35" i="1"/>
  <c r="P34" i="1"/>
  <c r="P33" i="1"/>
  <c r="P32" i="1"/>
  <c r="P31" i="1"/>
  <c r="P30" i="1"/>
  <c r="P21" i="1"/>
  <c r="P22" i="1"/>
  <c r="P23" i="1"/>
  <c r="P24" i="1"/>
  <c r="P25" i="1"/>
  <c r="P10" i="1"/>
  <c r="P11" i="1"/>
  <c r="P12" i="1"/>
  <c r="P13" i="1"/>
  <c r="P14" i="1"/>
  <c r="M194" i="5"/>
  <c r="I194" i="5"/>
  <c r="I186" i="5"/>
  <c r="L179" i="1"/>
  <c r="M186" i="5" s="1"/>
  <c r="D186" i="5"/>
  <c r="R154" i="5"/>
  <c r="R155" i="5"/>
  <c r="R156" i="5"/>
  <c r="R157" i="5"/>
  <c r="R158" i="5"/>
  <c r="R159" i="5"/>
  <c r="R160" i="5"/>
  <c r="D161" i="5"/>
  <c r="I161" i="5"/>
  <c r="M161" i="5"/>
  <c r="R165" i="5"/>
  <c r="R166" i="5"/>
  <c r="R167" i="5"/>
  <c r="R168" i="5"/>
  <c r="R169" i="5"/>
  <c r="R170" i="5"/>
  <c r="R171" i="5"/>
  <c r="D172" i="5"/>
  <c r="I172" i="5"/>
  <c r="M172" i="5"/>
  <c r="R176" i="5"/>
  <c r="R177" i="5"/>
  <c r="R178" i="5"/>
  <c r="R179" i="5"/>
  <c r="R180" i="5"/>
  <c r="R181" i="5"/>
  <c r="R182" i="5"/>
  <c r="D183" i="5"/>
  <c r="I183" i="5"/>
  <c r="M183" i="5"/>
  <c r="M150" i="5"/>
  <c r="I150" i="5"/>
  <c r="D150" i="5"/>
  <c r="R149" i="5"/>
  <c r="R148" i="5"/>
  <c r="R147" i="5"/>
  <c r="R146" i="5"/>
  <c r="R145" i="5"/>
  <c r="R144" i="5"/>
  <c r="R143" i="5"/>
  <c r="R109" i="5"/>
  <c r="R110" i="5"/>
  <c r="R111" i="5"/>
  <c r="R112" i="5"/>
  <c r="R113" i="5"/>
  <c r="R114" i="5"/>
  <c r="R115" i="5"/>
  <c r="D116" i="5"/>
  <c r="I116" i="5"/>
  <c r="M116" i="5"/>
  <c r="R120" i="5"/>
  <c r="R121" i="5"/>
  <c r="R122" i="5"/>
  <c r="R123" i="5"/>
  <c r="R124" i="5"/>
  <c r="R125" i="5"/>
  <c r="R126" i="5"/>
  <c r="D127" i="5"/>
  <c r="I127" i="5"/>
  <c r="M127" i="5"/>
  <c r="R131" i="5"/>
  <c r="R132" i="5"/>
  <c r="R133" i="5"/>
  <c r="R134" i="5"/>
  <c r="R135" i="5"/>
  <c r="R136" i="5"/>
  <c r="R137" i="5"/>
  <c r="D138" i="5"/>
  <c r="I138" i="5"/>
  <c r="M138" i="5"/>
  <c r="M105" i="5"/>
  <c r="I105" i="5"/>
  <c r="D105" i="5"/>
  <c r="R104" i="5"/>
  <c r="R103" i="5"/>
  <c r="R102" i="5"/>
  <c r="R101" i="5"/>
  <c r="R100" i="5"/>
  <c r="R99" i="5"/>
  <c r="R98" i="5"/>
  <c r="D71" i="5"/>
  <c r="I71" i="5"/>
  <c r="R75" i="5"/>
  <c r="R76" i="5"/>
  <c r="R77" i="5"/>
  <c r="R78" i="5"/>
  <c r="R79" i="5"/>
  <c r="R80" i="5"/>
  <c r="R81" i="5"/>
  <c r="D82" i="5"/>
  <c r="I82" i="5"/>
  <c r="M82" i="5"/>
  <c r="R86" i="5"/>
  <c r="R87" i="5"/>
  <c r="R88" i="5"/>
  <c r="R89" i="5"/>
  <c r="R90" i="5"/>
  <c r="R91" i="5"/>
  <c r="R92" i="5"/>
  <c r="D93" i="5"/>
  <c r="I93" i="5"/>
  <c r="M93" i="5"/>
  <c r="D60" i="5"/>
  <c r="I60" i="5"/>
  <c r="R60" i="5" s="1"/>
  <c r="D26" i="5"/>
  <c r="I26" i="5"/>
  <c r="M26" i="5"/>
  <c r="D37" i="5"/>
  <c r="I37" i="5"/>
  <c r="M37" i="5"/>
  <c r="D48" i="5"/>
  <c r="I48" i="5"/>
  <c r="M48" i="5"/>
  <c r="I15" i="5"/>
  <c r="M15" i="5"/>
  <c r="D15" i="5"/>
  <c r="H172" i="1"/>
  <c r="I175" i="5" s="1"/>
  <c r="L172" i="1"/>
  <c r="M175" i="5" s="1"/>
  <c r="H162" i="1"/>
  <c r="I164" i="5" s="1"/>
  <c r="L162" i="1"/>
  <c r="M164" i="5" s="1"/>
  <c r="L152" i="1"/>
  <c r="M153" i="5" s="1"/>
  <c r="H142" i="1"/>
  <c r="I142" i="5" s="1"/>
  <c r="L142" i="1"/>
  <c r="M142" i="5" s="1"/>
  <c r="H130" i="1"/>
  <c r="I130" i="5" s="1"/>
  <c r="L130" i="1"/>
  <c r="M130" i="5" s="1"/>
  <c r="H120" i="1"/>
  <c r="I119" i="5" s="1"/>
  <c r="L120" i="1"/>
  <c r="M119" i="5" s="1"/>
  <c r="H110" i="1"/>
  <c r="I108" i="5" s="1"/>
  <c r="L110" i="1"/>
  <c r="M108" i="5" s="1"/>
  <c r="H100" i="1"/>
  <c r="I97" i="5" s="1"/>
  <c r="L100" i="1"/>
  <c r="M97" i="5" s="1"/>
  <c r="H88" i="1"/>
  <c r="I85" i="5" s="1"/>
  <c r="L88" i="1"/>
  <c r="M85" i="5" s="1"/>
  <c r="H78" i="1"/>
  <c r="I74" i="5" s="1"/>
  <c r="L78" i="1"/>
  <c r="M74" i="5" s="1"/>
  <c r="H68" i="1"/>
  <c r="I63" i="5" s="1"/>
  <c r="L68" i="1"/>
  <c r="M63" i="5" s="1"/>
  <c r="H58" i="1"/>
  <c r="I52" i="5" s="1"/>
  <c r="L58" i="1"/>
  <c r="M52" i="5" s="1"/>
  <c r="H46" i="1"/>
  <c r="I40" i="5" s="1"/>
  <c r="L46" i="1"/>
  <c r="M40" i="5" s="1"/>
  <c r="H36" i="1"/>
  <c r="I29" i="5" s="1"/>
  <c r="L36" i="1"/>
  <c r="M29" i="5" s="1"/>
  <c r="H26" i="1"/>
  <c r="I18" i="5" s="1"/>
  <c r="L26" i="1"/>
  <c r="M18" i="5" s="1"/>
  <c r="D26" i="1"/>
  <c r="D18" i="5" s="1"/>
  <c r="L15" i="1"/>
  <c r="H15" i="1"/>
  <c r="D172" i="1"/>
  <c r="D175" i="5" s="1"/>
  <c r="D162" i="1"/>
  <c r="D164" i="5" s="1"/>
  <c r="D142" i="1"/>
  <c r="D130" i="1"/>
  <c r="D130" i="5" s="1"/>
  <c r="D120" i="1"/>
  <c r="D119" i="5" s="1"/>
  <c r="D110" i="1"/>
  <c r="D108" i="5" s="1"/>
  <c r="D100" i="1"/>
  <c r="D97" i="5" s="1"/>
  <c r="D88" i="1"/>
  <c r="D85" i="5" s="1"/>
  <c r="D78" i="1"/>
  <c r="D74" i="5" s="1"/>
  <c r="D68" i="1"/>
  <c r="D63" i="5" s="1"/>
  <c r="D58" i="1"/>
  <c r="D52" i="5" s="1"/>
  <c r="D46" i="1"/>
  <c r="D36" i="1"/>
  <c r="D29" i="5" s="1"/>
  <c r="D15" i="1"/>
  <c r="D7" i="5" s="1"/>
  <c r="M7" i="5" l="1"/>
  <c r="L184" i="1"/>
  <c r="L185" i="1" s="1"/>
  <c r="R15" i="5"/>
  <c r="R71" i="5"/>
  <c r="D40" i="5"/>
  <c r="F46" i="1"/>
  <c r="G40" i="5" s="1"/>
  <c r="R196" i="1"/>
  <c r="R52" i="5"/>
  <c r="R63" i="5"/>
  <c r="R18" i="5"/>
  <c r="R29" i="5"/>
  <c r="R186" i="5"/>
  <c r="R48" i="5"/>
  <c r="R37" i="5"/>
  <c r="F8" i="4"/>
  <c r="F15" i="4" s="1"/>
  <c r="F16" i="4" s="1"/>
  <c r="I206" i="5"/>
  <c r="R26" i="5"/>
  <c r="I8" i="4"/>
  <c r="I11" i="4"/>
  <c r="P202" i="5"/>
  <c r="I12" i="4"/>
  <c r="P203" i="5"/>
  <c r="I9" i="4"/>
  <c r="P200" i="5"/>
  <c r="I10" i="4"/>
  <c r="P201" i="5"/>
  <c r="R183" i="5"/>
  <c r="I7" i="5"/>
  <c r="H184" i="1"/>
  <c r="Q152" i="1"/>
  <c r="P152" i="1"/>
  <c r="Q120" i="1"/>
  <c r="P46" i="1"/>
  <c r="R82" i="5"/>
  <c r="R127" i="5"/>
  <c r="R138" i="5"/>
  <c r="R116" i="5"/>
  <c r="R161" i="5"/>
  <c r="R164" i="5"/>
  <c r="R93" i="5"/>
  <c r="R172" i="5"/>
  <c r="R105" i="5"/>
  <c r="R150" i="5"/>
  <c r="R85" i="5"/>
  <c r="R175" i="5"/>
  <c r="P78" i="1"/>
  <c r="P88" i="1"/>
  <c r="P100" i="1"/>
  <c r="P130" i="1"/>
  <c r="D194" i="5"/>
  <c r="R194" i="5" s="1"/>
  <c r="R108" i="5"/>
  <c r="P110" i="1"/>
  <c r="R119" i="5"/>
  <c r="R130" i="5"/>
  <c r="R74" i="5"/>
  <c r="C40" i="6"/>
  <c r="D44" i="6" s="1"/>
  <c r="Q26" i="1"/>
  <c r="D199" i="5"/>
  <c r="R199" i="5" s="1"/>
  <c r="P142" i="1"/>
  <c r="Q162" i="1"/>
  <c r="Q172" i="1"/>
  <c r="P68" i="1"/>
  <c r="Q15" i="1"/>
  <c r="R200" i="5"/>
  <c r="R202" i="5"/>
  <c r="M206" i="5"/>
  <c r="C11" i="4"/>
  <c r="C13" i="4"/>
  <c r="R203" i="5"/>
  <c r="R201" i="5"/>
  <c r="C9" i="4"/>
  <c r="Q179" i="1"/>
  <c r="P179" i="1"/>
  <c r="R153" i="5"/>
  <c r="R97" i="5"/>
  <c r="Q100" i="1"/>
  <c r="D142" i="5"/>
  <c r="R142" i="5" s="1"/>
  <c r="Q78" i="1"/>
  <c r="Q88" i="1"/>
  <c r="P172" i="1"/>
  <c r="C29" i="6"/>
  <c r="Q110" i="1"/>
  <c r="P162" i="1"/>
  <c r="Q142" i="1"/>
  <c r="P120" i="1"/>
  <c r="Q130" i="1"/>
  <c r="Q68" i="1"/>
  <c r="P58" i="1"/>
  <c r="Q58" i="1"/>
  <c r="C18" i="6"/>
  <c r="D24" i="6" s="1"/>
  <c r="Q46" i="1"/>
  <c r="P36" i="1"/>
  <c r="Q36" i="1"/>
  <c r="P26" i="1"/>
  <c r="D184" i="1"/>
  <c r="D185" i="1" s="1"/>
  <c r="P15" i="1"/>
  <c r="R7" i="5" l="1"/>
  <c r="K8" i="4" a="1"/>
  <c r="K8" i="4" s="1"/>
  <c r="R40" i="5"/>
  <c r="I207" i="5"/>
  <c r="I208" i="5" s="1"/>
  <c r="I15" i="4"/>
  <c r="I16" i="4" s="1"/>
  <c r="I17" i="4" s="1"/>
  <c r="P206" i="5"/>
  <c r="M207" i="5"/>
  <c r="D186" i="1"/>
  <c r="D206" i="5"/>
  <c r="D207" i="5" s="1"/>
  <c r="D208" i="5" s="1"/>
  <c r="L186" i="1"/>
  <c r="H185" i="1"/>
  <c r="H186" i="1" s="1"/>
  <c r="D43" i="6"/>
  <c r="D45" i="6"/>
  <c r="D46" i="6"/>
  <c r="D47" i="6"/>
  <c r="C8" i="4"/>
  <c r="F17" i="4"/>
  <c r="D36" i="6"/>
  <c r="D35" i="6"/>
  <c r="D32" i="6"/>
  <c r="D33" i="6"/>
  <c r="D34" i="6"/>
  <c r="D22" i="6"/>
  <c r="D21" i="6"/>
  <c r="D25" i="6"/>
  <c r="D23" i="6"/>
  <c r="D196" i="1"/>
  <c r="R206" i="5" l="1"/>
  <c r="L13" i="4"/>
  <c r="L9" i="4"/>
  <c r="L14" i="4"/>
  <c r="L10" i="4"/>
  <c r="L12" i="4"/>
  <c r="L11" i="4"/>
  <c r="D192" i="1"/>
  <c r="K15" i="4"/>
  <c r="L8" i="4"/>
  <c r="E24" i="4"/>
  <c r="D24" i="4"/>
  <c r="M208" i="5"/>
  <c r="P207" i="5"/>
  <c r="P208" i="5" s="1"/>
  <c r="C41" i="6"/>
  <c r="C15" i="4"/>
  <c r="C30" i="6"/>
  <c r="C19" i="6"/>
  <c r="L15" i="4" l="1"/>
  <c r="L16" i="4" s="1"/>
  <c r="L17" i="4" s="1"/>
  <c r="K16" i="4"/>
  <c r="K17" i="4" s="1"/>
  <c r="C24" i="4"/>
  <c r="F24" i="4" s="1"/>
  <c r="R207" i="5"/>
  <c r="R208" i="5" s="1"/>
  <c r="C16" i="4"/>
  <c r="C17" i="4" s="1"/>
  <c r="P186" i="1" l="1"/>
  <c r="D197" i="1" s="1"/>
  <c r="R197" i="1"/>
  <c r="D200" i="1" l="1"/>
  <c r="C23" i="4"/>
  <c r="E23" i="4" l="1"/>
  <c r="E26" i="4" s="1"/>
  <c r="C26" i="4"/>
  <c r="D23" i="4"/>
  <c r="D26" i="4" s="1"/>
  <c r="D194" i="1"/>
  <c r="F23" i="4" l="1"/>
  <c r="F26" i="4" s="1"/>
  <c r="F29" i="5"/>
  <c r="D14" i="6"/>
  <c r="D12" i="6"/>
  <c r="D13" i="6"/>
  <c r="D11" i="6"/>
  <c r="E36" i="1"/>
  <c r="C7" i="6"/>
  <c r="D10" i="6"/>
  <c r="C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<sst xmlns="http://schemas.openxmlformats.org/spreadsheetml/2006/main" count="854" uniqueCount="628">
  <si>
    <t>Annex D - PBF Project Budget</t>
  </si>
  <si>
    <r>
      <rPr>
        <b/>
        <u/>
        <sz val="18"/>
        <color theme="1"/>
        <rFont val="Calibri"/>
        <family val="2"/>
        <scheme val="minor"/>
      </rPr>
      <t>Instructions</t>
    </r>
    <r>
      <rPr>
        <b/>
        <sz val="28"/>
        <color theme="1"/>
        <rFont val="Calibri"/>
        <family val="2"/>
        <scheme val="minor"/>
      </rPr>
      <t xml:space="preserve">
</t>
    </r>
    <r>
      <rPr>
        <b/>
        <sz val="12"/>
        <color theme="1"/>
        <rFont val="Calibri"/>
        <family val="2"/>
        <scheme val="minor"/>
      </rPr>
      <t xml:space="preserve">1. Only fill in white cells. Grey cells are locked and/or contain spreadsheet formulas.
2. Complete both Sheet 1 and Sheet 2. 
   </t>
    </r>
    <r>
      <rPr>
        <sz val="12"/>
        <color theme="1"/>
        <rFont val="Calibri"/>
        <family val="2"/>
        <scheme val="minor"/>
      </rPr>
      <t xml:space="preserve">  a)</t>
    </r>
    <r>
      <rPr>
        <b/>
        <sz val="12"/>
        <color theme="1"/>
        <rFont val="Calibri"/>
        <family val="2"/>
        <scheme val="minor"/>
      </rPr>
      <t xml:space="preserve"> </t>
    </r>
    <r>
      <rPr>
        <sz val="12"/>
        <color theme="1"/>
        <rFont val="Calibri"/>
        <family val="2"/>
        <scheme val="minor"/>
      </rPr>
      <t xml:space="preserve">First, prepare a budget </t>
    </r>
    <r>
      <rPr>
        <b/>
        <sz val="12"/>
        <color theme="1"/>
        <rFont val="Calibri"/>
        <family val="2"/>
        <scheme val="minor"/>
      </rPr>
      <t>organized by activity/output/outcome in Sheet 1</t>
    </r>
    <r>
      <rPr>
        <sz val="12"/>
        <color theme="1"/>
        <rFont val="Calibri"/>
        <family val="2"/>
        <scheme val="minor"/>
      </rPr>
      <t xml:space="preserve">. (Activity amounts can be indicative estimates.)  </t>
    </r>
    <r>
      <rPr>
        <b/>
        <sz val="12"/>
        <color theme="1"/>
        <rFont val="Calibri"/>
        <family val="2"/>
        <scheme val="minor"/>
      </rPr>
      <t xml:space="preserve">
     </t>
    </r>
    <r>
      <rPr>
        <sz val="12"/>
        <color theme="1"/>
        <rFont val="Calibri"/>
        <family val="2"/>
        <scheme val="minor"/>
      </rPr>
      <t xml:space="preserve">b) Then, divide each output budget </t>
    </r>
    <r>
      <rPr>
        <b/>
        <sz val="12"/>
        <color theme="1"/>
        <rFont val="Calibri"/>
        <family val="2"/>
        <scheme val="minor"/>
      </rPr>
      <t>along UN Budget Categories in Sheet 2.</t>
    </r>
    <r>
      <rPr>
        <sz val="12"/>
        <color theme="1"/>
        <rFont val="Calibri"/>
        <family val="2"/>
        <scheme val="minor"/>
      </rPr>
      <t xml:space="preserve">
3.</t>
    </r>
    <r>
      <rPr>
        <b/>
        <sz val="12"/>
        <color theme="1"/>
        <rFont val="Calibri"/>
        <family val="2"/>
        <scheme val="minor"/>
      </rPr>
      <t xml:space="preserve"> Do not use Sheet 4 or 5</t>
    </r>
    <r>
      <rPr>
        <sz val="12"/>
        <color theme="1"/>
        <rFont val="Calibri"/>
        <family val="2"/>
        <scheme val="minor"/>
      </rPr>
      <t xml:space="preserve">, which are for MPTF and PBF use. 
4. Leave blank or hide any Organizations/Outcomes/Outputs/Activities that aren't needed. </t>
    </r>
    <r>
      <rPr>
        <b/>
        <sz val="12"/>
        <color theme="1"/>
        <rFont val="Calibri"/>
        <family val="2"/>
        <scheme val="minor"/>
      </rPr>
      <t>DO NOT delete cells.</t>
    </r>
    <r>
      <rPr>
        <sz val="12"/>
        <color theme="1"/>
        <rFont val="Calibri"/>
        <family val="2"/>
        <scheme val="minor"/>
      </rPr>
      <t xml:space="preserve">
</t>
    </r>
    <r>
      <rPr>
        <sz val="14"/>
        <color theme="1"/>
        <rFont val="Calibri"/>
        <family val="2"/>
        <scheme val="minor"/>
      </rPr>
      <t xml:space="preserve">
</t>
    </r>
    <r>
      <rPr>
        <i/>
        <sz val="14"/>
        <color theme="1"/>
        <rFont val="Calibri"/>
        <family val="2"/>
        <scheme val="minor"/>
      </rPr>
      <t>For Table 1</t>
    </r>
    <r>
      <rPr>
        <b/>
        <sz val="14"/>
        <color theme="1"/>
        <rFont val="Calibri"/>
        <family val="2"/>
        <scheme val="minor"/>
      </rPr>
      <t xml:space="preserve">
</t>
    </r>
    <r>
      <rPr>
        <sz val="12"/>
        <color theme="1"/>
        <rFont val="Calibri"/>
        <family val="2"/>
        <scheme val="minor"/>
      </rPr>
      <t>1. Be sure to</t>
    </r>
    <r>
      <rPr>
        <b/>
        <sz val="12"/>
        <color theme="1"/>
        <rFont val="Calibri"/>
        <family val="2"/>
        <scheme val="minor"/>
      </rPr>
      <t xml:space="preserve"> include % towards Gender Equality and Women's Empowerment, as well as a justification. 
2. Do not adjust tranche amounts </t>
    </r>
    <r>
      <rPr>
        <sz val="12"/>
        <color theme="1"/>
        <rFont val="Calibri"/>
        <family val="2"/>
        <scheme val="minor"/>
      </rPr>
      <t xml:space="preserve">without consulting PBSO.
</t>
    </r>
    <r>
      <rPr>
        <sz val="14"/>
        <color theme="1"/>
        <rFont val="Calibri"/>
        <family val="2"/>
        <scheme val="minor"/>
      </rPr>
      <t xml:space="preserve">
</t>
    </r>
    <r>
      <rPr>
        <i/>
        <sz val="14"/>
        <color theme="1"/>
        <rFont val="Calibri"/>
        <family val="2"/>
        <scheme val="minor"/>
      </rPr>
      <t>For Table 2</t>
    </r>
    <r>
      <rPr>
        <b/>
        <sz val="14"/>
        <color theme="1"/>
        <rFont val="Calibri"/>
        <family val="2"/>
        <scheme val="minor"/>
      </rPr>
      <t xml:space="preserve">
</t>
    </r>
    <r>
      <rPr>
        <b/>
        <sz val="12"/>
        <color theme="1"/>
        <rFont val="Calibri"/>
        <family val="2"/>
        <scheme val="minor"/>
      </rPr>
      <t xml:space="preserve">1. Divide each output budget total along the relevant UN budget categories.
2. </t>
    </r>
    <r>
      <rPr>
        <sz val="12"/>
        <color theme="1"/>
        <rFont val="Calibri"/>
        <family val="2"/>
        <scheme val="minor"/>
      </rPr>
      <t xml:space="preserve">For reference, output totals from the outcome/output/activity breakdown have been transferred from Table 1. </t>
    </r>
    <r>
      <rPr>
        <b/>
        <sz val="12"/>
        <color theme="1"/>
        <rFont val="Calibri"/>
        <family val="2"/>
        <scheme val="minor"/>
      </rPr>
      <t xml:space="preserve">The output totals should match, and will show as </t>
    </r>
    <r>
      <rPr>
        <b/>
        <sz val="12"/>
        <color rgb="FFFF0000"/>
        <rFont val="Calibri"/>
        <family val="2"/>
        <scheme val="minor"/>
      </rPr>
      <t>red</t>
    </r>
    <r>
      <rPr>
        <b/>
        <sz val="12"/>
        <color theme="1"/>
        <rFont val="Calibri"/>
        <family val="2"/>
        <scheme val="minor"/>
      </rPr>
      <t xml:space="preserve"> if not.</t>
    </r>
  </si>
  <si>
    <t>Table 1 - PBF project budget by outcome, output and activity</t>
  </si>
  <si>
    <r>
      <rPr>
        <b/>
        <sz val="12"/>
        <color theme="1"/>
        <rFont val="Calibri"/>
        <family val="2"/>
        <scheme val="minor"/>
      </rPr>
      <t>Outcome/ Output</t>
    </r>
    <r>
      <rPr>
        <sz val="12"/>
        <color theme="1"/>
        <rFont val="Calibri"/>
        <family val="2"/>
        <scheme val="minor"/>
      </rPr>
      <t xml:space="preserve"> number</t>
    </r>
  </si>
  <si>
    <r>
      <rPr>
        <b/>
        <sz val="12"/>
        <color theme="1"/>
        <rFont val="Calibri"/>
        <family val="2"/>
        <scheme val="minor"/>
      </rPr>
      <t>Description</t>
    </r>
    <r>
      <rPr>
        <sz val="12"/>
        <color theme="1"/>
        <rFont val="Calibri"/>
        <family val="2"/>
        <scheme val="minor"/>
      </rPr>
      <t xml:space="preserve"> (Text)</t>
    </r>
  </si>
  <si>
    <t>UNDP (Original Budget)</t>
  </si>
  <si>
    <t>UNDP costed extension</t>
  </si>
  <si>
    <t>UNDP Revised Budget</t>
  </si>
  <si>
    <t>UNFPA (Original Budget)</t>
  </si>
  <si>
    <t>UNFPA Costed extension</t>
  </si>
  <si>
    <t>UNFPA Revised Budget</t>
  </si>
  <si>
    <t>UNWomen (Original budget)</t>
  </si>
  <si>
    <t>UN Women costed extension</t>
  </si>
  <si>
    <t>UNWOMEN Revised Budget</t>
  </si>
  <si>
    <t>Total</t>
  </si>
  <si>
    <r>
      <rPr>
        <b/>
        <sz val="12"/>
        <rFont val="Calibri"/>
        <family val="2"/>
        <scheme val="minor"/>
      </rPr>
      <t>% of budget</t>
    </r>
    <r>
      <rPr>
        <sz val="12"/>
        <rFont val="Calibri"/>
        <family val="2"/>
        <scheme val="minor"/>
      </rPr>
      <t xml:space="preserve"> per activity  allocated to </t>
    </r>
    <r>
      <rPr>
        <b/>
        <sz val="12"/>
        <rFont val="Calibri"/>
        <family val="2"/>
        <scheme val="minor"/>
      </rPr>
      <t>Gender Equality and Women's Empowerment (GEWE)</t>
    </r>
    <r>
      <rPr>
        <sz val="12"/>
        <rFont val="Calibri"/>
        <family val="2"/>
        <scheme val="minor"/>
      </rPr>
      <t xml:space="preserve"> (if any):</t>
    </r>
  </si>
  <si>
    <r>
      <t xml:space="preserve">Current level of </t>
    </r>
    <r>
      <rPr>
        <b/>
        <sz val="12"/>
        <rFont val="Calibri"/>
        <family val="2"/>
        <scheme val="minor"/>
      </rPr>
      <t xml:space="preserve">expenditure/ commitment </t>
    </r>
    <r>
      <rPr>
        <sz val="12"/>
        <rFont val="Calibri"/>
        <family val="2"/>
        <scheme val="minor"/>
      </rPr>
      <t>(To be completed at time of project progress reporting)</t>
    </r>
    <r>
      <rPr>
        <b/>
        <sz val="12"/>
        <rFont val="Calibri"/>
        <family val="2"/>
        <scheme val="minor"/>
      </rPr>
      <t xml:space="preserve"> </t>
    </r>
  </si>
  <si>
    <r>
      <rPr>
        <b/>
        <sz val="12"/>
        <rFont val="Calibri"/>
        <family val="2"/>
        <scheme val="minor"/>
      </rPr>
      <t xml:space="preserve">GEWE justification </t>
    </r>
    <r>
      <rPr>
        <sz val="12"/>
        <rFont val="Calibri"/>
        <family val="2"/>
        <scheme val="minor"/>
      </rPr>
      <t>(e.g. training includes session on gender equality, specific efforts made to ensure equal representation of women and men etc.)</t>
    </r>
  </si>
  <si>
    <r>
      <t xml:space="preserve">Any other </t>
    </r>
    <r>
      <rPr>
        <b/>
        <sz val="12"/>
        <color theme="1"/>
        <rFont val="Calibri"/>
        <family val="2"/>
        <scheme val="minor"/>
      </rPr>
      <t>remarks</t>
    </r>
    <r>
      <rPr>
        <sz val="12"/>
        <color theme="1"/>
        <rFont val="Calibri"/>
        <family val="2"/>
        <scheme val="minor"/>
      </rPr>
      <t xml:space="preserve"> (e.g. on types of inputs provided or budget justification, esp. for TA or travel costs)</t>
    </r>
  </si>
  <si>
    <t xml:space="preserve">OUTCOME 1: </t>
  </si>
  <si>
    <t>Output 1.1:</t>
  </si>
  <si>
    <t>Activity 1.1.1:</t>
  </si>
  <si>
    <t>Strengthen the peacebuilding coordination capacities of the Ministry of National Unity and support the operationalization of the Malawi Peace and Unity Commission.</t>
  </si>
  <si>
    <t>Activity 1.1.2:</t>
  </si>
  <si>
    <t>Activity 1.1.3:</t>
  </si>
  <si>
    <t>Strengthen insider mediation capacity to mediate disputes and prevent tensions from escalating into violence during election season (NEW ACTIVITY)</t>
  </si>
  <si>
    <t>Activity 1.1.4</t>
  </si>
  <si>
    <t>Activity 1.1.5</t>
  </si>
  <si>
    <t>Activity 1.1.6</t>
  </si>
  <si>
    <t>Activity 1.1.7</t>
  </si>
  <si>
    <t>Activity 1.1.8</t>
  </si>
  <si>
    <t>Output Total</t>
  </si>
  <si>
    <t>Output 1.2:</t>
  </si>
  <si>
    <t>Activity 1.2.1</t>
  </si>
  <si>
    <t>Provide training to security actors on information gathering, monitoring and enforcement of border control measures.</t>
  </si>
  <si>
    <t>Activity 1.2.2</t>
  </si>
  <si>
    <t>Support the establishment of police-community liaison platforms in each of the beneficiary districts to promote cooperation and information sharing.</t>
  </si>
  <si>
    <t>Activity 1.2.3</t>
  </si>
  <si>
    <t>Provide technical expertise and support to local government authorities, Police and immigration service to strengthen coordination mechanisms in borderland districts.</t>
  </si>
  <si>
    <t>Activity 1.2.4</t>
  </si>
  <si>
    <t>Enhance the oversight of the Malawi Police Service to ensure accountability during the elections (NEW ACTIVITY)</t>
  </si>
  <si>
    <t>The project will strengthen the capacities of both the ICC and MHRC staff through specialised investigation skills and online analysis tools to monitor, report on, and provide recommendations regarding human rights violations and electoral-related violence because of police action, which is crucial for ensuring a fair and peaceful electoral process. This will include training for both ICC and MHRC staff on case management, specialised investigations and prosecution (as relevant). It will also support Roadshows by the ICC with Police, chiefs, and youth on the ICC work and services available to the public during elections in hot spot districts.</t>
  </si>
  <si>
    <t>Activity 1.2.5</t>
  </si>
  <si>
    <t>Activity 1.2.6</t>
  </si>
  <si>
    <t>Activity 1.2.7</t>
  </si>
  <si>
    <t>Activity 1.2.8</t>
  </si>
  <si>
    <t>Output 1.3:</t>
  </si>
  <si>
    <r>
      <rPr>
        <sz val="12"/>
        <color rgb="FF000000"/>
        <rFont val="Calibri"/>
        <family val="2"/>
        <scheme val="minor"/>
      </rPr>
      <t xml:space="preserve"> Infrastructures for peace and resilience in borderland a</t>
    </r>
    <r>
      <rPr>
        <sz val="12"/>
        <color rgb="FFC00000"/>
        <rFont val="Calibri"/>
        <family val="2"/>
        <scheme val="minor"/>
      </rPr>
      <t>nd selected hotsp</t>
    </r>
    <r>
      <rPr>
        <sz val="12"/>
        <color rgb="FF000000"/>
        <rFont val="Calibri"/>
        <family val="2"/>
        <scheme val="minor"/>
      </rPr>
      <t>ot communities strengthened</t>
    </r>
  </si>
  <si>
    <t>Activity 1.3.1</t>
  </si>
  <si>
    <t>Establish a baseline for the project by conducting a conflict analysis in the target borderland districts.</t>
  </si>
  <si>
    <t>Activity 1.3.2</t>
  </si>
  <si>
    <t>Build capacity of inclusive local peace networks in early warning and early response data analysis and provide technical support to strengthen coordination, data analysis and information exchange among local actors.</t>
  </si>
  <si>
    <t>Activity 1.3.3</t>
  </si>
  <si>
    <t>Activity 1.3.4</t>
  </si>
  <si>
    <t>Activity 1.3.5</t>
  </si>
  <si>
    <t>Activity 1.3.6</t>
  </si>
  <si>
    <t>Activity 1.3.7</t>
  </si>
  <si>
    <t>Activity 1.3.8</t>
  </si>
  <si>
    <t>Output 1.4:</t>
  </si>
  <si>
    <t>Women and youth participation and representation in peace infrastructure enhanced.</t>
  </si>
  <si>
    <t>Activity 1.4.1</t>
  </si>
  <si>
    <t>Provide the GoM technical expertise for the implementation of the UNSCR 1325 on women, Peace and Security, and development of a National Action Plan for UNSCR 2250 on Youth, Peace and Security.</t>
  </si>
  <si>
    <t>Activity 1.4.2</t>
  </si>
  <si>
    <r>
      <t>Mobilise and capacitate women to actively participate in conflict prevention and peacebuilding processes</t>
    </r>
    <r>
      <rPr>
        <sz val="12"/>
        <color rgb="FF000000"/>
        <rFont val="Calibri"/>
        <family val="2"/>
        <scheme val="minor"/>
      </rPr>
      <t xml:space="preserve"> </t>
    </r>
  </si>
  <si>
    <t>Activity 1.4.3</t>
  </si>
  <si>
    <t>Activity 1.4.4</t>
  </si>
  <si>
    <t>Activity 1.4.5</t>
  </si>
  <si>
    <t>Activity 1.4.6</t>
  </si>
  <si>
    <t>Activity 1.4.7</t>
  </si>
  <si>
    <t>Activity 1.4.8</t>
  </si>
  <si>
    <t xml:space="preserve">OUTCOME 2: </t>
  </si>
  <si>
    <r>
      <t>Women and youth in target districts are activated as drivers of peace at the district level</t>
    </r>
    <r>
      <rPr>
        <b/>
        <sz val="12"/>
        <color rgb="FFFF0000"/>
        <rFont val="Calibri"/>
        <family val="2"/>
        <scheme val="minor"/>
      </rPr>
      <t xml:space="preserve"> to strengthen human rights protection mechanisms to prevent sexual and gender based violence, child trafficking and child marriages</t>
    </r>
    <r>
      <rPr>
        <b/>
        <sz val="12"/>
        <color theme="1"/>
        <rFont val="Calibri"/>
        <family val="2"/>
        <scheme val="minor"/>
      </rPr>
      <t>.</t>
    </r>
  </si>
  <si>
    <r>
      <t xml:space="preserve">Mechanisms to prevent sexual and gender-based violence strengthened and women and girls’ access to safe spaces increased in target districts </t>
    </r>
    <r>
      <rPr>
        <sz val="12"/>
        <color rgb="FFFF0000"/>
        <rFont val="Calibri"/>
        <family val="2"/>
        <scheme val="minor"/>
      </rPr>
      <t>in electoral conflict context</t>
    </r>
    <r>
      <rPr>
        <sz val="12"/>
        <color theme="1"/>
        <rFont val="Calibri"/>
        <family val="2"/>
        <scheme val="minor"/>
      </rPr>
      <t>.</t>
    </r>
  </si>
  <si>
    <t>Activity 2.1.1</t>
  </si>
  <si>
    <t>Strengthen SGBV prevention mechanisms, capacities and SRHR referral systems for women and adolescent girls, including vulnerable survivors of sexual and gender-based violence, to enable access to requisite services at border crossings.</t>
  </si>
  <si>
    <t>Activity 2.1.2</t>
  </si>
  <si>
    <t>Strengthen coordination of and linkages among existing women-led organisations and groups, structures to facilitate consolidated agency, collaborative advocacy and voice of women in human rights protection and SGBV (including defilement and child marriage) prevention at the community level</t>
  </si>
  <si>
    <t>These activities are specifically focused on the engagement and protection of women in line with UNSCR 1325 pillars</t>
  </si>
  <si>
    <t>Activity 2.1.3</t>
  </si>
  <si>
    <t>Activity 2.1.4</t>
  </si>
  <si>
    <t>Activity 2.1.5</t>
  </si>
  <si>
    <t>Activity 2.1.6</t>
  </si>
  <si>
    <t>Activity 2.1.7</t>
  </si>
  <si>
    <t>Activity 2.1.8</t>
  </si>
  <si>
    <t>Output 2.2</t>
  </si>
  <si>
    <t>Youth and women-led organisations and networks in the target districts mobilised and capacitated to support their active participation and representation in decision-making processes and socio-economic opportunities.</t>
  </si>
  <si>
    <t>Activity 2.2.1</t>
  </si>
  <si>
    <t>Support economic empowerment and livelihood opportunities for women and youth to enhance the participation in local governance and discourage susceptibility to human rights violations (SGBV, child marriages and child trafficking)</t>
  </si>
  <si>
    <t>These activities are specifically focused on the engagement and protection of women in line with UNSCR 1325 pillars focusing on relief and recovery in context of addressing radicalisation through economic empowerment</t>
  </si>
  <si>
    <t>Activity 2.2.2</t>
  </si>
  <si>
    <t xml:space="preserve">Support political empowerment and opportunities for women and youth to enhance their participation in local governance and discision-making processes </t>
  </si>
  <si>
    <t>Capacity of women’s groups and movements, Awareness-raising campaign on VAWIE/P prevention rolled out with community-based media outlets, community policing structures, DPUCs, MPLCS, youth clubs, traditional leaders, community based political party structures, and others</t>
  </si>
  <si>
    <t>Activity 2.2.3</t>
  </si>
  <si>
    <t>Promote youth participation to sustain peace during the election (NEW ACTIVITY)</t>
  </si>
  <si>
    <t>Activity 2.2.4</t>
  </si>
  <si>
    <t> </t>
  </si>
  <si>
    <t>Activity 2.2.5</t>
  </si>
  <si>
    <t>The Project will also strengthen early warning efforts by working closely with young people and their organisations, movements and networks, to collect unofficial data and information that will help identify and understand the risk factors that may lead to violence at the local level, including in the context of the elections. Working closely with UNDP’s Election Support project, this intervention will focus on building capacities for violence monitoring and reporting by youth-led organizations, and providing access to monitoring tools and capacity development relating to early warning. The Project will also work with partners such as the MPUC, PAC and DPUCs to create spaces for multi-stakeholder dialogues that include young people, in order to discuss issues related to violence, security, and the importance of peaceful elections and provide young people with platforms to share their perspectives. The Project will also organise peace sports activities in order to provide a structured environment where youth can engage in physical activity in a safe setting to disseminate peace messages to reduce the likelihood of them engaging in risky behaviours during the election period.</t>
  </si>
  <si>
    <t>Activity 2.2.6</t>
  </si>
  <si>
    <t>Activity 2.2.7</t>
  </si>
  <si>
    <t>Activity 2.2.8</t>
  </si>
  <si>
    <t>Output 2.3</t>
  </si>
  <si>
    <t>Activity 2.3.1</t>
  </si>
  <si>
    <t>Activity 2.3.2</t>
  </si>
  <si>
    <t>Activity 2.3.3</t>
  </si>
  <si>
    <t>Activity 2.3.4</t>
  </si>
  <si>
    <t>Activity 2.3.5</t>
  </si>
  <si>
    <t>Activity 2.3.6</t>
  </si>
  <si>
    <t>Activity 2.3.7</t>
  </si>
  <si>
    <t>Activity 2.3.8</t>
  </si>
  <si>
    <t>Output 2.4</t>
  </si>
  <si>
    <t>Activity 2.4.1</t>
  </si>
  <si>
    <t>Activity 2.4.2</t>
  </si>
  <si>
    <t>Activity 2.4.3</t>
  </si>
  <si>
    <t>Activity 2.4.4</t>
  </si>
  <si>
    <t>Activity 2.4.5</t>
  </si>
  <si>
    <t>Activity 2.4.6</t>
  </si>
  <si>
    <t>Activity 2.4.7</t>
  </si>
  <si>
    <t>Activity 2.4.8</t>
  </si>
  <si>
    <t xml:space="preserve">OUTCOME 3: </t>
  </si>
  <si>
    <t>Output 3.1</t>
  </si>
  <si>
    <t>Activity 3.1.1</t>
  </si>
  <si>
    <t>Activity 3.1.2</t>
  </si>
  <si>
    <t>Activity 3.1.3</t>
  </si>
  <si>
    <t>Activity 3.1.4</t>
  </si>
  <si>
    <t>Activity 3.1.5</t>
  </si>
  <si>
    <t>Activity 3.1.6</t>
  </si>
  <si>
    <t>Activity 3.1.7</t>
  </si>
  <si>
    <t>Activity 3.1.8</t>
  </si>
  <si>
    <t>Output 3.2:</t>
  </si>
  <si>
    <t>Activity 3.2.1</t>
  </si>
  <si>
    <t>Activity 3.2.2</t>
  </si>
  <si>
    <t>Activity 3.2.3</t>
  </si>
  <si>
    <t>Activity 3.2.4</t>
  </si>
  <si>
    <t>Activity 3.2.5</t>
  </si>
  <si>
    <t>Activity 3.2.6</t>
  </si>
  <si>
    <t>Activity 3.2.7</t>
  </si>
  <si>
    <t>Activity 3.2.8</t>
  </si>
  <si>
    <t>Output 3.3</t>
  </si>
  <si>
    <t>Activity 3.3.1</t>
  </si>
  <si>
    <t>Activity 3.3.2</t>
  </si>
  <si>
    <t>Activity 3.3.3</t>
  </si>
  <si>
    <t>Activity 3.3.4</t>
  </si>
  <si>
    <t>Activity 3.3.5</t>
  </si>
  <si>
    <t>Activity 3.3.6</t>
  </si>
  <si>
    <t>Activity 3.3.7</t>
  </si>
  <si>
    <t>Activity 3.3.8</t>
  </si>
  <si>
    <t>Output 3.4</t>
  </si>
  <si>
    <t>Activity 3.4.1</t>
  </si>
  <si>
    <t>Activity 3.4.2</t>
  </si>
  <si>
    <t>Activity 3.4.3</t>
  </si>
  <si>
    <t>Activity 3.4.4</t>
  </si>
  <si>
    <t>Activity 3.4.5</t>
  </si>
  <si>
    <t>Activity 3.4.6</t>
  </si>
  <si>
    <t>Activity 3.4.7</t>
  </si>
  <si>
    <t>Activity 3.4.8</t>
  </si>
  <si>
    <t xml:space="preserve">OUTCOME 4: </t>
  </si>
  <si>
    <t>Output 4.1</t>
  </si>
  <si>
    <t>Activity 4.1.1</t>
  </si>
  <si>
    <t>Activity 4.1.2</t>
  </si>
  <si>
    <t>Activity 4.1.3</t>
  </si>
  <si>
    <t>Activity 4.1.4</t>
  </si>
  <si>
    <t>Activity 4.1.5</t>
  </si>
  <si>
    <t>Activity 4.1.6</t>
  </si>
  <si>
    <t>Activity 4.1.7</t>
  </si>
  <si>
    <t>Activity 4.1.8</t>
  </si>
  <si>
    <t>Output 4.2</t>
  </si>
  <si>
    <t>Activity 4.2.1</t>
  </si>
  <si>
    <t>Activity 4.2.2</t>
  </si>
  <si>
    <t>Activity 4.2.3</t>
  </si>
  <si>
    <t>Activity 4.2.4</t>
  </si>
  <si>
    <t>Activity 4.2.5</t>
  </si>
  <si>
    <t>Activity 4.2.6</t>
  </si>
  <si>
    <t>Activity 4.2.7</t>
  </si>
  <si>
    <t>Activity 4.2.8</t>
  </si>
  <si>
    <t>Output 4.3</t>
  </si>
  <si>
    <t>Activity 4.3.1</t>
  </si>
  <si>
    <t>Activity 4.3.2</t>
  </si>
  <si>
    <t>Activity 4.3.3</t>
  </si>
  <si>
    <t>Activity 4.3.4</t>
  </si>
  <si>
    <t>Activity 4.3.5</t>
  </si>
  <si>
    <t>Activity 4.3.6</t>
  </si>
  <si>
    <t>Activity 4.3.7</t>
  </si>
  <si>
    <t>Activity 4.3.8</t>
  </si>
  <si>
    <t>Output 4.4</t>
  </si>
  <si>
    <t>Activity 4.4.1</t>
  </si>
  <si>
    <t>Activity 4.4.2</t>
  </si>
  <si>
    <t>Activity 4.4.3</t>
  </si>
  <si>
    <t>Activity 4.4.4</t>
  </si>
  <si>
    <t>Activity 4.4.5</t>
  </si>
  <si>
    <t>Activity 4.4.6</t>
  </si>
  <si>
    <t>Activity 4.4.7</t>
  </si>
  <si>
    <t>Activity 4.4.8</t>
  </si>
  <si>
    <t>Additional personnel costs</t>
  </si>
  <si>
    <r>
      <rPr>
        <sz val="12"/>
        <color rgb="FF000000"/>
        <rFont val="Calibri"/>
        <family val="2"/>
        <scheme val="minor"/>
      </rPr>
      <t xml:space="preserve">Project Coordinator (IPSA, 24 months) + </t>
    </r>
    <r>
      <rPr>
        <sz val="12"/>
        <color rgb="FFFF0000"/>
        <rFont val="Calibri"/>
        <family val="2"/>
        <scheme val="minor"/>
      </rPr>
      <t>10months extension</t>
    </r>
  </si>
  <si>
    <t>March - December 2025 Salary for Coordinator - Analyst and Associate all at 70%</t>
  </si>
  <si>
    <t>Additional operational costs</t>
  </si>
  <si>
    <t>Equipment, Vehicles, and Furniture (including Depreciation)</t>
  </si>
  <si>
    <t>Monitoring budget</t>
  </si>
  <si>
    <t>M&amp;E and Comms budget</t>
  </si>
  <si>
    <t>Budget for independent final evaluation</t>
  </si>
  <si>
    <t>Total Additional Costs</t>
  </si>
  <si>
    <t>Sub-Total Project Budget</t>
  </si>
  <si>
    <t>Indirect support costs (7%):</t>
  </si>
  <si>
    <t>Performance-Based Tranche Breakdown</t>
  </si>
  <si>
    <t>UNDP</t>
  </si>
  <si>
    <t>UNFPA</t>
  </si>
  <si>
    <t>UNWOMEN</t>
  </si>
  <si>
    <t>Tranche %</t>
  </si>
  <si>
    <t>First Tranche:</t>
  </si>
  <si>
    <t>Second Tranche:</t>
  </si>
  <si>
    <t>Third Tranche</t>
  </si>
  <si>
    <t>Total:</t>
  </si>
  <si>
    <r>
      <t xml:space="preserve">$ Towards GEWE </t>
    </r>
    <r>
      <rPr>
        <sz val="11"/>
        <color theme="1"/>
        <rFont val="Calibri"/>
        <family val="2"/>
        <scheme val="minor"/>
      </rPr>
      <t>(includes indirect costs)</t>
    </r>
  </si>
  <si>
    <t>Total Expenditure</t>
  </si>
  <si>
    <t>% Towards GEWE</t>
  </si>
  <si>
    <t>Delivery Rate:</t>
  </si>
  <si>
    <r>
      <t xml:space="preserve">$ Towards M&amp;E </t>
    </r>
    <r>
      <rPr>
        <sz val="11"/>
        <color theme="1"/>
        <rFont val="Calibri"/>
        <family val="2"/>
        <scheme val="minor"/>
      </rPr>
      <t>(includes indirect costs)</t>
    </r>
  </si>
  <si>
    <t>% Towards M&amp;E</t>
  </si>
  <si>
    <r>
      <t xml:space="preserve">Note: PBF does not accept projects with less than </t>
    </r>
    <r>
      <rPr>
        <b/>
        <sz val="11"/>
        <color theme="1"/>
        <rFont val="Calibri"/>
        <family val="2"/>
        <scheme val="minor"/>
      </rPr>
      <t>5%</t>
    </r>
    <r>
      <rPr>
        <sz val="11"/>
        <color theme="1"/>
        <rFont val="Calibri"/>
        <family val="2"/>
        <scheme val="minor"/>
      </rPr>
      <t xml:space="preserve"> towards M&amp;E and less than </t>
    </r>
    <r>
      <rPr>
        <b/>
        <sz val="11"/>
        <color theme="1"/>
        <rFont val="Calibri"/>
        <family val="2"/>
        <scheme val="minor"/>
      </rPr>
      <t xml:space="preserve">15% </t>
    </r>
    <r>
      <rPr>
        <sz val="11"/>
        <color theme="1"/>
        <rFont val="Calibri"/>
        <family val="2"/>
        <scheme val="minor"/>
      </rPr>
      <t xml:space="preserve">towards GEWE. These figures will show as </t>
    </r>
    <r>
      <rPr>
        <sz val="11"/>
        <color rgb="FFFF0000"/>
        <rFont val="Calibri"/>
        <family val="2"/>
        <scheme val="minor"/>
      </rPr>
      <t xml:space="preserve">red </t>
    </r>
    <r>
      <rPr>
        <sz val="11"/>
        <color theme="1"/>
        <rFont val="Calibri"/>
        <family val="2"/>
        <scheme val="minor"/>
      </rPr>
      <t xml:space="preserve">if this minimum threshold is not met.  </t>
    </r>
  </si>
  <si>
    <t>Table 2 - Output breakdown by UN budget categories</t>
  </si>
  <si>
    <t>OUTCOME 1</t>
  </si>
  <si>
    <t>Output 1.1</t>
  </si>
  <si>
    <t>Output Total from Table 1</t>
  </si>
  <si>
    <t>1. Staff and other personnel</t>
  </si>
  <si>
    <t>2. Supplies, Commodities, Materials</t>
  </si>
  <si>
    <t>3. Equipment, Vehicles, and Furniture (including Depreciation)</t>
  </si>
  <si>
    <t>4. Contractual services</t>
  </si>
  <si>
    <t>5. Travel</t>
  </si>
  <si>
    <t>6. Transfers and Grants to Counterparts</t>
  </si>
  <si>
    <t>7. General Operating and other Costs</t>
  </si>
  <si>
    <t xml:space="preserve">Total </t>
  </si>
  <si>
    <t>Output 1.2</t>
  </si>
  <si>
    <t>Output 1.3</t>
  </si>
  <si>
    <t>Output 1.4</t>
  </si>
  <si>
    <t>OUTCOME 2</t>
  </si>
  <si>
    <t>Output 2.1</t>
  </si>
  <si>
    <t>OUTCOME 3</t>
  </si>
  <si>
    <t>Output 3.2</t>
  </si>
  <si>
    <t>OUTCOME 4</t>
  </si>
  <si>
    <t>Additional Costs</t>
  </si>
  <si>
    <t>Additional Cost Totals from Table 1</t>
  </si>
  <si>
    <t>Totals</t>
  </si>
  <si>
    <t xml:space="preserve">Subtotal </t>
  </si>
  <si>
    <t>7% Indirect Costs</t>
  </si>
  <si>
    <t>TOTAL</t>
  </si>
  <si>
    <t>Annex 1: MPTFO Guidance on UN Cost Categories</t>
  </si>
  <si>
    <r>
      <rPr>
        <b/>
        <sz val="11"/>
        <color theme="1"/>
        <rFont val="Calibri"/>
        <family val="2"/>
        <scheme val="minor"/>
      </rPr>
      <t xml:space="preserve">1. Staff and other personnel costs: </t>
    </r>
    <r>
      <rPr>
        <sz val="11"/>
        <color theme="1"/>
        <rFont val="Calibri"/>
        <family val="2"/>
        <scheme val="minor"/>
      </rPr>
      <t>Includes all related staff and temporary staff costs including base salary, post adjustment and all staff entitlements.</t>
    </r>
  </si>
  <si>
    <r>
      <rPr>
        <b/>
        <sz val="11"/>
        <color theme="1"/>
        <rFont val="Calibri"/>
        <family val="2"/>
        <scheme val="minor"/>
      </rPr>
      <t>2. Supplies, Commodities, Materials:</t>
    </r>
    <r>
      <rPr>
        <sz val="11"/>
        <color theme="1"/>
        <rFont val="Calibri"/>
        <family val="2"/>
        <scheme val="minor"/>
      </rPr>
      <t xml:space="preserve"> Includes all direct and indirect costs (e.g. freight, transport, delivery, distribution) associated with procurement of supplies, commodities and materials. Office supplies should be reported as "General Operating".</t>
    </r>
  </si>
  <si>
    <r>
      <rPr>
        <b/>
        <sz val="11"/>
        <color theme="1"/>
        <rFont val="Calibri"/>
        <family val="2"/>
        <scheme val="minor"/>
      </rPr>
      <t xml:space="preserve">3. Equipment, Vehicles and Furniture including Depreciation: </t>
    </r>
    <r>
      <rPr>
        <sz val="11"/>
        <color theme="1"/>
        <rFont val="Calibri"/>
        <family val="2"/>
        <scheme val="minor"/>
      </rPr>
      <t>For those reporting assets on UNSAS or modified UNSAS basis (i.e. expense up front) this would relate to all costs to put asset into service. For those who do donor reports according to IPSAS this would equal depreciation for period.</t>
    </r>
  </si>
  <si>
    <r>
      <rPr>
        <b/>
        <sz val="11"/>
        <color theme="1"/>
        <rFont val="Calibri"/>
        <family val="2"/>
        <scheme val="minor"/>
      </rPr>
      <t>4. Contractual Services:</t>
    </r>
    <r>
      <rPr>
        <sz val="11"/>
        <color theme="1"/>
        <rFont val="Calibri"/>
        <family val="2"/>
        <scheme val="minor"/>
      </rPr>
      <t xml:space="preserve"> Services contracted by an organization which follow the normal procurement processes. In IPSAS terminology this would be similar to exchange transactions. This could include contracts given to NGOs if they are more similar to procurement of services than a grant transfer.</t>
    </r>
  </si>
  <si>
    <r>
      <rPr>
        <b/>
        <sz val="11"/>
        <color theme="1"/>
        <rFont val="Calibri"/>
        <family val="2"/>
        <scheme val="minor"/>
      </rPr>
      <t>5. Travel:</t>
    </r>
    <r>
      <rPr>
        <sz val="11"/>
        <color theme="1"/>
        <rFont val="Calibri"/>
        <family val="2"/>
        <scheme val="minor"/>
      </rPr>
      <t xml:space="preserve"> Includes staff and non-staff travel paid for by the organization directly related to a project.</t>
    </r>
  </si>
  <si>
    <r>
      <rPr>
        <b/>
        <sz val="11"/>
        <color theme="1"/>
        <rFont val="Calibri"/>
        <family val="2"/>
        <scheme val="minor"/>
      </rPr>
      <t>6. Transfers and Grants to Counterparts:</t>
    </r>
    <r>
      <rPr>
        <sz val="11"/>
        <color theme="1"/>
        <rFont val="Calibri"/>
        <family val="2"/>
        <scheme val="minor"/>
      </rPr>
      <t xml:space="preserve"> Includes transfers to national counterparts and any other transfers given to an implementing partner (e.g. NGO) which is not similar to a commercial service contract as per above. In IPSAS terms this would be more similar to non-exchange transactions.</t>
    </r>
  </si>
  <si>
    <r>
      <rPr>
        <b/>
        <sz val="11"/>
        <color theme="1"/>
        <rFont val="Calibri"/>
        <family val="2"/>
        <scheme val="minor"/>
      </rPr>
      <t>7. General Operating and Other Direct Costs:</t>
    </r>
    <r>
      <rPr>
        <sz val="11"/>
        <color theme="1"/>
        <rFont val="Calibri"/>
        <family val="2"/>
        <scheme val="minor"/>
      </rPr>
      <t xml:space="preserve"> Includes all general operating costs for running an office. Examples include telecommunication, rents, finance charges and other costs which cannot be mapped to other expense categories.</t>
    </r>
  </si>
  <si>
    <t>For MPTFO Use</t>
  </si>
  <si>
    <t>UNWOMEN Costed Extension</t>
  </si>
  <si>
    <t xml:space="preserve">Sub-Total </t>
  </si>
  <si>
    <t>Other peacebuilding objectives not related to specific SDG target</t>
  </si>
  <si>
    <t>Other</t>
  </si>
  <si>
    <t>1.1 By 2030, eradicate extreme poverty for all people everywhere, currently measured as people living on less than $1.25 a day</t>
  </si>
  <si>
    <t>1.1</t>
  </si>
  <si>
    <t>1.2 By 2030, reduce at least by half the proportion of men, women and children of all ages living in poverty in all its dimensions according to national definitions</t>
  </si>
  <si>
    <t>1.2</t>
  </si>
  <si>
    <t>1.3 Implement nationally appropriate social protection systems and measures for all, including floors, and by 2030 achieve substantial coverage of the poor and the vulnerable</t>
  </si>
  <si>
    <t>1.3</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</si>
  <si>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</si>
  <si>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t>
  </si>
  <si>
    <t>1.5 By 2030, build the resilience of the poor and those in vulnerable situations and reduce their exposure and vulnerability to climate-related extreme events and other economic, social and environmental shocks and disasters</t>
  </si>
  <si>
    <t>1.5</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</si>
  <si>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</si>
  <si>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 xml:space="preserve">1.a </t>
  </si>
  <si>
    <t>1.b Create sound policy frameworks at the national, regional and international levels, based on pro-poor and gender-sensitive development strategies, to support accelerated investment in poverty eradication actions</t>
  </si>
  <si>
    <t>1.b</t>
  </si>
  <si>
    <t>2.1 By 2030, end hunger and ensure access by all people, in particular the poor and people in vulnerable situations, including infants, to safe, nutritious and sufficient food all year round</t>
  </si>
  <si>
    <t>2.1</t>
  </si>
  <si>
    <t>2.2 By 2030, end all forms of malnutrition, including achieving, by 2025, the internationally agreed targets on stunting and wasting in children under 5 years of age, and address the nutritional needs of adolescent girls, pregnant and lactating women and older persons</t>
  </si>
  <si>
    <t>2.2</t>
  </si>
  <si>
    <t>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</si>
  <si>
    <t>2.3</t>
  </si>
  <si>
    <t>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t>
  </si>
  <si>
    <t>2.4</t>
  </si>
  <si>
    <t>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t>
  </si>
  <si>
    <t>2.5</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</si>
  <si>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</si>
  <si>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t>
  </si>
  <si>
    <t>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t>
  </si>
  <si>
    <t>2.b</t>
  </si>
  <si>
    <t>2.c Adopt measures to ensure the proper functioning of food commodity markets and their derivatives and facilitate timely access to market information, including on food reserves, in order to help limit extreme food price volatility</t>
  </si>
  <si>
    <t>2.c</t>
  </si>
  <si>
    <t>3.1 By 2030, reduce the global maternal mortality ratio to less than 70 per 100,000 live births</t>
  </si>
  <si>
    <t>3.1</t>
  </si>
  <si>
    <t>3.2 By 2030, end preventable deaths of newborns and children under 5 years of age, with all countries aiming to reduce neonatal mortality to at least as low as 12 per 1,000 live births and under-5 mortality to at least as low as 25 per 1,000 live births</t>
  </si>
  <si>
    <t>3.2</t>
  </si>
  <si>
    <t>3.3 By 2030, end the epidemics of AIDS, tuberculosis, malaria and neglected tropical diseases and combat hepatitis, water-borne diseases and other communicable diseases</t>
  </si>
  <si>
    <t>3.3</t>
  </si>
  <si>
    <t>3.4  By 2030, reduce by one third premature mortality from non-communicable diseases through prevention and treatment and promote mental health and well-being</t>
  </si>
  <si>
    <t>3.4</t>
  </si>
  <si>
    <t>3.5 Strengthen the prevention and treatment of substance abuse, including narcotic drug abuse and harmful use of alcohol</t>
  </si>
  <si>
    <t>3.5</t>
  </si>
  <si>
    <t>3.6 By 2020, halve the number of global deaths and injuries from road traffic accidents</t>
  </si>
  <si>
    <t>3.6</t>
  </si>
  <si>
    <t>3.7 By 2030, ensure universal access to sexual and reproductive health-care services, including for family planning, information and education, and the integration of reproductive health into national strategies and programmes</t>
  </si>
  <si>
    <t>3.7</t>
  </si>
  <si>
    <t>3.8 Achieve universal health coverage, including financial risk protection, access to quality essential health-care services and access to safe, effective, quality and affordable essential medicines and vaccines for all</t>
  </si>
  <si>
    <t>3.8</t>
  </si>
  <si>
    <t>3.9 By 2030, substantially reduce the number of deaths and illnesses from hazardous chemicals and air, water and soil pollution and contamination</t>
  </si>
  <si>
    <t>3.9</t>
  </si>
  <si>
    <t>3.a Strengthen the implementation of the World Health Organization Framework Convention on Tobacco Control in all countries, as appropriate</t>
  </si>
  <si>
    <t>3.a</t>
  </si>
  <si>
    <t>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t>
  </si>
  <si>
    <t>3.b</t>
  </si>
  <si>
    <t>3.c Substantially increase health financing and the recruitment, development, training and retention of the health workforce in developing countries, especially in least developed countries and small island developing States</t>
  </si>
  <si>
    <t>3.c</t>
  </si>
  <si>
    <t>3.d Strengthen the capacity of all countries, in particular developing countries, for early warning, risk reduction and management of national and global health risks</t>
  </si>
  <si>
    <t>3.d</t>
  </si>
  <si>
    <t>4.1 By 2030, ensure that all girls and boys complete free, equitable and quality primary and secondary education leading to relevant and effective learning outcomes</t>
  </si>
  <si>
    <t>4.1</t>
  </si>
  <si>
    <t>4.2 By 2030, ensure that all girls and boys have access to quality early childhood development, care and pre-primary education so that they are ready for primary education</t>
  </si>
  <si>
    <t>4.2</t>
  </si>
  <si>
    <t>4.3 By 2030, ensure equal access for all women and men to affordable and quality technical, vocational and tertiary education, including university</t>
  </si>
  <si>
    <t>4.3</t>
  </si>
  <si>
    <t>4.4 By 2030, substantially increase the number of youth and adults who have relevant skills, including technical and vocational skills, for employment, decent jobs and entrepreneurship</t>
  </si>
  <si>
    <t>4.4</t>
  </si>
  <si>
    <t>4.5 By 2030, eliminate gender disparities in education and ensure equal access to all levels of education and vocational training for the vulnerable, including persons with disabilities, indigenous peoples and children in vulnerable situations</t>
  </si>
  <si>
    <t>4.5</t>
  </si>
  <si>
    <t>4.6 By 2030, ensure that all youth and a substantial proportion of adults, both men and women, achieve literacy and numeracy</t>
  </si>
  <si>
    <t>4.6</t>
  </si>
  <si>
    <t>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t>
  </si>
  <si>
    <t>4.7</t>
  </si>
  <si>
    <t>4.a Build and upgrade education facilities that are child, disability and gender sensitive and provide safe, non-violent, inclusive and effective learning environments for all</t>
  </si>
  <si>
    <t>4.a</t>
  </si>
  <si>
    <t>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t>
  </si>
  <si>
    <t>4.b</t>
  </si>
  <si>
    <t>4.c By 2030, substantially increase the supply of qualified teachers, including through international cooperation for teacher training in developing countries, especially least developed countries and small island developing States</t>
  </si>
  <si>
    <t>4.c</t>
  </si>
  <si>
    <t>5.1 End all forms of discrimination against all women and girls everywhere</t>
  </si>
  <si>
    <t>5.1</t>
  </si>
  <si>
    <t>5.2 Eliminate all forms of violence against all women and girls in the public and private spheres, including trafficking and sexual and other types of exploitation</t>
  </si>
  <si>
    <t>5.2</t>
  </si>
  <si>
    <t>5.3 Eliminate all harmful practices, such as child, early and forced marriage and female genital mutilation</t>
  </si>
  <si>
    <t>5.3</t>
  </si>
  <si>
    <t>5.4 Recognize and value unpaid care and domestic work through the provision of public services, infrastructure and social protection policies and the promotion of shared responsibility within the household and the family as nationally appropriate</t>
  </si>
  <si>
    <t>5.4</t>
  </si>
  <si>
    <t>5.5 Ensure women’s full and effective participation and equal opportunities for leadership at all levels of decision-making in political, economic and public life</t>
  </si>
  <si>
    <t>5.5</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</si>
  <si>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</si>
  <si>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5.6</t>
  </si>
  <si>
    <t>5.a Undertake reforms to give women equal rights to economic resources, as well as access to ownership and control over land and other forms of property, financial services, inheritance and natural resources, in accordance with national laws</t>
  </si>
  <si>
    <t>5.a</t>
  </si>
  <si>
    <t>5.b Enhance the use of enabling technology, in particular information and communications technology, to promote the empowerment of women</t>
  </si>
  <si>
    <t>5.b</t>
  </si>
  <si>
    <t>5.c Adopt and strengthen sound policies and enforceable legislation for the promotion of gender equality and the empowerment of all women and girls at all levels</t>
  </si>
  <si>
    <t>5.c</t>
  </si>
  <si>
    <t>6.1 By 2030, achieve universal and equitable access to safe and affordable drinking water for all</t>
  </si>
  <si>
    <t>6.1</t>
  </si>
  <si>
    <t>6.2 By 2030, achieve access to adequate and equitable sanitation and hygiene for all and end open defecation, paying special attention to the needs of women and girls and those in vulnerable situations</t>
  </si>
  <si>
    <t>6.2</t>
  </si>
  <si>
    <t>6.3 By 2030, improve water quality by reducing pollution, eliminating dumping and minimizing release of hazardous chemicals and materials, halving the proportion of untreated wastewater and substantially increasing recycling and safe reuse globally</t>
  </si>
  <si>
    <t>6.3</t>
  </si>
  <si>
    <t>6.4 By 2030, substantially increase water-use efficiency across all sectors and ensure sustainable withdrawals and supply of freshwater to address water scarcity and substantially reduce the number of people suffering from water scarcity</t>
  </si>
  <si>
    <t>6.4</t>
  </si>
  <si>
    <t>6.5 By 2030, implement integrated water resources management at all levels, including through transboundary cooperation as appropriate</t>
  </si>
  <si>
    <t>6.5</t>
  </si>
  <si>
    <t>6.6 By 2020, protect and restore water-related ecosystems, including mountains, forests, wetlands, rivers, aquifers and lakes</t>
  </si>
  <si>
    <t>6.6</t>
  </si>
  <si>
    <t>6.a By 2030, expand international cooperation and capacity-building support to developing countries in water- and sanitation-related activities and programmes, including water harvesting, desalination, water efficiency, wastewater treatment, recycling and reuse technologies</t>
  </si>
  <si>
    <t>6.a</t>
  </si>
  <si>
    <t>6.b Support and strengthen the participation of local communities in improving water and sanitation management</t>
  </si>
  <si>
    <t>6.b</t>
  </si>
  <si>
    <t>7.1 By 2030, ensure universal access to affordable, reliable and modern energy services</t>
  </si>
  <si>
    <t>7.1</t>
  </si>
  <si>
    <t>7.2 By 2030, increase substantially the share of renewable energy in the global energy mix</t>
  </si>
  <si>
    <t>7.2</t>
  </si>
  <si>
    <t>7.3 By 2030, double the global rate of improvement in energy efficiency</t>
  </si>
  <si>
    <t>7.3</t>
  </si>
  <si>
    <t>7.a By 2030, enhance international cooperation to facilitate access to clean energy research and technology, including renewable energy, energy efficiency and advanced and cleaner fossil-fuel technology, and promote investment in energy infrastructure and clean energy technology</t>
  </si>
  <si>
    <t>7.a</t>
  </si>
  <si>
    <t>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t>
  </si>
  <si>
    <t>7.b</t>
  </si>
  <si>
    <t>8.1 Sustain per capita economic growth in accordance with national circumstances and, in particular, at least 7 per cent gross domestic product growth per annum in the least developed countries</t>
  </si>
  <si>
    <t>8.1</t>
  </si>
  <si>
    <t>8.2 Achieve higher levels of economic productivity through diversification, technological upgrading and innovation, including through a focus on high-value added and labour-intensive sectors</t>
  </si>
  <si>
    <t>8.2</t>
  </si>
  <si>
    <t>8.3 Promote development-oriented policies that support productive activities, decent job creation, entrepreneurship, creativity and innovation, and encourage the formalization and growth of micro-, small- and medium-sized enterprises, including through access to financial services</t>
  </si>
  <si>
    <t>8.3</t>
  </si>
  <si>
    <t>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t>
  </si>
  <si>
    <t>8.4</t>
  </si>
  <si>
    <t>8.5 By 2030, achieve full and productive employment and decent work for all women and men, including for young people and persons with disabilities, and equal pay for work of equal value</t>
  </si>
  <si>
    <t>8.5</t>
  </si>
  <si>
    <t>8.6 By 2020, substantially reduce the proportion of youth not in employment, education or training</t>
  </si>
  <si>
    <t>8.6</t>
  </si>
  <si>
    <t>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t>
  </si>
  <si>
    <t>8.7</t>
  </si>
  <si>
    <t>8.8  Protect labour rights and promote safe and secure working environments for all workers, including migrant workers, in particular women migrants, and those in precarious employment</t>
  </si>
  <si>
    <t>8.8</t>
  </si>
  <si>
    <t>8.9 By 2030, devise and implement policies to promote sustainable tourism that creates jobs and promotes local culture and products</t>
  </si>
  <si>
    <t>8.9</t>
  </si>
  <si>
    <t>8.10 Strengthen the capacity of domestic financial institutions to encourage and expand access to banking, insurance and financial services for all</t>
  </si>
  <si>
    <t>8.10</t>
  </si>
  <si>
    <t>8.a Increase Aid for Trade support for developing countries, in particular least developed countries, including through the Enhanced Integrated Framework for Trade-related Technical Assistance to Least Developed Countries</t>
  </si>
  <si>
    <t>8.a</t>
  </si>
  <si>
    <t>8.b By 2020, develop and operationalize a global strategy for youth employment and implement the Global Jobs Pact of the International Labour Organization</t>
  </si>
  <si>
    <t>8.b</t>
  </si>
  <si>
    <t>9.1 Develop quality, reliable, sustainable and resilient infrastructure, including regional and trans-border infrastructure, to support economic development and human well-being, with a focus on affordable and equitable access for all</t>
  </si>
  <si>
    <t>9.1</t>
  </si>
  <si>
    <t>9.2 Promote inclusive and sustainable industrialization and, by 2030, significantly raise industry’s share of employment and gross domestic product, in line with national circumstances, and double its share in least developed countries</t>
  </si>
  <si>
    <t>9.2</t>
  </si>
  <si>
    <t>9.3 Increase the access of small-scale industrial and other enterprises, in particular in developing countries, to financial services, including affordable credit, and their integration into value chains and markets</t>
  </si>
  <si>
    <t>9.3</t>
  </si>
  <si>
    <t>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</si>
  <si>
    <t>9.4</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</si>
  <si>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</si>
  <si>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9.5</t>
  </si>
  <si>
    <t>9.a Facilitate sustainable and resilient infrastructure development in developing countries through enhanced financial, technological and technical support to African countries, least developed countries, landlocked developing countries and small island developing States</t>
  </si>
  <si>
    <t>9.a</t>
  </si>
  <si>
    <t>9.b Support domestic technology development, research and innovation in developing countries, including by ensuring a conducive policy environment for, inter alia, industrial diversification and value addition to commodities</t>
  </si>
  <si>
    <t>9.b</t>
  </si>
  <si>
    <t>9.c Significantly increase access to information and communications technology and strive to provide universal and affordable access to the Internet in least developed countries by 2020</t>
  </si>
  <si>
    <t>9.c</t>
  </si>
  <si>
    <t>10.1 By 2030, progressively achieve and sustain income growth of the bottom 40 per cent of the population at a rate higher than the national average</t>
  </si>
  <si>
    <t>10.1</t>
  </si>
  <si>
    <t>10.2 By 2030, empower and promote the social, economic and political inclusion of all, irrespective of age, sex, disability, race, ethnicity, origin, religion or economic or other status</t>
  </si>
  <si>
    <t>10.2</t>
  </si>
  <si>
    <t>10.3 Ensure equal opportunity and reduce inequalities of outcome, including by eliminating discriminatory laws, policies and practices and promoting appropriate legislation, policies and action in this regard</t>
  </si>
  <si>
    <t>10.3</t>
  </si>
  <si>
    <t>10.4 Adopt policies, especially fiscal, wage and social protection policies, and progressively achieve greater equality</t>
  </si>
  <si>
    <t>10.4</t>
  </si>
  <si>
    <t>10.5 Improve the regulation and monitoring of global financial markets and institutions and strengthen the implementation of such regulations</t>
  </si>
  <si>
    <t>10.5</t>
  </si>
  <si>
    <t>10.6 Ensure enhanced representation and voice for developing countries in decision-making in global international economic and financial institutions in order to deliver more effective, credible, accountable and legitimate institutions</t>
  </si>
  <si>
    <t>10.6</t>
  </si>
  <si>
    <t>10.7 Facilitate orderly, safe, regular and responsible migration and mobility of people, including through the implementation of planned and well-managed migration policies</t>
  </si>
  <si>
    <t>10.7</t>
  </si>
  <si>
    <t>10.a Implement the principle of special and differential treatment for developing countries, in particular least developed countries, in accordance with World Trade Organization agreements</t>
  </si>
  <si>
    <t>10.a</t>
  </si>
  <si>
    <t>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t>
  </si>
  <si>
    <t>10.b</t>
  </si>
  <si>
    <t>10.c By 2030, reduce to less than 3 per cent the transaction costs of migrant remittances and eliminate remittance corridors with costs higher than 5 per cent</t>
  </si>
  <si>
    <t>10.c</t>
  </si>
  <si>
    <t>11.1 By 2030, ensure access for all to adequate, safe and affordable housing and basic services and upgrade slums</t>
  </si>
  <si>
    <t>11.1</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</si>
  <si>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</si>
  <si>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11.2</t>
  </si>
  <si>
    <t>11.3 By 2030, enhance inclusive and sustainable urbanization and capacity for participatory, integrated and sustainable human settlement planning and management in all countries</t>
  </si>
  <si>
    <t>11.3</t>
  </si>
  <si>
    <t>11.4 Strengthen efforts to protect and safeguard the world’s cultural and natural heritage</t>
  </si>
  <si>
    <t>11.4</t>
  </si>
  <si>
    <t>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t>
  </si>
  <si>
    <t>11.5</t>
  </si>
  <si>
    <t>11.6 By 2030, reduce the adverse per capita environmental impact of cities, including by paying special attention to air quality and municipal and other waste management</t>
  </si>
  <si>
    <t>11.6</t>
  </si>
  <si>
    <t>11.7 By 2030, provide universal access to safe, inclusive and accessible, green and public spaces, in particular for women and children, older persons and persons with disabilities</t>
  </si>
  <si>
    <t>11.7</t>
  </si>
  <si>
    <t>11.a Support positive economic, social and environmental links between urban, peri-urban and rural areas by strengthening national and regional development planning</t>
  </si>
  <si>
    <t>11.a</t>
  </si>
  <si>
    <t>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t>
  </si>
  <si>
    <t>11.b</t>
  </si>
  <si>
    <t>11.c Support least developed countries, including through financial and technical assistance, in building sustainable and resilient buildings utilizing local materials</t>
  </si>
  <si>
    <t>11.c</t>
  </si>
  <si>
    <t>12.1 Implement the 10-Year Framework of Programmes on Sustainable Consumption and Production Patterns, all countries taking action, with developed countries taking the lead, taking into account the development and capabilities of developing countries</t>
  </si>
  <si>
    <t>12.1</t>
  </si>
  <si>
    <t>12.2 By 2030, achieve the sustainable management and efficient use of natural resources</t>
  </si>
  <si>
    <t>12.2</t>
  </si>
  <si>
    <t>12.3 By 2030, halve per capita global food waste at the retail and consumer levels and reduce food losses along production and supply chains, including post-harvest losses</t>
  </si>
  <si>
    <t>12.3</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</si>
  <si>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</si>
  <si>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12.4</t>
  </si>
  <si>
    <t>12.5 By 2030, substantially reduce waste generation through prevention, reduction, recycling and reuse</t>
  </si>
  <si>
    <t>12.5</t>
  </si>
  <si>
    <t>12.6 Encourage companies, especially large and transnational companies, to adopt sustainable practices and to integrate sustainability information into their reporting cycle</t>
  </si>
  <si>
    <t>12.6</t>
  </si>
  <si>
    <t>12.7 Promote public procurement practices that are sustainable, in accordance with national policies and priorities</t>
  </si>
  <si>
    <t>12.7</t>
  </si>
  <si>
    <t>12.8 By 2030, ensure that people everywhere have the relevant information and awareness for sustainable development and lifestyles in harmony with nature</t>
  </si>
  <si>
    <t>12.8</t>
  </si>
  <si>
    <t>12.a Support developing countries to strengthen their scientific and technological capacity to move towards more sustainable patterns of consumption and production</t>
  </si>
  <si>
    <t>12.a</t>
  </si>
  <si>
    <t>12.b Develop and implement tools to monitor sustainable development impacts for sustainable tourism that creates jobs and promotes local culture and products</t>
  </si>
  <si>
    <t>12.b</t>
  </si>
  <si>
    <t>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t>
  </si>
  <si>
    <t>12.c</t>
  </si>
  <si>
    <t>13.1 Strengthen resilience and adaptive capacity to climate-related hazards and natural disasters in all countries</t>
  </si>
  <si>
    <t>13.1</t>
  </si>
  <si>
    <t>13.2 Integrate climate change measures into national policies, strategies and planning</t>
  </si>
  <si>
    <t>13.2</t>
  </si>
  <si>
    <t>13.3 Improve education, awareness-raising and human and institutional capacity on climate change mitigation, adaptation, impact reduction and early warning</t>
  </si>
  <si>
    <t>13.3</t>
  </si>
  <si>
    <t>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t>
  </si>
  <si>
    <t>13.a</t>
  </si>
  <si>
    <t>13.b Promote mechanisms for raising capacity for effective climate change-related planning and management in least developed countries and small island developing States, including focusing on women, youth and local and marginalized communities</t>
  </si>
  <si>
    <t>13.b</t>
  </si>
  <si>
    <t>14.1 By 2025, prevent and significantly reduce marine pollution of all kinds, in particular from land-based activities, including marine debris and nutrient pollution</t>
  </si>
  <si>
    <t>14.1</t>
  </si>
  <si>
    <t>14.2 By 2020, sustainably manage and protect marine and coastal ecosystems to avoid significant adverse impacts, including by strengthening their resilience, and take action for their restoration in order to achieve healthy and productive oceans</t>
  </si>
  <si>
    <t>14.2</t>
  </si>
  <si>
    <t>14.3 Minimize and address the impacts of ocean acidification, including through enhanced scientific cooperation at all levels</t>
  </si>
  <si>
    <t>14.3</t>
  </si>
  <si>
    <t>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t>
  </si>
  <si>
    <t>14.4</t>
  </si>
  <si>
    <t>14.5 By 2020, conserve at least 10 per cent of coastal and marine areas, consistent with national and international law and based on the best available scientific information</t>
  </si>
  <si>
    <t>14.5</t>
  </si>
  <si>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negotiation[c]</t>
  </si>
  <si>
    <t>14.6</t>
  </si>
  <si>
    <t>14.7 By 2030, increase the economic benefits to small island developing States and least developed countries from the sustainable use of marine resources, including through sustainable management of fisheries, aquaculture and tourism</t>
  </si>
  <si>
    <t>14.7</t>
  </si>
  <si>
    <t>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t>
  </si>
  <si>
    <t>14.a</t>
  </si>
  <si>
    <t>14.b Provide access for small-scale artisanal fishers to marine resources and markets</t>
  </si>
  <si>
    <t>14.b</t>
  </si>
  <si>
    <t>14.c Enhance the conservation and sustainable use of oceans and their resources by implementing international law as reflected in the United Nations Convention on the Law of the Sea, which provides the legal framework for the conservation and sustainable use of oceans and their resources, as recalled in paragraph 158 of “The future we want”</t>
  </si>
  <si>
    <t>14.c</t>
  </si>
  <si>
    <t>15.1 By 2020, ensure the conservation, restoration and sustainable use of terrestrial and inland freshwater ecosystems and their services, in particular forests, wetlands, mountains and drylands, in line with obligations under international agreements</t>
  </si>
  <si>
    <t>15.1</t>
  </si>
  <si>
    <t>15.2 By 2020, promote the implementation of sustainable management of all types of forests, halt deforestation, restore degraded forests and substantially increase afforestation and reforestation globally</t>
  </si>
  <si>
    <t>15.2</t>
  </si>
  <si>
    <t>15.3 By 2030, combat desertification, restore degraded land and soil, including land affected by desertification, drought and floods, and strive to achieve a land degradation-neutral world</t>
  </si>
  <si>
    <t>15.3</t>
  </si>
  <si>
    <t>15.4 By 2030, ensure the conservation of mountain ecosystems, including their biodiversity, in order to enhance their capacity to provide benefits that are essential for sustainable development</t>
  </si>
  <si>
    <t>15.4</t>
  </si>
  <si>
    <t>15.5 Take urgent and significant action to reduce the degradation of natural habitats, halt the loss of biodiversity and, by 2020, protect and prevent the extinction of threatened species</t>
  </si>
  <si>
    <t>15.5</t>
  </si>
  <si>
    <t>15.6 Promote fair and equitable sharing of the benefits arising from the utilization of genetic resources and promote appropriate access to such resources, as internationally agreed</t>
  </si>
  <si>
    <t>15.6</t>
  </si>
  <si>
    <t>15.7 Take urgent action to end poaching and trafficking of protected species of flora and fauna and address both demand and supply of illegal wildlife products</t>
  </si>
  <si>
    <t>15.7</t>
  </si>
  <si>
    <t>15.8 By 2020, introduce measures to prevent the introduction and significantly reduce the impact of invasive alien species on land and water ecosystems and control or eradicate the priority species</t>
  </si>
  <si>
    <t>15.8</t>
  </si>
  <si>
    <t>15.9 By 2020, integrate ecosystem and biodiversity values into national and local planning, development processes, poverty reduction strategies and accounts</t>
  </si>
  <si>
    <t>15.9</t>
  </si>
  <si>
    <t>15.a Mobilize and significantly increase financial resources from all sources to conserve and sustainably use biodiversity and ecosystems</t>
  </si>
  <si>
    <t>15.a</t>
  </si>
  <si>
    <t>15.b Mobilize significant resources from all sources and at all levels to finance sustainable forest management and provide adequate incentives to developing countries to advance such management, including for conservation and reforestation</t>
  </si>
  <si>
    <t>15.b</t>
  </si>
  <si>
    <t>15.c Enhance global support for efforts to combat poaching and trafficking of protected species, including by increasing the capacity of local communities to pursue sustainable livelihood opportunities</t>
  </si>
  <si>
    <t>15.c</t>
  </si>
  <si>
    <t>16.1 Significantly reduce all forms of violence and related death rates everywhere</t>
  </si>
  <si>
    <t>16.1</t>
  </si>
  <si>
    <t>16.2 End abuse, exploitation, trafficking and all forms of violence against and torture of children</t>
  </si>
  <si>
    <t>16.2</t>
  </si>
  <si>
    <t>16.3 Promote the rule of law at the national and international levels and ensure equal access to justice for all</t>
  </si>
  <si>
    <t>16.3</t>
  </si>
  <si>
    <t>16.4 By 2030, significantly reduce illicit financial and arms flows, strengthen the recovery and return of stolen assets and combat all forms of organized crime</t>
  </si>
  <si>
    <t>16.4</t>
  </si>
  <si>
    <t>16.5 Substantially reduce corruption and bribery in all their forms</t>
  </si>
  <si>
    <t>16.5</t>
  </si>
  <si>
    <t>16.6 Develop effective, accountable and transparent institutions at all levels</t>
  </si>
  <si>
    <t>16.6</t>
  </si>
  <si>
    <t>16.7 Ensure responsive, inclusive, participatory and representative decision-making at all levels</t>
  </si>
  <si>
    <t>16.7</t>
  </si>
  <si>
    <t>16.8 Broaden and strengthen the participation of developing countries in the institutions of global governance</t>
  </si>
  <si>
    <t>16.8</t>
  </si>
  <si>
    <t>16.9 By 2030, provide legal identity for all, including birth registration</t>
  </si>
  <si>
    <t>16.9</t>
  </si>
  <si>
    <t>16.10 Ensure public access to information and protect fundamental freedoms, in accordance with national legislation and international agreements</t>
  </si>
  <si>
    <t>16.10</t>
  </si>
  <si>
    <t>16.a Strengthen relevant national institutions, including through international cooperation, for building capacity at all levels, in particular in developing countries, to prevent violence and combat terrorism and crime</t>
  </si>
  <si>
    <t>16.a</t>
  </si>
  <si>
    <t>16.b Promote and enforce non-discriminatory laws and policies for sustainable development</t>
  </si>
  <si>
    <t>16.b</t>
  </si>
  <si>
    <t>17.1 Strengthen domestic resource mobilization, including through international support to developing countries, to improve domestic capacity for tax and other revenue collection</t>
  </si>
  <si>
    <t>17.1</t>
  </si>
  <si>
    <t>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t>
  </si>
  <si>
    <t>17.2</t>
  </si>
  <si>
    <t>17.3 Mobilize additional financial resources for developing countries from multiple sources</t>
  </si>
  <si>
    <t>17.3</t>
  </si>
  <si>
    <t>17.4 Assist developing countries in attaining long-term debt sustainability through coordinated policies aimed at fostering debt financing, debt relief and debt restructuring, as appropriate, and address the external debt of highly indebted poor countries to reduce debt distress</t>
  </si>
  <si>
    <t>17.4</t>
  </si>
  <si>
    <t>17.5 Adopt and implement investment promotion regimes for least developed countries</t>
  </si>
  <si>
    <t>17.5</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</si>
  <si>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</si>
  <si>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t>17.6</t>
  </si>
  <si>
    <t>17.7 Promote the development, transfer, dissemination and diffusion of environmentally sound technologies to developing countries on favourable terms, including on concessional and preferential terms, as mutually agreed</t>
  </si>
  <si>
    <t>17.7</t>
  </si>
  <si>
    <t>17.8 Fully operationalize the technology bank and science, technology and innovation capacity-building mechanism for least developed countries by 2017 and enhance the use of enabling technology, in particular information and communications technology</t>
  </si>
  <si>
    <t>17.8</t>
  </si>
  <si>
    <t>17.9 Enhance international support for implementing effective and targeted capacity-building in developing countries to support national plans to implement all the Sustainable Development Goals, including through North-South, South-South and triangular cooperation</t>
  </si>
  <si>
    <t>17.9</t>
  </si>
  <si>
    <t>17.10 Promote a universal, rules-based, open, non‑discriminatory and equitable multilateral trading system under the World Trade Organization, including through the conclusion of negotiations under its Doha Development Agenda</t>
  </si>
  <si>
    <t>17.10</t>
  </si>
  <si>
    <t>17.11 Significantly increase the exports of developing countries, in particular with a view to doubling the least developed countries’ share of global exports by 2020</t>
  </si>
  <si>
    <t>17.11</t>
  </si>
  <si>
    <t>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t>
  </si>
  <si>
    <t>17.12</t>
  </si>
  <si>
    <t>17.13 Enhance global macroeconomic stability, including through policy coordination and policy coherence</t>
  </si>
  <si>
    <t>17.13</t>
  </si>
  <si>
    <t>17.14 Enhance policy coherence for sustainable development</t>
  </si>
  <si>
    <t>17.14</t>
  </si>
  <si>
    <t>17.15 Respect each country’s policy space and leadership to establish and implement policies for poverty eradication and sustainable development</t>
  </si>
  <si>
    <t>17.15</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</si>
  <si>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</si>
  <si>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17.16</t>
  </si>
  <si>
    <t>17.17 Encourage and promote effective public, public-private and civil society partnerships, building on the experience and resourcing strategies of partnerships</t>
  </si>
  <si>
    <t>17.17</t>
  </si>
  <si>
    <t>17.18 By 2020, enhance capacity-building support to developing countries, including for least developed countries and small island developing States, to increase significantly the availability of high-quality, timely and reliable data disaggregated by income, gender, age, race, ethnicity, migratory status, disability, geographic location and other characteristics relevant in national contexts</t>
  </si>
  <si>
    <t>17.18</t>
  </si>
  <si>
    <t>17.19 By 2030, build on existing initiatives to develop measurements of progress on sustainable development that complement gross domestic product, and support statistical capacity-building in developing countries</t>
  </si>
  <si>
    <t>17.19</t>
  </si>
  <si>
    <t>For PBSO Use</t>
  </si>
  <si>
    <t>Outcome 1</t>
  </si>
  <si>
    <t>Outcome Budget</t>
  </si>
  <si>
    <t>Total Outcome Budget Towards SDGs</t>
  </si>
  <si>
    <t>SDG</t>
  </si>
  <si>
    <t>SDG %</t>
  </si>
  <si>
    <t>Total Towards SDG</t>
  </si>
  <si>
    <t>Outcome 2</t>
  </si>
  <si>
    <t>Outcome 3</t>
  </si>
  <si>
    <t>Outcome 4</t>
  </si>
  <si>
    <r>
      <t xml:space="preserve">Malawi’s national and subnational infrastructure for peace established, operationalised, and capacitated </t>
    </r>
    <r>
      <rPr>
        <sz val="12"/>
        <color rgb="FFFF0000"/>
        <rFont val="Calibri"/>
        <family val="2"/>
        <scheme val="minor"/>
      </rPr>
      <t xml:space="preserve">to prevent, mitigate electoral violence </t>
    </r>
  </si>
  <si>
    <r>
      <t>Outcome 1: Strengthen Malawi’s Infrastructure for Peace (National Peace Architecture) to support peacebuilding, human rights protection and</t>
    </r>
    <r>
      <rPr>
        <b/>
        <sz val="12"/>
        <color rgb="FFFF0000"/>
        <rFont val="Calibri"/>
        <family val="2"/>
        <scheme val="minor"/>
      </rPr>
      <t xml:space="preserve"> to facilitate dialogues to build consensus for a peaceful election amongst national and district stakeholders in communities prone to election violence including </t>
    </r>
    <r>
      <rPr>
        <b/>
        <sz val="12"/>
        <color theme="1"/>
        <rFont val="Calibri"/>
        <family val="2"/>
        <scheme val="minor"/>
      </rPr>
      <t>in borderland communities.</t>
    </r>
  </si>
  <si>
    <t xml:space="preserve">At the national level, support for capacity-building for MPUC Commissioners in strategic areas such as mediation and shuttle diplomacy; strategic engagement by MPUC heads of various political parties that will contest 2025 elections; support MPUC to facilitate the holding of regular strategic meetings of MPUC and 5 hot spot DPUCs. These meetings will also be supported by technical advisory capacities where required. At the District level, in the five target districts, support will be provided for 5 joint capacity building in mediation and conflict resolution for the respective DPUCs and key members of the MPLCs (e.g. Commissioner and the Head of Police). </t>
  </si>
  <si>
    <t>For trainings to the MPUC and 5 target DPUCs MPLCs, dedicated sessions will be organised for the female commissioner (3) and female members of the 5 DPUCs &amp; MPLCs.</t>
  </si>
  <si>
    <r>
      <t xml:space="preserve">Support the establishment </t>
    </r>
    <r>
      <rPr>
        <sz val="12"/>
        <color rgb="FFFF0000"/>
        <rFont val="Calibri"/>
        <family val="2"/>
        <scheme val="minor"/>
      </rPr>
      <t>and operationalisation</t>
    </r>
    <r>
      <rPr>
        <sz val="12"/>
        <color theme="1"/>
        <rFont val="Calibri"/>
        <family val="2"/>
        <scheme val="minor"/>
      </rPr>
      <t xml:space="preserve"> of the Malawi Peace and Unity Commission and District Peace and Unity Committees </t>
    </r>
    <r>
      <rPr>
        <sz val="12"/>
        <color rgb="FFFF0000"/>
        <rFont val="Calibri"/>
        <family val="2"/>
        <scheme val="minor"/>
      </rPr>
      <t>to prevent and mitigate electoral violence in target districts</t>
    </r>
  </si>
  <si>
    <t>For trainings to the MPUC dedicated sessions will be organised for the female commissioner (3). In operationalising the Roster of Experts and training for the mediators, specific efforts will be made to ensure the inclusion of female mediators, PWDs, into the Roster. Further dedicated sessions will also be run for female mediators</t>
  </si>
  <si>
    <t xml:space="preserve">Limited establishment of the Roster of Experts, "conflict resolution and mediation" profile to be activiated. 2 National Trainings for MPUC and PAC Insider Mediator Experts. Joint engagements by PAC, MPUCs and Resident Coordinator to key political leaders to encourage their commitment to peaceful elections and public signing of peace pledges. Resources are also set aside for the signing ceremony of the Peace Pledges - a joint MPUC/PAC activity. </t>
  </si>
  <si>
    <r>
      <t xml:space="preserve">Enhanced </t>
    </r>
    <r>
      <rPr>
        <sz val="12"/>
        <color rgb="FFFF0000"/>
        <rFont val="Calibri"/>
        <family val="2"/>
        <scheme val="minor"/>
      </rPr>
      <t xml:space="preserve">accountability and </t>
    </r>
    <r>
      <rPr>
        <sz val="12"/>
        <color theme="1"/>
        <rFont val="Calibri"/>
        <family val="2"/>
        <scheme val="minor"/>
      </rPr>
      <t xml:space="preserve">capacity </t>
    </r>
    <r>
      <rPr>
        <sz val="12"/>
        <color rgb="FFFF0000"/>
        <rFont val="Calibri"/>
        <family val="2"/>
        <scheme val="minor"/>
      </rPr>
      <t>security and the rule</t>
    </r>
    <r>
      <rPr>
        <sz val="12"/>
        <color theme="1"/>
        <rFont val="Calibri"/>
        <family val="2"/>
        <scheme val="minor"/>
      </rPr>
      <t xml:space="preserve"> of law </t>
    </r>
    <r>
      <rPr>
        <sz val="12"/>
        <color rgb="FFFF0000"/>
        <rFont val="Calibri"/>
        <family val="2"/>
        <scheme val="minor"/>
      </rPr>
      <t xml:space="preserve">institution and </t>
    </r>
    <r>
      <rPr>
        <sz val="12"/>
        <color theme="1"/>
        <rFont val="Calibri"/>
        <family val="2"/>
        <scheme val="minor"/>
      </rPr>
      <t>actors</t>
    </r>
    <r>
      <rPr>
        <sz val="12"/>
        <color rgb="FFFF0000"/>
        <rFont val="Calibri"/>
        <family val="2"/>
        <scheme val="minor"/>
      </rPr>
      <t xml:space="preserve"> to effectively monitor and protect human rights and support conflict prevention</t>
    </r>
    <r>
      <rPr>
        <sz val="12"/>
        <color theme="1"/>
        <rFont val="Calibri"/>
        <family val="2"/>
        <scheme val="minor"/>
      </rPr>
      <t>.</t>
    </r>
  </si>
  <si>
    <t>printing, dissemination and operationalization of 200 copies of the Community Policing Policy and Training Manual &amp; provide law enforcement officers in 5 target districts with trainings on human rights; it will also include trainings for community members on their rights, the role of the police, and how to engage effectively with law enforcement; purchase of small equipment packages to enable community policing (e.g, reflective jackets, whistles, torches, mobile phones, boots, raincoats and mega-phones). It will also include Youth and the Police Symposium as part of the community policing initiative, which will bring together law enforcement officials with local communities, including young people, in order to build trust and understanding of security approaches so that they are perceived as protective rather than oppressive.</t>
  </si>
  <si>
    <t>Specific sessions will be dedicated to women police officers in the 5 target districts. Specific session will also be run for young women and women as part of the community trainings and dialogues sessions</t>
  </si>
  <si>
    <t>The Project will implement youth-specific civic and voter education (CVE) activities 5 hotspots as a way of preparing young people to peacefully participate in political and electoral processes. The project will also strengthen early warning efforts by working closely with the youth to collect unofficial data and information that will help to identify and understand the risk factors that may lead to the escalation of violence at the community level. The Project will also work with partners such as the MPUC, PAC and DPUCs to create spaces for multi-stakeholder dialogues that include young people, in order to discuss issues related to violence, security, and the importance of peaceful elections and provide young people with platforms to share their perspectives. The Project will also organise peace sports activities in order to provide a structured environment where youth can engage in physical activity in a safe setting to disseminate peace messages</t>
  </si>
  <si>
    <t>Under the amended Project, in the context of the election hotspots added to the Project’s scope, under this activity, referral pathways for GBV service provision will be popularised, to ensure the SGBV survivors are able to access service, even during any period of heightened electoral tensions. Information about the referral pathways will be disseminated to communities and community GBV offices such as the victim support units, community policing contacts, Police posts, health posts, district protection committees and at the chiefs central places as well as community courts. This will ensure that SGBV during the election period can still be addressed, even if local resources are focused on election-related tensions or crime. It will also support the collection and preservation of evidence to support criminal prosecution when incidents demand so</t>
  </si>
  <si>
    <t>UNFPA Expenditure as at 2025 Annual report period</t>
  </si>
  <si>
    <t>UNDP Expenditure as at 2025 Annual report period</t>
  </si>
  <si>
    <t>UNWOMEN Expenditure as at 2025 Annual report period</t>
  </si>
  <si>
    <t>Ouput 2.1</t>
  </si>
  <si>
    <t>UN Women Expenditure</t>
  </si>
  <si>
    <t>UNDP Expenditure in 2025</t>
  </si>
  <si>
    <t>PBF Evaluator</t>
  </si>
  <si>
    <t>UNDP Expenditure</t>
  </si>
  <si>
    <t>UNFPA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</si>
</sst>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 #,##0_-;\-* #,##0_-;_-* &quot;-&quot;_-;_-@_-"/>
    <numFmt numFmtId="165" formatCode="_-* #,##0.00_-;\-* #,##0.00_-;_-* &quot;-&quot;??_-;_-@_-"/>
  </numFmts>
  <fonts count="41"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11"/>
      <color theme="1"/>
      <name val="Calibri"/>
      <family val="2"/>
      <scheme val="minor"/>
    </font>
    <font>
      <sz val="12"/>
      <color theme="1"/>
      <name val="Calibri"/>
      <family val="2"/>
      <scheme val="minor"/>
    </font>
    <font>
      <sz val="12"/>
      <color theme="1"/>
      <name val="Calibri"/>
      <family val="2"/>
    </font>
    <font>
      <b/>
      <sz val="12"/>
      <color theme="1"/>
      <name val="Calibri"/>
      <family val="2"/>
    </font>
    <font>
      <sz val="11"/>
      <color rgb="FFFF0000"/>
      <name val="Calibri"/>
      <family val="2"/>
      <scheme val="minor"/>
    </font>
    <font>
      <b/>
      <sz val="12"/>
      <color rgb="FFFF0000"/>
      <name val="Calibri"/>
      <family val="2"/>
      <scheme val="minor"/>
    </font>
    <font>
      <sz val="12"/>
      <color rgb="FFFF0000"/>
      <name val="Calibri"/>
      <family val="2"/>
      <scheme val="minor"/>
    </font>
    <font>
      <b/>
      <sz val="28"/>
      <color theme="1"/>
      <name val="Calibri"/>
      <family val="2"/>
      <scheme val="minor"/>
    </font>
    <font>
      <b/>
      <sz val="36"/>
      <color theme="1"/>
      <name val="Calibri"/>
      <family val="2"/>
      <scheme val="minor"/>
    </font>
    <font>
      <sz val="36"/>
      <color theme="1"/>
      <name val="Calibri"/>
      <family val="2"/>
      <scheme val="minor"/>
    </font>
    <font>
      <sz val="9"/>
      <color theme="1"/>
      <name val="Calibri"/>
      <family val="2"/>
      <scheme val="minor"/>
    </font>
    <font>
      <sz val="11"/>
      <name val="Calibri"/>
      <family val="2"/>
      <scheme val="minor"/>
    </font>
    <font>
      <b/>
      <sz val="14"/>
      <color theme="1"/>
      <name val="Calibri"/>
      <family val="2"/>
      <scheme val="minor"/>
    </font>
    <font>
      <sz val="14"/>
      <color theme="1"/>
      <name val="Calibri"/>
      <family val="2"/>
      <scheme val="minor"/>
    </font>
    <font>
      <b/>
      <sz val="24"/>
      <color rgb="FF00B0F0"/>
      <name val="Calibri"/>
      <family val="2"/>
      <scheme val="minor"/>
    </font>
    <font>
      <b/>
      <u/>
      <sz val="18"/>
      <color theme="1"/>
      <name val="Calibri"/>
      <family val="2"/>
      <scheme val="minor"/>
    </font>
    <font>
      <i/>
      <sz val="14"/>
      <color theme="1"/>
      <name val="Calibri"/>
      <family val="2"/>
      <scheme val="minor"/>
    </font>
    <font>
      <sz val="12"/>
      <color rgb="FF000000"/>
      <name val="Calibri"/>
      <family val="2"/>
      <scheme val="minor"/>
    </font>
    <font>
      <sz val="12"/>
      <color theme="4"/>
      <name val="Calibri"/>
      <family val="2"/>
      <scheme val="minor"/>
    </font>
    <font>
      <sz val="12"/>
      <color rgb="FF4472C4"/>
      <name val="Calibri"/>
      <family val="2"/>
      <scheme val="minor"/>
    </font>
    <font>
      <b/>
      <sz val="12"/>
      <name val="Calibri"/>
      <family val="2"/>
      <scheme val="minor"/>
    </font>
    <font>
      <sz val="12"/>
      <name val="Calibri"/>
      <family val="2"/>
      <scheme val="minor"/>
    </font>
    <font>
      <b/>
      <sz val="11"/>
      <name val="Calibri"/>
      <family val="2"/>
      <scheme val="minor"/>
    </font>
    <font>
      <b/>
      <sz val="24"/>
      <name val="Calibri"/>
      <family val="2"/>
      <scheme val="minor"/>
    </font>
    <font>
      <b/>
      <sz val="14"/>
      <name val="Calibri"/>
      <family val="2"/>
      <scheme val="minor"/>
    </font>
    <font>
      <b/>
      <sz val="36"/>
      <name val="Calibri"/>
      <family val="2"/>
      <scheme val="minor"/>
    </font>
    <font>
      <sz val="36"/>
      <name val="Calibri"/>
      <family val="2"/>
      <scheme val="minor"/>
    </font>
    <font>
      <b/>
      <sz val="20"/>
      <name val="Calibri"/>
      <family val="2"/>
      <scheme val="minor"/>
    </font>
    <font>
      <sz val="12"/>
      <color rgb="FFC00000"/>
      <name val="Calibri"/>
      <family val="2"/>
      <scheme val="minor"/>
    </font>
    <font>
      <b/>
      <sz val="12"/>
      <color rgb="FFC00000"/>
      <name val="Calibri"/>
      <family val="2"/>
      <scheme val="minor"/>
    </font>
    <font>
      <sz val="12"/>
      <color theme="1"/>
      <name val="Calibri"/>
      <family val="2"/>
      <scheme val="minor"/>
    </font>
    <font>
      <sz val="12"/>
      <color rgb="FF0070C0"/>
      <name val="Calibri"/>
      <family val="2"/>
      <charset val="1"/>
    </font>
    <font>
      <sz val="12"/>
      <color rgb="FF0070C0"/>
      <name val="Calibri"/>
      <family val="2"/>
      <scheme val="minor"/>
    </font>
    <font>
      <b/>
      <sz val="12"/>
      <color rgb="FF0070C0"/>
      <name val="Calibri"/>
      <family val="2"/>
      <scheme val="minor"/>
    </font>
    <font>
      <sz val="12"/>
      <color theme="4"/>
      <name val="Calibri"/>
      <family val="2"/>
    </font>
    <font>
      <sz val="12"/>
      <color rgb="FF002060"/>
      <name val="Calibri"/>
      <family val="2"/>
      <scheme val="minor"/>
    </font>
    <font>
      <b/>
      <sz val="12"/>
      <color rgb="FF002060"/>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D9D9D9"/>
        <bgColor rgb="FF000000"/>
      </patternFill>
    </fill>
    <fill>
      <patternFill patternType="solid">
        <fgColor theme="0"/>
        <bgColor rgb="FF000000"/>
      </patternFill>
    </fill>
    <fill>
      <patternFill patternType="solid">
        <fgColor theme="3"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9" tint="0.59999389629810485"/>
        <bgColor indexed="64"/>
      </patternFill>
    </fill>
  </fills>
  <borders count="60">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bottom style="thin">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bottom/>
      <diagonal/>
    </border>
    <border>
      <left style="thin">
        <color indexed="64"/>
      </left>
      <right/>
      <top style="thin">
        <color indexed="64"/>
      </top>
      <bottom style="medium">
        <color indexed="64"/>
      </bottom>
      <diagonal/>
    </border>
  </borders>
  <cellStyleXfs count="4">
    <xf numFmtId="0" fontId="0" fillId="0" borderId="0"/>
    <xf numFmtId="4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cellStyleXfs>
  <cellXfs count="450">
    <xf numFmtId="0" fontId="0" fillId="0" borderId="0" xfId="0"/>
    <xf numFmtId="0" fontId="2" fillId="0" borderId="0" xfId="0" applyFont="1" applyAlignment="1">
      <alignment vertical="center" wrapText="1"/>
    </xf>
    <xf numFmtId="0" fontId="2" fillId="0" borderId="0" xfId="0" applyFont="1" applyAlignment="1" applyProtection="1">
      <alignment vertical="center" wrapText="1"/>
      <protection locked="0"/>
    </xf>
    <xf numFmtId="0" fontId="6" fillId="0" borderId="0" xfId="0" applyFont="1" applyAlignment="1">
      <alignment vertical="center" wrapText="1"/>
    </xf>
    <xf numFmtId="0" fontId="2" fillId="3" borderId="0" xfId="0" applyFont="1" applyFill="1" applyAlignment="1">
      <alignment vertical="center" wrapText="1"/>
    </xf>
    <xf numFmtId="0" fontId="2" fillId="2" borderId="12" xfId="0" applyFont="1" applyFill="1" applyBorder="1" applyAlignment="1">
      <alignment vertical="center" wrapText="1"/>
    </xf>
    <xf numFmtId="0" fontId="2" fillId="3" borderId="0" xfId="0" applyFont="1" applyFill="1" applyAlignment="1" applyProtection="1">
      <alignment vertical="center" wrapText="1"/>
      <protection locked="0"/>
    </xf>
    <xf numFmtId="44" fontId="10" fillId="0" borderId="0" xfId="1" applyFont="1" applyFill="1" applyBorder="1" applyAlignment="1" applyProtection="1">
      <alignment vertical="center" wrapText="1"/>
    </xf>
    <xf numFmtId="0" fontId="7" fillId="2" borderId="8" xfId="0" applyFont="1" applyFill="1" applyBorder="1" applyAlignment="1">
      <alignment vertical="center" wrapText="1"/>
    </xf>
    <xf numFmtId="44" fontId="7" fillId="3" borderId="0" xfId="1" applyFont="1" applyFill="1" applyBorder="1" applyAlignment="1" applyProtection="1">
      <alignment vertical="center" wrapText="1"/>
    </xf>
    <xf numFmtId="44" fontId="2" fillId="2" borderId="5" xfId="1" applyFont="1" applyFill="1" applyBorder="1" applyAlignment="1" applyProtection="1">
      <alignment horizontal="center" vertical="center" wrapText="1"/>
    </xf>
    <xf numFmtId="0" fontId="2" fillId="2" borderId="8" xfId="0" applyFont="1" applyFill="1" applyBorder="1" applyAlignment="1">
      <alignment vertical="center" wrapText="1"/>
    </xf>
    <xf numFmtId="0" fontId="7" fillId="2" borderId="8" xfId="0" applyFont="1" applyFill="1" applyBorder="1" applyAlignment="1" applyProtection="1">
      <alignment vertical="center" wrapText="1"/>
      <protection locked="0"/>
    </xf>
    <xf numFmtId="44" fontId="2" fillId="3" borderId="0" xfId="0" applyNumberFormat="1" applyFont="1" applyFill="1" applyAlignment="1">
      <alignment vertical="center" wrapText="1"/>
    </xf>
    <xf numFmtId="0" fontId="12" fillId="0" borderId="0" xfId="0" applyFont="1" applyAlignment="1">
      <alignment wrapText="1"/>
    </xf>
    <xf numFmtId="0" fontId="13" fillId="0" borderId="0" xfId="0" applyFont="1" applyAlignment="1">
      <alignment wrapText="1"/>
    </xf>
    <xf numFmtId="0" fontId="0" fillId="0" borderId="0" xfId="0" applyAlignment="1">
      <alignment wrapText="1"/>
    </xf>
    <xf numFmtId="0" fontId="0" fillId="3" borderId="0" xfId="0" applyFill="1" applyAlignment="1">
      <alignment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2" fillId="3" borderId="0" xfId="0" applyFont="1" applyFill="1" applyAlignment="1">
      <alignment horizontal="left" wrapText="1"/>
    </xf>
    <xf numFmtId="44" fontId="2" fillId="0" borderId="0" xfId="1" applyFont="1" applyFill="1" applyBorder="1" applyAlignment="1" applyProtection="1">
      <alignment vertical="center" wrapText="1"/>
    </xf>
    <xf numFmtId="44" fontId="2" fillId="0" borderId="0" xfId="1" applyFont="1" applyFill="1" applyBorder="1" applyAlignment="1" applyProtection="1">
      <alignment horizontal="center" vertical="center" wrapText="1"/>
    </xf>
    <xf numFmtId="0" fontId="6" fillId="2" borderId="3" xfId="0" applyFont="1" applyFill="1" applyBorder="1" applyAlignment="1">
      <alignment vertical="center" wrapText="1"/>
    </xf>
    <xf numFmtId="0" fontId="6" fillId="2" borderId="3" xfId="0" applyFont="1" applyFill="1" applyBorder="1" applyAlignment="1" applyProtection="1">
      <alignment vertical="center" wrapText="1"/>
      <protection locked="0"/>
    </xf>
    <xf numFmtId="0" fontId="5" fillId="0" borderId="0" xfId="0" applyFont="1" applyAlignment="1">
      <alignment wrapText="1"/>
    </xf>
    <xf numFmtId="0" fontId="5" fillId="3" borderId="0" xfId="0" applyFont="1" applyFill="1" applyAlignment="1">
      <alignment wrapText="1"/>
    </xf>
    <xf numFmtId="44" fontId="2" fillId="4" borderId="3" xfId="1" applyFont="1" applyFill="1" applyBorder="1" applyAlignment="1" applyProtection="1">
      <alignment wrapText="1"/>
    </xf>
    <xf numFmtId="44" fontId="2" fillId="0" borderId="0" xfId="0" applyNumberFormat="1" applyFont="1" applyAlignment="1">
      <alignment wrapText="1"/>
    </xf>
    <xf numFmtId="44" fontId="6" fillId="0" borderId="0" xfId="1" applyFont="1" applyFill="1" applyBorder="1" applyAlignment="1">
      <alignment horizontal="right" vertical="center" wrapText="1"/>
    </xf>
    <xf numFmtId="44" fontId="2" fillId="2" borderId="3" xfId="0" applyNumberFormat="1" applyFont="1" applyFill="1" applyBorder="1" applyAlignment="1">
      <alignment wrapText="1"/>
    </xf>
    <xf numFmtId="0" fontId="6" fillId="2" borderId="37" xfId="0" applyFont="1" applyFill="1" applyBorder="1" applyAlignment="1">
      <alignment vertical="center" wrapText="1"/>
    </xf>
    <xf numFmtId="44" fontId="2" fillId="2" borderId="37" xfId="0" applyNumberFormat="1" applyFont="1" applyFill="1" applyBorder="1" applyAlignment="1">
      <alignment wrapText="1"/>
    </xf>
    <xf numFmtId="0" fontId="2" fillId="2" borderId="13" xfId="0" applyFont="1" applyFill="1" applyBorder="1" applyAlignment="1">
      <alignment horizontal="left" wrapText="1"/>
    </xf>
    <xf numFmtId="44" fontId="2" fillId="2" borderId="13" xfId="0" applyNumberFormat="1" applyFont="1" applyFill="1" applyBorder="1" applyAlignment="1">
      <alignment horizontal="center" wrapText="1"/>
    </xf>
    <xf numFmtId="44" fontId="2" fillId="2" borderId="13" xfId="0" applyNumberFormat="1" applyFont="1" applyFill="1" applyBorder="1" applyAlignment="1">
      <alignment wrapText="1"/>
    </xf>
    <xf numFmtId="44" fontId="2" fillId="4" borderId="3" xfId="1" applyFont="1" applyFill="1" applyBorder="1" applyAlignment="1">
      <alignment wrapText="1"/>
    </xf>
    <xf numFmtId="0" fontId="2" fillId="3" borderId="38" xfId="0" applyFont="1" applyFill="1" applyBorder="1" applyAlignment="1">
      <alignment horizontal="left" wrapText="1"/>
    </xf>
    <xf numFmtId="0" fontId="2" fillId="3" borderId="39" xfId="0" applyFont="1" applyFill="1" applyBorder="1" applyAlignment="1">
      <alignment horizontal="left" wrapText="1"/>
    </xf>
    <xf numFmtId="0" fontId="2" fillId="3" borderId="40" xfId="0" applyFont="1" applyFill="1" applyBorder="1" applyAlignment="1">
      <alignment horizontal="left" wrapText="1"/>
    </xf>
    <xf numFmtId="44" fontId="2" fillId="3" borderId="4" xfId="1" applyFont="1" applyFill="1" applyBorder="1" applyAlignment="1" applyProtection="1">
      <alignment wrapText="1"/>
    </xf>
    <xf numFmtId="44" fontId="2" fillId="3" borderId="1" xfId="1" applyFont="1" applyFill="1" applyBorder="1" applyAlignment="1">
      <alignment wrapText="1"/>
    </xf>
    <xf numFmtId="44" fontId="2" fillId="3" borderId="2" xfId="0" applyNumberFormat="1" applyFont="1" applyFill="1" applyBorder="1" applyAlignment="1">
      <alignment wrapText="1"/>
    </xf>
    <xf numFmtId="44" fontId="2" fillId="3" borderId="1" xfId="1" applyFont="1" applyFill="1" applyBorder="1" applyAlignment="1" applyProtection="1">
      <alignment wrapText="1"/>
    </xf>
    <xf numFmtId="44" fontId="2" fillId="2" borderId="36" xfId="0" applyNumberFormat="1" applyFont="1" applyFill="1" applyBorder="1" applyAlignment="1">
      <alignment wrapText="1"/>
    </xf>
    <xf numFmtId="44" fontId="2" fillId="2" borderId="9" xfId="0" applyNumberFormat="1" applyFont="1" applyFill="1" applyBorder="1" applyAlignment="1">
      <alignment wrapText="1"/>
    </xf>
    <xf numFmtId="0" fontId="2" fillId="2" borderId="11" xfId="0" applyFont="1" applyFill="1" applyBorder="1" applyAlignment="1">
      <alignment horizontal="center" wrapText="1"/>
    </xf>
    <xf numFmtId="44" fontId="2" fillId="2" borderId="33" xfId="0" applyNumberFormat="1" applyFont="1" applyFill="1" applyBorder="1" applyAlignment="1">
      <alignment wrapText="1"/>
    </xf>
    <xf numFmtId="0" fontId="14" fillId="0" borderId="0" xfId="0" applyFont="1"/>
    <xf numFmtId="49" fontId="0" fillId="0" borderId="0" xfId="0" applyNumberFormat="1"/>
    <xf numFmtId="0" fontId="14" fillId="0" borderId="0" xfId="0" applyFont="1" applyAlignment="1">
      <alignment vertical="center"/>
    </xf>
    <xf numFmtId="49" fontId="15" fillId="0" borderId="0" xfId="0" applyNumberFormat="1" applyFont="1" applyAlignment="1">
      <alignment horizontal="left"/>
    </xf>
    <xf numFmtId="49" fontId="15" fillId="0" borderId="0" xfId="0" applyNumberFormat="1" applyFont="1" applyAlignment="1">
      <alignment horizontal="left" wrapText="1"/>
    </xf>
    <xf numFmtId="0" fontId="3" fillId="2" borderId="10" xfId="0" applyFont="1" applyFill="1" applyBorder="1"/>
    <xf numFmtId="0" fontId="3" fillId="2" borderId="8" xfId="0" applyFont="1" applyFill="1" applyBorder="1"/>
    <xf numFmtId="0" fontId="3" fillId="2" borderId="3" xfId="0" applyFont="1" applyFill="1" applyBorder="1"/>
    <xf numFmtId="0" fontId="3" fillId="2" borderId="9" xfId="0" applyFont="1" applyFill="1" applyBorder="1"/>
    <xf numFmtId="0" fontId="0" fillId="2" borderId="8" xfId="0" applyFill="1" applyBorder="1" applyAlignment="1">
      <alignment vertical="center" wrapText="1"/>
    </xf>
    <xf numFmtId="9" fontId="0" fillId="2" borderId="3" xfId="2" applyFont="1" applyFill="1" applyBorder="1" applyAlignment="1">
      <alignment vertical="center"/>
    </xf>
    <xf numFmtId="44" fontId="0" fillId="2" borderId="9" xfId="0" applyNumberFormat="1" applyFill="1" applyBorder="1" applyAlignment="1">
      <alignment vertical="center"/>
    </xf>
    <xf numFmtId="0" fontId="0" fillId="2" borderId="8" xfId="0" applyFill="1" applyBorder="1" applyAlignment="1">
      <alignment wrapText="1"/>
    </xf>
    <xf numFmtId="0" fontId="0" fillId="2" borderId="8" xfId="0" applyFill="1" applyBorder="1"/>
    <xf numFmtId="0" fontId="0" fillId="2" borderId="12" xfId="0" applyFill="1" applyBorder="1"/>
    <xf numFmtId="44" fontId="0" fillId="2" borderId="14" xfId="0" applyNumberFormat="1" applyFill="1" applyBorder="1" applyAlignment="1">
      <alignment vertical="center"/>
    </xf>
    <xf numFmtId="0" fontId="2" fillId="2" borderId="3" xfId="0" applyFont="1" applyFill="1" applyBorder="1" applyAlignment="1">
      <alignment vertical="center" wrapText="1"/>
    </xf>
    <xf numFmtId="0" fontId="3" fillId="2" borderId="28" xfId="0" applyFont="1" applyFill="1" applyBorder="1" applyAlignment="1">
      <alignment horizontal="left" vertical="center" wrapText="1"/>
    </xf>
    <xf numFmtId="0" fontId="3" fillId="2" borderId="8" xfId="0" applyFont="1" applyFill="1" applyBorder="1" applyAlignment="1">
      <alignment horizontal="left" vertical="center" wrapText="1"/>
    </xf>
    <xf numFmtId="0" fontId="0" fillId="2" borderId="8" xfId="0" applyFill="1" applyBorder="1" applyAlignment="1">
      <alignment vertical="top" wrapText="1"/>
    </xf>
    <xf numFmtId="0" fontId="0" fillId="2" borderId="8" xfId="0" applyFill="1" applyBorder="1" applyAlignment="1">
      <alignment vertical="top"/>
    </xf>
    <xf numFmtId="0" fontId="0" fillId="2" borderId="12" xfId="0" applyFill="1" applyBorder="1" applyAlignment="1">
      <alignment vertical="top"/>
    </xf>
    <xf numFmtId="0" fontId="2" fillId="2" borderId="37" xfId="0" applyFont="1" applyFill="1" applyBorder="1" applyAlignment="1">
      <alignment vertical="center" wrapText="1"/>
    </xf>
    <xf numFmtId="0" fontId="2" fillId="4" borderId="3" xfId="0" applyFont="1" applyFill="1" applyBorder="1" applyAlignment="1" applyProtection="1">
      <alignment vertical="center" wrapText="1"/>
      <protection locked="0"/>
    </xf>
    <xf numFmtId="44" fontId="2" fillId="3" borderId="1" xfId="0" applyNumberFormat="1" applyFont="1" applyFill="1" applyBorder="1" applyAlignment="1">
      <alignment wrapText="1"/>
    </xf>
    <xf numFmtId="0" fontId="2" fillId="2" borderId="31" xfId="0" applyFont="1" applyFill="1" applyBorder="1" applyAlignment="1">
      <alignment wrapText="1"/>
    </xf>
    <xf numFmtId="9" fontId="0" fillId="0" borderId="0" xfId="2" applyFont="1"/>
    <xf numFmtId="0" fontId="3" fillId="7" borderId="6" xfId="0" applyFont="1" applyFill="1" applyBorder="1"/>
    <xf numFmtId="0" fontId="0" fillId="7" borderId="22" xfId="0" applyFill="1" applyBorder="1"/>
    <xf numFmtId="0" fontId="0" fillId="7" borderId="23" xfId="0" applyFill="1" applyBorder="1" applyAlignment="1">
      <alignment wrapText="1"/>
    </xf>
    <xf numFmtId="0" fontId="0" fillId="7" borderId="24" xfId="0" applyFill="1" applyBorder="1" applyAlignment="1">
      <alignment wrapText="1"/>
    </xf>
    <xf numFmtId="0" fontId="2" fillId="2" borderId="5" xfId="0" applyFont="1" applyFill="1" applyBorder="1" applyAlignment="1">
      <alignment horizontal="center" vertical="center" wrapText="1"/>
    </xf>
    <xf numFmtId="44" fontId="2" fillId="2" borderId="5" xfId="1" applyFont="1" applyFill="1" applyBorder="1" applyAlignment="1" applyProtection="1">
      <alignment horizontal="center" vertical="center" wrapText="1"/>
      <protection locked="0"/>
    </xf>
    <xf numFmtId="0" fontId="11" fillId="6" borderId="6" xfId="0" applyFont="1" applyFill="1" applyBorder="1" applyAlignment="1">
      <alignment vertical="top" wrapText="1"/>
    </xf>
    <xf numFmtId="0" fontId="16" fillId="0" borderId="0" xfId="0" applyFont="1" applyAlignment="1">
      <alignment wrapText="1"/>
    </xf>
    <xf numFmtId="0" fontId="2" fillId="2" borderId="4" xfId="0" applyFont="1" applyFill="1" applyBorder="1" applyAlignment="1">
      <alignment horizontal="left" wrapText="1"/>
    </xf>
    <xf numFmtId="0" fontId="2" fillId="2" borderId="1" xfId="0" applyFont="1" applyFill="1" applyBorder="1" applyAlignment="1">
      <alignment horizontal="left" wrapText="1"/>
    </xf>
    <xf numFmtId="0" fontId="2" fillId="2" borderId="2" xfId="0" applyFont="1" applyFill="1" applyBorder="1" applyAlignment="1">
      <alignment horizontal="left" wrapText="1"/>
    </xf>
    <xf numFmtId="0" fontId="1" fillId="0" borderId="3" xfId="0" applyFont="1" applyBorder="1" applyAlignment="1" applyProtection="1">
      <alignment horizontal="left" vertical="top" wrapText="1"/>
      <protection locked="0"/>
    </xf>
    <xf numFmtId="0" fontId="1" fillId="2" borderId="3" xfId="0" applyFont="1" applyFill="1" applyBorder="1" applyAlignment="1">
      <alignment horizontal="center" vertical="center" wrapText="1"/>
    </xf>
    <xf numFmtId="0" fontId="1" fillId="2" borderId="3" xfId="0" applyFont="1" applyFill="1" applyBorder="1" applyAlignment="1">
      <alignment vertical="center" wrapText="1"/>
    </xf>
    <xf numFmtId="44" fontId="1" fillId="3" borderId="3" xfId="1" applyFont="1" applyFill="1" applyBorder="1" applyAlignment="1" applyProtection="1">
      <alignment horizontal="center" vertical="center" wrapText="1"/>
      <protection locked="0"/>
    </xf>
    <xf numFmtId="44" fontId="1" fillId="0" borderId="0" xfId="1" applyFont="1" applyFill="1" applyBorder="1" applyAlignment="1" applyProtection="1">
      <alignment horizontal="center" vertical="center" wrapText="1"/>
    </xf>
    <xf numFmtId="0" fontId="1" fillId="3" borderId="3" xfId="0" applyFont="1" applyFill="1" applyBorder="1" applyAlignment="1" applyProtection="1">
      <alignment horizontal="left" vertical="top" wrapText="1"/>
      <protection locked="0"/>
    </xf>
    <xf numFmtId="0" fontId="1" fillId="3" borderId="0" xfId="0" applyFont="1" applyFill="1" applyAlignment="1" applyProtection="1">
      <alignment vertical="center" wrapText="1"/>
      <protection locked="0"/>
    </xf>
    <xf numFmtId="0" fontId="1" fillId="3" borderId="0" xfId="0" applyFont="1" applyFill="1" applyAlignment="1" applyProtection="1">
      <alignment horizontal="left" vertical="top" wrapText="1"/>
      <protection locked="0"/>
    </xf>
    <xf numFmtId="44" fontId="1" fillId="3" borderId="0" xfId="1" applyFont="1" applyFill="1" applyBorder="1" applyAlignment="1" applyProtection="1">
      <alignment horizontal="center" vertical="center" wrapText="1"/>
      <protection locked="0"/>
    </xf>
    <xf numFmtId="44" fontId="1" fillId="3" borderId="0" xfId="1" applyFont="1" applyFill="1" applyBorder="1" applyAlignment="1" applyProtection="1">
      <alignment vertical="center" wrapText="1"/>
      <protection locked="0"/>
    </xf>
    <xf numFmtId="0" fontId="1" fillId="3" borderId="3" xfId="0" applyFont="1" applyFill="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1" fillId="3" borderId="2" xfId="0" applyFont="1" applyFill="1" applyBorder="1" applyAlignment="1" applyProtection="1">
      <alignment vertical="center" wrapText="1"/>
      <protection locked="0"/>
    </xf>
    <xf numFmtId="0" fontId="1" fillId="0" borderId="0" xfId="0" applyFont="1" applyAlignment="1" applyProtection="1">
      <alignment vertical="center" wrapText="1"/>
      <protection locked="0"/>
    </xf>
    <xf numFmtId="0" fontId="1" fillId="0" borderId="0" xfId="0" applyFont="1" applyAlignment="1">
      <alignment vertical="center" wrapText="1"/>
    </xf>
    <xf numFmtId="0" fontId="1" fillId="0" borderId="0" xfId="0" applyFont="1" applyAlignment="1">
      <alignment wrapText="1"/>
    </xf>
    <xf numFmtId="44" fontId="1" fillId="0" borderId="37" xfId="0" applyNumberFormat="1" applyFont="1" applyBorder="1" applyAlignment="1" applyProtection="1">
      <alignment wrapText="1"/>
      <protection locked="0"/>
    </xf>
    <xf numFmtId="44" fontId="1" fillId="3" borderId="37" xfId="1" applyFont="1" applyFill="1" applyBorder="1" applyAlignment="1" applyProtection="1">
      <alignment horizontal="center" vertical="center" wrapText="1"/>
      <protection locked="0"/>
    </xf>
    <xf numFmtId="44" fontId="1" fillId="0" borderId="3" xfId="0" applyNumberFormat="1" applyFont="1" applyBorder="1" applyAlignment="1" applyProtection="1">
      <alignment wrapText="1"/>
      <protection locked="0"/>
    </xf>
    <xf numFmtId="0" fontId="1" fillId="3" borderId="0" xfId="0" applyFont="1" applyFill="1" applyAlignment="1">
      <alignment wrapText="1"/>
    </xf>
    <xf numFmtId="44" fontId="1" fillId="3" borderId="0" xfId="1" applyFont="1" applyFill="1" applyBorder="1" applyAlignment="1" applyProtection="1">
      <alignment vertical="center" wrapText="1"/>
    </xf>
    <xf numFmtId="44" fontId="1" fillId="2" borderId="8" xfId="1" applyFont="1" applyFill="1" applyBorder="1" applyAlignment="1" applyProtection="1">
      <alignment wrapText="1"/>
    </xf>
    <xf numFmtId="0" fontId="1" fillId="2" borderId="12" xfId="0" applyFont="1" applyFill="1" applyBorder="1" applyAlignment="1">
      <alignment wrapText="1"/>
    </xf>
    <xf numFmtId="44" fontId="1" fillId="2" borderId="14" xfId="0" applyNumberFormat="1" applyFont="1" applyFill="1" applyBorder="1" applyAlignment="1">
      <alignment wrapText="1"/>
    </xf>
    <xf numFmtId="44" fontId="1" fillId="3" borderId="0" xfId="0" applyNumberFormat="1" applyFont="1" applyFill="1" applyAlignment="1">
      <alignment vertical="center" wrapText="1"/>
    </xf>
    <xf numFmtId="0" fontId="1" fillId="3" borderId="0" xfId="0" applyFont="1" applyFill="1" applyAlignment="1">
      <alignment horizontal="center" vertical="center" wrapText="1"/>
    </xf>
    <xf numFmtId="0" fontId="18" fillId="0" borderId="0" xfId="0" applyFont="1" applyAlignment="1">
      <alignment horizontal="left" vertical="top" wrapText="1"/>
    </xf>
    <xf numFmtId="0" fontId="16" fillId="0" borderId="0" xfId="0" applyFont="1" applyAlignment="1">
      <alignment horizontal="left" wrapText="1"/>
    </xf>
    <xf numFmtId="44" fontId="1" fillId="3" borderId="0" xfId="0" applyNumberFormat="1" applyFont="1" applyFill="1" applyAlignment="1">
      <alignment wrapText="1"/>
    </xf>
    <xf numFmtId="165" fontId="1" fillId="0" borderId="0" xfId="0" applyNumberFormat="1" applyFont="1" applyAlignment="1">
      <alignment wrapText="1"/>
    </xf>
    <xf numFmtId="44" fontId="1" fillId="0" borderId="0" xfId="0" applyNumberFormat="1" applyFont="1" applyAlignment="1">
      <alignment wrapText="1"/>
    </xf>
    <xf numFmtId="0" fontId="10" fillId="0" borderId="3" xfId="0" applyFont="1" applyBorder="1" applyAlignment="1" applyProtection="1">
      <alignment horizontal="left" vertical="top" wrapText="1"/>
      <protection locked="0"/>
    </xf>
    <xf numFmtId="44" fontId="25" fillId="0" borderId="3" xfId="1" applyFont="1" applyBorder="1" applyAlignment="1" applyProtection="1">
      <alignment horizontal="center" vertical="center" wrapText="1"/>
      <protection locked="0"/>
    </xf>
    <xf numFmtId="44" fontId="25" fillId="10" borderId="3" xfId="1" applyFont="1" applyFill="1" applyBorder="1" applyAlignment="1" applyProtection="1">
      <alignment horizontal="center" vertical="center" wrapText="1"/>
      <protection locked="0"/>
    </xf>
    <xf numFmtId="44" fontId="25" fillId="3" borderId="3" xfId="1" applyFont="1" applyFill="1" applyBorder="1" applyAlignment="1" applyProtection="1">
      <alignment horizontal="center" vertical="center" wrapText="1"/>
      <protection locked="0"/>
    </xf>
    <xf numFmtId="44" fontId="24" fillId="2" borderId="3" xfId="1" applyFont="1" applyFill="1" applyBorder="1" applyAlignment="1" applyProtection="1">
      <alignment horizontal="center" vertical="center" wrapText="1"/>
    </xf>
    <xf numFmtId="44" fontId="24" fillId="2" borderId="5" xfId="1" applyFont="1" applyFill="1" applyBorder="1" applyAlignment="1" applyProtection="1">
      <alignment horizontal="center" vertical="center" wrapText="1"/>
    </xf>
    <xf numFmtId="44" fontId="25" fillId="3" borderId="0" xfId="1" applyFont="1" applyFill="1" applyBorder="1" applyAlignment="1" applyProtection="1">
      <alignment horizontal="center" vertical="center" wrapText="1"/>
      <protection locked="0"/>
    </xf>
    <xf numFmtId="44" fontId="25" fillId="3" borderId="0" xfId="1" applyFont="1" applyFill="1" applyBorder="1" applyAlignment="1" applyProtection="1">
      <alignment vertical="center" wrapText="1"/>
      <protection locked="0"/>
    </xf>
    <xf numFmtId="44" fontId="25" fillId="0" borderId="3" xfId="1" applyFont="1" applyBorder="1" applyAlignment="1" applyProtection="1">
      <alignment vertical="center" wrapText="1"/>
      <protection locked="0"/>
    </xf>
    <xf numFmtId="44" fontId="24" fillId="4" borderId="3" xfId="1" applyFont="1" applyFill="1" applyBorder="1" applyAlignment="1" applyProtection="1">
      <alignment vertical="center" wrapText="1"/>
    </xf>
    <xf numFmtId="44" fontId="24" fillId="2" borderId="13" xfId="1" applyFont="1" applyFill="1" applyBorder="1" applyAlignment="1" applyProtection="1">
      <alignment vertical="center" wrapText="1"/>
    </xf>
    <xf numFmtId="0" fontId="15" fillId="0" borderId="0" xfId="0" applyFont="1" applyAlignment="1">
      <alignment wrapText="1"/>
    </xf>
    <xf numFmtId="44" fontId="24" fillId="0" borderId="0" xfId="0" applyNumberFormat="1" applyFont="1" applyAlignment="1">
      <alignment vertical="center" wrapText="1"/>
    </xf>
    <xf numFmtId="44" fontId="2" fillId="4" borderId="4" xfId="1" applyFont="1" applyFill="1" applyBorder="1" applyAlignment="1">
      <alignment wrapText="1"/>
    </xf>
    <xf numFmtId="44" fontId="13" fillId="3" borderId="0" xfId="1" applyFont="1" applyFill="1" applyBorder="1" applyAlignment="1">
      <alignment vertical="center" wrapText="1"/>
    </xf>
    <xf numFmtId="0" fontId="0" fillId="0" borderId="0" xfId="0" applyAlignment="1">
      <alignment vertical="center" wrapText="1"/>
    </xf>
    <xf numFmtId="49" fontId="23" fillId="0" borderId="3" xfId="1" applyNumberFormat="1" applyFont="1" applyBorder="1" applyAlignment="1" applyProtection="1">
      <alignment horizontal="left" vertical="center" wrapText="1"/>
      <protection locked="0"/>
    </xf>
    <xf numFmtId="49" fontId="22" fillId="0" borderId="3" xfId="1" applyNumberFormat="1" applyFont="1" applyBorder="1" applyAlignment="1" applyProtection="1">
      <alignment horizontal="left" vertical="center" wrapText="1"/>
      <protection locked="0"/>
    </xf>
    <xf numFmtId="49" fontId="1" fillId="0" borderId="3" xfId="1" applyNumberFormat="1" applyFont="1" applyBorder="1" applyAlignment="1" applyProtection="1">
      <alignment horizontal="left" vertical="center" wrapText="1"/>
      <protection locked="0"/>
    </xf>
    <xf numFmtId="49" fontId="1" fillId="3" borderId="3" xfId="1" applyNumberFormat="1" applyFont="1" applyFill="1" applyBorder="1" applyAlignment="1" applyProtection="1">
      <alignment horizontal="left" vertical="center" wrapText="1"/>
      <protection locked="0"/>
    </xf>
    <xf numFmtId="49" fontId="1" fillId="0" borderId="3" xfId="0" applyNumberFormat="1" applyFont="1" applyBorder="1" applyAlignment="1" applyProtection="1">
      <alignment horizontal="left" vertical="center" wrapText="1"/>
      <protection locked="0"/>
    </xf>
    <xf numFmtId="10" fontId="24" fillId="0" borderId="0" xfId="2" applyNumberFormat="1" applyFont="1" applyFill="1" applyBorder="1" applyAlignment="1" applyProtection="1">
      <alignment wrapText="1"/>
    </xf>
    <xf numFmtId="0" fontId="26" fillId="0" borderId="0" xfId="0" applyFont="1" applyAlignment="1">
      <alignment horizontal="center" vertical="center" wrapText="1"/>
    </xf>
    <xf numFmtId="44" fontId="24" fillId="0" borderId="0" xfId="2" applyNumberFormat="1" applyFont="1" applyFill="1" applyBorder="1" applyAlignment="1" applyProtection="1">
      <alignment wrapText="1"/>
    </xf>
    <xf numFmtId="0" fontId="15" fillId="0" borderId="0" xfId="0" applyFont="1" applyAlignment="1">
      <alignment horizontal="center" vertical="center" wrapText="1"/>
    </xf>
    <xf numFmtId="0" fontId="2" fillId="2" borderId="8" xfId="0" applyFont="1" applyFill="1" applyBorder="1" applyAlignment="1">
      <alignment horizontal="center" vertical="center" wrapText="1"/>
    </xf>
    <xf numFmtId="9" fontId="2" fillId="2" borderId="9" xfId="2" applyFont="1" applyFill="1" applyBorder="1" applyAlignment="1" applyProtection="1">
      <alignment vertical="center" wrapText="1"/>
    </xf>
    <xf numFmtId="0" fontId="2" fillId="2" borderId="34" xfId="0" applyFont="1" applyFill="1" applyBorder="1" applyAlignment="1">
      <alignment vertical="center" wrapText="1"/>
    </xf>
    <xf numFmtId="9" fontId="2" fillId="2" borderId="30" xfId="2" applyFont="1" applyFill="1" applyBorder="1" applyAlignment="1" applyProtection="1">
      <alignment vertical="center" wrapText="1"/>
    </xf>
    <xf numFmtId="9" fontId="2" fillId="2" borderId="14" xfId="2" applyFont="1" applyFill="1" applyBorder="1" applyAlignment="1" applyProtection="1">
      <alignment vertical="center" wrapText="1"/>
    </xf>
    <xf numFmtId="44" fontId="24" fillId="2" borderId="3" xfId="1" applyFont="1" applyFill="1" applyBorder="1" applyAlignment="1" applyProtection="1">
      <alignment vertical="center" wrapText="1"/>
    </xf>
    <xf numFmtId="44" fontId="24" fillId="2" borderId="4" xfId="1" applyFont="1" applyFill="1" applyBorder="1" applyAlignment="1" applyProtection="1">
      <alignment vertical="center" wrapText="1"/>
    </xf>
    <xf numFmtId="0" fontId="24" fillId="0" borderId="0" xfId="0" applyFont="1" applyAlignment="1">
      <alignment vertical="center" wrapText="1"/>
    </xf>
    <xf numFmtId="0" fontId="24" fillId="0" borderId="0" xfId="0" applyFont="1" applyAlignment="1">
      <alignment horizontal="center" vertical="center" wrapText="1"/>
    </xf>
    <xf numFmtId="165" fontId="1" fillId="3" borderId="0" xfId="0" applyNumberFormat="1" applyFont="1" applyFill="1" applyAlignment="1">
      <alignment wrapText="1"/>
    </xf>
    <xf numFmtId="164" fontId="0" fillId="0" borderId="0" xfId="3" applyNumberFormat="1" applyFont="1"/>
    <xf numFmtId="164" fontId="5" fillId="0" borderId="0" xfId="3" applyNumberFormat="1" applyFont="1"/>
    <xf numFmtId="164" fontId="1" fillId="0" borderId="0" xfId="3" applyNumberFormat="1" applyFont="1"/>
    <xf numFmtId="164" fontId="2" fillId="2" borderId="3" xfId="3" applyNumberFormat="1" applyFont="1" applyFill="1" applyBorder="1" applyAlignment="1">
      <alignment horizontal="center" vertical="center" wrapText="1"/>
    </xf>
    <xf numFmtId="164" fontId="2" fillId="0" borderId="0" xfId="3" applyNumberFormat="1" applyFont="1" applyAlignment="1">
      <alignment vertical="center"/>
    </xf>
    <xf numFmtId="164" fontId="7" fillId="2" borderId="3" xfId="3" applyNumberFormat="1" applyFont="1" applyFill="1" applyBorder="1" applyAlignment="1">
      <alignment vertical="center" wrapText="1"/>
    </xf>
    <xf numFmtId="164" fontId="2" fillId="2" borderId="3" xfId="3" applyNumberFormat="1" applyFont="1" applyFill="1" applyBorder="1" applyAlignment="1">
      <alignment wrapText="1"/>
    </xf>
    <xf numFmtId="164" fontId="7" fillId="2" borderId="3" xfId="3" applyNumberFormat="1" applyFont="1" applyFill="1" applyBorder="1" applyAlignment="1" applyProtection="1">
      <alignment vertical="center" wrapText="1"/>
      <protection locked="0"/>
    </xf>
    <xf numFmtId="164" fontId="2" fillId="2" borderId="49" xfId="3" applyNumberFormat="1" applyFont="1" applyFill="1" applyBorder="1" applyAlignment="1" applyProtection="1">
      <alignment wrapText="1"/>
    </xf>
    <xf numFmtId="164" fontId="2" fillId="2" borderId="29" xfId="3" applyNumberFormat="1" applyFont="1" applyFill="1" applyBorder="1" applyAlignment="1">
      <alignment wrapText="1"/>
    </xf>
    <xf numFmtId="164" fontId="2" fillId="0" borderId="0" xfId="3" applyNumberFormat="1" applyFont="1"/>
    <xf numFmtId="164" fontId="2" fillId="2" borderId="34" xfId="3" applyNumberFormat="1" applyFont="1" applyFill="1" applyBorder="1" applyAlignment="1" applyProtection="1">
      <alignment wrapText="1"/>
    </xf>
    <xf numFmtId="164" fontId="2" fillId="2" borderId="5" xfId="3" applyNumberFormat="1" applyFont="1" applyFill="1" applyBorder="1" applyAlignment="1">
      <alignment wrapText="1"/>
    </xf>
    <xf numFmtId="164" fontId="2" fillId="2" borderId="55" xfId="3" applyNumberFormat="1" applyFont="1" applyFill="1" applyBorder="1" applyAlignment="1" applyProtection="1">
      <alignment wrapText="1"/>
    </xf>
    <xf numFmtId="164" fontId="2" fillId="2" borderId="57" xfId="3" applyNumberFormat="1" applyFont="1" applyFill="1" applyBorder="1" applyAlignment="1">
      <alignment wrapText="1"/>
    </xf>
    <xf numFmtId="164" fontId="2" fillId="2" borderId="12" xfId="3" applyNumberFormat="1" applyFont="1" applyFill="1" applyBorder="1" applyAlignment="1">
      <alignment vertical="center" wrapText="1"/>
    </xf>
    <xf numFmtId="44" fontId="25" fillId="0" borderId="0" xfId="1" applyFont="1" applyFill="1" applyBorder="1" applyAlignment="1" applyProtection="1">
      <alignment vertical="center" wrapText="1"/>
      <protection locked="0"/>
    </xf>
    <xf numFmtId="164" fontId="2" fillId="0" borderId="0" xfId="3" applyNumberFormat="1" applyFont="1" applyFill="1" applyBorder="1" applyAlignment="1">
      <alignment horizontal="center" vertical="center" wrapText="1"/>
    </xf>
    <xf numFmtId="164" fontId="1" fillId="0" borderId="0" xfId="3" applyNumberFormat="1" applyFont="1" applyFill="1" applyBorder="1"/>
    <xf numFmtId="164" fontId="5" fillId="0" borderId="0" xfId="3" applyNumberFormat="1" applyFont="1" applyFill="1" applyBorder="1"/>
    <xf numFmtId="164" fontId="0" fillId="0" borderId="0" xfId="3" applyNumberFormat="1" applyFont="1" applyFill="1" applyBorder="1"/>
    <xf numFmtId="164" fontId="2" fillId="0" borderId="0" xfId="3" applyNumberFormat="1" applyFont="1" applyFill="1" applyBorder="1" applyAlignment="1">
      <alignment vertical="center" wrapText="1"/>
    </xf>
    <xf numFmtId="164" fontId="1" fillId="0" borderId="0" xfId="3" applyNumberFormat="1" applyFont="1" applyFill="1" applyBorder="1" applyAlignment="1">
      <alignment vertical="center" wrapText="1"/>
    </xf>
    <xf numFmtId="164" fontId="3" fillId="0" borderId="0" xfId="3" applyNumberFormat="1" applyFont="1" applyFill="1" applyBorder="1"/>
    <xf numFmtId="164" fontId="1" fillId="11" borderId="3" xfId="3" applyNumberFormat="1" applyFont="1" applyFill="1" applyBorder="1" applyAlignment="1">
      <alignment wrapText="1"/>
    </xf>
    <xf numFmtId="164" fontId="2" fillId="11" borderId="50" xfId="3" applyNumberFormat="1" applyFont="1" applyFill="1" applyBorder="1" applyAlignment="1">
      <alignment wrapText="1"/>
    </xf>
    <xf numFmtId="164" fontId="2" fillId="11" borderId="53" xfId="3" applyNumberFormat="1" applyFont="1" applyFill="1" applyBorder="1" applyAlignment="1">
      <alignment wrapText="1"/>
    </xf>
    <xf numFmtId="164" fontId="2" fillId="11" borderId="5" xfId="3" applyNumberFormat="1" applyFont="1" applyFill="1" applyBorder="1" applyAlignment="1">
      <alignment wrapText="1"/>
    </xf>
    <xf numFmtId="164" fontId="2" fillId="11" borderId="56" xfId="3" applyNumberFormat="1" applyFont="1" applyFill="1" applyBorder="1" applyAlignment="1">
      <alignment wrapText="1"/>
    </xf>
    <xf numFmtId="164" fontId="1" fillId="5" borderId="3" xfId="3" applyNumberFormat="1" applyFont="1" applyFill="1" applyBorder="1" applyAlignment="1">
      <alignment wrapText="1"/>
    </xf>
    <xf numFmtId="164" fontId="2" fillId="5" borderId="50" xfId="3" applyNumberFormat="1" applyFont="1" applyFill="1" applyBorder="1" applyAlignment="1">
      <alignment wrapText="1"/>
    </xf>
    <xf numFmtId="164" fontId="2" fillId="5" borderId="5" xfId="3" applyNumberFormat="1" applyFont="1" applyFill="1" applyBorder="1" applyAlignment="1">
      <alignment wrapText="1"/>
    </xf>
    <xf numFmtId="164" fontId="2" fillId="5" borderId="56" xfId="3" applyNumberFormat="1" applyFont="1" applyFill="1" applyBorder="1" applyAlignment="1">
      <alignment wrapText="1"/>
    </xf>
    <xf numFmtId="164" fontId="1" fillId="12" borderId="3" xfId="3" applyNumberFormat="1" applyFont="1" applyFill="1" applyBorder="1" applyAlignment="1">
      <alignment wrapText="1"/>
    </xf>
    <xf numFmtId="164" fontId="1" fillId="12" borderId="37" xfId="3" applyNumberFormat="1" applyFont="1" applyFill="1" applyBorder="1" applyAlignment="1">
      <alignment wrapText="1"/>
    </xf>
    <xf numFmtId="164" fontId="2" fillId="12" borderId="50" xfId="3" applyNumberFormat="1" applyFont="1" applyFill="1" applyBorder="1" applyAlignment="1">
      <alignment wrapText="1"/>
    </xf>
    <xf numFmtId="164" fontId="2" fillId="12" borderId="3" xfId="3" applyNumberFormat="1" applyFont="1" applyFill="1" applyBorder="1" applyAlignment="1">
      <alignment wrapText="1"/>
    </xf>
    <xf numFmtId="164" fontId="2" fillId="12" borderId="5" xfId="3" applyNumberFormat="1" applyFont="1" applyFill="1" applyBorder="1" applyAlignment="1">
      <alignment wrapText="1"/>
    </xf>
    <xf numFmtId="164" fontId="2" fillId="12" borderId="56" xfId="3" applyNumberFormat="1" applyFont="1" applyFill="1" applyBorder="1" applyAlignment="1">
      <alignment wrapText="1"/>
    </xf>
    <xf numFmtId="0" fontId="27" fillId="0" borderId="0" xfId="0" applyFont="1" applyAlignment="1">
      <alignment horizontal="left" vertical="top" wrapText="1"/>
    </xf>
    <xf numFmtId="0" fontId="28" fillId="0" borderId="0" xfId="0" applyFont="1" applyAlignment="1">
      <alignment horizontal="left" wrapText="1"/>
    </xf>
    <xf numFmtId="44" fontId="25" fillId="0" borderId="3" xfId="1" applyFont="1" applyFill="1" applyBorder="1" applyAlignment="1" applyProtection="1">
      <alignment horizontal="center" vertical="center" wrapText="1"/>
      <protection locked="0"/>
    </xf>
    <xf numFmtId="9" fontId="24" fillId="2" borderId="9" xfId="2" applyFont="1" applyFill="1" applyBorder="1" applyAlignment="1" applyProtection="1">
      <alignment vertical="center" wrapText="1"/>
    </xf>
    <xf numFmtId="9" fontId="24" fillId="0" borderId="0" xfId="2" applyFont="1" applyFill="1" applyBorder="1" applyAlignment="1" applyProtection="1">
      <alignment vertical="center" wrapText="1"/>
      <protection locked="0"/>
    </xf>
    <xf numFmtId="44" fontId="24" fillId="0" borderId="0" xfId="1" applyFont="1" applyFill="1" applyBorder="1" applyAlignment="1" applyProtection="1">
      <alignment vertical="center" wrapText="1"/>
    </xf>
    <xf numFmtId="9" fontId="24" fillId="0" borderId="0" xfId="2" applyFont="1" applyFill="1" applyBorder="1" applyAlignment="1" applyProtection="1">
      <alignment horizontal="center" vertical="center" wrapText="1"/>
      <protection locked="0"/>
    </xf>
    <xf numFmtId="9" fontId="24" fillId="2" borderId="30" xfId="2" applyFont="1" applyFill="1" applyBorder="1" applyAlignment="1" applyProtection="1">
      <alignment vertical="center" wrapText="1"/>
    </xf>
    <xf numFmtId="9" fontId="24" fillId="0" borderId="0" xfId="2" applyFont="1" applyFill="1" applyBorder="1" applyAlignment="1" applyProtection="1">
      <alignment horizontal="right" vertical="center" wrapText="1"/>
      <protection locked="0"/>
    </xf>
    <xf numFmtId="9" fontId="24" fillId="2" borderId="14" xfId="2" applyFont="1" applyFill="1" applyBorder="1" applyAlignment="1" applyProtection="1">
      <alignment vertical="center" wrapText="1"/>
    </xf>
    <xf numFmtId="9" fontId="24" fillId="0" borderId="0" xfId="2" applyFont="1" applyFill="1" applyBorder="1" applyAlignment="1" applyProtection="1">
      <alignment vertical="center" wrapText="1"/>
    </xf>
    <xf numFmtId="9" fontId="24" fillId="0" borderId="0" xfId="2" applyFont="1" applyFill="1" applyBorder="1" applyAlignment="1" applyProtection="1">
      <alignment horizontal="center" vertical="center" wrapText="1"/>
    </xf>
    <xf numFmtId="44" fontId="24" fillId="2" borderId="16" xfId="0" applyNumberFormat="1" applyFont="1" applyFill="1" applyBorder="1" applyAlignment="1">
      <alignment vertical="center" wrapText="1"/>
    </xf>
    <xf numFmtId="44" fontId="24" fillId="3" borderId="0" xfId="0" applyNumberFormat="1" applyFont="1" applyFill="1" applyAlignment="1">
      <alignment vertical="center" wrapText="1"/>
    </xf>
    <xf numFmtId="10" fontId="24" fillId="2" borderId="9" xfId="2" applyNumberFormat="1" applyFont="1" applyFill="1" applyBorder="1" applyAlignment="1" applyProtection="1">
      <alignment wrapText="1"/>
    </xf>
    <xf numFmtId="9" fontId="24" fillId="0" borderId="0" xfId="2" applyFont="1" applyFill="1" applyBorder="1" applyAlignment="1">
      <alignment wrapText="1"/>
    </xf>
    <xf numFmtId="9" fontId="24" fillId="3" borderId="0" xfId="2" applyFont="1" applyFill="1" applyBorder="1" applyAlignment="1">
      <alignment wrapText="1"/>
    </xf>
    <xf numFmtId="0" fontId="26" fillId="3" borderId="0" xfId="0" applyFont="1" applyFill="1" applyAlignment="1">
      <alignment horizontal="center" vertical="center" wrapText="1"/>
    </xf>
    <xf numFmtId="44" fontId="24" fillId="2" borderId="9" xfId="2" applyNumberFormat="1" applyFont="1" applyFill="1" applyBorder="1" applyAlignment="1" applyProtection="1">
      <alignment wrapText="1"/>
    </xf>
    <xf numFmtId="44" fontId="24" fillId="0" borderId="0" xfId="2" applyNumberFormat="1" applyFont="1" applyFill="1" applyBorder="1" applyAlignment="1">
      <alignment wrapText="1"/>
    </xf>
    <xf numFmtId="44" fontId="24" fillId="3" borderId="0" xfId="2" applyNumberFormat="1" applyFont="1" applyFill="1" applyBorder="1" applyAlignment="1">
      <alignment wrapText="1"/>
    </xf>
    <xf numFmtId="0" fontId="15" fillId="3" borderId="0" xfId="0" applyFont="1" applyFill="1" applyAlignment="1">
      <alignment horizontal="center" vertical="center" wrapText="1"/>
    </xf>
    <xf numFmtId="0" fontId="29" fillId="0" borderId="0" xfId="0" applyFont="1" applyAlignment="1">
      <alignment wrapText="1"/>
    </xf>
    <xf numFmtId="0" fontId="30" fillId="0" borderId="0" xfId="0" applyFont="1" applyAlignment="1">
      <alignment wrapText="1"/>
    </xf>
    <xf numFmtId="44" fontId="30" fillId="0" borderId="0" xfId="1" applyFont="1" applyBorder="1" applyAlignment="1">
      <alignment wrapText="1"/>
    </xf>
    <xf numFmtId="0" fontId="24" fillId="0" borderId="0" xfId="0" applyFont="1" applyAlignment="1">
      <alignment wrapText="1"/>
    </xf>
    <xf numFmtId="44" fontId="31" fillId="3" borderId="0" xfId="1" applyFont="1" applyFill="1" applyBorder="1" applyAlignment="1">
      <alignment horizontal="left" wrapText="1"/>
    </xf>
    <xf numFmtId="0" fontId="24" fillId="2"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44" fontId="25" fillId="2" borderId="3" xfId="1" applyFont="1" applyFill="1" applyBorder="1" applyAlignment="1" applyProtection="1">
      <alignment horizontal="center" vertical="center" wrapText="1"/>
    </xf>
    <xf numFmtId="9" fontId="25" fillId="0" borderId="3" xfId="2" applyFont="1" applyBorder="1" applyAlignment="1" applyProtection="1">
      <alignment horizontal="center" vertical="center" wrapText="1"/>
      <protection locked="0"/>
    </xf>
    <xf numFmtId="44" fontId="25" fillId="3" borderId="3" xfId="1" applyFont="1" applyFill="1" applyBorder="1" applyAlignment="1" applyProtection="1">
      <alignment horizontal="left" vertical="center" wrapText="1"/>
      <protection locked="0"/>
    </xf>
    <xf numFmtId="9" fontId="25" fillId="3" borderId="3" xfId="2" applyFont="1" applyFill="1" applyBorder="1" applyAlignment="1" applyProtection="1">
      <alignment horizontal="center" vertical="center" wrapText="1"/>
      <protection locked="0"/>
    </xf>
    <xf numFmtId="44" fontId="24" fillId="3" borderId="3" xfId="1" applyFont="1" applyFill="1" applyBorder="1" applyAlignment="1" applyProtection="1">
      <alignment horizontal="center" vertical="center" wrapText="1"/>
    </xf>
    <xf numFmtId="44" fontId="24" fillId="8" borderId="3" xfId="0" applyNumberFormat="1" applyFont="1" applyFill="1" applyBorder="1" applyAlignment="1">
      <alignment horizontal="center" vertical="center" wrapText="1"/>
    </xf>
    <xf numFmtId="44" fontId="24" fillId="9" borderId="3" xfId="0" applyNumberFormat="1" applyFont="1" applyFill="1" applyBorder="1" applyAlignment="1">
      <alignment horizontal="center" vertical="center" wrapText="1"/>
    </xf>
    <xf numFmtId="9" fontId="25" fillId="0" borderId="3" xfId="2" applyFont="1" applyBorder="1" applyAlignment="1" applyProtection="1">
      <alignment vertical="center" wrapText="1"/>
      <protection locked="0"/>
    </xf>
    <xf numFmtId="44" fontId="25" fillId="3" borderId="3" xfId="1" applyFont="1" applyFill="1" applyBorder="1" applyAlignment="1" applyProtection="1">
      <alignment vertical="center" wrapText="1"/>
      <protection locked="0"/>
    </xf>
    <xf numFmtId="0" fontId="15" fillId="0" borderId="0" xfId="0" applyFont="1" applyAlignment="1">
      <alignment vertical="center" wrapText="1"/>
    </xf>
    <xf numFmtId="0" fontId="24" fillId="0" borderId="0" xfId="0" applyFont="1" applyAlignment="1" applyProtection="1">
      <alignment vertical="center" wrapText="1"/>
      <protection locked="0"/>
    </xf>
    <xf numFmtId="44" fontId="15" fillId="0" borderId="0" xfId="1" applyFont="1" applyBorder="1" applyAlignment="1">
      <alignment wrapText="1"/>
    </xf>
    <xf numFmtId="44" fontId="15" fillId="3" borderId="0" xfId="1" applyFont="1" applyFill="1" applyBorder="1" applyAlignment="1">
      <alignment wrapText="1"/>
    </xf>
    <xf numFmtId="44" fontId="24" fillId="3" borderId="0" xfId="1" applyFont="1" applyFill="1" applyBorder="1" applyAlignment="1">
      <alignment vertical="center" wrapText="1"/>
    </xf>
    <xf numFmtId="44" fontId="24" fillId="0" borderId="0" xfId="1" applyFont="1" applyFill="1" applyBorder="1" applyAlignment="1">
      <alignment vertical="center" wrapText="1"/>
    </xf>
    <xf numFmtId="44" fontId="24" fillId="2" borderId="28" xfId="0" applyNumberFormat="1" applyFont="1" applyFill="1" applyBorder="1" applyAlignment="1">
      <alignment vertical="center" wrapText="1"/>
    </xf>
    <xf numFmtId="44" fontId="15" fillId="2" borderId="16" xfId="1" applyFont="1" applyFill="1" applyBorder="1" applyAlignment="1">
      <alignment vertical="center" wrapText="1"/>
    </xf>
    <xf numFmtId="44" fontId="15" fillId="3" borderId="0" xfId="1" applyFont="1" applyFill="1" applyBorder="1" applyAlignment="1">
      <alignment vertical="center" wrapText="1"/>
    </xf>
    <xf numFmtId="0" fontId="15" fillId="2" borderId="12" xfId="0" applyFont="1" applyFill="1" applyBorder="1" applyAlignment="1">
      <alignment wrapText="1"/>
    </xf>
    <xf numFmtId="9" fontId="15" fillId="2" borderId="14" xfId="2" applyFont="1" applyFill="1" applyBorder="1" applyAlignment="1">
      <alignment wrapText="1"/>
    </xf>
    <xf numFmtId="9" fontId="15" fillId="3" borderId="0" xfId="2" applyFont="1" applyFill="1" applyBorder="1" applyAlignment="1">
      <alignment wrapText="1"/>
    </xf>
    <xf numFmtId="44" fontId="15" fillId="0" borderId="0" xfId="1" applyFont="1" applyFill="1" applyBorder="1" applyAlignment="1">
      <alignment wrapText="1"/>
    </xf>
    <xf numFmtId="0" fontId="24" fillId="12" borderId="3" xfId="0" applyFont="1" applyFill="1" applyBorder="1" applyAlignment="1" applyProtection="1">
      <alignment horizontal="center" vertical="center" wrapText="1"/>
      <protection locked="0"/>
    </xf>
    <xf numFmtId="0" fontId="24" fillId="5" borderId="3" xfId="0" applyFont="1" applyFill="1" applyBorder="1" applyAlignment="1" applyProtection="1">
      <alignment horizontal="center" vertical="center" wrapText="1"/>
      <protection locked="0"/>
    </xf>
    <xf numFmtId="0" fontId="2" fillId="11" borderId="3" xfId="0" applyFont="1" applyFill="1" applyBorder="1" applyAlignment="1" applyProtection="1">
      <alignment horizontal="center" vertical="center" wrapText="1"/>
      <protection locked="0"/>
    </xf>
    <xf numFmtId="0" fontId="24" fillId="11" borderId="3" xfId="0" applyFont="1" applyFill="1" applyBorder="1" applyAlignment="1" applyProtection="1">
      <alignment horizontal="center" vertical="center" wrapText="1"/>
      <protection locked="0"/>
    </xf>
    <xf numFmtId="164" fontId="2" fillId="3" borderId="0" xfId="3" applyNumberFormat="1" applyFont="1" applyFill="1" applyAlignment="1">
      <alignment vertical="center" wrapText="1"/>
    </xf>
    <xf numFmtId="164" fontId="25" fillId="3" borderId="0" xfId="3" applyNumberFormat="1" applyFont="1" applyFill="1" applyAlignment="1" applyProtection="1">
      <alignment vertical="center" wrapText="1"/>
      <protection locked="0"/>
    </xf>
    <xf numFmtId="164" fontId="25" fillId="3" borderId="0" xfId="3" applyNumberFormat="1" applyFont="1" applyFill="1" applyBorder="1" applyAlignment="1" applyProtection="1">
      <alignment vertical="center" wrapText="1"/>
      <protection locked="0"/>
    </xf>
    <xf numFmtId="164" fontId="2" fillId="3" borderId="0" xfId="3" applyNumberFormat="1" applyFont="1" applyFill="1" applyAlignment="1" applyProtection="1">
      <alignment vertical="center" wrapText="1"/>
      <protection locked="0"/>
    </xf>
    <xf numFmtId="164" fontId="0" fillId="0" borderId="0" xfId="3" applyNumberFormat="1" applyFont="1" applyAlignment="1">
      <alignment wrapText="1"/>
    </xf>
    <xf numFmtId="164" fontId="1" fillId="3" borderId="0" xfId="3" applyNumberFormat="1" applyFont="1" applyFill="1" applyAlignment="1">
      <alignment vertical="center" wrapText="1"/>
    </xf>
    <xf numFmtId="164" fontId="1" fillId="2" borderId="8" xfId="3" applyNumberFormat="1" applyFont="1" applyFill="1" applyBorder="1" applyAlignment="1">
      <alignment vertical="center" wrapText="1"/>
    </xf>
    <xf numFmtId="164" fontId="25" fillId="12" borderId="3" xfId="3" applyNumberFormat="1" applyFont="1" applyFill="1" applyBorder="1" applyAlignment="1">
      <alignment vertical="center" wrapText="1"/>
    </xf>
    <xf numFmtId="164" fontId="32" fillId="12" borderId="3" xfId="3" applyNumberFormat="1" applyFont="1" applyFill="1" applyBorder="1" applyAlignment="1">
      <alignment vertical="center" wrapText="1"/>
    </xf>
    <xf numFmtId="164" fontId="25" fillId="13" borderId="3" xfId="3" applyNumberFormat="1" applyFont="1" applyFill="1" applyBorder="1" applyAlignment="1">
      <alignment vertical="center" wrapText="1"/>
    </xf>
    <xf numFmtId="164" fontId="32" fillId="13" borderId="3" xfId="3" applyNumberFormat="1" applyFont="1" applyFill="1" applyBorder="1" applyAlignment="1">
      <alignment vertical="center" wrapText="1"/>
    </xf>
    <xf numFmtId="164" fontId="25" fillId="11" borderId="3" xfId="3" applyNumberFormat="1" applyFont="1" applyFill="1" applyBorder="1" applyAlignment="1">
      <alignment vertical="center" wrapText="1"/>
    </xf>
    <xf numFmtId="164" fontId="25" fillId="2" borderId="9" xfId="3" applyNumberFormat="1" applyFont="1" applyFill="1" applyBorder="1" applyAlignment="1">
      <alignment vertical="center" wrapText="1"/>
    </xf>
    <xf numFmtId="164" fontId="25" fillId="0" borderId="0" xfId="3" applyNumberFormat="1" applyFont="1" applyFill="1" applyBorder="1" applyAlignment="1" applyProtection="1">
      <alignment vertical="center" wrapText="1"/>
      <protection locked="0"/>
    </xf>
    <xf numFmtId="164" fontId="1" fillId="0" borderId="0" xfId="3" applyNumberFormat="1" applyFont="1" applyAlignment="1" applyProtection="1">
      <alignment vertical="center" wrapText="1"/>
      <protection locked="0"/>
    </xf>
    <xf numFmtId="164" fontId="25" fillId="0" borderId="0" xfId="3" applyNumberFormat="1" applyFont="1" applyAlignment="1" applyProtection="1">
      <alignment vertical="center" wrapText="1"/>
      <protection locked="0"/>
    </xf>
    <xf numFmtId="164" fontId="1" fillId="0" borderId="0" xfId="3" applyNumberFormat="1" applyFont="1" applyAlignment="1">
      <alignment vertical="center" wrapText="1"/>
    </xf>
    <xf numFmtId="164" fontId="24" fillId="12" borderId="13" xfId="3" applyNumberFormat="1" applyFont="1" applyFill="1" applyBorder="1" applyAlignment="1" applyProtection="1">
      <alignment vertical="center" wrapText="1"/>
    </xf>
    <xf numFmtId="164" fontId="32" fillId="12" borderId="13" xfId="3" applyNumberFormat="1" applyFont="1" applyFill="1" applyBorder="1" applyAlignment="1" applyProtection="1">
      <alignment vertical="center" wrapText="1"/>
    </xf>
    <xf numFmtId="164" fontId="24" fillId="13" borderId="13" xfId="3" applyNumberFormat="1" applyFont="1" applyFill="1" applyBorder="1" applyAlignment="1" applyProtection="1">
      <alignment vertical="center" wrapText="1"/>
    </xf>
    <xf numFmtId="164" fontId="32" fillId="13" borderId="13" xfId="3" applyNumberFormat="1" applyFont="1" applyFill="1" applyBorder="1" applyAlignment="1" applyProtection="1">
      <alignment vertical="center" wrapText="1"/>
    </xf>
    <xf numFmtId="164" fontId="24" fillId="11" borderId="13" xfId="3" applyNumberFormat="1" applyFont="1" applyFill="1" applyBorder="1" applyAlignment="1" applyProtection="1">
      <alignment vertical="center" wrapText="1"/>
    </xf>
    <xf numFmtId="164" fontId="24" fillId="2" borderId="14" xfId="3" applyNumberFormat="1" applyFont="1" applyFill="1" applyBorder="1" applyAlignment="1" applyProtection="1">
      <alignment vertical="center" wrapText="1"/>
    </xf>
    <xf numFmtId="164" fontId="15" fillId="0" borderId="0" xfId="3" applyNumberFormat="1" applyFont="1" applyBorder="1" applyAlignment="1">
      <alignment wrapText="1"/>
    </xf>
    <xf numFmtId="164" fontId="15" fillId="3" borderId="0" xfId="3" applyNumberFormat="1" applyFont="1" applyFill="1" applyBorder="1" applyAlignment="1">
      <alignment wrapText="1"/>
    </xf>
    <xf numFmtId="164" fontId="15" fillId="0" borderId="0" xfId="3" applyNumberFormat="1" applyFont="1" applyAlignment="1">
      <alignment wrapText="1"/>
    </xf>
    <xf numFmtId="164" fontId="24" fillId="3" borderId="0" xfId="3" applyNumberFormat="1" applyFont="1" applyFill="1" applyBorder="1" applyAlignment="1">
      <alignment vertical="center" wrapText="1"/>
    </xf>
    <xf numFmtId="164" fontId="2" fillId="0" borderId="0" xfId="3" applyNumberFormat="1" applyFont="1" applyAlignment="1" applyProtection="1">
      <alignment vertical="center" wrapText="1"/>
      <protection locked="0"/>
    </xf>
    <xf numFmtId="164" fontId="32" fillId="11" borderId="3" xfId="3" applyNumberFormat="1" applyFont="1" applyFill="1" applyBorder="1" applyAlignment="1">
      <alignment vertical="center" wrapText="1"/>
    </xf>
    <xf numFmtId="164" fontId="33" fillId="11" borderId="13" xfId="3" applyNumberFormat="1" applyFont="1" applyFill="1" applyBorder="1" applyAlignment="1" applyProtection="1">
      <alignment vertical="center" wrapText="1"/>
    </xf>
    <xf numFmtId="44" fontId="1" fillId="12" borderId="37" xfId="0" applyNumberFormat="1" applyFont="1" applyFill="1" applyBorder="1" applyAlignment="1">
      <alignment wrapText="1"/>
    </xf>
    <xf numFmtId="44" fontId="1" fillId="12" borderId="3" xfId="0" applyNumberFormat="1" applyFont="1" applyFill="1" applyBorder="1" applyAlignment="1">
      <alignment wrapText="1"/>
    </xf>
    <xf numFmtId="44" fontId="1" fillId="12" borderId="3" xfId="1" applyFont="1" applyFill="1" applyBorder="1" applyAlignment="1">
      <alignment wrapText="1"/>
    </xf>
    <xf numFmtId="44" fontId="1" fillId="12" borderId="13" xfId="0" applyNumberFormat="1" applyFont="1" applyFill="1" applyBorder="1" applyAlignment="1">
      <alignment wrapText="1"/>
    </xf>
    <xf numFmtId="44" fontId="2" fillId="12" borderId="32" xfId="0" applyNumberFormat="1" applyFont="1" applyFill="1" applyBorder="1" applyAlignment="1">
      <alignment wrapText="1"/>
    </xf>
    <xf numFmtId="44" fontId="1" fillId="13" borderId="37" xfId="0" applyNumberFormat="1" applyFont="1" applyFill="1" applyBorder="1" applyAlignment="1">
      <alignment wrapText="1"/>
    </xf>
    <xf numFmtId="44" fontId="1" fillId="13" borderId="3" xfId="0" applyNumberFormat="1" applyFont="1" applyFill="1" applyBorder="1" applyAlignment="1">
      <alignment wrapText="1"/>
    </xf>
    <xf numFmtId="44" fontId="1" fillId="13" borderId="3" xfId="1" applyFont="1" applyFill="1" applyBorder="1" applyAlignment="1">
      <alignment wrapText="1"/>
    </xf>
    <xf numFmtId="44" fontId="1" fillId="13" borderId="13" xfId="0" applyNumberFormat="1" applyFont="1" applyFill="1" applyBorder="1" applyAlignment="1">
      <alignment wrapText="1"/>
    </xf>
    <xf numFmtId="44" fontId="2" fillId="13" borderId="32" xfId="0" applyNumberFormat="1" applyFont="1" applyFill="1" applyBorder="1" applyAlignment="1">
      <alignment wrapText="1"/>
    </xf>
    <xf numFmtId="44" fontId="2" fillId="12" borderId="54" xfId="0" applyNumberFormat="1" applyFont="1" applyFill="1" applyBorder="1" applyAlignment="1">
      <alignment wrapText="1"/>
    </xf>
    <xf numFmtId="44" fontId="10" fillId="0" borderId="3" xfId="1" applyFont="1" applyBorder="1" applyAlignment="1" applyProtection="1">
      <alignment horizontal="center" vertical="center" wrapText="1"/>
      <protection locked="0"/>
    </xf>
    <xf numFmtId="44" fontId="10" fillId="0" borderId="3" xfId="1" applyFont="1" applyFill="1" applyBorder="1" applyAlignment="1" applyProtection="1">
      <alignment horizontal="center" vertical="center" wrapText="1"/>
      <protection locked="0"/>
    </xf>
    <xf numFmtId="44" fontId="10" fillId="0" borderId="3" xfId="1" applyFont="1" applyBorder="1" applyAlignment="1" applyProtection="1">
      <alignment vertical="center" wrapText="1"/>
      <protection locked="0"/>
    </xf>
    <xf numFmtId="44" fontId="21" fillId="0" borderId="3" xfId="1" applyFont="1" applyBorder="1" applyAlignment="1" applyProtection="1">
      <alignment horizontal="center" vertical="center" wrapText="1"/>
      <protection locked="0"/>
    </xf>
    <xf numFmtId="44" fontId="10" fillId="0" borderId="3" xfId="0" applyNumberFormat="1" applyFont="1" applyBorder="1" applyAlignment="1" applyProtection="1">
      <alignment wrapText="1"/>
      <protection locked="0"/>
    </xf>
    <xf numFmtId="44" fontId="10" fillId="0" borderId="37" xfId="0" applyNumberFormat="1" applyFont="1" applyBorder="1" applyAlignment="1" applyProtection="1">
      <alignment wrapText="1"/>
      <protection locked="0"/>
    </xf>
    <xf numFmtId="0" fontId="35" fillId="0" borderId="0" xfId="0" applyFont="1" applyAlignment="1">
      <alignment wrapText="1"/>
    </xf>
    <xf numFmtId="44" fontId="32" fillId="0" borderId="3" xfId="1" applyFont="1" applyBorder="1" applyAlignment="1" applyProtection="1">
      <alignment horizontal="center" vertical="center" wrapText="1"/>
      <protection locked="0"/>
    </xf>
    <xf numFmtId="49" fontId="36" fillId="0" borderId="3" xfId="1" applyNumberFormat="1" applyFont="1" applyBorder="1" applyAlignment="1" applyProtection="1">
      <alignment horizontal="left" vertical="center" wrapText="1"/>
      <protection locked="0"/>
    </xf>
    <xf numFmtId="49" fontId="36" fillId="3" borderId="3" xfId="1" applyNumberFormat="1" applyFont="1" applyFill="1" applyBorder="1" applyAlignment="1" applyProtection="1">
      <alignment horizontal="left" vertical="center" wrapText="1"/>
      <protection locked="0"/>
    </xf>
    <xf numFmtId="0" fontId="36" fillId="3" borderId="0" xfId="0" applyFont="1" applyFill="1" applyAlignment="1" applyProtection="1">
      <alignment vertical="center" wrapText="1"/>
      <protection locked="0"/>
    </xf>
    <xf numFmtId="0" fontId="36" fillId="3" borderId="1" xfId="0" applyFont="1" applyFill="1" applyBorder="1" applyAlignment="1" applyProtection="1">
      <alignment vertical="center" wrapText="1"/>
      <protection locked="0"/>
    </xf>
    <xf numFmtId="49" fontId="36" fillId="0" borderId="3" xfId="0" applyNumberFormat="1" applyFont="1" applyBorder="1" applyAlignment="1" applyProtection="1">
      <alignment horizontal="left" vertical="center" wrapText="1"/>
      <protection locked="0"/>
    </xf>
    <xf numFmtId="164" fontId="1" fillId="12" borderId="3" xfId="3" applyNumberFormat="1" applyFont="1" applyFill="1" applyBorder="1" applyAlignment="1">
      <alignment vertical="center" wrapText="1"/>
    </xf>
    <xf numFmtId="164" fontId="2" fillId="12" borderId="13" xfId="3" applyNumberFormat="1" applyFont="1" applyFill="1" applyBorder="1" applyAlignment="1" applyProtection="1">
      <alignment vertical="center" wrapText="1"/>
    </xf>
    <xf numFmtId="0" fontId="35" fillId="0" borderId="58" xfId="0" applyFont="1" applyBorder="1" applyAlignment="1">
      <alignment horizontal="left" wrapText="1"/>
    </xf>
    <xf numFmtId="0" fontId="38" fillId="0" borderId="3" xfId="0" applyFont="1" applyBorder="1" applyAlignment="1">
      <alignment horizontal="left" vertical="center" wrapText="1"/>
    </xf>
    <xf numFmtId="0" fontId="35" fillId="0" borderId="3" xfId="0" applyFont="1" applyBorder="1" applyAlignment="1">
      <alignment wrapText="1"/>
    </xf>
    <xf numFmtId="49" fontId="25" fillId="3" borderId="3" xfId="1" applyNumberFormat="1" applyFont="1" applyFill="1" applyBorder="1" applyAlignment="1" applyProtection="1">
      <alignment horizontal="center" vertical="center" wrapText="1"/>
      <protection locked="0"/>
    </xf>
    <xf numFmtId="44" fontId="25" fillId="0" borderId="3" xfId="0" applyNumberFormat="1" applyFont="1" applyBorder="1" applyAlignment="1" applyProtection="1">
      <alignment wrapText="1"/>
      <protection locked="0"/>
    </xf>
    <xf numFmtId="44" fontId="24" fillId="4" borderId="3" xfId="1" applyFont="1" applyFill="1" applyBorder="1" applyAlignment="1">
      <alignment wrapText="1"/>
    </xf>
    <xf numFmtId="164" fontId="24" fillId="11" borderId="38" xfId="3" applyNumberFormat="1" applyFont="1" applyFill="1" applyBorder="1" applyAlignment="1" applyProtection="1">
      <alignment horizontal="center" vertical="center" wrapText="1"/>
      <protection locked="0"/>
    </xf>
    <xf numFmtId="164" fontId="24" fillId="11" borderId="44" xfId="3" applyNumberFormat="1" applyFont="1" applyFill="1" applyBorder="1" applyAlignment="1" applyProtection="1">
      <alignment horizontal="center" vertical="center" wrapText="1"/>
      <protection locked="0"/>
    </xf>
    <xf numFmtId="164" fontId="25" fillId="11" borderId="4" xfId="3" applyNumberFormat="1" applyFont="1" applyFill="1" applyBorder="1" applyAlignment="1">
      <alignment vertical="center" wrapText="1"/>
    </xf>
    <xf numFmtId="164" fontId="24" fillId="11" borderId="59" xfId="3" applyNumberFormat="1" applyFont="1" applyFill="1" applyBorder="1" applyAlignment="1" applyProtection="1">
      <alignment vertical="center" wrapText="1"/>
    </xf>
    <xf numFmtId="0" fontId="24" fillId="0" borderId="0" xfId="0" applyFont="1" applyAlignment="1" applyProtection="1">
      <alignment horizontal="center" vertical="center" wrapText="1"/>
      <protection locked="0"/>
    </xf>
    <xf numFmtId="44" fontId="24" fillId="0" borderId="3" xfId="1" applyFont="1" applyFill="1" applyBorder="1" applyAlignment="1" applyProtection="1">
      <alignment horizontal="center" vertical="center" wrapText="1"/>
    </xf>
    <xf numFmtId="44" fontId="24" fillId="0" borderId="5" xfId="1" applyFont="1" applyFill="1" applyBorder="1" applyAlignment="1" applyProtection="1">
      <alignment horizontal="center" vertical="center" wrapText="1"/>
    </xf>
    <xf numFmtId="44" fontId="25" fillId="0" borderId="0" xfId="1" applyFont="1" applyFill="1" applyBorder="1" applyAlignment="1" applyProtection="1">
      <alignment horizontal="center" vertical="center" wrapText="1"/>
      <protection locked="0"/>
    </xf>
    <xf numFmtId="164" fontId="15" fillId="0" borderId="0" xfId="3" applyNumberFormat="1" applyFont="1" applyFill="1" applyAlignment="1">
      <alignment wrapText="1"/>
    </xf>
    <xf numFmtId="0" fontId="2" fillId="0" borderId="0" xfId="0" applyFont="1" applyAlignment="1">
      <alignment wrapText="1"/>
    </xf>
    <xf numFmtId="44" fontId="1" fillId="0" borderId="3" xfId="1" applyFont="1" applyFill="1" applyBorder="1" applyAlignment="1" applyProtection="1">
      <alignment horizontal="center" vertical="center" wrapText="1"/>
      <protection locked="0"/>
    </xf>
    <xf numFmtId="44" fontId="2" fillId="0" borderId="3" xfId="1" applyFont="1" applyFill="1" applyBorder="1" applyAlignment="1" applyProtection="1">
      <alignment horizontal="center" vertical="center" wrapText="1"/>
    </xf>
    <xf numFmtId="44" fontId="2" fillId="0" borderId="5" xfId="1" applyFont="1" applyFill="1" applyBorder="1" applyAlignment="1" applyProtection="1">
      <alignment horizontal="center" vertical="center" wrapText="1"/>
    </xf>
    <xf numFmtId="44" fontId="1" fillId="0" borderId="0" xfId="1" applyFont="1" applyFill="1" applyBorder="1" applyAlignment="1" applyProtection="1">
      <alignment horizontal="center" vertical="center" wrapText="1"/>
      <protection locked="0"/>
    </xf>
    <xf numFmtId="44" fontId="1" fillId="0" borderId="0" xfId="1" applyFont="1" applyFill="1" applyBorder="1" applyAlignment="1" applyProtection="1">
      <alignment vertical="center" wrapText="1"/>
      <protection locked="0"/>
    </xf>
    <xf numFmtId="44" fontId="1" fillId="0" borderId="3" xfId="1" applyFont="1" applyFill="1" applyBorder="1" applyAlignment="1" applyProtection="1">
      <alignment vertical="center" wrapText="1"/>
      <protection locked="0"/>
    </xf>
    <xf numFmtId="44" fontId="24" fillId="0" borderId="0" xfId="1" applyFont="1" applyFill="1" applyBorder="1" applyAlignment="1" applyProtection="1">
      <alignment horizontal="center" vertical="center" wrapText="1"/>
    </xf>
    <xf numFmtId="44" fontId="2" fillId="0" borderId="0" xfId="0" applyNumberFormat="1" applyFont="1" applyAlignment="1">
      <alignment vertical="center" wrapText="1"/>
    </xf>
    <xf numFmtId="9" fontId="2" fillId="0" borderId="0" xfId="2" applyFont="1" applyFill="1" applyBorder="1" applyAlignment="1">
      <alignment wrapText="1"/>
    </xf>
    <xf numFmtId="0" fontId="3" fillId="0" borderId="0" xfId="0" applyFont="1" applyAlignment="1">
      <alignment horizontal="center" vertical="center" wrapText="1"/>
    </xf>
    <xf numFmtId="44" fontId="2" fillId="0" borderId="0" xfId="2" applyNumberFormat="1" applyFont="1" applyFill="1" applyBorder="1" applyAlignment="1">
      <alignment wrapText="1"/>
    </xf>
    <xf numFmtId="0" fontId="0" fillId="0" borderId="0" xfId="0" applyAlignment="1">
      <alignment horizontal="center" vertical="center" wrapText="1"/>
    </xf>
    <xf numFmtId="44" fontId="2" fillId="2" borderId="3" xfId="1" applyFont="1" applyFill="1" applyBorder="1" applyAlignment="1" applyProtection="1">
      <alignment vertical="center" wrapText="1"/>
    </xf>
    <xf numFmtId="44" fontId="25" fillId="14" borderId="3" xfId="1" applyFont="1" applyFill="1" applyBorder="1" applyAlignment="1" applyProtection="1">
      <alignment horizontal="center" vertical="center" wrapText="1"/>
      <protection locked="0"/>
    </xf>
    <xf numFmtId="44" fontId="2" fillId="12" borderId="51" xfId="0" applyNumberFormat="1" applyFont="1" applyFill="1" applyBorder="1" applyAlignment="1" applyProtection="1">
      <alignment horizontal="center" wrapText="1"/>
      <protection locked="0"/>
    </xf>
    <xf numFmtId="0" fontId="2" fillId="12" borderId="37" xfId="0" applyFont="1" applyFill="1" applyBorder="1" applyAlignment="1" applyProtection="1">
      <alignment horizontal="center" wrapText="1"/>
      <protection locked="0"/>
    </xf>
    <xf numFmtId="44" fontId="2" fillId="2" borderId="5" xfId="0" applyNumberFormat="1" applyFont="1" applyFill="1" applyBorder="1" applyAlignment="1">
      <alignment horizontal="center" wrapText="1"/>
    </xf>
    <xf numFmtId="44" fontId="2" fillId="12" borderId="53" xfId="0" applyNumberFormat="1" applyFont="1" applyFill="1" applyBorder="1" applyAlignment="1" applyProtection="1">
      <alignment horizontal="center" wrapText="1"/>
      <protection locked="0"/>
    </xf>
    <xf numFmtId="0" fontId="2" fillId="12" borderId="44" xfId="0" applyFont="1" applyFill="1" applyBorder="1" applyAlignment="1" applyProtection="1">
      <alignment horizontal="center" wrapText="1"/>
      <protection locked="0"/>
    </xf>
    <xf numFmtId="44" fontId="1" fillId="12" borderId="44" xfId="0" applyNumberFormat="1" applyFont="1" applyFill="1" applyBorder="1" applyAlignment="1">
      <alignment wrapText="1"/>
    </xf>
    <xf numFmtId="44" fontId="39" fillId="0" borderId="3" xfId="1" applyFont="1" applyBorder="1" applyAlignment="1" applyProtection="1">
      <alignment horizontal="center" vertical="center" wrapText="1"/>
      <protection locked="0"/>
    </xf>
    <xf numFmtId="44" fontId="40" fillId="2" borderId="5" xfId="1" applyFont="1" applyFill="1" applyBorder="1" applyAlignment="1" applyProtection="1">
      <alignment horizontal="center" vertical="center" wrapText="1"/>
    </xf>
    <xf numFmtId="44" fontId="39" fillId="0" borderId="3" xfId="1" applyFont="1" applyFill="1" applyBorder="1" applyAlignment="1" applyProtection="1">
      <alignment horizontal="center" vertical="center" wrapText="1"/>
      <protection locked="0"/>
    </xf>
    <xf numFmtId="44" fontId="39" fillId="0" borderId="3" xfId="1" applyFont="1" applyBorder="1" applyAlignment="1" applyProtection="1">
      <alignment vertical="center" wrapText="1"/>
      <protection locked="0"/>
    </xf>
    <xf numFmtId="44" fontId="24" fillId="2" borderId="38" xfId="1" applyFont="1" applyFill="1" applyBorder="1" applyAlignment="1" applyProtection="1">
      <alignment vertical="center" wrapText="1"/>
    </xf>
    <xf numFmtId="44" fontId="24" fillId="2" borderId="59" xfId="1" applyFont="1" applyFill="1" applyBorder="1" applyAlignment="1" applyProtection="1">
      <alignment vertical="center" wrapText="1"/>
    </xf>
    <xf numFmtId="0" fontId="2" fillId="2" borderId="41" xfId="0" applyFont="1" applyFill="1" applyBorder="1" applyAlignment="1">
      <alignment vertical="center" wrapText="1"/>
    </xf>
    <xf numFmtId="0" fontId="2" fillId="2" borderId="42" xfId="0" applyFont="1" applyFill="1" applyBorder="1" applyAlignment="1">
      <alignment vertical="center" wrapText="1"/>
    </xf>
    <xf numFmtId="0" fontId="2" fillId="2" borderId="43" xfId="0" applyFont="1" applyFill="1" applyBorder="1" applyAlignment="1">
      <alignment vertical="center" wrapText="1"/>
    </xf>
    <xf numFmtId="39" fontId="1" fillId="12" borderId="3" xfId="3" applyNumberFormat="1" applyFont="1" applyFill="1" applyBorder="1" applyAlignment="1">
      <alignment vertical="center" wrapText="1"/>
    </xf>
    <xf numFmtId="39" fontId="2" fillId="12" borderId="13" xfId="3" applyNumberFormat="1" applyFont="1" applyFill="1" applyBorder="1" applyAlignment="1" applyProtection="1">
      <alignment vertical="center" wrapText="1"/>
    </xf>
    <xf numFmtId="0" fontId="18" fillId="0" borderId="0" xfId="0" applyFont="1" applyAlignment="1">
      <alignment horizontal="left" vertical="top" wrapText="1"/>
    </xf>
    <xf numFmtId="0" fontId="1" fillId="3" borderId="4" xfId="0" applyFont="1" applyFill="1" applyBorder="1" applyAlignment="1" applyProtection="1">
      <alignment horizontal="left" vertical="top" wrapText="1"/>
      <protection locked="0"/>
    </xf>
    <xf numFmtId="0" fontId="1" fillId="3" borderId="1" xfId="0" applyFont="1" applyFill="1" applyBorder="1" applyAlignment="1" applyProtection="1">
      <alignment horizontal="left" vertical="top" wrapText="1"/>
      <protection locked="0"/>
    </xf>
    <xf numFmtId="0" fontId="36" fillId="3" borderId="2" xfId="0" applyFont="1" applyFill="1" applyBorder="1" applyAlignment="1" applyProtection="1">
      <alignment horizontal="left" vertical="top" wrapText="1"/>
      <protection locked="0"/>
    </xf>
    <xf numFmtId="0" fontId="2" fillId="0" borderId="0" xfId="0" applyFont="1" applyAlignment="1">
      <alignment horizontal="center" vertical="center" wrapText="1"/>
    </xf>
    <xf numFmtId="0" fontId="0" fillId="5" borderId="12" xfId="0" applyFill="1" applyBorder="1" applyAlignment="1">
      <alignment horizontal="center" vertical="center" wrapText="1"/>
    </xf>
    <xf numFmtId="0" fontId="0" fillId="5" borderId="14" xfId="0" applyFill="1" applyBorder="1" applyAlignment="1">
      <alignment horizontal="center" vertical="center" wrapText="1"/>
    </xf>
    <xf numFmtId="164" fontId="1" fillId="2" borderId="34" xfId="3" applyNumberFormat="1" applyFont="1" applyFill="1" applyBorder="1" applyAlignment="1">
      <alignment horizontal="center" vertical="center" wrapText="1"/>
    </xf>
    <xf numFmtId="164" fontId="1" fillId="2" borderId="10" xfId="3" applyNumberFormat="1" applyFont="1" applyFill="1" applyBorder="1" applyAlignment="1">
      <alignment horizontal="center" vertical="center" wrapText="1"/>
    </xf>
    <xf numFmtId="164" fontId="24" fillId="2" borderId="30" xfId="3" applyNumberFormat="1" applyFont="1" applyFill="1" applyBorder="1" applyAlignment="1" applyProtection="1">
      <alignment horizontal="center" vertical="center" wrapText="1"/>
    </xf>
    <xf numFmtId="164" fontId="24" fillId="2" borderId="36" xfId="3" applyNumberFormat="1" applyFont="1" applyFill="1" applyBorder="1" applyAlignment="1" applyProtection="1">
      <alignment horizontal="center" vertical="center" wrapText="1"/>
    </xf>
    <xf numFmtId="0" fontId="3" fillId="2" borderId="7" xfId="0" applyFont="1" applyFill="1" applyBorder="1" applyAlignment="1">
      <alignment horizontal="center" vertical="center" wrapText="1"/>
    </xf>
    <xf numFmtId="0" fontId="3" fillId="2" borderId="35" xfId="0" applyFont="1" applyFill="1" applyBorder="1" applyAlignment="1">
      <alignment horizontal="center" vertical="center" wrapText="1"/>
    </xf>
    <xf numFmtId="164" fontId="24" fillId="12" borderId="5" xfId="3" applyNumberFormat="1" applyFont="1" applyFill="1" applyBorder="1" applyAlignment="1" applyProtection="1">
      <alignment horizontal="center" vertical="center" wrapText="1"/>
      <protection locked="0"/>
    </xf>
    <xf numFmtId="164" fontId="24" fillId="12" borderId="37" xfId="3" applyNumberFormat="1" applyFont="1" applyFill="1" applyBorder="1" applyAlignment="1" applyProtection="1">
      <alignment horizontal="center" vertical="center" wrapText="1"/>
      <protection locked="0"/>
    </xf>
    <xf numFmtId="164" fontId="24" fillId="13" borderId="5" xfId="3" applyNumberFormat="1" applyFont="1" applyFill="1" applyBorder="1" applyAlignment="1" applyProtection="1">
      <alignment horizontal="center" vertical="center" wrapText="1"/>
      <protection locked="0"/>
    </xf>
    <xf numFmtId="164" fontId="24" fillId="13" borderId="37" xfId="3" applyNumberFormat="1" applyFont="1" applyFill="1" applyBorder="1" applyAlignment="1" applyProtection="1">
      <alignment horizontal="center" vertical="center" wrapText="1"/>
      <protection locked="0"/>
    </xf>
    <xf numFmtId="164" fontId="24" fillId="11" borderId="5" xfId="3" applyNumberFormat="1" applyFont="1" applyFill="1" applyBorder="1" applyAlignment="1" applyProtection="1">
      <alignment horizontal="center" vertical="center" wrapText="1"/>
      <protection locked="0"/>
    </xf>
    <xf numFmtId="164" fontId="24" fillId="11" borderId="37" xfId="3" applyNumberFormat="1" applyFont="1" applyFill="1" applyBorder="1" applyAlignment="1" applyProtection="1">
      <alignment horizontal="center" vertical="center" wrapText="1"/>
      <protection locked="0"/>
    </xf>
    <xf numFmtId="164" fontId="2" fillId="13" borderId="5" xfId="3" applyNumberFormat="1" applyFont="1" applyFill="1" applyBorder="1" applyAlignment="1" applyProtection="1">
      <alignment horizontal="center" vertical="center" wrapText="1"/>
      <protection locked="0"/>
    </xf>
    <xf numFmtId="164" fontId="2" fillId="13" borderId="37" xfId="3" applyNumberFormat="1" applyFont="1" applyFill="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164" fontId="33" fillId="11" borderId="5" xfId="3" applyNumberFormat="1" applyFont="1" applyFill="1" applyBorder="1" applyAlignment="1" applyProtection="1">
      <alignment horizontal="center" vertical="center" wrapText="1"/>
      <protection locked="0"/>
    </xf>
    <xf numFmtId="164" fontId="33" fillId="11" borderId="37" xfId="3" applyNumberFormat="1" applyFont="1" applyFill="1" applyBorder="1" applyAlignment="1" applyProtection="1">
      <alignment horizontal="center" vertical="center" wrapText="1"/>
      <protection locked="0"/>
    </xf>
    <xf numFmtId="164" fontId="32" fillId="12" borderId="5" xfId="3" applyNumberFormat="1" applyFont="1" applyFill="1" applyBorder="1" applyAlignment="1" applyProtection="1">
      <alignment horizontal="center" vertical="center" wrapText="1"/>
      <protection locked="0"/>
    </xf>
    <xf numFmtId="164" fontId="32" fillId="12" borderId="37" xfId="3" applyNumberFormat="1" applyFont="1" applyFill="1" applyBorder="1" applyAlignment="1" applyProtection="1">
      <alignment horizontal="center" vertical="center" wrapText="1"/>
      <protection locked="0"/>
    </xf>
    <xf numFmtId="164" fontId="2" fillId="12" borderId="5" xfId="3" applyNumberFormat="1" applyFont="1" applyFill="1" applyBorder="1" applyAlignment="1" applyProtection="1">
      <alignment horizontal="center" vertical="center" wrapText="1"/>
      <protection locked="0"/>
    </xf>
    <xf numFmtId="164" fontId="2" fillId="12" borderId="37" xfId="3" applyNumberFormat="1" applyFont="1" applyFill="1" applyBorder="1" applyAlignment="1" applyProtection="1">
      <alignment horizontal="center" vertical="center" wrapText="1"/>
      <protection locked="0"/>
    </xf>
    <xf numFmtId="0" fontId="1" fillId="3" borderId="2" xfId="0" applyFont="1" applyFill="1" applyBorder="1" applyAlignment="1" applyProtection="1">
      <alignment horizontal="left" vertical="top" wrapText="1"/>
      <protection locked="0"/>
    </xf>
    <xf numFmtId="49" fontId="1" fillId="3" borderId="4" xfId="0" applyNumberFormat="1" applyFont="1" applyFill="1" applyBorder="1" applyAlignment="1" applyProtection="1">
      <alignment horizontal="left" vertical="top" wrapText="1"/>
      <protection locked="0"/>
    </xf>
    <xf numFmtId="49" fontId="1" fillId="3" borderId="1" xfId="0" applyNumberFormat="1" applyFont="1" applyFill="1" applyBorder="1" applyAlignment="1" applyProtection="1">
      <alignment horizontal="left" vertical="top" wrapText="1"/>
      <protection locked="0"/>
    </xf>
    <xf numFmtId="49" fontId="1" fillId="3" borderId="2" xfId="0" applyNumberFormat="1" applyFont="1" applyFill="1" applyBorder="1" applyAlignment="1" applyProtection="1">
      <alignment horizontal="left" vertical="top" wrapText="1"/>
      <protection locked="0"/>
    </xf>
    <xf numFmtId="0" fontId="34" fillId="3" borderId="4" xfId="0" applyFont="1" applyFill="1" applyBorder="1" applyAlignment="1" applyProtection="1">
      <alignment horizontal="left" vertical="top" wrapText="1"/>
      <protection locked="0"/>
    </xf>
    <xf numFmtId="0" fontId="16" fillId="0" borderId="52" xfId="0" applyFont="1" applyBorder="1" applyAlignment="1">
      <alignment horizontal="left" wrapText="1"/>
    </xf>
    <xf numFmtId="49" fontId="2" fillId="3" borderId="4" xfId="0" applyNumberFormat="1" applyFont="1" applyFill="1" applyBorder="1" applyAlignment="1" applyProtection="1">
      <alignment horizontal="left" vertical="top" wrapText="1"/>
      <protection locked="0"/>
    </xf>
    <xf numFmtId="49" fontId="2" fillId="3" borderId="1" xfId="0" applyNumberFormat="1" applyFont="1" applyFill="1" applyBorder="1" applyAlignment="1" applyProtection="1">
      <alignment horizontal="left" vertical="top" wrapText="1"/>
      <protection locked="0"/>
    </xf>
    <xf numFmtId="49" fontId="2" fillId="3" borderId="2" xfId="0" applyNumberFormat="1"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3" borderId="2" xfId="0" applyFont="1" applyFill="1" applyBorder="1" applyAlignment="1" applyProtection="1">
      <alignment horizontal="left" vertical="top" wrapText="1"/>
      <protection locked="0"/>
    </xf>
    <xf numFmtId="0" fontId="37" fillId="3" borderId="2" xfId="0" applyFont="1" applyFill="1" applyBorder="1" applyAlignment="1" applyProtection="1">
      <alignment horizontal="left" vertical="top" wrapText="1"/>
      <protection locked="0"/>
    </xf>
    <xf numFmtId="0" fontId="24" fillId="0" borderId="0" xfId="0" applyFont="1" applyAlignment="1">
      <alignment horizontal="center" vertical="center" wrapText="1"/>
    </xf>
    <xf numFmtId="0" fontId="24" fillId="2" borderId="5" xfId="0" applyFont="1" applyFill="1" applyBorder="1" applyAlignment="1" applyProtection="1">
      <alignment horizontal="center" vertical="center" wrapText="1"/>
      <protection locked="0"/>
    </xf>
    <xf numFmtId="0" fontId="24" fillId="2" borderId="37" xfId="0" applyFont="1" applyFill="1" applyBorder="1" applyAlignment="1" applyProtection="1">
      <alignment horizontal="center" vertical="center" wrapText="1"/>
      <protection locked="0"/>
    </xf>
    <xf numFmtId="0" fontId="24" fillId="2" borderId="30" xfId="0" applyFont="1" applyFill="1" applyBorder="1" applyAlignment="1">
      <alignment horizontal="center" vertical="center" wrapText="1"/>
    </xf>
    <xf numFmtId="0" fontId="24" fillId="2" borderId="36" xfId="0" applyFont="1" applyFill="1" applyBorder="1" applyAlignment="1">
      <alignment horizontal="center" vertical="center" wrapText="1"/>
    </xf>
    <xf numFmtId="39" fontId="2" fillId="12" borderId="5" xfId="3" applyNumberFormat="1" applyFont="1" applyFill="1" applyBorder="1" applyAlignment="1" applyProtection="1">
      <alignment horizontal="center" vertical="center" wrapText="1"/>
      <protection locked="0"/>
    </xf>
    <xf numFmtId="39" fontId="2" fillId="12" borderId="37" xfId="3" applyNumberFormat="1" applyFont="1" applyFill="1" applyBorder="1" applyAlignment="1" applyProtection="1">
      <alignment horizontal="center" vertical="center" wrapText="1"/>
      <protection locked="0"/>
    </xf>
    <xf numFmtId="0" fontId="2" fillId="2" borderId="4" xfId="0" applyFont="1" applyFill="1" applyBorder="1" applyAlignment="1">
      <alignment horizontal="left" wrapText="1"/>
    </xf>
    <xf numFmtId="0" fontId="2" fillId="2" borderId="1" xfId="0" applyFont="1" applyFill="1" applyBorder="1" applyAlignment="1">
      <alignment horizontal="left" wrapText="1"/>
    </xf>
    <xf numFmtId="0" fontId="2" fillId="2" borderId="2" xfId="0" applyFont="1" applyFill="1" applyBorder="1" applyAlignment="1">
      <alignment horizontal="left" wrapText="1"/>
    </xf>
    <xf numFmtId="0" fontId="2" fillId="2" borderId="29"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26" xfId="0" applyFont="1" applyFill="1" applyBorder="1" applyAlignment="1">
      <alignment horizontal="center" wrapText="1"/>
    </xf>
    <xf numFmtId="0" fontId="2" fillId="2" borderId="27" xfId="0" applyFont="1" applyFill="1" applyBorder="1" applyAlignment="1">
      <alignment horizontal="center" wrapText="1"/>
    </xf>
    <xf numFmtId="0" fontId="2" fillId="2" borderId="21" xfId="0" applyFont="1" applyFill="1" applyBorder="1" applyAlignment="1">
      <alignment horizontal="center" wrapText="1"/>
    </xf>
    <xf numFmtId="44" fontId="2" fillId="12" borderId="51" xfId="0" applyNumberFormat="1" applyFont="1" applyFill="1" applyBorder="1" applyAlignment="1" applyProtection="1">
      <alignment horizontal="center" wrapText="1"/>
      <protection locked="0"/>
    </xf>
    <xf numFmtId="0" fontId="2" fillId="12" borderId="37" xfId="0" applyFont="1" applyFill="1" applyBorder="1" applyAlignment="1" applyProtection="1">
      <alignment horizontal="center" wrapText="1"/>
      <protection locked="0"/>
    </xf>
    <xf numFmtId="44" fontId="2" fillId="13" borderId="51" xfId="0" applyNumberFormat="1" applyFont="1" applyFill="1" applyBorder="1" applyAlignment="1" applyProtection="1">
      <alignment horizontal="center" wrapText="1"/>
      <protection locked="0"/>
    </xf>
    <xf numFmtId="0" fontId="2" fillId="13" borderId="37" xfId="0" applyFont="1" applyFill="1" applyBorder="1" applyAlignment="1" applyProtection="1">
      <alignment horizontal="center" wrapText="1"/>
      <protection locked="0"/>
    </xf>
    <xf numFmtId="0" fontId="2" fillId="12" borderId="51" xfId="0" applyFont="1" applyFill="1" applyBorder="1" applyAlignment="1" applyProtection="1">
      <alignment horizontal="center" wrapText="1"/>
      <protection locked="0"/>
    </xf>
    <xf numFmtId="0" fontId="2" fillId="13" borderId="51" xfId="0" applyFont="1" applyFill="1" applyBorder="1" applyAlignment="1" applyProtection="1">
      <alignment horizontal="center" wrapText="1"/>
      <protection locked="0"/>
    </xf>
    <xf numFmtId="164" fontId="2" fillId="0" borderId="0" xfId="3" applyNumberFormat="1" applyFont="1" applyFill="1" applyBorder="1" applyAlignment="1">
      <alignment horizontal="center" vertical="center" wrapText="1"/>
    </xf>
    <xf numFmtId="164" fontId="2" fillId="6" borderId="17" xfId="3" applyNumberFormat="1" applyFont="1" applyFill="1" applyBorder="1" applyAlignment="1">
      <alignment horizontal="center" vertical="center"/>
    </xf>
    <xf numFmtId="164" fontId="2" fillId="6" borderId="15" xfId="3" applyNumberFormat="1" applyFont="1" applyFill="1" applyBorder="1" applyAlignment="1">
      <alignment horizontal="center" vertical="center"/>
    </xf>
    <xf numFmtId="164" fontId="2" fillId="6" borderId="18" xfId="3" applyNumberFormat="1" applyFont="1" applyFill="1" applyBorder="1" applyAlignment="1">
      <alignment horizontal="center" vertical="center"/>
    </xf>
    <xf numFmtId="164" fontId="2" fillId="6" borderId="19" xfId="3" applyNumberFormat="1" applyFont="1" applyFill="1" applyBorder="1" applyAlignment="1">
      <alignment horizontal="center" vertical="center"/>
    </xf>
    <xf numFmtId="164" fontId="2" fillId="6" borderId="25" xfId="3" applyNumberFormat="1" applyFont="1" applyFill="1" applyBorder="1" applyAlignment="1">
      <alignment horizontal="center" vertical="center"/>
    </xf>
    <xf numFmtId="164" fontId="2" fillId="6" borderId="20" xfId="3" applyNumberFormat="1" applyFont="1" applyFill="1" applyBorder="1" applyAlignment="1">
      <alignment horizontal="center" vertical="center"/>
    </xf>
    <xf numFmtId="164" fontId="2" fillId="12" borderId="3" xfId="3" applyNumberFormat="1" applyFont="1" applyFill="1" applyBorder="1" applyAlignment="1">
      <alignment horizontal="center" vertical="center" wrapText="1"/>
    </xf>
    <xf numFmtId="164" fontId="2" fillId="5" borderId="3" xfId="3" applyNumberFormat="1" applyFont="1" applyFill="1" applyBorder="1" applyAlignment="1">
      <alignment horizontal="center" vertical="center" wrapText="1"/>
    </xf>
    <xf numFmtId="164" fontId="2" fillId="11" borderId="3" xfId="3" applyNumberFormat="1" applyFont="1" applyFill="1" applyBorder="1" applyAlignment="1">
      <alignment horizontal="center" vertical="center" wrapText="1"/>
    </xf>
    <xf numFmtId="164" fontId="2" fillId="2" borderId="17" xfId="3" applyNumberFormat="1" applyFont="1" applyFill="1" applyBorder="1" applyAlignment="1">
      <alignment horizontal="center" wrapText="1"/>
    </xf>
    <xf numFmtId="164" fontId="2" fillId="2" borderId="15" xfId="3" applyNumberFormat="1" applyFont="1" applyFill="1" applyBorder="1" applyAlignment="1">
      <alignment horizontal="center" wrapText="1"/>
    </xf>
    <xf numFmtId="164" fontId="2" fillId="2" borderId="18" xfId="3" applyNumberFormat="1" applyFont="1" applyFill="1" applyBorder="1" applyAlignment="1">
      <alignment horizontal="center" wrapText="1"/>
    </xf>
    <xf numFmtId="164" fontId="2" fillId="2" borderId="3" xfId="3" applyNumberFormat="1" applyFont="1" applyFill="1" applyBorder="1" applyAlignment="1">
      <alignment horizontal="center" vertical="center" wrapText="1"/>
    </xf>
    <xf numFmtId="164" fontId="2" fillId="12" borderId="3" xfId="3" applyNumberFormat="1" applyFont="1" applyFill="1" applyBorder="1" applyAlignment="1">
      <alignment horizontal="center" vertical="center"/>
    </xf>
    <xf numFmtId="164" fontId="2" fillId="5" borderId="3" xfId="3" applyNumberFormat="1"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3" fillId="6" borderId="17" xfId="0" applyFont="1" applyFill="1" applyBorder="1" applyAlignment="1">
      <alignment horizontal="center" vertical="center"/>
    </xf>
    <xf numFmtId="0" fontId="3" fillId="6" borderId="15"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0" xfId="0" applyFont="1" applyFill="1" applyBorder="1" applyAlignment="1">
      <alignment horizontal="center" vertical="center"/>
    </xf>
    <xf numFmtId="44" fontId="3" fillId="2" borderId="44" xfId="0" applyNumberFormat="1" applyFont="1" applyFill="1" applyBorder="1" applyAlignment="1">
      <alignment horizontal="center"/>
    </xf>
    <xf numFmtId="44" fontId="3" fillId="2" borderId="45" xfId="0" applyNumberFormat="1" applyFont="1" applyFill="1" applyBorder="1" applyAlignment="1">
      <alignment horizontal="center"/>
    </xf>
    <xf numFmtId="49" fontId="0" fillId="2" borderId="46" xfId="0" applyNumberFormat="1" applyFill="1" applyBorder="1" applyAlignment="1">
      <alignment horizontal="center" wrapText="1"/>
    </xf>
    <xf numFmtId="49" fontId="0" fillId="2" borderId="47" xfId="0" applyNumberFormat="1" applyFill="1" applyBorder="1" applyAlignment="1">
      <alignment horizontal="center" wrapText="1"/>
    </xf>
    <xf numFmtId="49" fontId="0" fillId="2" borderId="48" xfId="0" applyNumberFormat="1" applyFill="1" applyBorder="1" applyAlignment="1">
      <alignment horizontal="center" wrapText="1"/>
    </xf>
    <xf numFmtId="0" fontId="3" fillId="2" borderId="41" xfId="0" applyFont="1" applyFill="1" applyBorder="1" applyAlignment="1">
      <alignment horizontal="left"/>
    </xf>
    <xf numFmtId="0" fontId="3" fillId="2" borderId="42" xfId="0" applyFont="1" applyFill="1" applyBorder="1" applyAlignment="1">
      <alignment horizontal="left"/>
    </xf>
    <xf numFmtId="0" fontId="3" fillId="2" borderId="43" xfId="0" applyFont="1" applyFill="1" applyBorder="1" applyAlignment="1">
      <alignment horizontal="left"/>
    </xf>
    <xf numFmtId="44" fontId="3" fillId="2" borderId="4" xfId="0" applyNumberFormat="1" applyFont="1" applyFill="1" applyBorder="1" applyAlignment="1">
      <alignment horizontal="center"/>
    </xf>
    <xf numFmtId="44" fontId="3" fillId="2" borderId="35" xfId="0" applyNumberFormat="1" applyFont="1" applyFill="1" applyBorder="1" applyAlignment="1">
      <alignment horizontal="center"/>
    </xf>
    <xf numFmtId="0" fontId="0" fillId="2" borderId="46" xfId="0" applyFill="1" applyBorder="1" applyAlignment="1">
      <alignment horizontal="center" wrapText="1"/>
    </xf>
    <xf numFmtId="0" fontId="0" fillId="2" borderId="47" xfId="0" applyFill="1" applyBorder="1" applyAlignment="1">
      <alignment horizontal="center" wrapText="1"/>
    </xf>
    <xf numFmtId="0" fontId="0" fillId="2" borderId="48" xfId="0" applyFill="1" applyBorder="1" applyAlignment="1">
      <alignment horizontal="center" wrapText="1"/>
    </xf>
  </cellXfs>
  <cellStyles count="4">
    <cellStyle name="Comma" xfId="3" builtinId="3"/>
    <cellStyle name="Currency" xfId="1" builtinId="4"/>
    <cellStyle name="Normal" xfId="0" builtinId="0"/>
    <cellStyle name="Percent" xfId="2" builtinId="5"/>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797"/>
      <color rgb="FFFFA7A7"/>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8</xdr:col>
      <xdr:colOff>1703660</xdr:colOff>
      <xdr:row>189</xdr:row>
      <xdr:rowOff>146540</xdr:rowOff>
    </xdr:from>
    <xdr:to>
      <xdr:col>10</xdr:col>
      <xdr:colOff>1222076</xdr:colOff>
      <xdr:row>191</xdr:row>
      <xdr:rowOff>215661</xdr:rowOff>
    </xdr:to>
    <xdr:sp macro="" textlink="">
      <xdr:nvSpPr>
        <xdr:cNvPr id="2" name="TextBox 1">
          <a:extLst>
            <a:ext uri="{FF2B5EF4-FFF2-40B4-BE49-F238E27FC236}">
              <a16:creationId xmlns:a16="http://schemas.microsoft.com/office/drawing/2014/main" id="{A5AF5A79-DEBB-C61C-06B2-B5EEF074CBC9}"/>
            </a:ext>
          </a:extLst>
        </xdr:cNvPr>
        <xdr:cNvSpPr txBox="1"/>
      </xdr:nvSpPr>
      <xdr:spPr>
        <a:xfrm>
          <a:off x="16524320" y="40762578"/>
          <a:ext cx="3088794" cy="11234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Note</a:t>
          </a:r>
        </a:p>
        <a:p>
          <a:endParaRPr lang="en-US" sz="1200">
            <a:solidFill>
              <a:srgbClr val="FF0000"/>
            </a:solidFill>
          </a:endParaRPr>
        </a:p>
        <a:p>
          <a:r>
            <a:rPr lang="en-US" sz="1200">
              <a:solidFill>
                <a:srgbClr val="FF0000"/>
              </a:solidFill>
            </a:rPr>
            <a:t>The figures in the report</a:t>
          </a:r>
          <a:r>
            <a:rPr lang="en-US" sz="1200" baseline="0">
              <a:solidFill>
                <a:srgbClr val="FF0000"/>
              </a:solidFill>
            </a:rPr>
            <a:t> </a:t>
          </a:r>
          <a:r>
            <a:rPr lang="en-US" sz="1200">
              <a:solidFill>
                <a:srgbClr val="FF0000"/>
              </a:solidFill>
            </a:rPr>
            <a:t>are preliminary figures only, final</a:t>
          </a:r>
          <a:r>
            <a:rPr lang="en-US" sz="1200" baseline="0">
              <a:solidFill>
                <a:srgbClr val="FF0000"/>
              </a:solidFill>
            </a:rPr>
            <a:t> </a:t>
          </a:r>
          <a:r>
            <a:rPr lang="en-US" sz="1200">
              <a:solidFill>
                <a:srgbClr val="FF0000"/>
              </a:solidFill>
            </a:rPr>
            <a:t>figures will be made available with final close out report.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C8568-A774-49BA-90A4-34E4951A04A7}">
  <sheetPr>
    <tabColor theme="4" tint="0.79998168889431442"/>
  </sheetPr>
  <dimension ref="B2:E3"/>
  <sheetViews>
    <sheetView showGridLines="0" zoomScale="80" zoomScaleNormal="80" workbookViewId="0">
      <selection activeCell="C3" sqref="C3"/>
    </sheetView>
  </sheetViews>
  <sheetFormatPr defaultColWidth="8.90625" defaultRowHeight="14.5" x14ac:dyDescent="0.35"/>
  <cols>
    <col min="2" max="2" width="127.453125" customWidth="1"/>
  </cols>
  <sheetData>
    <row r="2" spans="2:5" ht="36.75" customHeight="1" thickBot="1" x14ac:dyDescent="0.4">
      <c r="B2" s="349" t="s">
        <v>0</v>
      </c>
      <c r="C2" s="349"/>
      <c r="D2" s="349"/>
      <c r="E2" s="349"/>
    </row>
    <row r="3" spans="2:5" ht="295.5" customHeight="1" thickBot="1" x14ac:dyDescent="0.4">
      <c r="B3" s="81" t="s">
        <v>1</v>
      </c>
    </row>
  </sheetData>
  <mergeCells count="1">
    <mergeCell ref="B2: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U215"/>
  <sheetViews>
    <sheetView showGridLines="0" showZeros="0" tabSelected="1" showWhiteSpace="0" topLeftCell="C1" zoomScale="53" zoomScaleNormal="53" zoomScalePageLayoutView="63" workbookViewId="0">
      <pane ySplit="3" topLeftCell="A189" activePane="bottomLeft" state="frozen"/>
      <selection pane="bottomLeft" activeCell="P187" sqref="P187"/>
    </sheetView>
  </sheetViews>
  <sheetFormatPr defaultColWidth="9.08984375" defaultRowHeight="14.5" x14ac:dyDescent="0.35"/>
  <cols>
    <col min="1" max="1" width="9.08984375" style="16"/>
    <col min="2" max="2" width="30.54296875" style="16" customWidth="1"/>
    <col min="3" max="3" width="44.08984375" style="16" customWidth="1"/>
    <col min="4" max="4" width="27.7265625" style="128" customWidth="1"/>
    <col min="5" max="7" width="25.08984375" style="128" customWidth="1"/>
    <col min="8" max="11" width="25.54296875" style="128" customWidth="1"/>
    <col min="12" max="12" width="25.54296875" style="16" customWidth="1"/>
    <col min="13" max="15" width="25.54296875" style="128" customWidth="1"/>
    <col min="16" max="16" width="23.08984375" style="128" customWidth="1"/>
    <col min="17" max="17" width="22.453125" style="128" customWidth="1"/>
    <col min="18" max="18" width="22.453125" style="231" customWidth="1"/>
    <col min="19" max="19" width="43.90625" style="232" customWidth="1"/>
    <col min="20" max="20" width="82.08984375" style="132" customWidth="1"/>
    <col min="21" max="21" width="18.90625" style="16" customWidth="1"/>
    <col min="22" max="22" width="9.08984375" style="16"/>
    <col min="23" max="23" width="17.54296875" style="16" customWidth="1"/>
    <col min="24" max="24" width="26.453125" style="16" customWidth="1"/>
    <col min="25" max="25" width="22.453125" style="16" customWidth="1"/>
    <col min="26" max="26" width="29.54296875" style="16" customWidth="1"/>
    <col min="27" max="27" width="23.453125" style="16" customWidth="1"/>
    <col min="28" max="28" width="18.453125" style="16" customWidth="1"/>
    <col min="29" max="29" width="17.453125" style="16" customWidth="1"/>
    <col min="30" max="30" width="25.08984375" style="16" customWidth="1"/>
    <col min="31" max="16384" width="9.08984375" style="16"/>
  </cols>
  <sheetData>
    <row r="1" spans="1:21" ht="59" customHeight="1" x14ac:dyDescent="1">
      <c r="B1" s="349" t="s">
        <v>0</v>
      </c>
      <c r="C1" s="349"/>
      <c r="D1" s="349"/>
      <c r="E1" s="349"/>
      <c r="F1" s="349"/>
      <c r="G1" s="349"/>
      <c r="H1" s="349"/>
      <c r="I1" s="191"/>
      <c r="J1" s="191"/>
      <c r="K1" s="191"/>
      <c r="L1" s="244" t="s">
        <v>11</v>
      </c>
      <c r="M1" s="245" t="s">
        <v>12</v>
      </c>
      <c r="N1" s="245" t="s">
        <v>13</v>
      </c>
      <c r="O1" s="245" t="s">
        <v>621</v>
      </c>
      <c r="P1" s="213"/>
      <c r="Q1" s="213"/>
      <c r="R1" s="214"/>
      <c r="S1" s="215"/>
      <c r="T1" s="131"/>
      <c r="U1" s="15"/>
    </row>
    <row r="2" spans="1:21" ht="16.5" customHeight="1" x14ac:dyDescent="0.6">
      <c r="B2" s="382" t="s">
        <v>2</v>
      </c>
      <c r="C2" s="382"/>
      <c r="D2" s="382"/>
      <c r="E2" s="382"/>
      <c r="F2" s="382"/>
      <c r="G2" s="382"/>
      <c r="H2" s="382"/>
      <c r="I2" s="192"/>
      <c r="J2" s="192"/>
      <c r="K2" s="192"/>
      <c r="L2" s="317"/>
      <c r="M2" s="216"/>
      <c r="N2" s="216"/>
      <c r="O2" s="216"/>
      <c r="P2" s="216"/>
      <c r="Q2" s="216"/>
      <c r="R2" s="217"/>
      <c r="S2" s="217"/>
    </row>
    <row r="4" spans="1:21" ht="119.15" customHeight="1" x14ac:dyDescent="0.35">
      <c r="B4" s="87" t="s">
        <v>3</v>
      </c>
      <c r="C4" s="87" t="s">
        <v>4</v>
      </c>
      <c r="D4" s="242" t="s">
        <v>5</v>
      </c>
      <c r="E4" s="242" t="s">
        <v>6</v>
      </c>
      <c r="F4" s="242" t="s">
        <v>7</v>
      </c>
      <c r="G4" s="242" t="s">
        <v>620</v>
      </c>
      <c r="H4" s="243" t="s">
        <v>8</v>
      </c>
      <c r="I4" s="243" t="s">
        <v>9</v>
      </c>
      <c r="J4" s="243" t="s">
        <v>10</v>
      </c>
      <c r="K4" s="243" t="s">
        <v>619</v>
      </c>
      <c r="L4" s="244" t="s">
        <v>11</v>
      </c>
      <c r="M4" s="245" t="s">
        <v>12</v>
      </c>
      <c r="N4" s="245" t="s">
        <v>13</v>
      </c>
      <c r="O4" s="245" t="s">
        <v>621</v>
      </c>
      <c r="P4" s="218" t="s">
        <v>14</v>
      </c>
      <c r="Q4" s="219" t="s">
        <v>15</v>
      </c>
      <c r="R4" s="219" t="s">
        <v>16</v>
      </c>
      <c r="S4" s="219" t="s">
        <v>17</v>
      </c>
      <c r="T4" s="87" t="s">
        <v>18</v>
      </c>
      <c r="U4" s="19"/>
    </row>
    <row r="5" spans="1:21" ht="15.5" x14ac:dyDescent="0.35">
      <c r="B5" s="64" t="s">
        <v>19</v>
      </c>
      <c r="C5" s="383" t="s">
        <v>608</v>
      </c>
      <c r="D5" s="384"/>
      <c r="E5" s="384"/>
      <c r="F5" s="384"/>
      <c r="G5" s="384"/>
      <c r="H5" s="384"/>
      <c r="I5" s="384"/>
      <c r="J5" s="384"/>
      <c r="K5" s="384"/>
      <c r="L5" s="384"/>
      <c r="M5" s="384"/>
      <c r="N5" s="384"/>
      <c r="O5" s="384"/>
      <c r="P5" s="384"/>
      <c r="Q5" s="384"/>
      <c r="R5" s="384"/>
      <c r="S5" s="384"/>
      <c r="T5" s="385"/>
      <c r="U5" s="7"/>
    </row>
    <row r="6" spans="1:21" ht="15.5" x14ac:dyDescent="0.35">
      <c r="B6" s="64" t="s">
        <v>20</v>
      </c>
      <c r="C6" s="378" t="s">
        <v>607</v>
      </c>
      <c r="D6" s="379"/>
      <c r="E6" s="379"/>
      <c r="F6" s="379"/>
      <c r="G6" s="379"/>
      <c r="H6" s="379"/>
      <c r="I6" s="379"/>
      <c r="J6" s="379"/>
      <c r="K6" s="379"/>
      <c r="L6" s="379"/>
      <c r="M6" s="379"/>
      <c r="N6" s="379"/>
      <c r="O6" s="379"/>
      <c r="P6" s="379"/>
      <c r="Q6" s="379"/>
      <c r="R6" s="379"/>
      <c r="S6" s="379"/>
      <c r="T6" s="380"/>
      <c r="U6" s="21"/>
    </row>
    <row r="7" spans="1:21" ht="72.650000000000006" customHeight="1" x14ac:dyDescent="0.35">
      <c r="B7" s="88" t="s">
        <v>21</v>
      </c>
      <c r="C7" s="86" t="s">
        <v>22</v>
      </c>
      <c r="D7" s="118">
        <v>70000</v>
      </c>
      <c r="E7" s="287">
        <v>0</v>
      </c>
      <c r="F7" s="118">
        <f>D7+E7</f>
        <v>70000</v>
      </c>
      <c r="G7" s="338">
        <v>70000</v>
      </c>
      <c r="H7" s="118">
        <v>0</v>
      </c>
      <c r="I7" s="118">
        <v>0</v>
      </c>
      <c r="J7" s="118">
        <f>H7+I7</f>
        <v>0</v>
      </c>
      <c r="K7" s="118"/>
      <c r="L7" s="318">
        <v>0</v>
      </c>
      <c r="M7" s="118">
        <v>0</v>
      </c>
      <c r="N7" s="118">
        <f>L7+M7</f>
        <v>0</v>
      </c>
      <c r="O7" s="193"/>
      <c r="P7" s="220">
        <f>D7+E7+H7+I7+L7+M7</f>
        <v>70000</v>
      </c>
      <c r="Q7" s="221">
        <v>0.25</v>
      </c>
      <c r="R7" s="118">
        <f>SUM(G7,K7,O7)</f>
        <v>70000</v>
      </c>
      <c r="S7" s="120"/>
      <c r="T7" s="134"/>
      <c r="U7" s="90"/>
    </row>
    <row r="8" spans="1:21" ht="179.4" customHeight="1" x14ac:dyDescent="0.35">
      <c r="B8" s="88" t="s">
        <v>23</v>
      </c>
      <c r="C8" s="86" t="s">
        <v>611</v>
      </c>
      <c r="D8" s="118">
        <v>600000</v>
      </c>
      <c r="E8" s="287">
        <v>100000</v>
      </c>
      <c r="F8" s="118">
        <f>D8+E8</f>
        <v>700000</v>
      </c>
      <c r="G8" s="338">
        <v>700000</v>
      </c>
      <c r="H8" s="118">
        <v>0</v>
      </c>
      <c r="I8" s="118">
        <v>0</v>
      </c>
      <c r="J8" s="118">
        <f>H8+I8</f>
        <v>0</v>
      </c>
      <c r="K8" s="118"/>
      <c r="L8" s="318">
        <v>0</v>
      </c>
      <c r="M8" s="118">
        <v>0</v>
      </c>
      <c r="N8" s="118">
        <f>L8+M8</f>
        <v>0</v>
      </c>
      <c r="O8" s="193"/>
      <c r="P8" s="220">
        <f>D8+E8+H8+I8+L8+M8</f>
        <v>700000</v>
      </c>
      <c r="Q8" s="221">
        <v>0.4</v>
      </c>
      <c r="R8" s="118">
        <f>SUM(G8,K8,O8)</f>
        <v>700000</v>
      </c>
      <c r="S8" s="222" t="s">
        <v>610</v>
      </c>
      <c r="T8" s="134" t="s">
        <v>609</v>
      </c>
      <c r="U8" s="90"/>
    </row>
    <row r="9" spans="1:21" ht="143.15" customHeight="1" x14ac:dyDescent="0.35">
      <c r="B9" s="88" t="s">
        <v>24</v>
      </c>
      <c r="C9" s="117" t="s">
        <v>25</v>
      </c>
      <c r="D9" s="119"/>
      <c r="E9" s="287">
        <v>82102</v>
      </c>
      <c r="F9" s="118">
        <f>D9+E9</f>
        <v>82102</v>
      </c>
      <c r="G9" s="338">
        <v>82102</v>
      </c>
      <c r="H9" s="118">
        <v>0</v>
      </c>
      <c r="I9" s="118">
        <v>0</v>
      </c>
      <c r="J9" s="118">
        <f>H9+I9</f>
        <v>0</v>
      </c>
      <c r="K9" s="118"/>
      <c r="L9" s="318"/>
      <c r="M9" s="118">
        <v>0</v>
      </c>
      <c r="N9" s="118">
        <f>L9+M9</f>
        <v>0</v>
      </c>
      <c r="O9" s="193"/>
      <c r="P9" s="220">
        <f>D9+E9+H9+I9+L9+M9</f>
        <v>82102</v>
      </c>
      <c r="Q9" s="221">
        <v>0.3</v>
      </c>
      <c r="R9" s="118">
        <f>SUM(G9,K9,O9)</f>
        <v>82102</v>
      </c>
      <c r="S9" s="305" t="s">
        <v>612</v>
      </c>
      <c r="T9" s="133" t="s">
        <v>613</v>
      </c>
      <c r="U9" s="90"/>
    </row>
    <row r="10" spans="1:21" ht="15.5" hidden="1" x14ac:dyDescent="0.35">
      <c r="B10" s="88" t="s">
        <v>26</v>
      </c>
      <c r="C10" s="86"/>
      <c r="D10" s="118"/>
      <c r="E10" s="118"/>
      <c r="F10" s="118"/>
      <c r="G10" s="118"/>
      <c r="H10" s="118"/>
      <c r="I10" s="118"/>
      <c r="J10" s="118"/>
      <c r="K10" s="118"/>
      <c r="L10" s="318"/>
      <c r="M10" s="118"/>
      <c r="N10" s="118"/>
      <c r="O10" s="193"/>
      <c r="P10" s="220">
        <f>SUM(D10:L10)</f>
        <v>0</v>
      </c>
      <c r="Q10" s="221"/>
      <c r="R10" s="118"/>
      <c r="S10" s="120"/>
      <c r="T10" s="135"/>
      <c r="U10" s="90"/>
    </row>
    <row r="11" spans="1:21" ht="15.5" hidden="1" x14ac:dyDescent="0.35">
      <c r="B11" s="88" t="s">
        <v>27</v>
      </c>
      <c r="C11" s="86"/>
      <c r="D11" s="118"/>
      <c r="E11" s="118"/>
      <c r="F11" s="118"/>
      <c r="G11" s="118"/>
      <c r="H11" s="118"/>
      <c r="I11" s="118"/>
      <c r="J11" s="118"/>
      <c r="K11" s="118"/>
      <c r="L11" s="318"/>
      <c r="M11" s="118"/>
      <c r="N11" s="118"/>
      <c r="O11" s="193"/>
      <c r="P11" s="220">
        <f>SUM(D11:L11)</f>
        <v>0</v>
      </c>
      <c r="Q11" s="221"/>
      <c r="R11" s="118"/>
      <c r="S11" s="120"/>
      <c r="T11" s="135"/>
      <c r="U11" s="90"/>
    </row>
    <row r="12" spans="1:21" ht="15.5" hidden="1" x14ac:dyDescent="0.35">
      <c r="B12" s="88" t="s">
        <v>28</v>
      </c>
      <c r="C12" s="86"/>
      <c r="D12" s="118"/>
      <c r="E12" s="118"/>
      <c r="F12" s="118"/>
      <c r="G12" s="118"/>
      <c r="H12" s="118"/>
      <c r="I12" s="118"/>
      <c r="J12" s="118"/>
      <c r="K12" s="118"/>
      <c r="L12" s="318"/>
      <c r="M12" s="118"/>
      <c r="N12" s="118"/>
      <c r="O12" s="193"/>
      <c r="P12" s="220">
        <f>SUM(D12:L12)</f>
        <v>0</v>
      </c>
      <c r="Q12" s="221"/>
      <c r="R12" s="118"/>
      <c r="S12" s="120"/>
      <c r="T12" s="135"/>
      <c r="U12" s="90"/>
    </row>
    <row r="13" spans="1:21" ht="15.5" hidden="1" x14ac:dyDescent="0.35">
      <c r="B13" s="88" t="s">
        <v>29</v>
      </c>
      <c r="C13" s="91"/>
      <c r="D13" s="120"/>
      <c r="E13" s="120"/>
      <c r="F13" s="120"/>
      <c r="G13" s="120"/>
      <c r="H13" s="120"/>
      <c r="I13" s="120"/>
      <c r="J13" s="120"/>
      <c r="K13" s="120"/>
      <c r="L13" s="318"/>
      <c r="M13" s="120"/>
      <c r="N13" s="120"/>
      <c r="O13" s="193"/>
      <c r="P13" s="220">
        <f>SUM(D13:L13)</f>
        <v>0</v>
      </c>
      <c r="Q13" s="223"/>
      <c r="R13" s="120"/>
      <c r="S13" s="120"/>
      <c r="T13" s="136"/>
      <c r="U13" s="90"/>
    </row>
    <row r="14" spans="1:21" ht="15.5" hidden="1" x14ac:dyDescent="0.35">
      <c r="A14" s="17"/>
      <c r="B14" s="88" t="s">
        <v>30</v>
      </c>
      <c r="C14" s="91"/>
      <c r="D14" s="120"/>
      <c r="E14" s="120"/>
      <c r="F14" s="120"/>
      <c r="G14" s="120"/>
      <c r="H14" s="120"/>
      <c r="I14" s="120"/>
      <c r="J14" s="120"/>
      <c r="K14" s="120"/>
      <c r="L14" s="318"/>
      <c r="M14" s="120"/>
      <c r="N14" s="120"/>
      <c r="O14" s="193"/>
      <c r="P14" s="220">
        <f>SUM(D14:L14)</f>
        <v>0</v>
      </c>
      <c r="Q14" s="223"/>
      <c r="R14" s="120"/>
      <c r="S14" s="120"/>
      <c r="T14" s="136"/>
    </row>
    <row r="15" spans="1:21" ht="15.5" x14ac:dyDescent="0.35">
      <c r="A15" s="17"/>
      <c r="C15" s="64" t="s">
        <v>31</v>
      </c>
      <c r="D15" s="121">
        <f>SUM(D7:D14)</f>
        <v>670000</v>
      </c>
      <c r="E15" s="121">
        <f>SUM(E7:E9)</f>
        <v>182102</v>
      </c>
      <c r="F15" s="121">
        <f>SUM(F7:F9)</f>
        <v>852102</v>
      </c>
      <c r="G15" s="121">
        <f>SUM(G9,G8,G7)</f>
        <v>852102</v>
      </c>
      <c r="H15" s="121">
        <f>SUM(H7:H14)</f>
        <v>0</v>
      </c>
      <c r="I15" s="121">
        <f>SUM(I7:I9)</f>
        <v>0</v>
      </c>
      <c r="J15" s="121">
        <f>SUM(J7:J9)</f>
        <v>0</v>
      </c>
      <c r="K15" s="121"/>
      <c r="L15" s="319">
        <f>SUM(L7:L14)</f>
        <v>0</v>
      </c>
      <c r="M15" s="121"/>
      <c r="N15" s="121">
        <f>SUM(N7:N9)</f>
        <v>0</v>
      </c>
      <c r="O15" s="313"/>
      <c r="P15" s="121">
        <f>SUM(P7:P14)</f>
        <v>852102</v>
      </c>
      <c r="Q15" s="121">
        <f>(Q7*P7)+(Q8*P8)+(Q9*P9)+(Q10*P10)+(Q11*P11)+(Q12*P12)+(Q13*P13)+(Q14*P14)</f>
        <v>322130.59999999998</v>
      </c>
      <c r="R15" s="121">
        <f>SUM(R7:R14)</f>
        <v>852102</v>
      </c>
      <c r="S15" s="224"/>
      <c r="T15" s="136"/>
      <c r="U15" s="22"/>
    </row>
    <row r="16" spans="1:21" ht="15.5" x14ac:dyDescent="0.35">
      <c r="A16" s="17"/>
      <c r="B16" s="64" t="s">
        <v>32</v>
      </c>
      <c r="C16" s="350" t="s">
        <v>614</v>
      </c>
      <c r="D16" s="351"/>
      <c r="E16" s="351"/>
      <c r="F16" s="351"/>
      <c r="G16" s="351"/>
      <c r="H16" s="351"/>
      <c r="I16" s="351"/>
      <c r="J16" s="351"/>
      <c r="K16" s="351"/>
      <c r="L16" s="351"/>
      <c r="M16" s="351"/>
      <c r="N16" s="351"/>
      <c r="O16" s="351"/>
      <c r="P16" s="351"/>
      <c r="Q16" s="351"/>
      <c r="R16" s="351"/>
      <c r="S16" s="351"/>
      <c r="T16" s="377"/>
      <c r="U16" s="21"/>
    </row>
    <row r="17" spans="1:21" ht="153" customHeight="1" x14ac:dyDescent="0.35">
      <c r="A17" s="17"/>
      <c r="B17" s="88" t="s">
        <v>33</v>
      </c>
      <c r="C17" s="86" t="s">
        <v>34</v>
      </c>
      <c r="D17" s="118">
        <v>166000</v>
      </c>
      <c r="E17" s="118">
        <v>0</v>
      </c>
      <c r="F17" s="118">
        <f>D17+E17</f>
        <v>166000</v>
      </c>
      <c r="G17" s="338">
        <v>166000</v>
      </c>
      <c r="H17" s="118">
        <v>0</v>
      </c>
      <c r="I17" s="118">
        <v>0</v>
      </c>
      <c r="J17" s="118">
        <f>H17+I17</f>
        <v>0</v>
      </c>
      <c r="K17" s="118"/>
      <c r="L17" s="318">
        <v>0</v>
      </c>
      <c r="M17" s="118">
        <v>0</v>
      </c>
      <c r="N17" s="118">
        <f>L17+M17</f>
        <v>0</v>
      </c>
      <c r="O17" s="193"/>
      <c r="P17" s="220">
        <f>D17+E17+H17+I17+L17+M17</f>
        <v>166000</v>
      </c>
      <c r="Q17" s="221"/>
      <c r="R17" s="118">
        <f>SUM(G17,K17,O17)</f>
        <v>166000</v>
      </c>
      <c r="S17" s="120"/>
      <c r="T17" s="133"/>
      <c r="U17" s="90"/>
    </row>
    <row r="18" spans="1:21" ht="192.75" customHeight="1" x14ac:dyDescent="0.35">
      <c r="A18" s="17"/>
      <c r="B18" s="88" t="s">
        <v>35</v>
      </c>
      <c r="C18" s="86" t="s">
        <v>36</v>
      </c>
      <c r="D18" s="118">
        <v>50000</v>
      </c>
      <c r="E18" s="287">
        <v>60000</v>
      </c>
      <c r="F18" s="118">
        <f>D18+E18</f>
        <v>110000</v>
      </c>
      <c r="G18" s="338">
        <v>110000</v>
      </c>
      <c r="H18" s="118">
        <v>0</v>
      </c>
      <c r="I18" s="118">
        <v>0</v>
      </c>
      <c r="J18" s="118">
        <f>H18+I18</f>
        <v>0</v>
      </c>
      <c r="K18" s="118"/>
      <c r="L18" s="318">
        <v>0</v>
      </c>
      <c r="M18" s="118">
        <v>0</v>
      </c>
      <c r="N18" s="118">
        <f>L18+M18</f>
        <v>0</v>
      </c>
      <c r="O18" s="193"/>
      <c r="P18" s="220">
        <f>D18+E18+H18+I18+L18+M18</f>
        <v>110000</v>
      </c>
      <c r="Q18" s="221">
        <v>0.25</v>
      </c>
      <c r="R18" s="118">
        <f>SUM(G18,K18,O18)</f>
        <v>110000</v>
      </c>
      <c r="S18" s="120" t="s">
        <v>616</v>
      </c>
      <c r="T18" s="134" t="s">
        <v>615</v>
      </c>
      <c r="U18" s="90"/>
    </row>
    <row r="19" spans="1:21" ht="207" customHeight="1" x14ac:dyDescent="0.35">
      <c r="A19" s="17"/>
      <c r="B19" s="88" t="s">
        <v>37</v>
      </c>
      <c r="C19" s="86" t="s">
        <v>38</v>
      </c>
      <c r="D19" s="118">
        <v>62000</v>
      </c>
      <c r="E19" s="118">
        <v>0</v>
      </c>
      <c r="F19" s="118">
        <f>D19+E19</f>
        <v>62000</v>
      </c>
      <c r="G19" s="338">
        <v>62000</v>
      </c>
      <c r="H19" s="118">
        <v>0</v>
      </c>
      <c r="I19" s="118">
        <v>0</v>
      </c>
      <c r="J19" s="118">
        <f>H19+I19</f>
        <v>0</v>
      </c>
      <c r="K19" s="118"/>
      <c r="L19" s="318">
        <v>0</v>
      </c>
      <c r="M19" s="118">
        <v>0</v>
      </c>
      <c r="N19" s="118">
        <f>L19+M19</f>
        <v>0</v>
      </c>
      <c r="O19" s="193"/>
      <c r="P19" s="220">
        <f>D19+E19+H19+I19+L19+M19</f>
        <v>62000</v>
      </c>
      <c r="Q19" s="221">
        <v>0.25</v>
      </c>
      <c r="R19" s="118">
        <f>SUM(G19,K19,O19)</f>
        <v>62000</v>
      </c>
      <c r="S19" s="120"/>
      <c r="T19" s="133"/>
      <c r="U19" s="90"/>
    </row>
    <row r="20" spans="1:21" ht="207" customHeight="1" x14ac:dyDescent="0.35">
      <c r="A20" s="17"/>
      <c r="B20" s="88" t="s">
        <v>39</v>
      </c>
      <c r="C20" s="117" t="s">
        <v>40</v>
      </c>
      <c r="D20" s="119"/>
      <c r="E20" s="288">
        <v>20000</v>
      </c>
      <c r="F20" s="118">
        <f>D20+E20</f>
        <v>20000</v>
      </c>
      <c r="G20" s="338">
        <v>20000</v>
      </c>
      <c r="H20" s="118">
        <v>0</v>
      </c>
      <c r="I20" s="118">
        <v>0</v>
      </c>
      <c r="J20" s="118">
        <f>H20+I20</f>
        <v>0</v>
      </c>
      <c r="K20" s="118"/>
      <c r="L20" s="318">
        <v>0</v>
      </c>
      <c r="M20" s="118">
        <v>0</v>
      </c>
      <c r="N20" s="118">
        <f>L20+M20</f>
        <v>0</v>
      </c>
      <c r="O20" s="193"/>
      <c r="P20" s="220">
        <f>D20+E20+H20+I20+L20+M20</f>
        <v>20000</v>
      </c>
      <c r="Q20" s="221"/>
      <c r="R20" s="118">
        <f>SUM(G20,K20,O20)</f>
        <v>20000</v>
      </c>
      <c r="S20" s="120"/>
      <c r="T20" s="133" t="s">
        <v>41</v>
      </c>
      <c r="U20" s="90"/>
    </row>
    <row r="21" spans="1:21" ht="15.5" hidden="1" x14ac:dyDescent="0.35">
      <c r="A21" s="17"/>
      <c r="B21" s="88" t="s">
        <v>39</v>
      </c>
      <c r="C21" s="117"/>
      <c r="D21" s="118"/>
      <c r="E21" s="118"/>
      <c r="F21" s="118"/>
      <c r="G21" s="118"/>
      <c r="H21" s="118"/>
      <c r="I21" s="118"/>
      <c r="J21" s="118"/>
      <c r="K21" s="118"/>
      <c r="L21" s="318"/>
      <c r="M21" s="118"/>
      <c r="N21" s="118"/>
      <c r="O21" s="193"/>
      <c r="P21" s="220">
        <f>SUM(D21:L21)</f>
        <v>0</v>
      </c>
      <c r="Q21" s="221"/>
      <c r="R21" s="118"/>
      <c r="S21" s="120"/>
      <c r="T21" s="135"/>
      <c r="U21" s="90"/>
    </row>
    <row r="22" spans="1:21" ht="15.5" hidden="1" x14ac:dyDescent="0.35">
      <c r="A22" s="17"/>
      <c r="B22" s="88" t="s">
        <v>42</v>
      </c>
      <c r="C22" s="86"/>
      <c r="D22" s="118"/>
      <c r="E22" s="118"/>
      <c r="F22" s="118"/>
      <c r="G22" s="118"/>
      <c r="H22" s="118"/>
      <c r="I22" s="118"/>
      <c r="J22" s="118"/>
      <c r="K22" s="118"/>
      <c r="L22" s="318"/>
      <c r="M22" s="118"/>
      <c r="N22" s="118"/>
      <c r="O22" s="193"/>
      <c r="P22" s="220">
        <f>SUM(D22:L22)</f>
        <v>0</v>
      </c>
      <c r="Q22" s="221"/>
      <c r="R22" s="118"/>
      <c r="S22" s="120"/>
      <c r="T22" s="135"/>
      <c r="U22" s="90"/>
    </row>
    <row r="23" spans="1:21" ht="15.5" hidden="1" x14ac:dyDescent="0.35">
      <c r="A23" s="17"/>
      <c r="B23" s="88" t="s">
        <v>43</v>
      </c>
      <c r="C23" s="86"/>
      <c r="D23" s="118"/>
      <c r="E23" s="118"/>
      <c r="F23" s="118"/>
      <c r="G23" s="118"/>
      <c r="H23" s="118"/>
      <c r="I23" s="118"/>
      <c r="J23" s="118"/>
      <c r="K23" s="118"/>
      <c r="L23" s="318"/>
      <c r="M23" s="118"/>
      <c r="N23" s="118"/>
      <c r="O23" s="193"/>
      <c r="P23" s="220">
        <f>SUM(D23:L23)</f>
        <v>0</v>
      </c>
      <c r="Q23" s="221"/>
      <c r="R23" s="118"/>
      <c r="S23" s="120"/>
      <c r="T23" s="135"/>
      <c r="U23" s="90"/>
    </row>
    <row r="24" spans="1:21" ht="15.5" hidden="1" x14ac:dyDescent="0.35">
      <c r="A24" s="17"/>
      <c r="B24" s="88" t="s">
        <v>44</v>
      </c>
      <c r="C24" s="91"/>
      <c r="D24" s="120"/>
      <c r="E24" s="120"/>
      <c r="F24" s="120"/>
      <c r="G24" s="120"/>
      <c r="H24" s="120"/>
      <c r="I24" s="120"/>
      <c r="J24" s="120"/>
      <c r="K24" s="120"/>
      <c r="L24" s="318"/>
      <c r="M24" s="120"/>
      <c r="N24" s="120"/>
      <c r="O24" s="193"/>
      <c r="P24" s="220">
        <f>SUM(D24:L24)</f>
        <v>0</v>
      </c>
      <c r="Q24" s="223"/>
      <c r="R24" s="120"/>
      <c r="S24" s="120"/>
      <c r="T24" s="136"/>
      <c r="U24" s="90"/>
    </row>
    <row r="25" spans="1:21" ht="15.5" hidden="1" x14ac:dyDescent="0.35">
      <c r="A25" s="17"/>
      <c r="B25" s="88" t="s">
        <v>45</v>
      </c>
      <c r="C25" s="91"/>
      <c r="D25" s="120"/>
      <c r="E25" s="120"/>
      <c r="F25" s="120"/>
      <c r="G25" s="120"/>
      <c r="H25" s="120"/>
      <c r="I25" s="120"/>
      <c r="J25" s="120"/>
      <c r="K25" s="120"/>
      <c r="L25" s="318"/>
      <c r="M25" s="120"/>
      <c r="N25" s="120"/>
      <c r="O25" s="193"/>
      <c r="P25" s="220">
        <f>SUM(D25:L25)</f>
        <v>0</v>
      </c>
      <c r="Q25" s="223"/>
      <c r="R25" s="120"/>
      <c r="S25" s="120"/>
      <c r="T25" s="136"/>
      <c r="U25" s="90"/>
    </row>
    <row r="26" spans="1:21" ht="15.5" x14ac:dyDescent="0.35">
      <c r="A26" s="17"/>
      <c r="C26" s="64" t="s">
        <v>31</v>
      </c>
      <c r="D26" s="122">
        <f>SUM(D17:D25)</f>
        <v>278000</v>
      </c>
      <c r="E26" s="122">
        <f>SUM(E17:E20)</f>
        <v>80000</v>
      </c>
      <c r="F26" s="122">
        <f>SUM(F17:F25)</f>
        <v>358000</v>
      </c>
      <c r="G26" s="339">
        <f>SUM(G20,G19,G18,G17)</f>
        <v>358000</v>
      </c>
      <c r="H26" s="122">
        <f>SUM(H17:H25)</f>
        <v>0</v>
      </c>
      <c r="I26" s="122">
        <f>SUM(I17:I20)</f>
        <v>0</v>
      </c>
      <c r="J26" s="122">
        <f>SUM(J17:J20)</f>
        <v>0</v>
      </c>
      <c r="K26" s="122"/>
      <c r="L26" s="320">
        <f>SUM(L17:L25)</f>
        <v>0</v>
      </c>
      <c r="M26" s="122">
        <f>SUM(M17:M25)</f>
        <v>0</v>
      </c>
      <c r="N26" s="121">
        <f>SUM(N18:N20)</f>
        <v>0</v>
      </c>
      <c r="O26" s="314"/>
      <c r="P26" s="122">
        <f>SUM(P17:P25)</f>
        <v>358000</v>
      </c>
      <c r="Q26" s="121">
        <f>(Q17*P17)+(Q18*P18)+(Q19*P19)+(Q21*P21)+(Q22*P22)+(Q23*P23)+(Q24*P24)+(Q25*P25)</f>
        <v>43000</v>
      </c>
      <c r="R26" s="121">
        <f>SUM(R17:R25)</f>
        <v>358000</v>
      </c>
      <c r="S26" s="224"/>
      <c r="T26" s="136"/>
      <c r="U26" s="22"/>
    </row>
    <row r="27" spans="1:21" ht="15.5" x14ac:dyDescent="0.35">
      <c r="A27" s="17"/>
      <c r="B27" s="64" t="s">
        <v>46</v>
      </c>
      <c r="C27" s="381" t="s">
        <v>47</v>
      </c>
      <c r="D27" s="351"/>
      <c r="E27" s="351"/>
      <c r="F27" s="351"/>
      <c r="G27" s="351"/>
      <c r="H27" s="351"/>
      <c r="I27" s="351"/>
      <c r="J27" s="351"/>
      <c r="K27" s="351"/>
      <c r="L27" s="351"/>
      <c r="M27" s="351"/>
      <c r="N27" s="351"/>
      <c r="O27" s="351"/>
      <c r="P27" s="351"/>
      <c r="Q27" s="351"/>
      <c r="R27" s="351"/>
      <c r="S27" s="351"/>
      <c r="T27" s="377"/>
      <c r="U27" s="21"/>
    </row>
    <row r="28" spans="1:21" ht="70.5" customHeight="1" x14ac:dyDescent="0.35">
      <c r="A28" s="17"/>
      <c r="B28" s="88" t="s">
        <v>48</v>
      </c>
      <c r="C28" s="86" t="s">
        <v>49</v>
      </c>
      <c r="D28" s="118">
        <v>40000</v>
      </c>
      <c r="E28" s="118">
        <v>0</v>
      </c>
      <c r="F28" s="118">
        <f>D28+E28</f>
        <v>40000</v>
      </c>
      <c r="G28" s="338">
        <v>40000</v>
      </c>
      <c r="H28" s="118">
        <v>0</v>
      </c>
      <c r="I28" s="118">
        <v>0</v>
      </c>
      <c r="J28" s="118">
        <f>H28+I28</f>
        <v>0</v>
      </c>
      <c r="K28" s="118"/>
      <c r="L28" s="318">
        <v>0</v>
      </c>
      <c r="M28" s="118">
        <v>0</v>
      </c>
      <c r="N28" s="118">
        <f>L28+M28</f>
        <v>0</v>
      </c>
      <c r="O28" s="193"/>
      <c r="P28" s="220">
        <f>D28+E28+H28+I28+L28+M28</f>
        <v>40000</v>
      </c>
      <c r="Q28" s="221"/>
      <c r="R28" s="118">
        <f>SUM(G28,K28,O28)</f>
        <v>40000</v>
      </c>
      <c r="S28" s="120"/>
      <c r="T28" s="135"/>
      <c r="U28" s="90"/>
    </row>
    <row r="29" spans="1:21" ht="143.25" customHeight="1" x14ac:dyDescent="0.35">
      <c r="A29" s="17"/>
      <c r="B29" s="88" t="s">
        <v>50</v>
      </c>
      <c r="C29" s="86" t="s">
        <v>51</v>
      </c>
      <c r="D29" s="118">
        <v>78843</v>
      </c>
      <c r="E29" s="287">
        <v>0</v>
      </c>
      <c r="F29" s="118">
        <f>D29+E29</f>
        <v>78843</v>
      </c>
      <c r="G29" s="338">
        <v>78843</v>
      </c>
      <c r="H29" s="118">
        <v>0</v>
      </c>
      <c r="I29" s="118">
        <v>0</v>
      </c>
      <c r="J29" s="118">
        <f>H29+I29</f>
        <v>0</v>
      </c>
      <c r="K29" s="118"/>
      <c r="L29" s="318">
        <v>0</v>
      </c>
      <c r="M29" s="118">
        <v>0</v>
      </c>
      <c r="N29" s="118">
        <f>L29+M29</f>
        <v>0</v>
      </c>
      <c r="O29" s="193"/>
      <c r="P29" s="220">
        <f>D29+E29+H29+I29+L29+M29</f>
        <v>78843</v>
      </c>
      <c r="Q29" s="221">
        <v>0.25</v>
      </c>
      <c r="R29" s="118">
        <f>SUM(G29,K29,O29)</f>
        <v>78843</v>
      </c>
      <c r="S29" s="120"/>
      <c r="T29" s="134"/>
      <c r="U29" s="90"/>
    </row>
    <row r="30" spans="1:21" ht="15.5" hidden="1" x14ac:dyDescent="0.35">
      <c r="A30" s="17"/>
      <c r="B30" s="88" t="s">
        <v>52</v>
      </c>
      <c r="C30" s="86"/>
      <c r="D30" s="118"/>
      <c r="E30" s="118"/>
      <c r="F30" s="118"/>
      <c r="G30" s="118"/>
      <c r="H30" s="118"/>
      <c r="I30" s="118"/>
      <c r="J30" s="118"/>
      <c r="K30" s="118"/>
      <c r="L30" s="318"/>
      <c r="M30" s="118"/>
      <c r="N30" s="118"/>
      <c r="O30" s="193"/>
      <c r="P30" s="220">
        <f t="shared" ref="P30:P35" si="0">SUM(D30:L30)</f>
        <v>0</v>
      </c>
      <c r="Q30" s="221"/>
      <c r="R30" s="118"/>
      <c r="S30" s="120"/>
      <c r="T30" s="135"/>
      <c r="U30" s="90"/>
    </row>
    <row r="31" spans="1:21" ht="15.5" hidden="1" x14ac:dyDescent="0.35">
      <c r="A31" s="17"/>
      <c r="B31" s="88" t="s">
        <v>53</v>
      </c>
      <c r="C31" s="86"/>
      <c r="D31" s="118"/>
      <c r="E31" s="118"/>
      <c r="F31" s="118"/>
      <c r="G31" s="118"/>
      <c r="H31" s="118"/>
      <c r="I31" s="118"/>
      <c r="J31" s="118"/>
      <c r="K31" s="118"/>
      <c r="L31" s="318"/>
      <c r="M31" s="118"/>
      <c r="N31" s="118"/>
      <c r="O31" s="193"/>
      <c r="P31" s="220">
        <f t="shared" si="0"/>
        <v>0</v>
      </c>
      <c r="Q31" s="221"/>
      <c r="R31" s="118"/>
      <c r="S31" s="120"/>
      <c r="T31" s="135"/>
      <c r="U31" s="90"/>
    </row>
    <row r="32" spans="1:21" s="17" customFormat="1" ht="15.5" hidden="1" x14ac:dyDescent="0.35">
      <c r="B32" s="88" t="s">
        <v>54</v>
      </c>
      <c r="C32" s="86"/>
      <c r="D32" s="118"/>
      <c r="E32" s="118"/>
      <c r="F32" s="118"/>
      <c r="G32" s="118"/>
      <c r="H32" s="118"/>
      <c r="I32" s="118"/>
      <c r="J32" s="118"/>
      <c r="K32" s="118"/>
      <c r="L32" s="318"/>
      <c r="M32" s="118"/>
      <c r="N32" s="118"/>
      <c r="O32" s="193"/>
      <c r="P32" s="220">
        <f t="shared" si="0"/>
        <v>0</v>
      </c>
      <c r="Q32" s="221"/>
      <c r="R32" s="118"/>
      <c r="S32" s="120"/>
      <c r="T32" s="135"/>
      <c r="U32" s="90"/>
    </row>
    <row r="33" spans="1:21" s="17" customFormat="1" ht="15.5" hidden="1" x14ac:dyDescent="0.35">
      <c r="B33" s="88" t="s">
        <v>55</v>
      </c>
      <c r="C33" s="86"/>
      <c r="D33" s="118"/>
      <c r="E33" s="118"/>
      <c r="F33" s="118"/>
      <c r="G33" s="118"/>
      <c r="H33" s="118"/>
      <c r="I33" s="118"/>
      <c r="J33" s="118"/>
      <c r="K33" s="118"/>
      <c r="L33" s="318"/>
      <c r="M33" s="118"/>
      <c r="N33" s="118"/>
      <c r="O33" s="193"/>
      <c r="P33" s="220">
        <f t="shared" si="0"/>
        <v>0</v>
      </c>
      <c r="Q33" s="221"/>
      <c r="R33" s="118"/>
      <c r="S33" s="120"/>
      <c r="T33" s="135"/>
      <c r="U33" s="90"/>
    </row>
    <row r="34" spans="1:21" s="17" customFormat="1" ht="10.5" customHeight="1" x14ac:dyDescent="0.35">
      <c r="A34" s="16"/>
      <c r="B34" s="88" t="s">
        <v>56</v>
      </c>
      <c r="C34" s="91"/>
      <c r="D34" s="120"/>
      <c r="E34" s="120"/>
      <c r="F34" s="120"/>
      <c r="G34" s="120"/>
      <c r="H34" s="120"/>
      <c r="I34" s="120"/>
      <c r="J34" s="120"/>
      <c r="K34" s="120"/>
      <c r="L34" s="318"/>
      <c r="M34" s="120"/>
      <c r="N34" s="120"/>
      <c r="O34" s="193"/>
      <c r="P34" s="220">
        <f t="shared" si="0"/>
        <v>0</v>
      </c>
      <c r="Q34" s="223"/>
      <c r="R34" s="120"/>
      <c r="S34" s="120"/>
      <c r="T34" s="136"/>
      <c r="U34" s="90"/>
    </row>
    <row r="35" spans="1:21" ht="21" customHeight="1" x14ac:dyDescent="0.35">
      <c r="B35" s="88" t="s">
        <v>57</v>
      </c>
      <c r="C35" s="91"/>
      <c r="D35" s="120"/>
      <c r="E35" s="120"/>
      <c r="F35" s="120"/>
      <c r="G35" s="120"/>
      <c r="H35" s="120"/>
      <c r="I35" s="120"/>
      <c r="J35" s="120"/>
      <c r="K35" s="120"/>
      <c r="L35" s="318"/>
      <c r="M35" s="120"/>
      <c r="N35" s="120"/>
      <c r="O35" s="193"/>
      <c r="P35" s="220">
        <f t="shared" si="0"/>
        <v>0</v>
      </c>
      <c r="Q35" s="223"/>
      <c r="R35" s="120"/>
      <c r="S35" s="120"/>
      <c r="T35" s="136"/>
      <c r="U35" s="90"/>
    </row>
    <row r="36" spans="1:21" ht="15.5" x14ac:dyDescent="0.35">
      <c r="C36" s="64" t="s">
        <v>31</v>
      </c>
      <c r="D36" s="122">
        <f>SUM(D28:D35)</f>
        <v>118843</v>
      </c>
      <c r="E36" s="122">
        <f ca="1">SUM(E28:E291)</f>
        <v>0</v>
      </c>
      <c r="F36" s="122">
        <f>SUM(F28:F35)</f>
        <v>118843</v>
      </c>
      <c r="G36" s="122">
        <f>SUM(G29,G28)</f>
        <v>118843</v>
      </c>
      <c r="H36" s="122">
        <f>SUM(H28:H35)</f>
        <v>0</v>
      </c>
      <c r="I36" s="122">
        <f>SUM(I28:I29)</f>
        <v>0</v>
      </c>
      <c r="J36" s="122">
        <f>SUM(J28:J29)</f>
        <v>0</v>
      </c>
      <c r="K36" s="122"/>
      <c r="L36" s="320">
        <f>SUM(L28:L35)</f>
        <v>0</v>
      </c>
      <c r="M36" s="122">
        <f>SUM(M28:M29)</f>
        <v>0</v>
      </c>
      <c r="N36" s="122">
        <f>SUM(N28:N29)</f>
        <v>0</v>
      </c>
      <c r="O36" s="314"/>
      <c r="P36" s="122">
        <f>SUM(P28:P35)</f>
        <v>118843</v>
      </c>
      <c r="Q36" s="121">
        <f>(Q28*P28)+(Q29*P29)+(Q30*P30)+(Q31*P31)+(Q32*P32)+(Q33*P33)+(Q34*P34)+(Q35*P35)</f>
        <v>19710.75</v>
      </c>
      <c r="R36" s="121">
        <f>SUM(R28:R35)</f>
        <v>118843</v>
      </c>
      <c r="S36" s="224"/>
      <c r="T36" s="136"/>
      <c r="U36" s="22"/>
    </row>
    <row r="37" spans="1:21" ht="15.5" x14ac:dyDescent="0.35">
      <c r="B37" s="64" t="s">
        <v>58</v>
      </c>
      <c r="C37" s="350" t="s">
        <v>59</v>
      </c>
      <c r="D37" s="351"/>
      <c r="E37" s="351"/>
      <c r="F37" s="351"/>
      <c r="G37" s="351"/>
      <c r="H37" s="351"/>
      <c r="I37" s="351"/>
      <c r="J37" s="351"/>
      <c r="K37" s="351"/>
      <c r="L37" s="351"/>
      <c r="M37" s="351"/>
      <c r="N37" s="351"/>
      <c r="O37" s="351"/>
      <c r="P37" s="351"/>
      <c r="Q37" s="351"/>
      <c r="R37" s="351"/>
      <c r="S37" s="351"/>
      <c r="T37" s="377"/>
      <c r="U37" s="21"/>
    </row>
    <row r="38" spans="1:21" ht="100.75" customHeight="1" x14ac:dyDescent="0.35">
      <c r="B38" s="88" t="s">
        <v>60</v>
      </c>
      <c r="C38" s="86" t="s">
        <v>61</v>
      </c>
      <c r="D38" s="119"/>
      <c r="E38" s="193">
        <v>0</v>
      </c>
      <c r="F38" s="193">
        <f>D38+E38</f>
        <v>0</v>
      </c>
      <c r="G38" s="193"/>
      <c r="H38" s="118">
        <v>30000</v>
      </c>
      <c r="I38" s="290">
        <v>0</v>
      </c>
      <c r="J38" s="118">
        <f>H38+I38</f>
        <v>30000</v>
      </c>
      <c r="K38" s="118">
        <v>30000</v>
      </c>
      <c r="L38" s="318">
        <v>0</v>
      </c>
      <c r="M38" s="118">
        <v>0</v>
      </c>
      <c r="N38" s="118">
        <f>L38+M38</f>
        <v>0</v>
      </c>
      <c r="O38" s="193"/>
      <c r="P38" s="220">
        <f>D38+E38+H38+I38+L38+M38</f>
        <v>30000</v>
      </c>
      <c r="Q38" s="221">
        <v>0.8</v>
      </c>
      <c r="R38" s="118">
        <f>SUM(G28,K28,O28)</f>
        <v>40000</v>
      </c>
      <c r="T38" s="303"/>
      <c r="U38" s="90"/>
    </row>
    <row r="39" spans="1:21" ht="46.5" x14ac:dyDescent="0.35">
      <c r="B39" s="88" t="s">
        <v>62</v>
      </c>
      <c r="C39" s="86" t="s">
        <v>63</v>
      </c>
      <c r="D39" s="119"/>
      <c r="E39" s="119"/>
      <c r="F39" s="119"/>
      <c r="G39" s="119"/>
      <c r="H39" s="118">
        <v>30000</v>
      </c>
      <c r="I39" s="118">
        <v>0</v>
      </c>
      <c r="J39" s="118">
        <f>H39+I39</f>
        <v>30000</v>
      </c>
      <c r="K39" s="118">
        <v>30000</v>
      </c>
      <c r="L39" s="318">
        <v>0</v>
      </c>
      <c r="M39" s="118">
        <v>0</v>
      </c>
      <c r="N39" s="118">
        <f>L39+M39</f>
        <v>0</v>
      </c>
      <c r="O39" s="193"/>
      <c r="P39" s="220">
        <f>D39+E39+H39+I39+L39+M39</f>
        <v>30000</v>
      </c>
      <c r="Q39" s="221">
        <v>1</v>
      </c>
      <c r="R39" s="118">
        <f>SUM(G29,K29,O29)</f>
        <v>78843</v>
      </c>
      <c r="S39" s="120"/>
      <c r="T39" s="135"/>
      <c r="U39" s="90"/>
    </row>
    <row r="40" spans="1:21" ht="15.5" hidden="1" x14ac:dyDescent="0.35">
      <c r="B40" s="88" t="s">
        <v>64</v>
      </c>
      <c r="C40" s="86"/>
      <c r="D40" s="118"/>
      <c r="E40" s="118"/>
      <c r="F40" s="118"/>
      <c r="G40" s="118"/>
      <c r="H40" s="118"/>
      <c r="I40" s="118"/>
      <c r="J40" s="118"/>
      <c r="K40" s="118"/>
      <c r="L40" s="318"/>
      <c r="M40" s="118"/>
      <c r="N40" s="118"/>
      <c r="O40" s="193"/>
      <c r="P40" s="220">
        <f t="shared" ref="P40:P45" si="1">SUM(D40:L40)</f>
        <v>0</v>
      </c>
      <c r="Q40" s="221"/>
      <c r="R40" s="118"/>
      <c r="S40" s="120"/>
      <c r="T40" s="135"/>
      <c r="U40" s="90"/>
    </row>
    <row r="41" spans="1:21" ht="15.5" hidden="1" x14ac:dyDescent="0.35">
      <c r="B41" s="88" t="s">
        <v>65</v>
      </c>
      <c r="C41" s="86"/>
      <c r="D41" s="118"/>
      <c r="E41" s="118"/>
      <c r="F41" s="118"/>
      <c r="G41" s="118"/>
      <c r="H41" s="118"/>
      <c r="I41" s="118"/>
      <c r="J41" s="118"/>
      <c r="K41" s="118"/>
      <c r="L41" s="318"/>
      <c r="M41" s="118"/>
      <c r="N41" s="118"/>
      <c r="O41" s="193"/>
      <c r="P41" s="220">
        <f t="shared" si="1"/>
        <v>0</v>
      </c>
      <c r="Q41" s="221"/>
      <c r="R41" s="118"/>
      <c r="S41" s="120"/>
      <c r="T41" s="135"/>
      <c r="U41" s="90"/>
    </row>
    <row r="42" spans="1:21" ht="15.5" hidden="1" x14ac:dyDescent="0.35">
      <c r="B42" s="88" t="s">
        <v>66</v>
      </c>
      <c r="C42" s="86"/>
      <c r="D42" s="118"/>
      <c r="E42" s="118"/>
      <c r="F42" s="118"/>
      <c r="G42" s="118"/>
      <c r="H42" s="118"/>
      <c r="I42" s="118"/>
      <c r="J42" s="118"/>
      <c r="K42" s="118"/>
      <c r="L42" s="318"/>
      <c r="M42" s="118"/>
      <c r="N42" s="118"/>
      <c r="O42" s="193"/>
      <c r="P42" s="220">
        <f t="shared" si="1"/>
        <v>0</v>
      </c>
      <c r="Q42" s="221"/>
      <c r="R42" s="118"/>
      <c r="S42" s="120"/>
      <c r="T42" s="135"/>
      <c r="U42" s="90"/>
    </row>
    <row r="43" spans="1:21" ht="15.5" hidden="1" x14ac:dyDescent="0.35">
      <c r="A43" s="17"/>
      <c r="B43" s="88" t="s">
        <v>67</v>
      </c>
      <c r="C43" s="86"/>
      <c r="D43" s="118"/>
      <c r="E43" s="118"/>
      <c r="F43" s="118"/>
      <c r="G43" s="118"/>
      <c r="H43" s="118"/>
      <c r="I43" s="118"/>
      <c r="J43" s="118"/>
      <c r="K43" s="118"/>
      <c r="L43" s="318"/>
      <c r="M43" s="118"/>
      <c r="N43" s="118"/>
      <c r="O43" s="193"/>
      <c r="P43" s="220">
        <f t="shared" si="1"/>
        <v>0</v>
      </c>
      <c r="Q43" s="221"/>
      <c r="R43" s="118"/>
      <c r="S43" s="120"/>
      <c r="T43" s="135"/>
      <c r="U43" s="90"/>
    </row>
    <row r="44" spans="1:21" s="17" customFormat="1" ht="15.5" hidden="1" x14ac:dyDescent="0.35">
      <c r="A44" s="16"/>
      <c r="B44" s="88" t="s">
        <v>68</v>
      </c>
      <c r="C44" s="91"/>
      <c r="D44" s="120"/>
      <c r="E44" s="120"/>
      <c r="F44" s="120"/>
      <c r="G44" s="120"/>
      <c r="H44" s="120"/>
      <c r="I44" s="120"/>
      <c r="J44" s="120"/>
      <c r="K44" s="120"/>
      <c r="L44" s="318"/>
      <c r="M44" s="120"/>
      <c r="N44" s="120"/>
      <c r="O44" s="193"/>
      <c r="P44" s="220">
        <f t="shared" si="1"/>
        <v>0</v>
      </c>
      <c r="Q44" s="223"/>
      <c r="R44" s="120"/>
      <c r="S44" s="120"/>
      <c r="T44" s="136"/>
      <c r="U44" s="90"/>
    </row>
    <row r="45" spans="1:21" ht="15.5" hidden="1" x14ac:dyDescent="0.35">
      <c r="B45" s="88" t="s">
        <v>69</v>
      </c>
      <c r="C45" s="91"/>
      <c r="D45" s="120"/>
      <c r="E45" s="120"/>
      <c r="F45" s="120"/>
      <c r="G45" s="120"/>
      <c r="H45" s="120"/>
      <c r="I45" s="120"/>
      <c r="J45" s="120"/>
      <c r="K45" s="120"/>
      <c r="L45" s="318"/>
      <c r="M45" s="120"/>
      <c r="N45" s="120"/>
      <c r="O45" s="193"/>
      <c r="P45" s="220">
        <f t="shared" si="1"/>
        <v>0</v>
      </c>
      <c r="Q45" s="223"/>
      <c r="R45" s="120"/>
      <c r="S45" s="120"/>
      <c r="T45" s="136"/>
      <c r="U45" s="90"/>
    </row>
    <row r="46" spans="1:21" ht="15.5" x14ac:dyDescent="0.35">
      <c r="C46" s="64" t="s">
        <v>31</v>
      </c>
      <c r="D46" s="121">
        <f>SUM(D38:D45)</f>
        <v>0</v>
      </c>
      <c r="E46" s="121">
        <f>SUM(E38:E45)</f>
        <v>0</v>
      </c>
      <c r="F46" s="121">
        <f>SUM(D46,E46)</f>
        <v>0</v>
      </c>
      <c r="G46" s="121">
        <f>SUM(G38:G39)</f>
        <v>0</v>
      </c>
      <c r="H46" s="121">
        <f>SUM(H38:H45)</f>
        <v>60000</v>
      </c>
      <c r="I46" s="121">
        <f>SUM(I38:I39)</f>
        <v>0</v>
      </c>
      <c r="J46" s="121">
        <f>SUM(J38:J39)</f>
        <v>60000</v>
      </c>
      <c r="K46" s="121">
        <f>SUM(K38:K39)</f>
        <v>60000</v>
      </c>
      <c r="L46" s="319">
        <f>SUM(L38:L45)</f>
        <v>0</v>
      </c>
      <c r="M46" s="121">
        <f>SUM(M38:M39)</f>
        <v>0</v>
      </c>
      <c r="N46" s="121">
        <f>SUM(N38:N39)</f>
        <v>0</v>
      </c>
      <c r="O46" s="313"/>
      <c r="P46" s="121">
        <f>SUM(P38:P45)</f>
        <v>60000</v>
      </c>
      <c r="Q46" s="121">
        <f>(Q38*P38)+(Q39*P39)+(Q40*P40)+(Q41*P41)+(Q42*P42)+(Q43*P43)+(Q44*P44)+(Q45*P45)</f>
        <v>54000</v>
      </c>
      <c r="R46" s="121">
        <f>SUM(R38:R45)</f>
        <v>118843</v>
      </c>
      <c r="S46" s="224"/>
      <c r="T46" s="136"/>
      <c r="U46" s="22"/>
    </row>
    <row r="47" spans="1:21" ht="15.5" x14ac:dyDescent="0.35">
      <c r="B47" s="92"/>
      <c r="C47" s="93"/>
      <c r="D47" s="123"/>
      <c r="E47" s="123"/>
      <c r="F47" s="123"/>
      <c r="G47" s="123"/>
      <c r="H47" s="123"/>
      <c r="I47" s="123"/>
      <c r="J47" s="123"/>
      <c r="K47" s="123"/>
      <c r="L47" s="321"/>
      <c r="M47" s="123"/>
      <c r="N47" s="123"/>
      <c r="O47" s="315"/>
      <c r="P47" s="123"/>
      <c r="Q47" s="123"/>
      <c r="R47" s="123"/>
      <c r="S47" s="123"/>
      <c r="T47" s="94"/>
      <c r="U47" s="90"/>
    </row>
    <row r="48" spans="1:21" ht="15.5" x14ac:dyDescent="0.35">
      <c r="B48" s="64" t="s">
        <v>70</v>
      </c>
      <c r="C48" s="386" t="s">
        <v>71</v>
      </c>
      <c r="D48" s="387"/>
      <c r="E48" s="387"/>
      <c r="F48" s="387"/>
      <c r="G48" s="387"/>
      <c r="H48" s="387"/>
      <c r="I48" s="387"/>
      <c r="J48" s="387"/>
      <c r="K48" s="387"/>
      <c r="L48" s="387"/>
      <c r="M48" s="387"/>
      <c r="N48" s="387"/>
      <c r="O48" s="387"/>
      <c r="P48" s="387"/>
      <c r="Q48" s="387"/>
      <c r="R48" s="387"/>
      <c r="S48" s="387"/>
      <c r="T48" s="388"/>
      <c r="U48" s="7"/>
    </row>
    <row r="49" spans="1:21" ht="15.5" x14ac:dyDescent="0.35">
      <c r="B49" s="64" t="s">
        <v>622</v>
      </c>
      <c r="C49" s="350" t="s">
        <v>72</v>
      </c>
      <c r="D49" s="351"/>
      <c r="E49" s="351"/>
      <c r="F49" s="351"/>
      <c r="G49" s="351"/>
      <c r="H49" s="351"/>
      <c r="I49" s="351"/>
      <c r="J49" s="351"/>
      <c r="K49" s="351"/>
      <c r="L49" s="351"/>
      <c r="M49" s="351"/>
      <c r="N49" s="351"/>
      <c r="O49" s="351"/>
      <c r="P49" s="351"/>
      <c r="Q49" s="351"/>
      <c r="R49" s="351"/>
      <c r="S49" s="351"/>
      <c r="T49" s="377"/>
      <c r="U49" s="21"/>
    </row>
    <row r="50" spans="1:21" ht="190.5" customHeight="1" x14ac:dyDescent="0.35">
      <c r="B50" s="88" t="s">
        <v>73</v>
      </c>
      <c r="C50" s="86" t="s">
        <v>74</v>
      </c>
      <c r="D50" s="119"/>
      <c r="E50" s="288">
        <f>21230+25500</f>
        <v>46730</v>
      </c>
      <c r="F50" s="193">
        <f>+D50+E50</f>
        <v>46730</v>
      </c>
      <c r="G50" s="340">
        <v>46730</v>
      </c>
      <c r="H50" s="118">
        <v>230000</v>
      </c>
      <c r="I50" s="290">
        <v>0</v>
      </c>
      <c r="J50" s="118">
        <f>H50+I50</f>
        <v>230000</v>
      </c>
      <c r="K50" s="118">
        <v>230000</v>
      </c>
      <c r="L50" s="318">
        <v>0</v>
      </c>
      <c r="M50" s="118">
        <v>0</v>
      </c>
      <c r="N50" s="118">
        <f>L50+M50</f>
        <v>0</v>
      </c>
      <c r="O50" s="193"/>
      <c r="P50" s="220">
        <f>D50+E50+H50+I50+L50+M50</f>
        <v>276730</v>
      </c>
      <c r="Q50" s="221">
        <v>1</v>
      </c>
      <c r="R50" s="118">
        <f>SUM(G50,K50,O50)</f>
        <v>276730</v>
      </c>
      <c r="T50" s="304" t="s">
        <v>618</v>
      </c>
      <c r="U50" s="90"/>
    </row>
    <row r="51" spans="1:21" ht="117.65" customHeight="1" x14ac:dyDescent="0.35">
      <c r="B51" s="88" t="s">
        <v>75</v>
      </c>
      <c r="C51" s="86" t="s">
        <v>76</v>
      </c>
      <c r="D51" s="119"/>
      <c r="E51" s="119"/>
      <c r="F51" s="119"/>
      <c r="G51" s="119"/>
      <c r="H51" s="118">
        <v>160748</v>
      </c>
      <c r="I51" s="118">
        <v>0</v>
      </c>
      <c r="J51" s="118">
        <f>H51+I51</f>
        <v>160748</v>
      </c>
      <c r="K51" s="118">
        <v>160784</v>
      </c>
      <c r="L51" s="318">
        <v>404000</v>
      </c>
      <c r="M51" s="118">
        <v>0</v>
      </c>
      <c r="N51" s="118">
        <f>L51+M51</f>
        <v>404000</v>
      </c>
      <c r="O51" s="331">
        <v>393157.04</v>
      </c>
      <c r="P51" s="220">
        <f>D51+E51+H51+I51+L51+M51</f>
        <v>564748</v>
      </c>
      <c r="Q51" s="221">
        <v>1</v>
      </c>
      <c r="R51" s="118">
        <f>SUM(G51,K51,O51)</f>
        <v>553941.04</v>
      </c>
      <c r="S51" s="222" t="s">
        <v>77</v>
      </c>
      <c r="T51" s="135"/>
      <c r="U51" s="90"/>
    </row>
    <row r="52" spans="1:21" ht="15.5" hidden="1" x14ac:dyDescent="0.35">
      <c r="B52" s="88" t="s">
        <v>78</v>
      </c>
      <c r="C52" s="86"/>
      <c r="D52" s="118"/>
      <c r="E52" s="118"/>
      <c r="F52" s="118"/>
      <c r="G52" s="118"/>
      <c r="H52" s="118"/>
      <c r="I52" s="118"/>
      <c r="J52" s="118"/>
      <c r="K52" s="118"/>
      <c r="L52" s="318"/>
      <c r="M52" s="118"/>
      <c r="N52" s="118"/>
      <c r="O52" s="193"/>
      <c r="P52" s="220">
        <f t="shared" ref="P52:P57" si="2">SUM(D52:L52)</f>
        <v>0</v>
      </c>
      <c r="Q52" s="221"/>
      <c r="R52" s="118"/>
      <c r="S52" s="120"/>
      <c r="T52" s="135"/>
      <c r="U52" s="90"/>
    </row>
    <row r="53" spans="1:21" ht="15.5" hidden="1" x14ac:dyDescent="0.35">
      <c r="B53" s="88" t="s">
        <v>79</v>
      </c>
      <c r="C53" s="86"/>
      <c r="D53" s="118"/>
      <c r="E53" s="118"/>
      <c r="F53" s="118"/>
      <c r="G53" s="118"/>
      <c r="H53" s="118"/>
      <c r="I53" s="118"/>
      <c r="J53" s="118"/>
      <c r="K53" s="118"/>
      <c r="L53" s="318"/>
      <c r="M53" s="118"/>
      <c r="N53" s="118"/>
      <c r="O53" s="193"/>
      <c r="P53" s="220">
        <f t="shared" si="2"/>
        <v>0</v>
      </c>
      <c r="Q53" s="221"/>
      <c r="R53" s="118"/>
      <c r="S53" s="120"/>
      <c r="T53" s="135"/>
      <c r="U53" s="90"/>
    </row>
    <row r="54" spans="1:21" ht="15.5" hidden="1" x14ac:dyDescent="0.35">
      <c r="B54" s="88" t="s">
        <v>80</v>
      </c>
      <c r="C54" s="86"/>
      <c r="D54" s="118"/>
      <c r="E54" s="118"/>
      <c r="F54" s="118"/>
      <c r="G54" s="118"/>
      <c r="H54" s="118"/>
      <c r="I54" s="118"/>
      <c r="J54" s="118"/>
      <c r="K54" s="118"/>
      <c r="L54" s="318"/>
      <c r="M54" s="118"/>
      <c r="N54" s="118"/>
      <c r="O54" s="193"/>
      <c r="P54" s="220">
        <f t="shared" si="2"/>
        <v>0</v>
      </c>
      <c r="Q54" s="221"/>
      <c r="R54" s="118"/>
      <c r="S54" s="120"/>
      <c r="T54" s="135"/>
      <c r="U54" s="90"/>
    </row>
    <row r="55" spans="1:21" ht="15.5" hidden="1" x14ac:dyDescent="0.35">
      <c r="B55" s="88" t="s">
        <v>81</v>
      </c>
      <c r="C55" s="86"/>
      <c r="D55" s="118"/>
      <c r="E55" s="118"/>
      <c r="F55" s="118"/>
      <c r="G55" s="118"/>
      <c r="H55" s="118"/>
      <c r="I55" s="118"/>
      <c r="J55" s="118"/>
      <c r="K55" s="118"/>
      <c r="L55" s="318"/>
      <c r="M55" s="118"/>
      <c r="N55" s="118"/>
      <c r="O55" s="193"/>
      <c r="P55" s="220">
        <f t="shared" si="2"/>
        <v>0</v>
      </c>
      <c r="Q55" s="221"/>
      <c r="R55" s="118"/>
      <c r="S55" s="120"/>
      <c r="T55" s="135"/>
      <c r="U55" s="90"/>
    </row>
    <row r="56" spans="1:21" ht="15.5" hidden="1" x14ac:dyDescent="0.35">
      <c r="A56" s="17"/>
      <c r="B56" s="88" t="s">
        <v>82</v>
      </c>
      <c r="C56" s="91"/>
      <c r="D56" s="120"/>
      <c r="E56" s="120"/>
      <c r="F56" s="120"/>
      <c r="G56" s="120"/>
      <c r="H56" s="120"/>
      <c r="I56" s="120"/>
      <c r="J56" s="120"/>
      <c r="K56" s="120"/>
      <c r="L56" s="318"/>
      <c r="M56" s="120"/>
      <c r="N56" s="120"/>
      <c r="O56" s="193"/>
      <c r="P56" s="220">
        <f t="shared" si="2"/>
        <v>0</v>
      </c>
      <c r="Q56" s="223"/>
      <c r="R56" s="120"/>
      <c r="S56" s="120"/>
      <c r="T56" s="136"/>
      <c r="U56" s="90"/>
    </row>
    <row r="57" spans="1:21" s="17" customFormat="1" ht="15.5" hidden="1" x14ac:dyDescent="0.35">
      <c r="B57" s="88" t="s">
        <v>83</v>
      </c>
      <c r="C57" s="91"/>
      <c r="D57" s="120"/>
      <c r="E57" s="120"/>
      <c r="F57" s="120"/>
      <c r="G57" s="120"/>
      <c r="H57" s="120"/>
      <c r="I57" s="120"/>
      <c r="J57" s="120"/>
      <c r="K57" s="120"/>
      <c r="L57" s="318"/>
      <c r="M57" s="120"/>
      <c r="N57" s="120"/>
      <c r="O57" s="193"/>
      <c r="P57" s="220">
        <f t="shared" si="2"/>
        <v>0</v>
      </c>
      <c r="Q57" s="223"/>
      <c r="R57" s="120"/>
      <c r="S57" s="120"/>
      <c r="T57" s="136"/>
      <c r="U57" s="90"/>
    </row>
    <row r="58" spans="1:21" s="17" customFormat="1" ht="15.5" x14ac:dyDescent="0.35">
      <c r="A58" s="16"/>
      <c r="B58" s="16"/>
      <c r="C58" s="64" t="s">
        <v>31</v>
      </c>
      <c r="D58" s="121">
        <f>SUM(D50:D57)</f>
        <v>0</v>
      </c>
      <c r="E58" s="121">
        <f>SUM(E50:E57)</f>
        <v>46730</v>
      </c>
      <c r="F58" s="121">
        <f>SUM(F50:F51)</f>
        <v>46730</v>
      </c>
      <c r="G58" s="121">
        <f>G50</f>
        <v>46730</v>
      </c>
      <c r="H58" s="121">
        <f>SUM(H50:H57)</f>
        <v>390748</v>
      </c>
      <c r="I58" s="121">
        <f>SUM(I50:I51)</f>
        <v>0</v>
      </c>
      <c r="J58" s="121">
        <f>SUM(J50:J51)</f>
        <v>390748</v>
      </c>
      <c r="K58" s="121">
        <f>SUM(K50:K51)</f>
        <v>390784</v>
      </c>
      <c r="L58" s="319">
        <f>SUM(L50:L57)</f>
        <v>404000</v>
      </c>
      <c r="M58" s="122">
        <f>SUM(M50:M51)</f>
        <v>0</v>
      </c>
      <c r="N58" s="122">
        <f>SUM(N50:N51)</f>
        <v>404000</v>
      </c>
      <c r="O58" s="314"/>
      <c r="P58" s="122">
        <f>SUM(P50:P57)</f>
        <v>841478</v>
      </c>
      <c r="Q58" s="121">
        <f>(Q50*P50)+(Q51*P51)+(Q52*P52)+(Q53*P53)+(Q54*P54)+(Q55*P55)+(Q56*P56)+(Q57*P57)</f>
        <v>841478</v>
      </c>
      <c r="R58" s="121">
        <f>SUM(R50:R57)</f>
        <v>830671.04</v>
      </c>
      <c r="S58" s="224"/>
      <c r="T58" s="136"/>
      <c r="U58" s="22"/>
    </row>
    <row r="59" spans="1:21" ht="15.5" x14ac:dyDescent="0.35">
      <c r="B59" s="64" t="s">
        <v>84</v>
      </c>
      <c r="C59" s="350" t="s">
        <v>85</v>
      </c>
      <c r="D59" s="351"/>
      <c r="E59" s="351"/>
      <c r="F59" s="351"/>
      <c r="G59" s="351"/>
      <c r="H59" s="351"/>
      <c r="I59" s="351"/>
      <c r="J59" s="351"/>
      <c r="K59" s="351"/>
      <c r="L59" s="351"/>
      <c r="M59" s="351"/>
      <c r="N59" s="351"/>
      <c r="O59" s="351"/>
      <c r="P59" s="351"/>
      <c r="Q59" s="351"/>
      <c r="R59" s="351"/>
      <c r="S59" s="351"/>
      <c r="T59" s="377"/>
      <c r="U59" s="21"/>
    </row>
    <row r="60" spans="1:21" ht="100.5" customHeight="1" x14ac:dyDescent="0.35">
      <c r="B60" s="88" t="s">
        <v>86</v>
      </c>
      <c r="C60" s="86" t="s">
        <v>87</v>
      </c>
      <c r="D60" s="119"/>
      <c r="E60" s="119"/>
      <c r="F60" s="119"/>
      <c r="G60" s="119"/>
      <c r="H60" s="118">
        <v>80000</v>
      </c>
      <c r="I60" s="118">
        <v>0</v>
      </c>
      <c r="J60" s="118">
        <f>H60+I60</f>
        <v>80000</v>
      </c>
      <c r="K60" s="118">
        <v>80000</v>
      </c>
      <c r="L60" s="318">
        <v>0</v>
      </c>
      <c r="M60" s="118">
        <v>0</v>
      </c>
      <c r="N60" s="118">
        <f>L60+M60</f>
        <v>0</v>
      </c>
      <c r="O60" s="193"/>
      <c r="P60" s="220">
        <f>D60+E60+H60+I60+L60+M60</f>
        <v>80000</v>
      </c>
      <c r="Q60" s="221">
        <v>1</v>
      </c>
      <c r="R60" s="118">
        <f>SUM(G60,K60,O60)</f>
        <v>80000</v>
      </c>
      <c r="S60" s="222" t="s">
        <v>88</v>
      </c>
      <c r="T60" s="135"/>
      <c r="U60" s="90"/>
    </row>
    <row r="61" spans="1:21" ht="109" customHeight="1" x14ac:dyDescent="0.35">
      <c r="B61" s="88" t="s">
        <v>89</v>
      </c>
      <c r="C61" s="86" t="s">
        <v>90</v>
      </c>
      <c r="D61" s="119"/>
      <c r="E61" s="119"/>
      <c r="F61" s="119"/>
      <c r="G61" s="119"/>
      <c r="H61" s="118">
        <v>30000</v>
      </c>
      <c r="I61" s="118">
        <v>0</v>
      </c>
      <c r="J61" s="118">
        <f>H61+I61</f>
        <v>30000</v>
      </c>
      <c r="K61" s="118">
        <v>30000</v>
      </c>
      <c r="L61" s="318">
        <v>156748</v>
      </c>
      <c r="M61" s="294">
        <v>93457.94</v>
      </c>
      <c r="N61" s="118">
        <f>L61+M61</f>
        <v>250205.94</v>
      </c>
      <c r="O61" s="331">
        <v>170536.42</v>
      </c>
      <c r="P61" s="220">
        <f>D61+E61+H61+I61+L61+M61</f>
        <v>280205.94</v>
      </c>
      <c r="Q61" s="221">
        <v>1</v>
      </c>
      <c r="R61" s="118">
        <f>SUM(G61,K61,O61)</f>
        <v>200536.42</v>
      </c>
      <c r="S61" s="120"/>
      <c r="T61" s="295" t="s">
        <v>91</v>
      </c>
      <c r="U61" s="90"/>
    </row>
    <row r="62" spans="1:21" ht="186" x14ac:dyDescent="0.35">
      <c r="B62" s="88" t="s">
        <v>92</v>
      </c>
      <c r="C62" s="117" t="s">
        <v>93</v>
      </c>
      <c r="D62" s="119"/>
      <c r="E62" s="288">
        <v>40000</v>
      </c>
      <c r="F62" s="288">
        <v>40000</v>
      </c>
      <c r="G62" s="340">
        <v>40000</v>
      </c>
      <c r="H62" s="118">
        <v>0</v>
      </c>
      <c r="I62" s="118">
        <v>0</v>
      </c>
      <c r="J62" s="118">
        <f>H62+I62</f>
        <v>0</v>
      </c>
      <c r="K62" s="118">
        <v>0</v>
      </c>
      <c r="L62" s="318">
        <v>0</v>
      </c>
      <c r="M62" s="118">
        <v>0</v>
      </c>
      <c r="N62" s="118">
        <f>L62+M62</f>
        <v>0</v>
      </c>
      <c r="O62" s="193"/>
      <c r="P62" s="220">
        <f>D62+E62+H62+I62+L62+M62</f>
        <v>40000</v>
      </c>
      <c r="Q62" s="221"/>
      <c r="R62" s="118">
        <f>SUM(G62,K62,O62)</f>
        <v>40000</v>
      </c>
      <c r="S62" s="120"/>
      <c r="T62" s="302" t="s">
        <v>617</v>
      </c>
      <c r="U62" s="90"/>
    </row>
    <row r="63" spans="1:21" ht="15.5" hidden="1" x14ac:dyDescent="0.35">
      <c r="B63" s="88" t="s">
        <v>94</v>
      </c>
      <c r="C63" s="86"/>
      <c r="D63" s="118"/>
      <c r="E63" s="193"/>
      <c r="F63" s="193"/>
      <c r="G63" s="193"/>
      <c r="H63" s="118"/>
      <c r="I63" s="118"/>
      <c r="J63" s="118"/>
      <c r="K63" s="118"/>
      <c r="L63" s="318"/>
      <c r="M63" s="118"/>
      <c r="N63" s="118"/>
      <c r="O63" s="193"/>
      <c r="P63" s="220">
        <f>SUM(D63:L63)</f>
        <v>0</v>
      </c>
      <c r="Q63" s="221"/>
      <c r="R63" s="118"/>
      <c r="S63" s="120"/>
      <c r="T63" s="293" t="s">
        <v>95</v>
      </c>
      <c r="U63" s="90"/>
    </row>
    <row r="64" spans="1:21" ht="263.5" hidden="1" x14ac:dyDescent="0.35">
      <c r="B64" s="88" t="s">
        <v>96</v>
      </c>
      <c r="C64" s="86"/>
      <c r="D64" s="118"/>
      <c r="E64" s="193"/>
      <c r="F64" s="193"/>
      <c r="G64" s="193"/>
      <c r="H64" s="118"/>
      <c r="I64" s="118"/>
      <c r="J64" s="118"/>
      <c r="K64" s="118"/>
      <c r="L64" s="318"/>
      <c r="M64" s="118"/>
      <c r="N64" s="118"/>
      <c r="O64" s="193"/>
      <c r="P64" s="220">
        <f>SUM(D64:L64)</f>
        <v>0</v>
      </c>
      <c r="Q64" s="221"/>
      <c r="R64" s="118"/>
      <c r="S64" s="120"/>
      <c r="T64" s="293" t="s">
        <v>97</v>
      </c>
      <c r="U64" s="90"/>
    </row>
    <row r="65" spans="1:21" ht="15.5" hidden="1" x14ac:dyDescent="0.35">
      <c r="B65" s="88" t="s">
        <v>98</v>
      </c>
      <c r="C65" s="86"/>
      <c r="D65" s="118"/>
      <c r="E65" s="193"/>
      <c r="F65" s="193"/>
      <c r="G65" s="193"/>
      <c r="H65" s="118"/>
      <c r="I65" s="118"/>
      <c r="J65" s="118"/>
      <c r="K65" s="118"/>
      <c r="L65" s="318"/>
      <c r="M65" s="118"/>
      <c r="N65" s="118"/>
      <c r="O65" s="193"/>
      <c r="P65" s="220">
        <f>SUM(D65:L65)</f>
        <v>0</v>
      </c>
      <c r="Q65" s="221"/>
      <c r="R65" s="118"/>
      <c r="S65" s="120"/>
      <c r="T65" s="295"/>
      <c r="U65" s="90"/>
    </row>
    <row r="66" spans="1:21" ht="15.5" hidden="1" x14ac:dyDescent="0.35">
      <c r="B66" s="88" t="s">
        <v>99</v>
      </c>
      <c r="C66" s="91"/>
      <c r="D66" s="120"/>
      <c r="E66" s="193"/>
      <c r="F66" s="193"/>
      <c r="G66" s="193"/>
      <c r="H66" s="120"/>
      <c r="I66" s="120"/>
      <c r="J66" s="120"/>
      <c r="K66" s="120"/>
      <c r="L66" s="318"/>
      <c r="M66" s="120"/>
      <c r="N66" s="120"/>
      <c r="O66" s="193"/>
      <c r="P66" s="220">
        <f>SUM(D66:L66)</f>
        <v>0</v>
      </c>
      <c r="Q66" s="223"/>
      <c r="R66" s="120"/>
      <c r="S66" s="120"/>
      <c r="T66" s="296"/>
      <c r="U66" s="90"/>
    </row>
    <row r="67" spans="1:21" ht="15.5" hidden="1" x14ac:dyDescent="0.35">
      <c r="B67" s="88" t="s">
        <v>100</v>
      </c>
      <c r="C67" s="91"/>
      <c r="D67" s="120"/>
      <c r="E67" s="193"/>
      <c r="F67" s="193"/>
      <c r="G67" s="193"/>
      <c r="H67" s="120"/>
      <c r="I67" s="120"/>
      <c r="J67" s="120"/>
      <c r="K67" s="120"/>
      <c r="L67" s="318"/>
      <c r="M67" s="120"/>
      <c r="N67" s="120"/>
      <c r="O67" s="193"/>
      <c r="P67" s="220">
        <f>SUM(D67:L67)</f>
        <v>0</v>
      </c>
      <c r="Q67" s="223"/>
      <c r="R67" s="120"/>
      <c r="S67" s="120"/>
      <c r="T67" s="296"/>
      <c r="U67" s="90"/>
    </row>
    <row r="68" spans="1:21" ht="15.5" x14ac:dyDescent="0.35">
      <c r="C68" s="64" t="s">
        <v>31</v>
      </c>
      <c r="D68" s="122">
        <f>SUM(D60:D67)</f>
        <v>0</v>
      </c>
      <c r="E68" s="122">
        <f>SUM(E60:E67)</f>
        <v>40000</v>
      </c>
      <c r="F68" s="122">
        <f>SUM(F60:F67)</f>
        <v>40000</v>
      </c>
      <c r="G68" s="122">
        <f>G62</f>
        <v>40000</v>
      </c>
      <c r="H68" s="122">
        <f>SUM(H60:H67)</f>
        <v>110000</v>
      </c>
      <c r="I68" s="122">
        <f>SUM(I60:I62)</f>
        <v>0</v>
      </c>
      <c r="J68" s="122">
        <f>SUM(J60:J62)</f>
        <v>110000</v>
      </c>
      <c r="K68" s="122">
        <f>SUM(K60:K62)</f>
        <v>110000</v>
      </c>
      <c r="L68" s="10">
        <f>SUM(L60:L67)</f>
        <v>156748</v>
      </c>
      <c r="M68" s="122">
        <f>SUM(M60:M62)</f>
        <v>93457.94</v>
      </c>
      <c r="N68" s="122">
        <f>SUM(N60:N62)</f>
        <v>250205.94</v>
      </c>
      <c r="O68" s="122"/>
      <c r="P68" s="122">
        <f>SUM(P60:P67)</f>
        <v>400205.94</v>
      </c>
      <c r="Q68" s="121">
        <f>(Q60*P60)+(Q61*P61)+(Q62*P62)+(Q63*P63)+(Q64*P64)+(Q65*P65)+(Q66*P66)+(Q67*P67)</f>
        <v>360205.94</v>
      </c>
      <c r="R68" s="225">
        <f>SUM(R60:R67)</f>
        <v>320536.42000000004</v>
      </c>
      <c r="S68" s="226"/>
      <c r="T68" s="296"/>
      <c r="U68" s="22"/>
    </row>
    <row r="69" spans="1:21" ht="51" hidden="1" customHeight="1" x14ac:dyDescent="0.35">
      <c r="B69" s="64" t="s">
        <v>101</v>
      </c>
      <c r="C69" s="350"/>
      <c r="D69" s="351"/>
      <c r="E69" s="351"/>
      <c r="F69" s="351"/>
      <c r="G69" s="351"/>
      <c r="H69" s="351"/>
      <c r="I69" s="351"/>
      <c r="J69" s="351"/>
      <c r="K69" s="351"/>
      <c r="L69" s="351"/>
      <c r="M69" s="351"/>
      <c r="N69" s="351"/>
      <c r="O69" s="351"/>
      <c r="P69" s="351"/>
      <c r="Q69" s="351"/>
      <c r="R69" s="351"/>
      <c r="S69" s="351"/>
      <c r="T69" s="352"/>
      <c r="U69" s="21"/>
    </row>
    <row r="70" spans="1:21" ht="15.5" hidden="1" x14ac:dyDescent="0.35">
      <c r="B70" s="88" t="s">
        <v>102</v>
      </c>
      <c r="C70" s="86"/>
      <c r="D70" s="118"/>
      <c r="E70" s="118"/>
      <c r="F70" s="118"/>
      <c r="G70" s="118"/>
      <c r="H70" s="118"/>
      <c r="I70" s="118"/>
      <c r="J70" s="118"/>
      <c r="K70" s="118"/>
      <c r="L70" s="318"/>
      <c r="M70" s="118"/>
      <c r="N70" s="118"/>
      <c r="O70" s="193"/>
      <c r="P70" s="220">
        <f t="shared" ref="P70:P77" si="3">SUM(D70:L70)</f>
        <v>0</v>
      </c>
      <c r="Q70" s="221"/>
      <c r="R70" s="118"/>
      <c r="S70" s="120"/>
      <c r="T70" s="295"/>
      <c r="U70" s="90"/>
    </row>
    <row r="71" spans="1:21" ht="15.5" hidden="1" x14ac:dyDescent="0.35">
      <c r="B71" s="88" t="s">
        <v>103</v>
      </c>
      <c r="C71" s="86"/>
      <c r="D71" s="118"/>
      <c r="E71" s="118"/>
      <c r="F71" s="118"/>
      <c r="G71" s="118"/>
      <c r="H71" s="118"/>
      <c r="I71" s="118"/>
      <c r="J71" s="118"/>
      <c r="K71" s="118"/>
      <c r="L71" s="318"/>
      <c r="M71" s="118"/>
      <c r="N71" s="118"/>
      <c r="O71" s="193"/>
      <c r="P71" s="220">
        <f t="shared" si="3"/>
        <v>0</v>
      </c>
      <c r="Q71" s="221"/>
      <c r="R71" s="118"/>
      <c r="S71" s="120"/>
      <c r="T71" s="295"/>
      <c r="U71" s="90"/>
    </row>
    <row r="72" spans="1:21" ht="15.5" hidden="1" x14ac:dyDescent="0.35">
      <c r="B72" s="88" t="s">
        <v>104</v>
      </c>
      <c r="C72" s="86"/>
      <c r="D72" s="118"/>
      <c r="E72" s="118"/>
      <c r="F72" s="118"/>
      <c r="G72" s="118"/>
      <c r="H72" s="118"/>
      <c r="I72" s="118"/>
      <c r="J72" s="118"/>
      <c r="K72" s="118"/>
      <c r="L72" s="318"/>
      <c r="M72" s="118"/>
      <c r="N72" s="118"/>
      <c r="O72" s="193"/>
      <c r="P72" s="220">
        <f t="shared" si="3"/>
        <v>0</v>
      </c>
      <c r="Q72" s="221"/>
      <c r="R72" s="118"/>
      <c r="S72" s="120"/>
      <c r="T72" s="295"/>
      <c r="U72" s="90"/>
    </row>
    <row r="73" spans="1:21" ht="15.5" hidden="1" x14ac:dyDescent="0.35">
      <c r="A73" s="17"/>
      <c r="B73" s="88" t="s">
        <v>105</v>
      </c>
      <c r="C73" s="86"/>
      <c r="D73" s="118"/>
      <c r="E73" s="118"/>
      <c r="F73" s="118"/>
      <c r="G73" s="118"/>
      <c r="H73" s="118"/>
      <c r="I73" s="118"/>
      <c r="J73" s="118"/>
      <c r="K73" s="118"/>
      <c r="L73" s="318"/>
      <c r="M73" s="118"/>
      <c r="N73" s="118"/>
      <c r="O73" s="193"/>
      <c r="P73" s="220">
        <f t="shared" si="3"/>
        <v>0</v>
      </c>
      <c r="Q73" s="221"/>
      <c r="R73" s="118"/>
      <c r="S73" s="120"/>
      <c r="T73" s="295"/>
      <c r="U73" s="90"/>
    </row>
    <row r="74" spans="1:21" s="17" customFormat="1" ht="15.5" hidden="1" x14ac:dyDescent="0.35">
      <c r="A74" s="16"/>
      <c r="B74" s="88" t="s">
        <v>106</v>
      </c>
      <c r="C74" s="86"/>
      <c r="D74" s="118"/>
      <c r="E74" s="118"/>
      <c r="F74" s="118"/>
      <c r="G74" s="118"/>
      <c r="H74" s="118"/>
      <c r="I74" s="118"/>
      <c r="J74" s="118"/>
      <c r="K74" s="118"/>
      <c r="L74" s="318"/>
      <c r="M74" s="118"/>
      <c r="N74" s="118"/>
      <c r="O74" s="193"/>
      <c r="P74" s="220">
        <f t="shared" si="3"/>
        <v>0</v>
      </c>
      <c r="Q74" s="221"/>
      <c r="R74" s="118"/>
      <c r="S74" s="120"/>
      <c r="T74" s="295"/>
      <c r="U74" s="90"/>
    </row>
    <row r="75" spans="1:21" ht="15.5" hidden="1" x14ac:dyDescent="0.35">
      <c r="B75" s="88" t="s">
        <v>107</v>
      </c>
      <c r="C75" s="86"/>
      <c r="D75" s="118"/>
      <c r="E75" s="118"/>
      <c r="F75" s="118"/>
      <c r="G75" s="118"/>
      <c r="H75" s="118"/>
      <c r="I75" s="118"/>
      <c r="J75" s="118"/>
      <c r="K75" s="118"/>
      <c r="L75" s="318"/>
      <c r="M75" s="118"/>
      <c r="N75" s="118"/>
      <c r="O75" s="193"/>
      <c r="P75" s="220">
        <f t="shared" si="3"/>
        <v>0</v>
      </c>
      <c r="Q75" s="221"/>
      <c r="R75" s="118"/>
      <c r="S75" s="120"/>
      <c r="T75" s="295"/>
      <c r="U75" s="90"/>
    </row>
    <row r="76" spans="1:21" ht="15.5" hidden="1" x14ac:dyDescent="0.35">
      <c r="B76" s="88" t="s">
        <v>108</v>
      </c>
      <c r="C76" s="91"/>
      <c r="D76" s="120"/>
      <c r="E76" s="120"/>
      <c r="F76" s="120"/>
      <c r="G76" s="120"/>
      <c r="H76" s="120"/>
      <c r="I76" s="120"/>
      <c r="J76" s="120"/>
      <c r="K76" s="120"/>
      <c r="L76" s="318"/>
      <c r="M76" s="120"/>
      <c r="N76" s="120"/>
      <c r="O76" s="193"/>
      <c r="P76" s="220">
        <f t="shared" si="3"/>
        <v>0</v>
      </c>
      <c r="Q76" s="223"/>
      <c r="R76" s="120"/>
      <c r="S76" s="120"/>
      <c r="T76" s="296"/>
      <c r="U76" s="90"/>
    </row>
    <row r="77" spans="1:21" ht="15.5" hidden="1" x14ac:dyDescent="0.35">
      <c r="B77" s="88" t="s">
        <v>109</v>
      </c>
      <c r="C77" s="91"/>
      <c r="D77" s="120"/>
      <c r="E77" s="120"/>
      <c r="F77" s="120"/>
      <c r="G77" s="120"/>
      <c r="H77" s="120"/>
      <c r="I77" s="120"/>
      <c r="J77" s="120"/>
      <c r="K77" s="120"/>
      <c r="L77" s="318"/>
      <c r="M77" s="120"/>
      <c r="N77" s="120"/>
      <c r="O77" s="193"/>
      <c r="P77" s="220">
        <f t="shared" si="3"/>
        <v>0</v>
      </c>
      <c r="Q77" s="223"/>
      <c r="R77" s="120"/>
      <c r="S77" s="120"/>
      <c r="T77" s="296"/>
      <c r="U77" s="90"/>
    </row>
    <row r="78" spans="1:21" ht="15.5" hidden="1" x14ac:dyDescent="0.35">
      <c r="C78" s="64" t="s">
        <v>31</v>
      </c>
      <c r="D78" s="122">
        <f>SUM(D70:D77)</f>
        <v>0</v>
      </c>
      <c r="E78" s="122"/>
      <c r="F78" s="122"/>
      <c r="G78" s="122"/>
      <c r="H78" s="122">
        <f>SUM(H70:H77)</f>
        <v>0</v>
      </c>
      <c r="I78" s="122"/>
      <c r="J78" s="122"/>
      <c r="K78" s="122"/>
      <c r="L78" s="320">
        <f>SUM(L70:L77)</f>
        <v>0</v>
      </c>
      <c r="M78" s="122"/>
      <c r="N78" s="122"/>
      <c r="O78" s="314"/>
      <c r="P78" s="122">
        <f>SUM(P70:P77)</f>
        <v>0</v>
      </c>
      <c r="Q78" s="121">
        <f>(Q70*P70)+(Q71*P71)+(Q72*P72)+(Q73*P73)+(Q74*P74)+(Q75*P75)+(Q76*P76)+(Q77*P77)</f>
        <v>0</v>
      </c>
      <c r="R78" s="225">
        <f>SUM(R70:R77)</f>
        <v>0</v>
      </c>
      <c r="S78" s="226"/>
      <c r="T78" s="296"/>
      <c r="U78" s="22"/>
    </row>
    <row r="79" spans="1:21" ht="51" hidden="1" customHeight="1" x14ac:dyDescent="0.35">
      <c r="B79" s="64" t="s">
        <v>110</v>
      </c>
      <c r="C79" s="350"/>
      <c r="D79" s="351"/>
      <c r="E79" s="351"/>
      <c r="F79" s="351"/>
      <c r="G79" s="351"/>
      <c r="H79" s="351"/>
      <c r="I79" s="351"/>
      <c r="J79" s="351"/>
      <c r="K79" s="351"/>
      <c r="L79" s="351"/>
      <c r="M79" s="351"/>
      <c r="N79" s="351"/>
      <c r="O79" s="351"/>
      <c r="P79" s="351"/>
      <c r="Q79" s="351"/>
      <c r="R79" s="351"/>
      <c r="S79" s="351"/>
      <c r="T79" s="352"/>
      <c r="U79" s="21"/>
    </row>
    <row r="80" spans="1:21" ht="15.5" hidden="1" x14ac:dyDescent="0.35">
      <c r="B80" s="88" t="s">
        <v>111</v>
      </c>
      <c r="C80" s="86"/>
      <c r="D80" s="118"/>
      <c r="E80" s="118"/>
      <c r="F80" s="118"/>
      <c r="G80" s="118"/>
      <c r="H80" s="118"/>
      <c r="I80" s="118"/>
      <c r="J80" s="118"/>
      <c r="K80" s="118"/>
      <c r="L80" s="318"/>
      <c r="M80" s="118"/>
      <c r="N80" s="118"/>
      <c r="O80" s="193"/>
      <c r="P80" s="220">
        <f t="shared" ref="P80:P87" si="4">SUM(D80:L80)</f>
        <v>0</v>
      </c>
      <c r="Q80" s="221"/>
      <c r="R80" s="118"/>
      <c r="S80" s="120"/>
      <c r="T80" s="295"/>
      <c r="U80" s="90"/>
    </row>
    <row r="81" spans="2:21" ht="15.5" hidden="1" x14ac:dyDescent="0.35">
      <c r="B81" s="88" t="s">
        <v>112</v>
      </c>
      <c r="C81" s="86"/>
      <c r="D81" s="118"/>
      <c r="E81" s="118"/>
      <c r="F81" s="118"/>
      <c r="G81" s="118"/>
      <c r="H81" s="118"/>
      <c r="I81" s="118"/>
      <c r="J81" s="118"/>
      <c r="K81" s="118"/>
      <c r="L81" s="318"/>
      <c r="M81" s="118"/>
      <c r="N81" s="118"/>
      <c r="O81" s="193"/>
      <c r="P81" s="220">
        <f t="shared" si="4"/>
        <v>0</v>
      </c>
      <c r="Q81" s="221"/>
      <c r="R81" s="118"/>
      <c r="S81" s="120"/>
      <c r="T81" s="295"/>
      <c r="U81" s="90"/>
    </row>
    <row r="82" spans="2:21" ht="15.5" hidden="1" x14ac:dyDescent="0.35">
      <c r="B82" s="88" t="s">
        <v>113</v>
      </c>
      <c r="C82" s="86"/>
      <c r="D82" s="118"/>
      <c r="E82" s="118"/>
      <c r="F82" s="118"/>
      <c r="G82" s="118"/>
      <c r="H82" s="118"/>
      <c r="I82" s="118"/>
      <c r="J82" s="118"/>
      <c r="K82" s="118"/>
      <c r="L82" s="318"/>
      <c r="M82" s="118"/>
      <c r="N82" s="118"/>
      <c r="O82" s="193"/>
      <c r="P82" s="220">
        <f t="shared" si="4"/>
        <v>0</v>
      </c>
      <c r="Q82" s="221"/>
      <c r="R82" s="118"/>
      <c r="S82" s="120"/>
      <c r="T82" s="295"/>
      <c r="U82" s="90"/>
    </row>
    <row r="83" spans="2:21" ht="15.5" hidden="1" x14ac:dyDescent="0.35">
      <c r="B83" s="88" t="s">
        <v>114</v>
      </c>
      <c r="C83" s="86"/>
      <c r="D83" s="118"/>
      <c r="E83" s="118"/>
      <c r="F83" s="118"/>
      <c r="G83" s="118"/>
      <c r="H83" s="118"/>
      <c r="I83" s="118"/>
      <c r="J83" s="118"/>
      <c r="K83" s="118"/>
      <c r="L83" s="318"/>
      <c r="M83" s="118"/>
      <c r="N83" s="118"/>
      <c r="O83" s="193"/>
      <c r="P83" s="220">
        <f t="shared" si="4"/>
        <v>0</v>
      </c>
      <c r="Q83" s="221"/>
      <c r="R83" s="118"/>
      <c r="S83" s="120"/>
      <c r="T83" s="295"/>
      <c r="U83" s="90"/>
    </row>
    <row r="84" spans="2:21" ht="15.5" hidden="1" x14ac:dyDescent="0.35">
      <c r="B84" s="88" t="s">
        <v>115</v>
      </c>
      <c r="C84" s="86"/>
      <c r="D84" s="118"/>
      <c r="E84" s="118"/>
      <c r="F84" s="118"/>
      <c r="G84" s="118"/>
      <c r="H84" s="118"/>
      <c r="I84" s="118"/>
      <c r="J84" s="118"/>
      <c r="K84" s="118"/>
      <c r="L84" s="318"/>
      <c r="M84" s="118"/>
      <c r="N84" s="118"/>
      <c r="O84" s="193"/>
      <c r="P84" s="220">
        <f t="shared" si="4"/>
        <v>0</v>
      </c>
      <c r="Q84" s="221"/>
      <c r="R84" s="118"/>
      <c r="S84" s="120"/>
      <c r="T84" s="295"/>
      <c r="U84" s="90"/>
    </row>
    <row r="85" spans="2:21" ht="15.5" hidden="1" x14ac:dyDescent="0.35">
      <c r="B85" s="88" t="s">
        <v>116</v>
      </c>
      <c r="C85" s="86"/>
      <c r="D85" s="118"/>
      <c r="E85" s="118"/>
      <c r="F85" s="118"/>
      <c r="G85" s="118"/>
      <c r="H85" s="118"/>
      <c r="I85" s="118"/>
      <c r="J85" s="118"/>
      <c r="K85" s="118"/>
      <c r="L85" s="318"/>
      <c r="M85" s="118"/>
      <c r="N85" s="118"/>
      <c r="O85" s="193"/>
      <c r="P85" s="220">
        <f t="shared" si="4"/>
        <v>0</v>
      </c>
      <c r="Q85" s="221"/>
      <c r="R85" s="118"/>
      <c r="S85" s="120"/>
      <c r="T85" s="295"/>
      <c r="U85" s="90"/>
    </row>
    <row r="86" spans="2:21" ht="15.5" hidden="1" x14ac:dyDescent="0.35">
      <c r="B86" s="88" t="s">
        <v>117</v>
      </c>
      <c r="C86" s="91"/>
      <c r="D86" s="120"/>
      <c r="E86" s="120"/>
      <c r="F86" s="120"/>
      <c r="G86" s="120"/>
      <c r="H86" s="120"/>
      <c r="I86" s="120"/>
      <c r="J86" s="120"/>
      <c r="K86" s="120"/>
      <c r="L86" s="318"/>
      <c r="M86" s="120"/>
      <c r="N86" s="120"/>
      <c r="O86" s="193"/>
      <c r="P86" s="220">
        <f t="shared" si="4"/>
        <v>0</v>
      </c>
      <c r="Q86" s="223"/>
      <c r="R86" s="120"/>
      <c r="S86" s="120"/>
      <c r="T86" s="296"/>
      <c r="U86" s="90"/>
    </row>
    <row r="87" spans="2:21" ht="15.5" hidden="1" x14ac:dyDescent="0.35">
      <c r="B87" s="88" t="s">
        <v>118</v>
      </c>
      <c r="C87" s="91"/>
      <c r="D87" s="120"/>
      <c r="E87" s="120"/>
      <c r="F87" s="120"/>
      <c r="G87" s="120"/>
      <c r="H87" s="120"/>
      <c r="I87" s="120"/>
      <c r="J87" s="120"/>
      <c r="K87" s="120"/>
      <c r="L87" s="318"/>
      <c r="M87" s="120"/>
      <c r="N87" s="120"/>
      <c r="O87" s="193"/>
      <c r="P87" s="220">
        <f t="shared" si="4"/>
        <v>0</v>
      </c>
      <c r="Q87" s="223"/>
      <c r="R87" s="120"/>
      <c r="S87" s="120"/>
      <c r="T87" s="296"/>
      <c r="U87" s="90"/>
    </row>
    <row r="88" spans="2:21" ht="15.5" hidden="1" x14ac:dyDescent="0.35">
      <c r="C88" s="64" t="s">
        <v>31</v>
      </c>
      <c r="D88" s="121">
        <f>SUM(D80:D87)</f>
        <v>0</v>
      </c>
      <c r="E88" s="121"/>
      <c r="F88" s="121"/>
      <c r="G88" s="121"/>
      <c r="H88" s="121">
        <f>SUM(H80:H87)</f>
        <v>0</v>
      </c>
      <c r="I88" s="121"/>
      <c r="J88" s="121"/>
      <c r="K88" s="121"/>
      <c r="L88" s="319">
        <f>SUM(L80:L87)</f>
        <v>0</v>
      </c>
      <c r="M88" s="121"/>
      <c r="N88" s="121"/>
      <c r="O88" s="313"/>
      <c r="P88" s="121">
        <f>SUM(P80:P87)</f>
        <v>0</v>
      </c>
      <c r="Q88" s="121">
        <f>(Q80*P80)+(Q81*P81)+(Q82*P82)+(Q83*P83)+(Q84*P84)+(Q85*P85)+(Q86*P86)+(Q87*P87)</f>
        <v>0</v>
      </c>
      <c r="R88" s="225">
        <f>SUM(R80:R87)</f>
        <v>0</v>
      </c>
      <c r="S88" s="226"/>
      <c r="T88" s="296"/>
      <c r="U88" s="22"/>
    </row>
    <row r="89" spans="2:21" ht="15.75" hidden="1" customHeight="1" x14ac:dyDescent="0.35">
      <c r="B89" s="4"/>
      <c r="C89" s="92"/>
      <c r="D89" s="124"/>
      <c r="E89" s="124"/>
      <c r="F89" s="124"/>
      <c r="G89" s="124"/>
      <c r="H89" s="124"/>
      <c r="I89" s="124"/>
      <c r="J89" s="124"/>
      <c r="K89" s="124"/>
      <c r="L89" s="322"/>
      <c r="M89" s="124"/>
      <c r="N89" s="124"/>
      <c r="O89" s="168"/>
      <c r="P89" s="124"/>
      <c r="Q89" s="124"/>
      <c r="R89" s="124"/>
      <c r="S89" s="124"/>
      <c r="T89" s="297"/>
      <c r="U89" s="2"/>
    </row>
    <row r="90" spans="2:21" ht="51" hidden="1" customHeight="1" x14ac:dyDescent="0.35">
      <c r="B90" s="64" t="s">
        <v>119</v>
      </c>
      <c r="C90" s="386"/>
      <c r="D90" s="387"/>
      <c r="E90" s="387"/>
      <c r="F90" s="387"/>
      <c r="G90" s="387"/>
      <c r="H90" s="387"/>
      <c r="I90" s="387"/>
      <c r="J90" s="387"/>
      <c r="K90" s="387"/>
      <c r="L90" s="387"/>
      <c r="M90" s="387"/>
      <c r="N90" s="387"/>
      <c r="O90" s="387"/>
      <c r="P90" s="387"/>
      <c r="Q90" s="387"/>
      <c r="R90" s="387"/>
      <c r="S90" s="387"/>
      <c r="T90" s="389"/>
      <c r="U90" s="7"/>
    </row>
    <row r="91" spans="2:21" ht="51" hidden="1" customHeight="1" x14ac:dyDescent="0.35">
      <c r="B91" s="64" t="s">
        <v>120</v>
      </c>
      <c r="C91" s="350"/>
      <c r="D91" s="351"/>
      <c r="E91" s="351"/>
      <c r="F91" s="351"/>
      <c r="G91" s="351"/>
      <c r="H91" s="351"/>
      <c r="I91" s="351"/>
      <c r="J91" s="351"/>
      <c r="K91" s="351"/>
      <c r="L91" s="351"/>
      <c r="M91" s="351"/>
      <c r="N91" s="351"/>
      <c r="O91" s="351"/>
      <c r="P91" s="351"/>
      <c r="Q91" s="351"/>
      <c r="R91" s="351"/>
      <c r="S91" s="351"/>
      <c r="T91" s="352"/>
      <c r="U91" s="21"/>
    </row>
    <row r="92" spans="2:21" ht="15.5" hidden="1" x14ac:dyDescent="0.35">
      <c r="B92" s="88" t="s">
        <v>121</v>
      </c>
      <c r="C92" s="86"/>
      <c r="D92" s="118"/>
      <c r="E92" s="118"/>
      <c r="F92" s="118"/>
      <c r="G92" s="118"/>
      <c r="H92" s="118"/>
      <c r="I92" s="118"/>
      <c r="J92" s="118"/>
      <c r="K92" s="118"/>
      <c r="L92" s="318"/>
      <c r="M92" s="118"/>
      <c r="N92" s="118"/>
      <c r="O92" s="193"/>
      <c r="P92" s="220">
        <f t="shared" ref="P92:P99" si="5">SUM(D92:L92)</f>
        <v>0</v>
      </c>
      <c r="Q92" s="221"/>
      <c r="R92" s="118"/>
      <c r="S92" s="120"/>
      <c r="T92" s="295"/>
      <c r="U92" s="90"/>
    </row>
    <row r="93" spans="2:21" ht="15.5" hidden="1" x14ac:dyDescent="0.35">
      <c r="B93" s="88" t="s">
        <v>122</v>
      </c>
      <c r="C93" s="86"/>
      <c r="D93" s="118"/>
      <c r="E93" s="118"/>
      <c r="F93" s="118"/>
      <c r="G93" s="118"/>
      <c r="H93" s="118"/>
      <c r="I93" s="118"/>
      <c r="J93" s="118"/>
      <c r="K93" s="118"/>
      <c r="L93" s="318"/>
      <c r="M93" s="118"/>
      <c r="N93" s="118"/>
      <c r="O93" s="193"/>
      <c r="P93" s="220">
        <f t="shared" si="5"/>
        <v>0</v>
      </c>
      <c r="Q93" s="221"/>
      <c r="R93" s="118"/>
      <c r="S93" s="120"/>
      <c r="T93" s="295"/>
      <c r="U93" s="90"/>
    </row>
    <row r="94" spans="2:21" ht="15.5" hidden="1" x14ac:dyDescent="0.35">
      <c r="B94" s="88" t="s">
        <v>123</v>
      </c>
      <c r="C94" s="86"/>
      <c r="D94" s="118"/>
      <c r="E94" s="118"/>
      <c r="F94" s="118"/>
      <c r="G94" s="118"/>
      <c r="H94" s="118"/>
      <c r="I94" s="118"/>
      <c r="J94" s="118"/>
      <c r="K94" s="118"/>
      <c r="L94" s="318"/>
      <c r="M94" s="118"/>
      <c r="N94" s="118"/>
      <c r="O94" s="193"/>
      <c r="P94" s="220">
        <f t="shared" si="5"/>
        <v>0</v>
      </c>
      <c r="Q94" s="221"/>
      <c r="R94" s="118"/>
      <c r="S94" s="120"/>
      <c r="T94" s="295"/>
      <c r="U94" s="90"/>
    </row>
    <row r="95" spans="2:21" ht="15.5" hidden="1" x14ac:dyDescent="0.35">
      <c r="B95" s="88" t="s">
        <v>124</v>
      </c>
      <c r="C95" s="86"/>
      <c r="D95" s="118"/>
      <c r="E95" s="118"/>
      <c r="F95" s="118"/>
      <c r="G95" s="118"/>
      <c r="H95" s="118"/>
      <c r="I95" s="118"/>
      <c r="J95" s="118"/>
      <c r="K95" s="118"/>
      <c r="L95" s="318"/>
      <c r="M95" s="118"/>
      <c r="N95" s="118"/>
      <c r="O95" s="193"/>
      <c r="P95" s="220">
        <f t="shared" si="5"/>
        <v>0</v>
      </c>
      <c r="Q95" s="221"/>
      <c r="R95" s="118"/>
      <c r="S95" s="120"/>
      <c r="T95" s="295"/>
      <c r="U95" s="90"/>
    </row>
    <row r="96" spans="2:21" ht="15.5" hidden="1" x14ac:dyDescent="0.35">
      <c r="B96" s="88" t="s">
        <v>125</v>
      </c>
      <c r="C96" s="86"/>
      <c r="D96" s="118"/>
      <c r="E96" s="118"/>
      <c r="F96" s="118"/>
      <c r="G96" s="118"/>
      <c r="H96" s="118"/>
      <c r="I96" s="118"/>
      <c r="J96" s="118"/>
      <c r="K96" s="118"/>
      <c r="L96" s="318"/>
      <c r="M96" s="118"/>
      <c r="N96" s="118"/>
      <c r="O96" s="193"/>
      <c r="P96" s="220">
        <f t="shared" si="5"/>
        <v>0</v>
      </c>
      <c r="Q96" s="221"/>
      <c r="R96" s="118"/>
      <c r="S96" s="120"/>
      <c r="T96" s="295"/>
      <c r="U96" s="90"/>
    </row>
    <row r="97" spans="2:21" ht="15.5" hidden="1" x14ac:dyDescent="0.35">
      <c r="B97" s="88" t="s">
        <v>126</v>
      </c>
      <c r="C97" s="86"/>
      <c r="D97" s="118"/>
      <c r="E97" s="118"/>
      <c r="F97" s="118"/>
      <c r="G97" s="118"/>
      <c r="H97" s="118"/>
      <c r="I97" s="118"/>
      <c r="J97" s="118"/>
      <c r="K97" s="118"/>
      <c r="L97" s="318"/>
      <c r="M97" s="118"/>
      <c r="N97" s="118"/>
      <c r="O97" s="193"/>
      <c r="P97" s="220">
        <f t="shared" si="5"/>
        <v>0</v>
      </c>
      <c r="Q97" s="221"/>
      <c r="R97" s="118"/>
      <c r="S97" s="120"/>
      <c r="T97" s="295"/>
      <c r="U97" s="90"/>
    </row>
    <row r="98" spans="2:21" ht="15.5" hidden="1" x14ac:dyDescent="0.35">
      <c r="B98" s="88" t="s">
        <v>127</v>
      </c>
      <c r="C98" s="91"/>
      <c r="D98" s="120"/>
      <c r="E98" s="120"/>
      <c r="F98" s="120"/>
      <c r="G98" s="120"/>
      <c r="H98" s="120"/>
      <c r="I98" s="120"/>
      <c r="J98" s="120"/>
      <c r="K98" s="120"/>
      <c r="L98" s="318"/>
      <c r="M98" s="120"/>
      <c r="N98" s="120"/>
      <c r="O98" s="193"/>
      <c r="P98" s="220">
        <f t="shared" si="5"/>
        <v>0</v>
      </c>
      <c r="Q98" s="223"/>
      <c r="R98" s="120"/>
      <c r="S98" s="120"/>
      <c r="T98" s="296"/>
      <c r="U98" s="90"/>
    </row>
    <row r="99" spans="2:21" ht="15.5" hidden="1" x14ac:dyDescent="0.35">
      <c r="B99" s="88" t="s">
        <v>128</v>
      </c>
      <c r="C99" s="91"/>
      <c r="D99" s="120"/>
      <c r="E99" s="120"/>
      <c r="F99" s="120"/>
      <c r="G99" s="120"/>
      <c r="H99" s="120"/>
      <c r="I99" s="120"/>
      <c r="J99" s="120"/>
      <c r="K99" s="120"/>
      <c r="L99" s="318"/>
      <c r="M99" s="120"/>
      <c r="N99" s="120"/>
      <c r="O99" s="193"/>
      <c r="P99" s="220">
        <f t="shared" si="5"/>
        <v>0</v>
      </c>
      <c r="Q99" s="223"/>
      <c r="R99" s="120"/>
      <c r="S99" s="120"/>
      <c r="T99" s="296"/>
      <c r="U99" s="90"/>
    </row>
    <row r="100" spans="2:21" ht="15.5" hidden="1" x14ac:dyDescent="0.35">
      <c r="C100" s="64" t="s">
        <v>31</v>
      </c>
      <c r="D100" s="121">
        <f>SUM(D92:D99)</f>
        <v>0</v>
      </c>
      <c r="E100" s="121"/>
      <c r="F100" s="121"/>
      <c r="G100" s="121"/>
      <c r="H100" s="121">
        <f>SUM(H92:H99)</f>
        <v>0</v>
      </c>
      <c r="I100" s="121"/>
      <c r="J100" s="121"/>
      <c r="K100" s="121"/>
      <c r="L100" s="319">
        <f>SUM(L92:L99)</f>
        <v>0</v>
      </c>
      <c r="M100" s="122"/>
      <c r="N100" s="122"/>
      <c r="O100" s="314"/>
      <c r="P100" s="122">
        <f>SUM(P92:P99)</f>
        <v>0</v>
      </c>
      <c r="Q100" s="121">
        <f>(Q92*P92)+(Q93*P93)+(Q94*P94)+(Q95*P95)+(Q96*P96)+(Q97*P97)+(Q98*P98)+(Q99*P99)</f>
        <v>0</v>
      </c>
      <c r="R100" s="225">
        <f>SUM(R92:R99)</f>
        <v>0</v>
      </c>
      <c r="S100" s="226"/>
      <c r="T100" s="296"/>
      <c r="U100" s="22"/>
    </row>
    <row r="101" spans="2:21" ht="51" hidden="1" customHeight="1" x14ac:dyDescent="0.35">
      <c r="B101" s="64" t="s">
        <v>129</v>
      </c>
      <c r="C101" s="350"/>
      <c r="D101" s="351"/>
      <c r="E101" s="351"/>
      <c r="F101" s="351"/>
      <c r="G101" s="351"/>
      <c r="H101" s="351"/>
      <c r="I101" s="351"/>
      <c r="J101" s="351"/>
      <c r="K101" s="351"/>
      <c r="L101" s="351"/>
      <c r="M101" s="351"/>
      <c r="N101" s="351"/>
      <c r="O101" s="351"/>
      <c r="P101" s="351"/>
      <c r="Q101" s="351"/>
      <c r="R101" s="351"/>
      <c r="S101" s="351"/>
      <c r="T101" s="352"/>
      <c r="U101" s="21"/>
    </row>
    <row r="102" spans="2:21" ht="15.5" hidden="1" x14ac:dyDescent="0.35">
      <c r="B102" s="88" t="s">
        <v>130</v>
      </c>
      <c r="C102" s="86"/>
      <c r="D102" s="118"/>
      <c r="E102" s="118"/>
      <c r="F102" s="118"/>
      <c r="G102" s="118"/>
      <c r="H102" s="118"/>
      <c r="I102" s="118"/>
      <c r="J102" s="118"/>
      <c r="K102" s="118"/>
      <c r="L102" s="318"/>
      <c r="M102" s="118"/>
      <c r="N102" s="118"/>
      <c r="O102" s="193"/>
      <c r="P102" s="220">
        <f t="shared" ref="P102:P109" si="6">SUM(D102:L102)</f>
        <v>0</v>
      </c>
      <c r="Q102" s="221"/>
      <c r="R102" s="118"/>
      <c r="S102" s="120"/>
      <c r="T102" s="295"/>
      <c r="U102" s="90"/>
    </row>
    <row r="103" spans="2:21" ht="15.5" hidden="1" x14ac:dyDescent="0.35">
      <c r="B103" s="88" t="s">
        <v>131</v>
      </c>
      <c r="C103" s="86"/>
      <c r="D103" s="118"/>
      <c r="E103" s="118"/>
      <c r="F103" s="118"/>
      <c r="G103" s="118"/>
      <c r="H103" s="118"/>
      <c r="I103" s="118"/>
      <c r="J103" s="118"/>
      <c r="K103" s="118"/>
      <c r="L103" s="318"/>
      <c r="M103" s="118"/>
      <c r="N103" s="118"/>
      <c r="O103" s="193"/>
      <c r="P103" s="220">
        <f t="shared" si="6"/>
        <v>0</v>
      </c>
      <c r="Q103" s="221"/>
      <c r="R103" s="118"/>
      <c r="S103" s="120"/>
      <c r="T103" s="295"/>
      <c r="U103" s="90"/>
    </row>
    <row r="104" spans="2:21" ht="15.5" hidden="1" x14ac:dyDescent="0.35">
      <c r="B104" s="88" t="s">
        <v>132</v>
      </c>
      <c r="C104" s="86"/>
      <c r="D104" s="118"/>
      <c r="E104" s="118"/>
      <c r="F104" s="118"/>
      <c r="G104" s="118"/>
      <c r="H104" s="118"/>
      <c r="I104" s="118"/>
      <c r="J104" s="118"/>
      <c r="K104" s="118"/>
      <c r="L104" s="318"/>
      <c r="M104" s="118"/>
      <c r="N104" s="118"/>
      <c r="O104" s="193"/>
      <c r="P104" s="220">
        <f t="shared" si="6"/>
        <v>0</v>
      </c>
      <c r="Q104" s="221"/>
      <c r="R104" s="118"/>
      <c r="S104" s="120"/>
      <c r="T104" s="295"/>
      <c r="U104" s="90"/>
    </row>
    <row r="105" spans="2:21" ht="15.5" hidden="1" x14ac:dyDescent="0.35">
      <c r="B105" s="88" t="s">
        <v>133</v>
      </c>
      <c r="C105" s="86"/>
      <c r="D105" s="118"/>
      <c r="E105" s="118"/>
      <c r="F105" s="118"/>
      <c r="G105" s="118"/>
      <c r="H105" s="118"/>
      <c r="I105" s="118"/>
      <c r="J105" s="118"/>
      <c r="K105" s="118"/>
      <c r="L105" s="318"/>
      <c r="M105" s="118"/>
      <c r="N105" s="118"/>
      <c r="O105" s="193"/>
      <c r="P105" s="220">
        <f t="shared" si="6"/>
        <v>0</v>
      </c>
      <c r="Q105" s="221"/>
      <c r="R105" s="118"/>
      <c r="S105" s="120"/>
      <c r="T105" s="295"/>
      <c r="U105" s="90"/>
    </row>
    <row r="106" spans="2:21" ht="15.5" hidden="1" x14ac:dyDescent="0.35">
      <c r="B106" s="88" t="s">
        <v>134</v>
      </c>
      <c r="C106" s="86"/>
      <c r="D106" s="118"/>
      <c r="E106" s="118"/>
      <c r="F106" s="118"/>
      <c r="G106" s="118"/>
      <c r="H106" s="118"/>
      <c r="I106" s="118"/>
      <c r="J106" s="118"/>
      <c r="K106" s="118"/>
      <c r="L106" s="318"/>
      <c r="M106" s="118"/>
      <c r="N106" s="118"/>
      <c r="O106" s="193"/>
      <c r="P106" s="220">
        <f t="shared" si="6"/>
        <v>0</v>
      </c>
      <c r="Q106" s="221"/>
      <c r="R106" s="118"/>
      <c r="S106" s="120"/>
      <c r="T106" s="295"/>
      <c r="U106" s="90"/>
    </row>
    <row r="107" spans="2:21" ht="15.5" hidden="1" x14ac:dyDescent="0.35">
      <c r="B107" s="88" t="s">
        <v>135</v>
      </c>
      <c r="C107" s="86"/>
      <c r="D107" s="118"/>
      <c r="E107" s="118"/>
      <c r="F107" s="118"/>
      <c r="G107" s="118"/>
      <c r="H107" s="118"/>
      <c r="I107" s="118"/>
      <c r="J107" s="118"/>
      <c r="K107" s="118"/>
      <c r="L107" s="318"/>
      <c r="M107" s="118"/>
      <c r="N107" s="118"/>
      <c r="O107" s="193"/>
      <c r="P107" s="220">
        <f t="shared" si="6"/>
        <v>0</v>
      </c>
      <c r="Q107" s="221"/>
      <c r="R107" s="118"/>
      <c r="S107" s="120"/>
      <c r="T107" s="295"/>
      <c r="U107" s="90"/>
    </row>
    <row r="108" spans="2:21" ht="15.5" hidden="1" x14ac:dyDescent="0.35">
      <c r="B108" s="88" t="s">
        <v>136</v>
      </c>
      <c r="C108" s="91"/>
      <c r="D108" s="120"/>
      <c r="E108" s="120"/>
      <c r="F108" s="120"/>
      <c r="G108" s="120"/>
      <c r="H108" s="120"/>
      <c r="I108" s="120"/>
      <c r="J108" s="120"/>
      <c r="K108" s="120"/>
      <c r="L108" s="318"/>
      <c r="M108" s="120"/>
      <c r="N108" s="120"/>
      <c r="O108" s="193"/>
      <c r="P108" s="220">
        <f t="shared" si="6"/>
        <v>0</v>
      </c>
      <c r="Q108" s="223"/>
      <c r="R108" s="120"/>
      <c r="S108" s="120"/>
      <c r="T108" s="296"/>
      <c r="U108" s="90"/>
    </row>
    <row r="109" spans="2:21" ht="15.5" hidden="1" x14ac:dyDescent="0.35">
      <c r="B109" s="88" t="s">
        <v>137</v>
      </c>
      <c r="C109" s="91"/>
      <c r="D109" s="120"/>
      <c r="E109" s="120"/>
      <c r="F109" s="120"/>
      <c r="G109" s="120"/>
      <c r="H109" s="120"/>
      <c r="I109" s="120"/>
      <c r="J109" s="120"/>
      <c r="K109" s="120"/>
      <c r="L109" s="318"/>
      <c r="M109" s="120"/>
      <c r="N109" s="120"/>
      <c r="O109" s="193"/>
      <c r="P109" s="220">
        <f t="shared" si="6"/>
        <v>0</v>
      </c>
      <c r="Q109" s="223"/>
      <c r="R109" s="120"/>
      <c r="S109" s="120"/>
      <c r="T109" s="296"/>
      <c r="U109" s="90"/>
    </row>
    <row r="110" spans="2:21" ht="15.5" hidden="1" x14ac:dyDescent="0.35">
      <c r="C110" s="64" t="s">
        <v>31</v>
      </c>
      <c r="D110" s="122">
        <f>SUM(D102:D109)</f>
        <v>0</v>
      </c>
      <c r="E110" s="122"/>
      <c r="F110" s="122"/>
      <c r="G110" s="122"/>
      <c r="H110" s="122">
        <f>SUM(H102:H109)</f>
        <v>0</v>
      </c>
      <c r="I110" s="122"/>
      <c r="J110" s="122"/>
      <c r="K110" s="122"/>
      <c r="L110" s="320">
        <f>SUM(L102:L109)</f>
        <v>0</v>
      </c>
      <c r="M110" s="122"/>
      <c r="N110" s="122"/>
      <c r="O110" s="314"/>
      <c r="P110" s="122">
        <f>SUM(P102:P109)</f>
        <v>0</v>
      </c>
      <c r="Q110" s="121">
        <f>(Q102*P102)+(Q103*P103)+(Q104*P104)+(Q105*P105)+(Q106*P106)+(Q107*P107)+(Q108*P108)+(Q109*P109)</f>
        <v>0</v>
      </c>
      <c r="R110" s="225">
        <f>SUM(R102:R109)</f>
        <v>0</v>
      </c>
      <c r="S110" s="226"/>
      <c r="T110" s="296"/>
      <c r="U110" s="22"/>
    </row>
    <row r="111" spans="2:21" ht="51" hidden="1" customHeight="1" x14ac:dyDescent="0.35">
      <c r="B111" s="64" t="s">
        <v>138</v>
      </c>
      <c r="C111" s="350"/>
      <c r="D111" s="351"/>
      <c r="E111" s="351"/>
      <c r="F111" s="351"/>
      <c r="G111" s="351"/>
      <c r="H111" s="351"/>
      <c r="I111" s="351"/>
      <c r="J111" s="351"/>
      <c r="K111" s="351"/>
      <c r="L111" s="351"/>
      <c r="M111" s="351"/>
      <c r="N111" s="351"/>
      <c r="O111" s="351"/>
      <c r="P111" s="351"/>
      <c r="Q111" s="351"/>
      <c r="R111" s="351"/>
      <c r="S111" s="351"/>
      <c r="T111" s="352"/>
      <c r="U111" s="21"/>
    </row>
    <row r="112" spans="2:21" ht="15.5" hidden="1" x14ac:dyDescent="0.35">
      <c r="B112" s="88" t="s">
        <v>139</v>
      </c>
      <c r="C112" s="86"/>
      <c r="D112" s="118"/>
      <c r="E112" s="118"/>
      <c r="F112" s="118"/>
      <c r="G112" s="118"/>
      <c r="H112" s="118"/>
      <c r="I112" s="118"/>
      <c r="J112" s="118"/>
      <c r="K112" s="118"/>
      <c r="L112" s="318"/>
      <c r="M112" s="118"/>
      <c r="N112" s="118"/>
      <c r="O112" s="193"/>
      <c r="P112" s="220">
        <f t="shared" ref="P112:P119" si="7">SUM(D112:L112)</f>
        <v>0</v>
      </c>
      <c r="Q112" s="221"/>
      <c r="R112" s="118"/>
      <c r="S112" s="120"/>
      <c r="T112" s="295"/>
      <c r="U112" s="90"/>
    </row>
    <row r="113" spans="2:21" ht="15.5" hidden="1" x14ac:dyDescent="0.35">
      <c r="B113" s="88" t="s">
        <v>140</v>
      </c>
      <c r="C113" s="86"/>
      <c r="D113" s="118"/>
      <c r="E113" s="118"/>
      <c r="F113" s="118"/>
      <c r="G113" s="118"/>
      <c r="H113" s="118"/>
      <c r="I113" s="118"/>
      <c r="J113" s="118"/>
      <c r="K113" s="118"/>
      <c r="L113" s="318"/>
      <c r="M113" s="118"/>
      <c r="N113" s="118"/>
      <c r="O113" s="193"/>
      <c r="P113" s="220">
        <f t="shared" si="7"/>
        <v>0</v>
      </c>
      <c r="Q113" s="221"/>
      <c r="R113" s="118"/>
      <c r="S113" s="120"/>
      <c r="T113" s="295"/>
      <c r="U113" s="90"/>
    </row>
    <row r="114" spans="2:21" ht="15.5" hidden="1" x14ac:dyDescent="0.35">
      <c r="B114" s="88" t="s">
        <v>141</v>
      </c>
      <c r="C114" s="86"/>
      <c r="D114" s="118"/>
      <c r="E114" s="118"/>
      <c r="F114" s="118"/>
      <c r="G114" s="118"/>
      <c r="H114" s="118"/>
      <c r="I114" s="118"/>
      <c r="J114" s="118"/>
      <c r="K114" s="118"/>
      <c r="L114" s="318"/>
      <c r="M114" s="118"/>
      <c r="N114" s="118"/>
      <c r="O114" s="193"/>
      <c r="P114" s="220">
        <f t="shared" si="7"/>
        <v>0</v>
      </c>
      <c r="Q114" s="221"/>
      <c r="R114" s="118"/>
      <c r="S114" s="120"/>
      <c r="T114" s="295"/>
      <c r="U114" s="90"/>
    </row>
    <row r="115" spans="2:21" ht="15.5" hidden="1" x14ac:dyDescent="0.35">
      <c r="B115" s="88" t="s">
        <v>142</v>
      </c>
      <c r="C115" s="86"/>
      <c r="D115" s="118"/>
      <c r="E115" s="118"/>
      <c r="F115" s="118"/>
      <c r="G115" s="118"/>
      <c r="H115" s="118"/>
      <c r="I115" s="118"/>
      <c r="J115" s="118"/>
      <c r="K115" s="118"/>
      <c r="L115" s="318"/>
      <c r="M115" s="118"/>
      <c r="N115" s="118"/>
      <c r="O115" s="193"/>
      <c r="P115" s="220">
        <f t="shared" si="7"/>
        <v>0</v>
      </c>
      <c r="Q115" s="221"/>
      <c r="R115" s="118"/>
      <c r="S115" s="120"/>
      <c r="T115" s="295"/>
      <c r="U115" s="90"/>
    </row>
    <row r="116" spans="2:21" ht="15.5" hidden="1" x14ac:dyDescent="0.35">
      <c r="B116" s="88" t="s">
        <v>143</v>
      </c>
      <c r="C116" s="86"/>
      <c r="D116" s="118"/>
      <c r="E116" s="118"/>
      <c r="F116" s="118"/>
      <c r="G116" s="118"/>
      <c r="H116" s="118"/>
      <c r="I116" s="118"/>
      <c r="J116" s="118"/>
      <c r="K116" s="118"/>
      <c r="L116" s="318"/>
      <c r="M116" s="118"/>
      <c r="N116" s="118"/>
      <c r="O116" s="193"/>
      <c r="P116" s="220">
        <f t="shared" si="7"/>
        <v>0</v>
      </c>
      <c r="Q116" s="221"/>
      <c r="R116" s="118"/>
      <c r="S116" s="120"/>
      <c r="T116" s="295"/>
      <c r="U116" s="90"/>
    </row>
    <row r="117" spans="2:21" ht="15.5" hidden="1" x14ac:dyDescent="0.35">
      <c r="B117" s="88" t="s">
        <v>144</v>
      </c>
      <c r="C117" s="86"/>
      <c r="D117" s="118"/>
      <c r="E117" s="118"/>
      <c r="F117" s="118"/>
      <c r="G117" s="118"/>
      <c r="H117" s="118"/>
      <c r="I117" s="118"/>
      <c r="J117" s="118"/>
      <c r="K117" s="118"/>
      <c r="L117" s="318"/>
      <c r="M117" s="118"/>
      <c r="N117" s="118"/>
      <c r="O117" s="193"/>
      <c r="P117" s="220">
        <f t="shared" si="7"/>
        <v>0</v>
      </c>
      <c r="Q117" s="221"/>
      <c r="R117" s="118"/>
      <c r="S117" s="120"/>
      <c r="T117" s="295"/>
      <c r="U117" s="90"/>
    </row>
    <row r="118" spans="2:21" ht="15.5" hidden="1" x14ac:dyDescent="0.35">
      <c r="B118" s="88" t="s">
        <v>145</v>
      </c>
      <c r="C118" s="91"/>
      <c r="D118" s="120"/>
      <c r="E118" s="120"/>
      <c r="F118" s="120"/>
      <c r="G118" s="120"/>
      <c r="H118" s="120"/>
      <c r="I118" s="120"/>
      <c r="J118" s="120"/>
      <c r="K118" s="120"/>
      <c r="L118" s="318"/>
      <c r="M118" s="120"/>
      <c r="N118" s="120"/>
      <c r="O118" s="193"/>
      <c r="P118" s="220">
        <f t="shared" si="7"/>
        <v>0</v>
      </c>
      <c r="Q118" s="223"/>
      <c r="R118" s="120"/>
      <c r="S118" s="120"/>
      <c r="T118" s="296"/>
      <c r="U118" s="90"/>
    </row>
    <row r="119" spans="2:21" ht="15.5" hidden="1" x14ac:dyDescent="0.35">
      <c r="B119" s="88" t="s">
        <v>146</v>
      </c>
      <c r="C119" s="91"/>
      <c r="D119" s="120"/>
      <c r="E119" s="120"/>
      <c r="F119" s="120"/>
      <c r="G119" s="120"/>
      <c r="H119" s="120"/>
      <c r="I119" s="120"/>
      <c r="J119" s="120"/>
      <c r="K119" s="120"/>
      <c r="L119" s="318"/>
      <c r="M119" s="120"/>
      <c r="N119" s="120"/>
      <c r="O119" s="193"/>
      <c r="P119" s="220">
        <f t="shared" si="7"/>
        <v>0</v>
      </c>
      <c r="Q119" s="223"/>
      <c r="R119" s="120"/>
      <c r="S119" s="120"/>
      <c r="T119" s="296"/>
      <c r="U119" s="90"/>
    </row>
    <row r="120" spans="2:21" ht="15.5" hidden="1" x14ac:dyDescent="0.35">
      <c r="C120" s="64" t="s">
        <v>31</v>
      </c>
      <c r="D120" s="122">
        <f>SUM(D112:D119)</f>
        <v>0</v>
      </c>
      <c r="E120" s="122"/>
      <c r="F120" s="122"/>
      <c r="G120" s="122"/>
      <c r="H120" s="122">
        <f>SUM(H112:H119)</f>
        <v>0</v>
      </c>
      <c r="I120" s="122"/>
      <c r="J120" s="122"/>
      <c r="K120" s="122"/>
      <c r="L120" s="320">
        <f>SUM(L112:L119)</f>
        <v>0</v>
      </c>
      <c r="M120" s="122"/>
      <c r="N120" s="122"/>
      <c r="O120" s="314"/>
      <c r="P120" s="122">
        <f>SUM(P112:P119)</f>
        <v>0</v>
      </c>
      <c r="Q120" s="121">
        <f>(Q112*P112)+(Q113*P113)+(Q114*P114)+(Q115*P115)+(Q116*P116)+(Q117*P117)+(Q118*P118)+(Q119*P119)</f>
        <v>0</v>
      </c>
      <c r="R120" s="225">
        <f>SUM(R112:R119)</f>
        <v>0</v>
      </c>
      <c r="S120" s="226"/>
      <c r="T120" s="296"/>
      <c r="U120" s="22"/>
    </row>
    <row r="121" spans="2:21" ht="51" hidden="1" customHeight="1" x14ac:dyDescent="0.35">
      <c r="B121" s="64" t="s">
        <v>147</v>
      </c>
      <c r="C121" s="350"/>
      <c r="D121" s="351"/>
      <c r="E121" s="351"/>
      <c r="F121" s="351"/>
      <c r="G121" s="351"/>
      <c r="H121" s="351"/>
      <c r="I121" s="351"/>
      <c r="J121" s="351"/>
      <c r="K121" s="351"/>
      <c r="L121" s="351"/>
      <c r="M121" s="351"/>
      <c r="N121" s="351"/>
      <c r="O121" s="351"/>
      <c r="P121" s="351"/>
      <c r="Q121" s="351"/>
      <c r="R121" s="351"/>
      <c r="S121" s="351"/>
      <c r="T121" s="352"/>
      <c r="U121" s="21"/>
    </row>
    <row r="122" spans="2:21" ht="15.5" hidden="1" x14ac:dyDescent="0.35">
      <c r="B122" s="88" t="s">
        <v>148</v>
      </c>
      <c r="C122" s="86"/>
      <c r="D122" s="118"/>
      <c r="E122" s="118"/>
      <c r="F122" s="118"/>
      <c r="G122" s="118"/>
      <c r="H122" s="118"/>
      <c r="I122" s="118"/>
      <c r="J122" s="118"/>
      <c r="K122" s="118"/>
      <c r="L122" s="318"/>
      <c r="M122" s="118"/>
      <c r="N122" s="118"/>
      <c r="O122" s="193"/>
      <c r="P122" s="220">
        <f t="shared" ref="P122:P129" si="8">SUM(D122:L122)</f>
        <v>0</v>
      </c>
      <c r="Q122" s="221"/>
      <c r="R122" s="118"/>
      <c r="S122" s="120"/>
      <c r="T122" s="295"/>
      <c r="U122" s="90"/>
    </row>
    <row r="123" spans="2:21" ht="15.5" hidden="1" x14ac:dyDescent="0.35">
      <c r="B123" s="88" t="s">
        <v>149</v>
      </c>
      <c r="C123" s="86"/>
      <c r="D123" s="118"/>
      <c r="E123" s="118"/>
      <c r="F123" s="118"/>
      <c r="G123" s="118"/>
      <c r="H123" s="118"/>
      <c r="I123" s="118"/>
      <c r="J123" s="118"/>
      <c r="K123" s="118"/>
      <c r="L123" s="318"/>
      <c r="M123" s="118"/>
      <c r="N123" s="118"/>
      <c r="O123" s="193"/>
      <c r="P123" s="220">
        <f t="shared" si="8"/>
        <v>0</v>
      </c>
      <c r="Q123" s="221"/>
      <c r="R123" s="118"/>
      <c r="S123" s="120"/>
      <c r="T123" s="295"/>
      <c r="U123" s="90"/>
    </row>
    <row r="124" spans="2:21" ht="15.5" hidden="1" x14ac:dyDescent="0.35">
      <c r="B124" s="88" t="s">
        <v>150</v>
      </c>
      <c r="C124" s="86"/>
      <c r="D124" s="118"/>
      <c r="E124" s="118"/>
      <c r="F124" s="118"/>
      <c r="G124" s="118"/>
      <c r="H124" s="118"/>
      <c r="I124" s="118"/>
      <c r="J124" s="118"/>
      <c r="K124" s="118"/>
      <c r="L124" s="318"/>
      <c r="M124" s="118"/>
      <c r="N124" s="118"/>
      <c r="O124" s="193"/>
      <c r="P124" s="220">
        <f t="shared" si="8"/>
        <v>0</v>
      </c>
      <c r="Q124" s="221"/>
      <c r="R124" s="118"/>
      <c r="S124" s="120"/>
      <c r="T124" s="295"/>
      <c r="U124" s="90"/>
    </row>
    <row r="125" spans="2:21" ht="15.5" hidden="1" x14ac:dyDescent="0.35">
      <c r="B125" s="88" t="s">
        <v>151</v>
      </c>
      <c r="C125" s="86"/>
      <c r="D125" s="118"/>
      <c r="E125" s="118"/>
      <c r="F125" s="118"/>
      <c r="G125" s="118"/>
      <c r="H125" s="118"/>
      <c r="I125" s="118"/>
      <c r="J125" s="118"/>
      <c r="K125" s="118"/>
      <c r="L125" s="318"/>
      <c r="M125" s="118"/>
      <c r="N125" s="118"/>
      <c r="O125" s="193"/>
      <c r="P125" s="220">
        <f t="shared" si="8"/>
        <v>0</v>
      </c>
      <c r="Q125" s="221"/>
      <c r="R125" s="118"/>
      <c r="S125" s="120"/>
      <c r="T125" s="295"/>
      <c r="U125" s="90"/>
    </row>
    <row r="126" spans="2:21" ht="15.5" hidden="1" x14ac:dyDescent="0.35">
      <c r="B126" s="88" t="s">
        <v>152</v>
      </c>
      <c r="C126" s="86"/>
      <c r="D126" s="118"/>
      <c r="E126" s="118"/>
      <c r="F126" s="118"/>
      <c r="G126" s="118"/>
      <c r="H126" s="118"/>
      <c r="I126" s="118"/>
      <c r="J126" s="118"/>
      <c r="K126" s="118"/>
      <c r="L126" s="318"/>
      <c r="M126" s="118"/>
      <c r="N126" s="118"/>
      <c r="O126" s="193"/>
      <c r="P126" s="220">
        <f t="shared" si="8"/>
        <v>0</v>
      </c>
      <c r="Q126" s="221"/>
      <c r="R126" s="118"/>
      <c r="S126" s="120"/>
      <c r="T126" s="295"/>
      <c r="U126" s="90"/>
    </row>
    <row r="127" spans="2:21" ht="15.5" hidden="1" x14ac:dyDescent="0.35">
      <c r="B127" s="88" t="s">
        <v>153</v>
      </c>
      <c r="C127" s="86"/>
      <c r="D127" s="118"/>
      <c r="E127" s="118"/>
      <c r="F127" s="118"/>
      <c r="G127" s="118"/>
      <c r="H127" s="118"/>
      <c r="I127" s="118"/>
      <c r="J127" s="118"/>
      <c r="K127" s="118"/>
      <c r="L127" s="318"/>
      <c r="M127" s="118"/>
      <c r="N127" s="118"/>
      <c r="O127" s="193"/>
      <c r="P127" s="220">
        <f t="shared" si="8"/>
        <v>0</v>
      </c>
      <c r="Q127" s="221"/>
      <c r="R127" s="118"/>
      <c r="S127" s="120"/>
      <c r="T127" s="295"/>
      <c r="U127" s="90"/>
    </row>
    <row r="128" spans="2:21" ht="15.5" hidden="1" x14ac:dyDescent="0.35">
      <c r="B128" s="88" t="s">
        <v>154</v>
      </c>
      <c r="C128" s="91"/>
      <c r="D128" s="120"/>
      <c r="E128" s="120"/>
      <c r="F128" s="120"/>
      <c r="G128" s="120"/>
      <c r="H128" s="120"/>
      <c r="I128" s="120"/>
      <c r="J128" s="120"/>
      <c r="K128" s="120"/>
      <c r="L128" s="318"/>
      <c r="M128" s="120"/>
      <c r="N128" s="120"/>
      <c r="O128" s="193"/>
      <c r="P128" s="220">
        <f t="shared" si="8"/>
        <v>0</v>
      </c>
      <c r="Q128" s="223"/>
      <c r="R128" s="120"/>
      <c r="S128" s="120"/>
      <c r="T128" s="296"/>
      <c r="U128" s="90"/>
    </row>
    <row r="129" spans="2:21" ht="15.5" hidden="1" x14ac:dyDescent="0.35">
      <c r="B129" s="88" t="s">
        <v>155</v>
      </c>
      <c r="C129" s="91"/>
      <c r="D129" s="120"/>
      <c r="E129" s="120"/>
      <c r="F129" s="120"/>
      <c r="G129" s="120"/>
      <c r="H129" s="120"/>
      <c r="I129" s="120"/>
      <c r="J129" s="120"/>
      <c r="K129" s="120"/>
      <c r="L129" s="318"/>
      <c r="M129" s="120"/>
      <c r="N129" s="120"/>
      <c r="O129" s="193"/>
      <c r="P129" s="220">
        <f t="shared" si="8"/>
        <v>0</v>
      </c>
      <c r="Q129" s="223"/>
      <c r="R129" s="120"/>
      <c r="S129" s="120"/>
      <c r="T129" s="296"/>
      <c r="U129" s="90"/>
    </row>
    <row r="130" spans="2:21" ht="15.5" hidden="1" x14ac:dyDescent="0.35">
      <c r="C130" s="64" t="s">
        <v>31</v>
      </c>
      <c r="D130" s="121">
        <f>SUM(D122:D129)</f>
        <v>0</v>
      </c>
      <c r="E130" s="121"/>
      <c r="F130" s="121"/>
      <c r="G130" s="121"/>
      <c r="H130" s="121">
        <f>SUM(H122:H129)</f>
        <v>0</v>
      </c>
      <c r="I130" s="121"/>
      <c r="J130" s="121"/>
      <c r="K130" s="121"/>
      <c r="L130" s="319">
        <f>SUM(L122:L129)</f>
        <v>0</v>
      </c>
      <c r="M130" s="121"/>
      <c r="N130" s="121"/>
      <c r="O130" s="313"/>
      <c r="P130" s="121">
        <f>SUM(P122:P129)</f>
        <v>0</v>
      </c>
      <c r="Q130" s="121">
        <f>(Q122*P122)+(Q123*P123)+(Q124*P124)+(Q125*P125)+(Q126*P126)+(Q127*P127)+(Q128*P128)+(Q129*P129)</f>
        <v>0</v>
      </c>
      <c r="R130" s="225">
        <f>SUM(R122:R129)</f>
        <v>0</v>
      </c>
      <c r="S130" s="226"/>
      <c r="T130" s="296"/>
      <c r="U130" s="22"/>
    </row>
    <row r="131" spans="2:21" ht="15.75" hidden="1" customHeight="1" x14ac:dyDescent="0.35">
      <c r="B131" s="4"/>
      <c r="C131" s="92"/>
      <c r="D131" s="124"/>
      <c r="E131" s="124"/>
      <c r="F131" s="124"/>
      <c r="G131" s="124"/>
      <c r="H131" s="124"/>
      <c r="I131" s="124"/>
      <c r="J131" s="124"/>
      <c r="K131" s="124"/>
      <c r="L131" s="322"/>
      <c r="M131" s="124"/>
      <c r="N131" s="124"/>
      <c r="O131" s="168"/>
      <c r="P131" s="124"/>
      <c r="Q131" s="124"/>
      <c r="R131" s="124"/>
      <c r="S131" s="124"/>
      <c r="T131" s="298"/>
      <c r="U131" s="2"/>
    </row>
    <row r="132" spans="2:21" ht="51" hidden="1" customHeight="1" x14ac:dyDescent="0.35">
      <c r="B132" s="64" t="s">
        <v>156</v>
      </c>
      <c r="C132" s="386"/>
      <c r="D132" s="387"/>
      <c r="E132" s="387"/>
      <c r="F132" s="387"/>
      <c r="G132" s="387"/>
      <c r="H132" s="387"/>
      <c r="I132" s="387"/>
      <c r="J132" s="387"/>
      <c r="K132" s="387"/>
      <c r="L132" s="387"/>
      <c r="M132" s="387"/>
      <c r="N132" s="387"/>
      <c r="O132" s="387"/>
      <c r="P132" s="387"/>
      <c r="Q132" s="387"/>
      <c r="R132" s="387"/>
      <c r="S132" s="387"/>
      <c r="T132" s="389"/>
      <c r="U132" s="7"/>
    </row>
    <row r="133" spans="2:21" ht="51" hidden="1" customHeight="1" x14ac:dyDescent="0.35">
      <c r="B133" s="64" t="s">
        <v>157</v>
      </c>
      <c r="C133" s="350"/>
      <c r="D133" s="351"/>
      <c r="E133" s="351"/>
      <c r="F133" s="351"/>
      <c r="G133" s="351"/>
      <c r="H133" s="351"/>
      <c r="I133" s="351"/>
      <c r="J133" s="351"/>
      <c r="K133" s="351"/>
      <c r="L133" s="351"/>
      <c r="M133" s="351"/>
      <c r="N133" s="351"/>
      <c r="O133" s="351"/>
      <c r="P133" s="351"/>
      <c r="Q133" s="351"/>
      <c r="R133" s="351"/>
      <c r="S133" s="351"/>
      <c r="T133" s="352"/>
      <c r="U133" s="21"/>
    </row>
    <row r="134" spans="2:21" ht="15.5" hidden="1" x14ac:dyDescent="0.35">
      <c r="B134" s="88" t="s">
        <v>158</v>
      </c>
      <c r="C134" s="86"/>
      <c r="D134" s="118"/>
      <c r="E134" s="118"/>
      <c r="F134" s="118"/>
      <c r="G134" s="118"/>
      <c r="H134" s="118"/>
      <c r="I134" s="118"/>
      <c r="J134" s="118"/>
      <c r="K134" s="118"/>
      <c r="L134" s="318"/>
      <c r="M134" s="118"/>
      <c r="N134" s="118"/>
      <c r="O134" s="193"/>
      <c r="P134" s="220">
        <f t="shared" ref="P134:P141" si="9">SUM(D134:L134)</f>
        <v>0</v>
      </c>
      <c r="Q134" s="221"/>
      <c r="R134" s="118"/>
      <c r="S134" s="120"/>
      <c r="T134" s="295"/>
      <c r="U134" s="90"/>
    </row>
    <row r="135" spans="2:21" ht="15.5" hidden="1" x14ac:dyDescent="0.35">
      <c r="B135" s="88" t="s">
        <v>159</v>
      </c>
      <c r="C135" s="86"/>
      <c r="D135" s="118"/>
      <c r="E135" s="118"/>
      <c r="F135" s="118"/>
      <c r="G135" s="118"/>
      <c r="H135" s="118"/>
      <c r="I135" s="118"/>
      <c r="J135" s="118"/>
      <c r="K135" s="118"/>
      <c r="L135" s="318"/>
      <c r="M135" s="118"/>
      <c r="N135" s="118"/>
      <c r="O135" s="193"/>
      <c r="P135" s="220">
        <f t="shared" si="9"/>
        <v>0</v>
      </c>
      <c r="Q135" s="221"/>
      <c r="R135" s="118"/>
      <c r="S135" s="120"/>
      <c r="T135" s="295"/>
      <c r="U135" s="90"/>
    </row>
    <row r="136" spans="2:21" ht="15.5" hidden="1" x14ac:dyDescent="0.35">
      <c r="B136" s="88" t="s">
        <v>160</v>
      </c>
      <c r="C136" s="86"/>
      <c r="D136" s="118"/>
      <c r="E136" s="118"/>
      <c r="F136" s="118"/>
      <c r="G136" s="118"/>
      <c r="H136" s="118"/>
      <c r="I136" s="118"/>
      <c r="J136" s="118"/>
      <c r="K136" s="118"/>
      <c r="L136" s="318"/>
      <c r="M136" s="118"/>
      <c r="N136" s="118"/>
      <c r="O136" s="193"/>
      <c r="P136" s="220">
        <f t="shared" si="9"/>
        <v>0</v>
      </c>
      <c r="Q136" s="221"/>
      <c r="R136" s="118"/>
      <c r="S136" s="120"/>
      <c r="T136" s="295"/>
      <c r="U136" s="90"/>
    </row>
    <row r="137" spans="2:21" ht="15.5" hidden="1" x14ac:dyDescent="0.35">
      <c r="B137" s="88" t="s">
        <v>161</v>
      </c>
      <c r="C137" s="86"/>
      <c r="D137" s="118"/>
      <c r="E137" s="118"/>
      <c r="F137" s="118"/>
      <c r="G137" s="118"/>
      <c r="H137" s="118"/>
      <c r="I137" s="118"/>
      <c r="J137" s="118"/>
      <c r="K137" s="118"/>
      <c r="L137" s="318"/>
      <c r="M137" s="118"/>
      <c r="N137" s="118"/>
      <c r="O137" s="193"/>
      <c r="P137" s="220">
        <f t="shared" si="9"/>
        <v>0</v>
      </c>
      <c r="Q137" s="221"/>
      <c r="R137" s="118"/>
      <c r="S137" s="120"/>
      <c r="T137" s="295"/>
      <c r="U137" s="90"/>
    </row>
    <row r="138" spans="2:21" ht="15.5" hidden="1" x14ac:dyDescent="0.35">
      <c r="B138" s="88" t="s">
        <v>162</v>
      </c>
      <c r="C138" s="86"/>
      <c r="D138" s="118"/>
      <c r="E138" s="118"/>
      <c r="F138" s="118"/>
      <c r="G138" s="118"/>
      <c r="H138" s="118"/>
      <c r="I138" s="118"/>
      <c r="J138" s="118"/>
      <c r="K138" s="118"/>
      <c r="L138" s="318"/>
      <c r="M138" s="118"/>
      <c r="N138" s="118"/>
      <c r="O138" s="193"/>
      <c r="P138" s="220">
        <f t="shared" si="9"/>
        <v>0</v>
      </c>
      <c r="Q138" s="221"/>
      <c r="R138" s="118"/>
      <c r="S138" s="120"/>
      <c r="T138" s="295"/>
      <c r="U138" s="90"/>
    </row>
    <row r="139" spans="2:21" ht="15.5" hidden="1" x14ac:dyDescent="0.35">
      <c r="B139" s="88" t="s">
        <v>163</v>
      </c>
      <c r="C139" s="86"/>
      <c r="D139" s="118"/>
      <c r="E139" s="118"/>
      <c r="F139" s="118"/>
      <c r="G139" s="118"/>
      <c r="H139" s="118"/>
      <c r="I139" s="118"/>
      <c r="J139" s="118"/>
      <c r="K139" s="118"/>
      <c r="L139" s="318"/>
      <c r="M139" s="118"/>
      <c r="N139" s="118"/>
      <c r="O139" s="193"/>
      <c r="P139" s="220">
        <f t="shared" si="9"/>
        <v>0</v>
      </c>
      <c r="Q139" s="221"/>
      <c r="R139" s="118"/>
      <c r="S139" s="120"/>
      <c r="T139" s="295"/>
      <c r="U139" s="90"/>
    </row>
    <row r="140" spans="2:21" ht="15.5" hidden="1" x14ac:dyDescent="0.35">
      <c r="B140" s="88" t="s">
        <v>164</v>
      </c>
      <c r="C140" s="91"/>
      <c r="D140" s="120"/>
      <c r="E140" s="120"/>
      <c r="F140" s="120"/>
      <c r="G140" s="120"/>
      <c r="H140" s="120"/>
      <c r="I140" s="120"/>
      <c r="J140" s="120"/>
      <c r="K140" s="120"/>
      <c r="L140" s="318"/>
      <c r="M140" s="120"/>
      <c r="N140" s="120"/>
      <c r="O140" s="193"/>
      <c r="P140" s="220">
        <f t="shared" si="9"/>
        <v>0</v>
      </c>
      <c r="Q140" s="223"/>
      <c r="R140" s="120"/>
      <c r="S140" s="120"/>
      <c r="T140" s="296"/>
      <c r="U140" s="90"/>
    </row>
    <row r="141" spans="2:21" ht="15.5" hidden="1" x14ac:dyDescent="0.35">
      <c r="B141" s="88" t="s">
        <v>165</v>
      </c>
      <c r="C141" s="91"/>
      <c r="D141" s="120"/>
      <c r="E141" s="120"/>
      <c r="F141" s="120"/>
      <c r="G141" s="120"/>
      <c r="H141" s="120"/>
      <c r="I141" s="120"/>
      <c r="J141" s="120"/>
      <c r="K141" s="120"/>
      <c r="L141" s="318"/>
      <c r="M141" s="120"/>
      <c r="N141" s="120"/>
      <c r="O141" s="193"/>
      <c r="P141" s="220">
        <f t="shared" si="9"/>
        <v>0</v>
      </c>
      <c r="Q141" s="223"/>
      <c r="R141" s="120"/>
      <c r="S141" s="120"/>
      <c r="T141" s="296"/>
      <c r="U141" s="90"/>
    </row>
    <row r="142" spans="2:21" ht="15.5" hidden="1" x14ac:dyDescent="0.35">
      <c r="C142" s="64" t="s">
        <v>31</v>
      </c>
      <c r="D142" s="121">
        <f>SUM(D134:D141)</f>
        <v>0</v>
      </c>
      <c r="E142" s="121"/>
      <c r="F142" s="121"/>
      <c r="G142" s="121"/>
      <c r="H142" s="121">
        <f>SUM(H134:H141)</f>
        <v>0</v>
      </c>
      <c r="I142" s="121"/>
      <c r="J142" s="121"/>
      <c r="K142" s="121"/>
      <c r="L142" s="319">
        <f>SUM(L134:L141)</f>
        <v>0</v>
      </c>
      <c r="M142" s="122"/>
      <c r="N142" s="122"/>
      <c r="O142" s="314"/>
      <c r="P142" s="122">
        <f>SUM(P134:P141)</f>
        <v>0</v>
      </c>
      <c r="Q142" s="121">
        <f>(Q134*P134)+(Q135*P135)+(Q136*P136)+(Q137*P137)+(Q138*P138)+(Q139*P139)+(Q140*P140)+(Q141*P141)</f>
        <v>0</v>
      </c>
      <c r="R142" s="225">
        <f>SUM(R134:R141)</f>
        <v>0</v>
      </c>
      <c r="S142" s="226"/>
      <c r="T142" s="296"/>
      <c r="U142" s="22"/>
    </row>
    <row r="143" spans="2:21" ht="51" hidden="1" customHeight="1" x14ac:dyDescent="0.35">
      <c r="B143" s="64" t="s">
        <v>166</v>
      </c>
      <c r="C143" s="350"/>
      <c r="D143" s="351"/>
      <c r="E143" s="351"/>
      <c r="F143" s="351"/>
      <c r="G143" s="351"/>
      <c r="H143" s="351"/>
      <c r="I143" s="351"/>
      <c r="J143" s="351"/>
      <c r="K143" s="351"/>
      <c r="L143" s="351"/>
      <c r="M143" s="351"/>
      <c r="N143" s="351"/>
      <c r="O143" s="351"/>
      <c r="P143" s="351"/>
      <c r="Q143" s="351"/>
      <c r="R143" s="351"/>
      <c r="S143" s="351"/>
      <c r="T143" s="352"/>
      <c r="U143" s="21"/>
    </row>
    <row r="144" spans="2:21" ht="15.5" hidden="1" x14ac:dyDescent="0.35">
      <c r="B144" s="88" t="s">
        <v>167</v>
      </c>
      <c r="C144" s="86"/>
      <c r="D144" s="118"/>
      <c r="E144" s="118"/>
      <c r="F144" s="118"/>
      <c r="G144" s="118"/>
      <c r="H144" s="118"/>
      <c r="I144" s="118"/>
      <c r="J144" s="118"/>
      <c r="K144" s="118"/>
      <c r="L144" s="318"/>
      <c r="M144" s="118"/>
      <c r="N144" s="118"/>
      <c r="O144" s="193"/>
      <c r="P144" s="220">
        <f t="shared" ref="P144:P151" si="10">SUM(D144:L144)</f>
        <v>0</v>
      </c>
      <c r="Q144" s="221"/>
      <c r="R144" s="118"/>
      <c r="S144" s="120"/>
      <c r="T144" s="295"/>
      <c r="U144" s="90"/>
    </row>
    <row r="145" spans="2:21" ht="15.5" hidden="1" x14ac:dyDescent="0.35">
      <c r="B145" s="88" t="s">
        <v>168</v>
      </c>
      <c r="C145" s="86"/>
      <c r="D145" s="118"/>
      <c r="E145" s="118"/>
      <c r="F145" s="118"/>
      <c r="G145" s="118"/>
      <c r="H145" s="118"/>
      <c r="I145" s="118"/>
      <c r="J145" s="118"/>
      <c r="K145" s="118"/>
      <c r="L145" s="318"/>
      <c r="M145" s="118"/>
      <c r="N145" s="118"/>
      <c r="O145" s="193"/>
      <c r="P145" s="220">
        <f t="shared" si="10"/>
        <v>0</v>
      </c>
      <c r="Q145" s="221"/>
      <c r="R145" s="118"/>
      <c r="S145" s="120"/>
      <c r="T145" s="295"/>
      <c r="U145" s="90"/>
    </row>
    <row r="146" spans="2:21" ht="15.5" hidden="1" x14ac:dyDescent="0.35">
      <c r="B146" s="88" t="s">
        <v>169</v>
      </c>
      <c r="C146" s="86"/>
      <c r="D146" s="118"/>
      <c r="E146" s="118"/>
      <c r="F146" s="118"/>
      <c r="G146" s="118"/>
      <c r="H146" s="118"/>
      <c r="I146" s="118"/>
      <c r="J146" s="118"/>
      <c r="K146" s="118"/>
      <c r="L146" s="318"/>
      <c r="M146" s="118"/>
      <c r="N146" s="118"/>
      <c r="O146" s="193"/>
      <c r="P146" s="220">
        <f t="shared" si="10"/>
        <v>0</v>
      </c>
      <c r="Q146" s="221"/>
      <c r="R146" s="118"/>
      <c r="S146" s="120"/>
      <c r="T146" s="295"/>
      <c r="U146" s="90"/>
    </row>
    <row r="147" spans="2:21" ht="15.5" hidden="1" x14ac:dyDescent="0.35">
      <c r="B147" s="88" t="s">
        <v>170</v>
      </c>
      <c r="C147" s="86"/>
      <c r="D147" s="118"/>
      <c r="E147" s="118"/>
      <c r="F147" s="118"/>
      <c r="G147" s="118"/>
      <c r="H147" s="118"/>
      <c r="I147" s="118"/>
      <c r="J147" s="118"/>
      <c r="K147" s="118"/>
      <c r="L147" s="318"/>
      <c r="M147" s="118"/>
      <c r="N147" s="118"/>
      <c r="O147" s="193"/>
      <c r="P147" s="220">
        <f t="shared" si="10"/>
        <v>0</v>
      </c>
      <c r="Q147" s="221"/>
      <c r="R147" s="118"/>
      <c r="S147" s="120"/>
      <c r="T147" s="295"/>
      <c r="U147" s="90"/>
    </row>
    <row r="148" spans="2:21" ht="15.5" hidden="1" x14ac:dyDescent="0.35">
      <c r="B148" s="88" t="s">
        <v>171</v>
      </c>
      <c r="C148" s="86"/>
      <c r="D148" s="118"/>
      <c r="E148" s="118"/>
      <c r="F148" s="118"/>
      <c r="G148" s="118"/>
      <c r="H148" s="118"/>
      <c r="I148" s="118"/>
      <c r="J148" s="118"/>
      <c r="K148" s="118"/>
      <c r="L148" s="318"/>
      <c r="M148" s="118"/>
      <c r="N148" s="118"/>
      <c r="O148" s="193"/>
      <c r="P148" s="220">
        <f t="shared" si="10"/>
        <v>0</v>
      </c>
      <c r="Q148" s="221"/>
      <c r="R148" s="118"/>
      <c r="S148" s="120"/>
      <c r="T148" s="295"/>
      <c r="U148" s="90"/>
    </row>
    <row r="149" spans="2:21" ht="15.5" hidden="1" x14ac:dyDescent="0.35">
      <c r="B149" s="88" t="s">
        <v>172</v>
      </c>
      <c r="C149" s="86"/>
      <c r="D149" s="118"/>
      <c r="E149" s="118"/>
      <c r="F149" s="118"/>
      <c r="G149" s="118"/>
      <c r="H149" s="118"/>
      <c r="I149" s="118"/>
      <c r="J149" s="118"/>
      <c r="K149" s="118"/>
      <c r="L149" s="318"/>
      <c r="M149" s="118"/>
      <c r="N149" s="118"/>
      <c r="O149" s="193"/>
      <c r="P149" s="220">
        <f t="shared" si="10"/>
        <v>0</v>
      </c>
      <c r="Q149" s="221"/>
      <c r="R149" s="118"/>
      <c r="S149" s="120"/>
      <c r="T149" s="295"/>
      <c r="U149" s="90"/>
    </row>
    <row r="150" spans="2:21" ht="15.5" hidden="1" x14ac:dyDescent="0.35">
      <c r="B150" s="88" t="s">
        <v>173</v>
      </c>
      <c r="C150" s="91"/>
      <c r="D150" s="120"/>
      <c r="E150" s="120"/>
      <c r="F150" s="120"/>
      <c r="G150" s="120"/>
      <c r="H150" s="120"/>
      <c r="I150" s="120"/>
      <c r="J150" s="120"/>
      <c r="K150" s="120"/>
      <c r="L150" s="318"/>
      <c r="M150" s="120"/>
      <c r="N150" s="120"/>
      <c r="O150" s="193"/>
      <c r="P150" s="220">
        <f t="shared" si="10"/>
        <v>0</v>
      </c>
      <c r="Q150" s="223"/>
      <c r="R150" s="120"/>
      <c r="S150" s="120"/>
      <c r="T150" s="296"/>
      <c r="U150" s="90"/>
    </row>
    <row r="151" spans="2:21" ht="15.5" hidden="1" x14ac:dyDescent="0.35">
      <c r="B151" s="88" t="s">
        <v>174</v>
      </c>
      <c r="C151" s="91"/>
      <c r="D151" s="120"/>
      <c r="E151" s="120"/>
      <c r="F151" s="120"/>
      <c r="G151" s="120"/>
      <c r="H151" s="120"/>
      <c r="I151" s="120"/>
      <c r="J151" s="120"/>
      <c r="K151" s="120"/>
      <c r="L151" s="318"/>
      <c r="M151" s="120"/>
      <c r="N151" s="120"/>
      <c r="O151" s="193"/>
      <c r="P151" s="220">
        <f t="shared" si="10"/>
        <v>0</v>
      </c>
      <c r="Q151" s="223"/>
      <c r="R151" s="120"/>
      <c r="S151" s="120"/>
      <c r="T151" s="296"/>
      <c r="U151" s="90"/>
    </row>
    <row r="152" spans="2:21" ht="15.5" hidden="1" x14ac:dyDescent="0.35">
      <c r="C152" s="64" t="s">
        <v>31</v>
      </c>
      <c r="D152" s="122">
        <f>SUM(D144:D151)</f>
        <v>0</v>
      </c>
      <c r="E152" s="122"/>
      <c r="F152" s="122"/>
      <c r="G152" s="122"/>
      <c r="H152" s="122">
        <f>SUM(H144:H151)</f>
        <v>0</v>
      </c>
      <c r="I152" s="122"/>
      <c r="J152" s="122"/>
      <c r="K152" s="122"/>
      <c r="L152" s="320">
        <f>SUM(L144:L151)</f>
        <v>0</v>
      </c>
      <c r="M152" s="122"/>
      <c r="N152" s="122"/>
      <c r="O152" s="314"/>
      <c r="P152" s="122">
        <f>SUM(P144:P151)</f>
        <v>0</v>
      </c>
      <c r="Q152" s="121">
        <f>(Q144*P144)+(Q145*P145)+(Q146*P146)+(Q147*P147)+(Q148*P148)+(Q149*P149)+(Q150*P150)+(Q151*P151)</f>
        <v>0</v>
      </c>
      <c r="R152" s="225">
        <f>SUM(R144:R151)</f>
        <v>0</v>
      </c>
      <c r="S152" s="226"/>
      <c r="T152" s="296"/>
      <c r="U152" s="22"/>
    </row>
    <row r="153" spans="2:21" ht="51" hidden="1" customHeight="1" x14ac:dyDescent="0.35">
      <c r="B153" s="64" t="s">
        <v>175</v>
      </c>
      <c r="C153" s="350"/>
      <c r="D153" s="351"/>
      <c r="E153" s="351"/>
      <c r="F153" s="351"/>
      <c r="G153" s="351"/>
      <c r="H153" s="351"/>
      <c r="I153" s="351"/>
      <c r="J153" s="351"/>
      <c r="K153" s="351"/>
      <c r="L153" s="351"/>
      <c r="M153" s="351"/>
      <c r="N153" s="351"/>
      <c r="O153" s="351"/>
      <c r="P153" s="351"/>
      <c r="Q153" s="351"/>
      <c r="R153" s="351"/>
      <c r="S153" s="351"/>
      <c r="T153" s="352"/>
      <c r="U153" s="21"/>
    </row>
    <row r="154" spans="2:21" ht="15.5" hidden="1" x14ac:dyDescent="0.35">
      <c r="B154" s="88" t="s">
        <v>176</v>
      </c>
      <c r="C154" s="86"/>
      <c r="D154" s="118"/>
      <c r="E154" s="118"/>
      <c r="F154" s="118"/>
      <c r="G154" s="118"/>
      <c r="H154" s="118"/>
      <c r="I154" s="118"/>
      <c r="J154" s="118"/>
      <c r="K154" s="118"/>
      <c r="L154" s="318"/>
      <c r="M154" s="118"/>
      <c r="N154" s="118"/>
      <c r="O154" s="193"/>
      <c r="P154" s="220">
        <f t="shared" ref="P154:P161" si="11">SUM(D154:L154)</f>
        <v>0</v>
      </c>
      <c r="Q154" s="221"/>
      <c r="R154" s="118"/>
      <c r="S154" s="120"/>
      <c r="T154" s="295"/>
      <c r="U154" s="90"/>
    </row>
    <row r="155" spans="2:21" ht="15.5" hidden="1" x14ac:dyDescent="0.35">
      <c r="B155" s="88" t="s">
        <v>177</v>
      </c>
      <c r="C155" s="86"/>
      <c r="D155" s="118"/>
      <c r="E155" s="118"/>
      <c r="F155" s="118"/>
      <c r="G155" s="118"/>
      <c r="H155" s="118"/>
      <c r="I155" s="118"/>
      <c r="J155" s="118"/>
      <c r="K155" s="118"/>
      <c r="L155" s="318"/>
      <c r="M155" s="118"/>
      <c r="N155" s="118"/>
      <c r="O155" s="193"/>
      <c r="P155" s="220">
        <f t="shared" si="11"/>
        <v>0</v>
      </c>
      <c r="Q155" s="221"/>
      <c r="R155" s="118"/>
      <c r="S155" s="120"/>
      <c r="T155" s="295"/>
      <c r="U155" s="90"/>
    </row>
    <row r="156" spans="2:21" ht="15.5" hidden="1" x14ac:dyDescent="0.35">
      <c r="B156" s="88" t="s">
        <v>178</v>
      </c>
      <c r="C156" s="86"/>
      <c r="D156" s="118"/>
      <c r="E156" s="118"/>
      <c r="F156" s="118"/>
      <c r="G156" s="118"/>
      <c r="H156" s="118"/>
      <c r="I156" s="118"/>
      <c r="J156" s="118"/>
      <c r="K156" s="118"/>
      <c r="L156" s="318"/>
      <c r="M156" s="118"/>
      <c r="N156" s="118"/>
      <c r="O156" s="193"/>
      <c r="P156" s="220">
        <f t="shared" si="11"/>
        <v>0</v>
      </c>
      <c r="Q156" s="221"/>
      <c r="R156" s="118"/>
      <c r="S156" s="120"/>
      <c r="T156" s="295"/>
      <c r="U156" s="90"/>
    </row>
    <row r="157" spans="2:21" ht="15.5" hidden="1" x14ac:dyDescent="0.35">
      <c r="B157" s="88" t="s">
        <v>179</v>
      </c>
      <c r="C157" s="86"/>
      <c r="D157" s="118"/>
      <c r="E157" s="118"/>
      <c r="F157" s="118"/>
      <c r="G157" s="118"/>
      <c r="H157" s="118"/>
      <c r="I157" s="118"/>
      <c r="J157" s="118"/>
      <c r="K157" s="118"/>
      <c r="L157" s="318"/>
      <c r="M157" s="118"/>
      <c r="N157" s="118"/>
      <c r="O157" s="193"/>
      <c r="P157" s="220">
        <f t="shared" si="11"/>
        <v>0</v>
      </c>
      <c r="Q157" s="221"/>
      <c r="R157" s="118"/>
      <c r="S157" s="120"/>
      <c r="T157" s="295"/>
      <c r="U157" s="90"/>
    </row>
    <row r="158" spans="2:21" ht="15.5" hidden="1" x14ac:dyDescent="0.35">
      <c r="B158" s="88" t="s">
        <v>180</v>
      </c>
      <c r="C158" s="86"/>
      <c r="D158" s="118"/>
      <c r="E158" s="118"/>
      <c r="F158" s="118"/>
      <c r="G158" s="118"/>
      <c r="H158" s="118"/>
      <c r="I158" s="118"/>
      <c r="J158" s="118"/>
      <c r="K158" s="118"/>
      <c r="L158" s="318"/>
      <c r="M158" s="118"/>
      <c r="N158" s="118"/>
      <c r="O158" s="193"/>
      <c r="P158" s="220">
        <f t="shared" si="11"/>
        <v>0</v>
      </c>
      <c r="Q158" s="221"/>
      <c r="R158" s="118"/>
      <c r="S158" s="120"/>
      <c r="T158" s="295"/>
      <c r="U158" s="90"/>
    </row>
    <row r="159" spans="2:21" ht="15.5" hidden="1" x14ac:dyDescent="0.35">
      <c r="B159" s="88" t="s">
        <v>181</v>
      </c>
      <c r="C159" s="86"/>
      <c r="D159" s="118"/>
      <c r="E159" s="118"/>
      <c r="F159" s="118"/>
      <c r="G159" s="118"/>
      <c r="H159" s="118"/>
      <c r="I159" s="118"/>
      <c r="J159" s="118"/>
      <c r="K159" s="118"/>
      <c r="L159" s="318"/>
      <c r="M159" s="118"/>
      <c r="N159" s="118"/>
      <c r="O159" s="193"/>
      <c r="P159" s="220">
        <f t="shared" si="11"/>
        <v>0</v>
      </c>
      <c r="Q159" s="221"/>
      <c r="R159" s="118"/>
      <c r="S159" s="120"/>
      <c r="T159" s="295"/>
      <c r="U159" s="90"/>
    </row>
    <row r="160" spans="2:21" ht="15.5" hidden="1" x14ac:dyDescent="0.35">
      <c r="B160" s="88" t="s">
        <v>182</v>
      </c>
      <c r="C160" s="91"/>
      <c r="D160" s="120"/>
      <c r="E160" s="120"/>
      <c r="F160" s="120"/>
      <c r="G160" s="120"/>
      <c r="H160" s="120"/>
      <c r="I160" s="120"/>
      <c r="J160" s="120"/>
      <c r="K160" s="120"/>
      <c r="L160" s="318"/>
      <c r="M160" s="120"/>
      <c r="N160" s="120"/>
      <c r="O160" s="193"/>
      <c r="P160" s="220">
        <f t="shared" si="11"/>
        <v>0</v>
      </c>
      <c r="Q160" s="223"/>
      <c r="R160" s="120"/>
      <c r="S160" s="120"/>
      <c r="T160" s="296"/>
      <c r="U160" s="90"/>
    </row>
    <row r="161" spans="2:21" ht="15.5" hidden="1" x14ac:dyDescent="0.35">
      <c r="B161" s="88" t="s">
        <v>183</v>
      </c>
      <c r="C161" s="91"/>
      <c r="D161" s="120"/>
      <c r="E161" s="120"/>
      <c r="F161" s="120"/>
      <c r="G161" s="120"/>
      <c r="H161" s="120"/>
      <c r="I161" s="120"/>
      <c r="J161" s="120"/>
      <c r="K161" s="120"/>
      <c r="L161" s="318"/>
      <c r="M161" s="120"/>
      <c r="N161" s="120"/>
      <c r="O161" s="193"/>
      <c r="P161" s="220">
        <f t="shared" si="11"/>
        <v>0</v>
      </c>
      <c r="Q161" s="223"/>
      <c r="R161" s="120"/>
      <c r="S161" s="120"/>
      <c r="T161" s="296"/>
      <c r="U161" s="90"/>
    </row>
    <row r="162" spans="2:21" ht="15.5" hidden="1" x14ac:dyDescent="0.35">
      <c r="C162" s="64" t="s">
        <v>31</v>
      </c>
      <c r="D162" s="122">
        <f>SUM(D154:D161)</f>
        <v>0</v>
      </c>
      <c r="E162" s="122"/>
      <c r="F162" s="122"/>
      <c r="G162" s="122"/>
      <c r="H162" s="122">
        <f>SUM(H154:H161)</f>
        <v>0</v>
      </c>
      <c r="I162" s="122"/>
      <c r="J162" s="122"/>
      <c r="K162" s="122"/>
      <c r="L162" s="320">
        <f>SUM(L154:L161)</f>
        <v>0</v>
      </c>
      <c r="M162" s="122"/>
      <c r="N162" s="122"/>
      <c r="O162" s="314"/>
      <c r="P162" s="122">
        <f>SUM(P154:P161)</f>
        <v>0</v>
      </c>
      <c r="Q162" s="121">
        <f>(Q154*P154)+(Q155*P155)+(Q156*P156)+(Q157*P157)+(Q158*P158)+(Q159*P159)+(Q160*P160)+(Q161*P161)</f>
        <v>0</v>
      </c>
      <c r="R162" s="225">
        <f>SUM(R154:R161)</f>
        <v>0</v>
      </c>
      <c r="S162" s="226"/>
      <c r="T162" s="296"/>
      <c r="U162" s="22"/>
    </row>
    <row r="163" spans="2:21" ht="51" hidden="1" customHeight="1" x14ac:dyDescent="0.35">
      <c r="B163" s="64" t="s">
        <v>184</v>
      </c>
      <c r="C163" s="350"/>
      <c r="D163" s="351"/>
      <c r="E163" s="351"/>
      <c r="F163" s="351"/>
      <c r="G163" s="351"/>
      <c r="H163" s="351"/>
      <c r="I163" s="351"/>
      <c r="J163" s="351"/>
      <c r="K163" s="351"/>
      <c r="L163" s="351"/>
      <c r="M163" s="351"/>
      <c r="N163" s="351"/>
      <c r="O163" s="351"/>
      <c r="P163" s="351"/>
      <c r="Q163" s="351"/>
      <c r="R163" s="351"/>
      <c r="S163" s="351"/>
      <c r="T163" s="352"/>
      <c r="U163" s="21"/>
    </row>
    <row r="164" spans="2:21" ht="15.5" hidden="1" x14ac:dyDescent="0.35">
      <c r="B164" s="88" t="s">
        <v>185</v>
      </c>
      <c r="C164" s="86"/>
      <c r="D164" s="118"/>
      <c r="E164" s="118"/>
      <c r="F164" s="118"/>
      <c r="G164" s="118"/>
      <c r="H164" s="118"/>
      <c r="I164" s="118"/>
      <c r="J164" s="118"/>
      <c r="K164" s="118"/>
      <c r="L164" s="318"/>
      <c r="M164" s="118"/>
      <c r="N164" s="118"/>
      <c r="O164" s="193"/>
      <c r="P164" s="220">
        <f t="shared" ref="P164:P171" si="12">SUM(D164:L164)</f>
        <v>0</v>
      </c>
      <c r="Q164" s="221"/>
      <c r="R164" s="118"/>
      <c r="S164" s="120"/>
      <c r="T164" s="295"/>
      <c r="U164" s="90"/>
    </row>
    <row r="165" spans="2:21" ht="15.5" hidden="1" x14ac:dyDescent="0.35">
      <c r="B165" s="88" t="s">
        <v>186</v>
      </c>
      <c r="C165" s="86"/>
      <c r="D165" s="118"/>
      <c r="E165" s="118"/>
      <c r="F165" s="118"/>
      <c r="G165" s="118"/>
      <c r="H165" s="118"/>
      <c r="I165" s="118"/>
      <c r="J165" s="118"/>
      <c r="K165" s="118"/>
      <c r="L165" s="318"/>
      <c r="M165" s="118"/>
      <c r="N165" s="118"/>
      <c r="O165" s="193"/>
      <c r="P165" s="220">
        <f t="shared" si="12"/>
        <v>0</v>
      </c>
      <c r="Q165" s="221"/>
      <c r="R165" s="118"/>
      <c r="S165" s="120"/>
      <c r="T165" s="295"/>
      <c r="U165" s="90"/>
    </row>
    <row r="166" spans="2:21" ht="15.5" hidden="1" x14ac:dyDescent="0.35">
      <c r="B166" s="88" t="s">
        <v>187</v>
      </c>
      <c r="C166" s="86"/>
      <c r="D166" s="118"/>
      <c r="E166" s="118"/>
      <c r="F166" s="118"/>
      <c r="G166" s="118"/>
      <c r="H166" s="118"/>
      <c r="I166" s="118"/>
      <c r="J166" s="118"/>
      <c r="K166" s="118"/>
      <c r="L166" s="318"/>
      <c r="M166" s="118"/>
      <c r="N166" s="118"/>
      <c r="O166" s="193"/>
      <c r="P166" s="220">
        <f t="shared" si="12"/>
        <v>0</v>
      </c>
      <c r="Q166" s="221"/>
      <c r="R166" s="118"/>
      <c r="S166" s="120"/>
      <c r="T166" s="295"/>
      <c r="U166" s="90"/>
    </row>
    <row r="167" spans="2:21" ht="15.5" hidden="1" x14ac:dyDescent="0.35">
      <c r="B167" s="88" t="s">
        <v>188</v>
      </c>
      <c r="C167" s="86"/>
      <c r="D167" s="118"/>
      <c r="E167" s="118"/>
      <c r="F167" s="118"/>
      <c r="G167" s="118"/>
      <c r="H167" s="118"/>
      <c r="I167" s="118"/>
      <c r="J167" s="118"/>
      <c r="K167" s="118"/>
      <c r="L167" s="318"/>
      <c r="M167" s="118"/>
      <c r="N167" s="118"/>
      <c r="O167" s="193"/>
      <c r="P167" s="220">
        <f t="shared" si="12"/>
        <v>0</v>
      </c>
      <c r="Q167" s="221"/>
      <c r="R167" s="118"/>
      <c r="S167" s="120"/>
      <c r="T167" s="295"/>
      <c r="U167" s="90"/>
    </row>
    <row r="168" spans="2:21" ht="15.5" hidden="1" x14ac:dyDescent="0.35">
      <c r="B168" s="88" t="s">
        <v>189</v>
      </c>
      <c r="C168" s="86"/>
      <c r="D168" s="118"/>
      <c r="E168" s="118"/>
      <c r="F168" s="118"/>
      <c r="G168" s="118"/>
      <c r="H168" s="118"/>
      <c r="I168" s="118"/>
      <c r="J168" s="118"/>
      <c r="K168" s="118"/>
      <c r="L168" s="318"/>
      <c r="M168" s="118"/>
      <c r="N168" s="118"/>
      <c r="O168" s="193"/>
      <c r="P168" s="220">
        <f t="shared" si="12"/>
        <v>0</v>
      </c>
      <c r="Q168" s="221"/>
      <c r="R168" s="118"/>
      <c r="S168" s="120"/>
      <c r="T168" s="295"/>
      <c r="U168" s="90"/>
    </row>
    <row r="169" spans="2:21" ht="15.5" hidden="1" x14ac:dyDescent="0.35">
      <c r="B169" s="88" t="s">
        <v>190</v>
      </c>
      <c r="C169" s="86"/>
      <c r="D169" s="118"/>
      <c r="E169" s="118"/>
      <c r="F169" s="118"/>
      <c r="G169" s="118"/>
      <c r="H169" s="118"/>
      <c r="I169" s="118"/>
      <c r="J169" s="118"/>
      <c r="K169" s="118"/>
      <c r="L169" s="318"/>
      <c r="M169" s="118"/>
      <c r="N169" s="118"/>
      <c r="O169" s="193"/>
      <c r="P169" s="220">
        <f t="shared" si="12"/>
        <v>0</v>
      </c>
      <c r="Q169" s="221"/>
      <c r="R169" s="118"/>
      <c r="S169" s="120"/>
      <c r="T169" s="295"/>
      <c r="U169" s="90"/>
    </row>
    <row r="170" spans="2:21" ht="15.5" hidden="1" x14ac:dyDescent="0.35">
      <c r="B170" s="88" t="s">
        <v>191</v>
      </c>
      <c r="C170" s="91"/>
      <c r="D170" s="120"/>
      <c r="E170" s="120"/>
      <c r="F170" s="120"/>
      <c r="G170" s="120"/>
      <c r="H170" s="120"/>
      <c r="I170" s="120"/>
      <c r="J170" s="120"/>
      <c r="K170" s="120"/>
      <c r="L170" s="318"/>
      <c r="M170" s="120"/>
      <c r="N170" s="120"/>
      <c r="O170" s="193"/>
      <c r="P170" s="220">
        <f t="shared" si="12"/>
        <v>0</v>
      </c>
      <c r="Q170" s="223"/>
      <c r="R170" s="120"/>
      <c r="S170" s="120"/>
      <c r="T170" s="296"/>
      <c r="U170" s="90"/>
    </row>
    <row r="171" spans="2:21" ht="15.5" hidden="1" x14ac:dyDescent="0.35">
      <c r="B171" s="88" t="s">
        <v>192</v>
      </c>
      <c r="C171" s="91"/>
      <c r="D171" s="120"/>
      <c r="E171" s="120"/>
      <c r="F171" s="120"/>
      <c r="G171" s="120"/>
      <c r="H171" s="120"/>
      <c r="I171" s="120"/>
      <c r="J171" s="120"/>
      <c r="K171" s="120"/>
      <c r="L171" s="318"/>
      <c r="M171" s="120"/>
      <c r="N171" s="120"/>
      <c r="O171" s="193"/>
      <c r="P171" s="220">
        <f t="shared" si="12"/>
        <v>0</v>
      </c>
      <c r="Q171" s="223"/>
      <c r="R171" s="120"/>
      <c r="S171" s="120"/>
      <c r="T171" s="296"/>
      <c r="U171" s="90"/>
    </row>
    <row r="172" spans="2:21" ht="15.5" hidden="1" x14ac:dyDescent="0.35">
      <c r="C172" s="64" t="s">
        <v>31</v>
      </c>
      <c r="D172" s="121">
        <f>SUM(D164:D171)</f>
        <v>0</v>
      </c>
      <c r="E172" s="121"/>
      <c r="F172" s="121"/>
      <c r="G172" s="121"/>
      <c r="H172" s="121">
        <f>SUM(H164:H171)</f>
        <v>0</v>
      </c>
      <c r="I172" s="121"/>
      <c r="J172" s="121"/>
      <c r="K172" s="121"/>
      <c r="L172" s="319">
        <f>SUM(L164:L171)</f>
        <v>0</v>
      </c>
      <c r="M172" s="121"/>
      <c r="N172" s="121"/>
      <c r="O172" s="313"/>
      <c r="P172" s="121">
        <f>SUM(P164:P171)</f>
        <v>0</v>
      </c>
      <c r="Q172" s="121">
        <f>(Q164*P164)+(Q165*P165)+(Q166*P166)+(Q167*P167)+(Q168*P168)+(Q169*P169)+(Q170*P170)+(Q171*P171)</f>
        <v>0</v>
      </c>
      <c r="R172" s="225">
        <f>SUM(R164:R171)</f>
        <v>0</v>
      </c>
      <c r="S172" s="226"/>
      <c r="T172" s="296"/>
      <c r="U172" s="22"/>
    </row>
    <row r="173" spans="2:21" ht="15.75" hidden="1" customHeight="1" x14ac:dyDescent="0.35">
      <c r="B173" s="4"/>
      <c r="C173" s="92"/>
      <c r="D173" s="124"/>
      <c r="E173" s="124"/>
      <c r="F173" s="124"/>
      <c r="G173" s="124"/>
      <c r="H173" s="124"/>
      <c r="I173" s="124"/>
      <c r="J173" s="124"/>
      <c r="K173" s="124"/>
      <c r="L173" s="322"/>
      <c r="M173" s="124"/>
      <c r="N173" s="124"/>
      <c r="O173" s="168"/>
      <c r="P173" s="124"/>
      <c r="Q173" s="124"/>
      <c r="R173" s="124"/>
      <c r="S173" s="124"/>
      <c r="T173" s="297"/>
      <c r="U173" s="2"/>
    </row>
    <row r="174" spans="2:21" ht="15.75" customHeight="1" x14ac:dyDescent="0.35">
      <c r="B174" s="4"/>
      <c r="C174" s="92"/>
      <c r="D174" s="124"/>
      <c r="E174" s="124"/>
      <c r="F174" s="124"/>
      <c r="G174" s="124"/>
      <c r="H174" s="124"/>
      <c r="I174" s="124"/>
      <c r="J174" s="124"/>
      <c r="K174" s="124"/>
      <c r="L174" s="322"/>
      <c r="M174" s="124"/>
      <c r="N174" s="124"/>
      <c r="O174" s="168"/>
      <c r="P174" s="124"/>
      <c r="Q174" s="124"/>
      <c r="R174" s="124"/>
      <c r="S174" s="124"/>
      <c r="T174" s="297"/>
      <c r="U174" s="2"/>
    </row>
    <row r="175" spans="2:21" ht="63.75" customHeight="1" x14ac:dyDescent="0.35">
      <c r="B175" s="64" t="s">
        <v>193</v>
      </c>
      <c r="C175" s="96" t="s">
        <v>194</v>
      </c>
      <c r="D175" s="125">
        <v>294639</v>
      </c>
      <c r="E175" s="289">
        <v>10000</v>
      </c>
      <c r="F175" s="125">
        <f>D175+E175</f>
        <v>304639</v>
      </c>
      <c r="G175" s="341">
        <v>304639</v>
      </c>
      <c r="H175" s="125">
        <v>0</v>
      </c>
      <c r="I175" s="125">
        <v>0</v>
      </c>
      <c r="J175" s="118">
        <f>H175+I175</f>
        <v>0</v>
      </c>
      <c r="K175" s="118"/>
      <c r="L175" s="323">
        <v>0</v>
      </c>
      <c r="M175" s="125">
        <v>0</v>
      </c>
      <c r="N175" s="118">
        <f>L175+M175</f>
        <v>0</v>
      </c>
      <c r="O175" s="193"/>
      <c r="P175" s="220">
        <f>D175+E175+H175+I175+L175+M175</f>
        <v>304639</v>
      </c>
      <c r="Q175" s="227"/>
      <c r="R175" s="118">
        <f>SUM(G175,K175,O175)</f>
        <v>304639</v>
      </c>
      <c r="S175" s="228"/>
      <c r="T175" s="299" t="s">
        <v>195</v>
      </c>
      <c r="U175" s="22"/>
    </row>
    <row r="176" spans="2:21" ht="69.75" customHeight="1" x14ac:dyDescent="0.35">
      <c r="B176" s="64" t="s">
        <v>196</v>
      </c>
      <c r="C176" s="97" t="s">
        <v>197</v>
      </c>
      <c r="D176" s="125">
        <v>50000</v>
      </c>
      <c r="E176" s="125">
        <v>0</v>
      </c>
      <c r="F176" s="125">
        <f>D176+E176</f>
        <v>50000</v>
      </c>
      <c r="G176" s="341">
        <v>50000</v>
      </c>
      <c r="H176" s="125">
        <v>0</v>
      </c>
      <c r="I176" s="125">
        <v>0</v>
      </c>
      <c r="J176" s="118">
        <f>H176+I176</f>
        <v>0</v>
      </c>
      <c r="K176" s="118"/>
      <c r="L176" s="323">
        <v>0</v>
      </c>
      <c r="M176" s="125">
        <v>0</v>
      </c>
      <c r="N176" s="118">
        <f>L176+M176</f>
        <v>0</v>
      </c>
      <c r="O176" s="193"/>
      <c r="P176" s="220">
        <f>D176+E176+H176+I176+L176+M176</f>
        <v>50000</v>
      </c>
      <c r="Q176" s="227"/>
      <c r="R176" s="118">
        <f t="shared" ref="R176:R178" si="13">SUM(G176,K176,O176)</f>
        <v>50000</v>
      </c>
      <c r="S176" s="228"/>
      <c r="T176" s="137"/>
      <c r="U176" s="22"/>
    </row>
    <row r="177" spans="2:21" ht="57" customHeight="1" x14ac:dyDescent="0.35">
      <c r="B177" s="64" t="s">
        <v>198</v>
      </c>
      <c r="C177" s="98" t="s">
        <v>199</v>
      </c>
      <c r="D177" s="125">
        <v>205761</v>
      </c>
      <c r="E177" s="289">
        <v>15000</v>
      </c>
      <c r="F177" s="125">
        <f>D177+E177</f>
        <v>220761</v>
      </c>
      <c r="G177" s="341">
        <v>220761</v>
      </c>
      <c r="H177" s="125">
        <v>0</v>
      </c>
      <c r="I177" s="125">
        <v>0</v>
      </c>
      <c r="J177" s="118">
        <f>H177+I177</f>
        <v>0</v>
      </c>
      <c r="K177" s="118"/>
      <c r="L177" s="323">
        <v>0</v>
      </c>
      <c r="M177" s="125">
        <v>0</v>
      </c>
      <c r="N177" s="118">
        <f>L177+M177</f>
        <v>0</v>
      </c>
      <c r="O177" s="193"/>
      <c r="P177" s="220">
        <f>D177+E177+H177+I177+L177+M177</f>
        <v>220761</v>
      </c>
      <c r="Q177" s="227"/>
      <c r="R177" s="118">
        <f t="shared" si="13"/>
        <v>220761</v>
      </c>
      <c r="S177" s="228"/>
      <c r="T177" s="137"/>
      <c r="U177" s="22"/>
    </row>
    <row r="178" spans="2:21" ht="65.25" customHeight="1" x14ac:dyDescent="0.35">
      <c r="B178" s="70" t="s">
        <v>200</v>
      </c>
      <c r="C178" s="96" t="s">
        <v>625</v>
      </c>
      <c r="D178" s="125">
        <v>65000</v>
      </c>
      <c r="E178" s="125">
        <v>0</v>
      </c>
      <c r="F178" s="125">
        <f>D178+E178</f>
        <v>65000</v>
      </c>
      <c r="G178" s="125">
        <v>29517</v>
      </c>
      <c r="H178" s="125">
        <v>0</v>
      </c>
      <c r="I178" s="125">
        <v>0</v>
      </c>
      <c r="J178" s="118">
        <f>H178+I178</f>
        <v>0</v>
      </c>
      <c r="K178" s="118"/>
      <c r="L178" s="323">
        <v>0</v>
      </c>
      <c r="M178" s="125">
        <v>0</v>
      </c>
      <c r="N178" s="118">
        <f>L178+M178</f>
        <v>0</v>
      </c>
      <c r="O178" s="193"/>
      <c r="P178" s="220">
        <f>D178+E178+H178+I178+L178+M178</f>
        <v>65000</v>
      </c>
      <c r="Q178" s="227"/>
      <c r="R178" s="118">
        <f t="shared" si="13"/>
        <v>29517</v>
      </c>
      <c r="S178" s="228"/>
      <c r="T178" s="137"/>
      <c r="U178" s="22"/>
    </row>
    <row r="179" spans="2:21" ht="21.75" customHeight="1" x14ac:dyDescent="0.35">
      <c r="B179" s="4"/>
      <c r="C179" s="71" t="s">
        <v>201</v>
      </c>
      <c r="D179" s="126">
        <f t="shared" ref="D179:P179" si="14">SUM(D175:D178)</f>
        <v>615400</v>
      </c>
      <c r="E179" s="126">
        <f>SUM(E175:E178)</f>
        <v>25000</v>
      </c>
      <c r="F179" s="126">
        <f>SUM(F175:F178)</f>
        <v>640400</v>
      </c>
      <c r="G179" s="126">
        <f>SUM(G175,G176,G177,G178)</f>
        <v>604917</v>
      </c>
      <c r="H179" s="126">
        <f t="shared" si="14"/>
        <v>0</v>
      </c>
      <c r="I179" s="126">
        <f>SUM(I175:I178)</f>
        <v>0</v>
      </c>
      <c r="J179" s="126">
        <f>SUM(J175:J178)</f>
        <v>0</v>
      </c>
      <c r="K179" s="126">
        <f>SUM(K175:K178)</f>
        <v>0</v>
      </c>
      <c r="L179" s="330">
        <f t="shared" si="14"/>
        <v>0</v>
      </c>
      <c r="M179" s="126">
        <f>SUM(M175:M178)</f>
        <v>0</v>
      </c>
      <c r="N179" s="126">
        <f>SUM(N175:N178)</f>
        <v>0</v>
      </c>
      <c r="O179" s="147"/>
      <c r="P179" s="126">
        <f t="shared" si="14"/>
        <v>640400</v>
      </c>
      <c r="Q179" s="121">
        <f>(Q175*P175)+(Q176*P176)+(Q177*P177)+(Q178*P178)</f>
        <v>0</v>
      </c>
      <c r="R179" s="225">
        <f>SUM(R175:R178)</f>
        <v>604917</v>
      </c>
      <c r="S179" s="226"/>
      <c r="T179" s="96"/>
      <c r="U179" s="6"/>
    </row>
    <row r="180" spans="2:21" ht="15.75" customHeight="1" x14ac:dyDescent="0.35">
      <c r="B180" s="1"/>
      <c r="C180" s="99"/>
      <c r="D180" s="168"/>
      <c r="E180" s="168"/>
      <c r="F180" s="168"/>
      <c r="G180" s="168"/>
      <c r="H180" s="168"/>
      <c r="I180" s="168"/>
      <c r="J180" s="168"/>
      <c r="K180" s="168"/>
      <c r="L180" s="1"/>
      <c r="M180" s="196"/>
      <c r="N180" s="196"/>
      <c r="O180" s="196"/>
      <c r="P180" s="201"/>
      <c r="Q180" s="168"/>
      <c r="R180" s="168"/>
      <c r="S180" s="168"/>
      <c r="T180" s="99"/>
      <c r="U180" s="2"/>
    </row>
    <row r="181" spans="2:21" ht="15.5" x14ac:dyDescent="0.35">
      <c r="B181" s="1"/>
      <c r="C181" s="353"/>
      <c r="D181" s="353"/>
      <c r="E181" s="353"/>
      <c r="F181" s="353"/>
      <c r="G181" s="353"/>
      <c r="H181" s="353"/>
      <c r="I181" s="353"/>
      <c r="J181" s="353"/>
      <c r="K181" s="353"/>
      <c r="L181" s="353"/>
      <c r="M181" s="353"/>
      <c r="N181" s="353"/>
      <c r="O181" s="353"/>
      <c r="P181" s="353"/>
      <c r="Q181" s="230"/>
      <c r="R181" s="168"/>
      <c r="S181" s="168"/>
      <c r="T181" s="2"/>
    </row>
    <row r="182" spans="2:21" s="250" customFormat="1" ht="40.5" customHeight="1" x14ac:dyDescent="0.35">
      <c r="B182" s="246"/>
      <c r="C182" s="356"/>
      <c r="D182" s="362" t="str">
        <f>D4</f>
        <v>UNDP (Original Budget)</v>
      </c>
      <c r="E182" s="373" t="str">
        <f>E4</f>
        <v>UNDP costed extension</v>
      </c>
      <c r="F182" s="375" t="str">
        <f>F4</f>
        <v>UNDP Revised Budget</v>
      </c>
      <c r="G182" s="395" t="s">
        <v>626</v>
      </c>
      <c r="H182" s="364" t="str">
        <f>H4</f>
        <v>UNFPA (Original Budget)</v>
      </c>
      <c r="I182" s="368" t="s">
        <v>9</v>
      </c>
      <c r="J182" s="364" t="str">
        <f>J4</f>
        <v>UNFPA Revised Budget</v>
      </c>
      <c r="K182" s="364" t="s">
        <v>627</v>
      </c>
      <c r="L182" s="366" t="str">
        <f>L4</f>
        <v>UNWomen (Original budget)</v>
      </c>
      <c r="M182" s="371" t="s">
        <v>12</v>
      </c>
      <c r="N182" s="366" t="str">
        <f>N4</f>
        <v>UNWOMEN Revised Budget</v>
      </c>
      <c r="O182" s="308"/>
      <c r="P182" s="358" t="s">
        <v>14</v>
      </c>
      <c r="Q182" s="247"/>
      <c r="R182" s="248"/>
      <c r="S182" s="248"/>
      <c r="T182" s="249"/>
    </row>
    <row r="183" spans="2:21" s="250" customFormat="1" ht="24.75" customHeight="1" x14ac:dyDescent="0.35">
      <c r="B183" s="246"/>
      <c r="C183" s="357"/>
      <c r="D183" s="363"/>
      <c r="E183" s="374"/>
      <c r="F183" s="376"/>
      <c r="G183" s="396"/>
      <c r="H183" s="365"/>
      <c r="I183" s="369"/>
      <c r="J183" s="365"/>
      <c r="K183" s="365"/>
      <c r="L183" s="367"/>
      <c r="M183" s="372"/>
      <c r="N183" s="367"/>
      <c r="O183" s="309"/>
      <c r="P183" s="359"/>
      <c r="Q183" s="247"/>
      <c r="R183" s="248"/>
      <c r="S183" s="248"/>
      <c r="T183" s="249"/>
    </row>
    <row r="184" spans="2:21" s="250" customFormat="1" ht="15.5" x14ac:dyDescent="0.35">
      <c r="B184" s="251"/>
      <c r="C184" s="252" t="s">
        <v>202</v>
      </c>
      <c r="D184" s="253">
        <f>SUM(D15,D26,D36,D46,D58,D68,D78,D88,D100,D110,D120,D130,D142,D152,D162,D172,D175,D176,D177,D178)</f>
        <v>1682243</v>
      </c>
      <c r="E184" s="254">
        <f>SUM(E179,E26,E15,E68,E58,E46)</f>
        <v>373832</v>
      </c>
      <c r="F184" s="300">
        <f>SUM(F179,F68,F58,F46,F36,F26,F15)</f>
        <v>2056075</v>
      </c>
      <c r="G184" s="347">
        <f>SUM(G179,G68,G58,G46,G36,G26,G15)</f>
        <v>2020592</v>
      </c>
      <c r="H184" s="255">
        <f>SUM(H15,H26,H36,H46,H58,H68,H78,H88,H100,H110,H120,H130,H142,H152,H162,H172,H175,H176,H177,H178)</f>
        <v>560748</v>
      </c>
      <c r="I184" s="256">
        <f>SUM(I179,I68,I58,I46,I36,I26,I15)</f>
        <v>0</v>
      </c>
      <c r="J184" s="255">
        <f>SUM(J179,J68,J58,J46,J36,J26,J15)</f>
        <v>560748</v>
      </c>
      <c r="K184" s="255">
        <f>SUM(K179,K68,K58,K46,K36,K26,K15)</f>
        <v>560784</v>
      </c>
      <c r="L184" s="257">
        <f>SUM(L15,L26,L36,L46,L58,L68,L78,L88,L100,L110,L120,L130,L142,L152,L162,L172,L175,L176,L177,L178)</f>
        <v>560748</v>
      </c>
      <c r="M184" s="274">
        <f>SUM(M15,M26,M36,M46,M58,M68,M179)</f>
        <v>93457.94</v>
      </c>
      <c r="N184" s="257">
        <f>SUM(N179,N68,N58,N46,N36,N26,N15)</f>
        <v>654205.93999999994</v>
      </c>
      <c r="O184" s="310">
        <v>563693.04</v>
      </c>
      <c r="P184" s="258">
        <f>SUM(F184,J184,N184)</f>
        <v>3271028.94</v>
      </c>
      <c r="Q184" s="247"/>
      <c r="R184" s="259"/>
      <c r="S184" s="248"/>
      <c r="T184" s="251"/>
    </row>
    <row r="185" spans="2:21" s="250" customFormat="1" ht="15.5" x14ac:dyDescent="0.35">
      <c r="B185" s="260"/>
      <c r="C185" s="252" t="s">
        <v>203</v>
      </c>
      <c r="D185" s="253">
        <f t="shared" ref="D185:F185" si="15">D184*0.07</f>
        <v>117757.01000000001</v>
      </c>
      <c r="E185" s="254">
        <f>E184*0.07</f>
        <v>26168.240000000002</v>
      </c>
      <c r="F185" s="300">
        <f t="shared" si="15"/>
        <v>143925.25</v>
      </c>
      <c r="G185" s="347">
        <v>135114.21</v>
      </c>
      <c r="H185" s="255">
        <f t="shared" ref="H185:N185" si="16">H184*0.07</f>
        <v>39252.36</v>
      </c>
      <c r="I185" s="256">
        <f t="shared" si="16"/>
        <v>0</v>
      </c>
      <c r="J185" s="255">
        <f t="shared" si="16"/>
        <v>39252.36</v>
      </c>
      <c r="K185" s="255">
        <f>K184*7%</f>
        <v>39254.880000000005</v>
      </c>
      <c r="L185" s="257">
        <f t="shared" si="16"/>
        <v>39252.36</v>
      </c>
      <c r="M185" s="274">
        <f t="shared" si="16"/>
        <v>6542.055800000001</v>
      </c>
      <c r="N185" s="257">
        <f t="shared" si="16"/>
        <v>45794.415800000002</v>
      </c>
      <c r="O185" s="310">
        <v>45794</v>
      </c>
      <c r="P185" s="258">
        <f>P184*0.07</f>
        <v>228972.02580000003</v>
      </c>
      <c r="Q185" s="261"/>
      <c r="R185" s="259"/>
      <c r="S185" s="248"/>
      <c r="T185" s="262"/>
    </row>
    <row r="186" spans="2:21" s="250" customFormat="1" ht="16" thickBot="1" x14ac:dyDescent="0.4">
      <c r="B186" s="260"/>
      <c r="C186" s="167" t="s">
        <v>14</v>
      </c>
      <c r="D186" s="263">
        <f t="shared" ref="D186:F186" si="17">SUM(D184:D185)</f>
        <v>1800000.01</v>
      </c>
      <c r="E186" s="264">
        <f>SUM(E184:E185)</f>
        <v>400000.24</v>
      </c>
      <c r="F186" s="301">
        <f t="shared" si="17"/>
        <v>2200000.25</v>
      </c>
      <c r="G186" s="348">
        <f>SUM(G184,G185)</f>
        <v>2155706.21</v>
      </c>
      <c r="H186" s="265">
        <f t="shared" ref="H186:P186" si="18">SUM(H184:H185)</f>
        <v>600000.36</v>
      </c>
      <c r="I186" s="266">
        <f t="shared" si="18"/>
        <v>0</v>
      </c>
      <c r="J186" s="265">
        <f>SUM(J184:J185)</f>
        <v>600000.36</v>
      </c>
      <c r="K186" s="265">
        <f>SUM(K184:K185)</f>
        <v>600038.88</v>
      </c>
      <c r="L186" s="267">
        <f t="shared" si="18"/>
        <v>600000.36</v>
      </c>
      <c r="M186" s="275">
        <f>SUM(M184:M185)</f>
        <v>99999.995800000004</v>
      </c>
      <c r="N186" s="267">
        <f>SUM(N184:N185)</f>
        <v>700000.3557999999</v>
      </c>
      <c r="O186" s="311">
        <f>SUM(O184:O185)</f>
        <v>609487.04</v>
      </c>
      <c r="P186" s="268">
        <f t="shared" si="18"/>
        <v>3500000.9657999999</v>
      </c>
      <c r="Q186" s="261"/>
      <c r="R186" s="269"/>
      <c r="S186" s="270"/>
      <c r="T186" s="262"/>
    </row>
    <row r="187" spans="2:21" s="250" customFormat="1" ht="16" thickBot="1" x14ac:dyDescent="0.4">
      <c r="B187" s="260"/>
      <c r="D187" s="271"/>
      <c r="E187" s="271"/>
      <c r="F187" s="271"/>
      <c r="G187" s="271"/>
      <c r="H187" s="271"/>
      <c r="I187" s="271"/>
      <c r="J187" s="271"/>
      <c r="K187" s="271"/>
      <c r="L187" s="316"/>
      <c r="M187" s="271"/>
      <c r="N187" s="271"/>
      <c r="O187" s="316"/>
      <c r="P187" s="271"/>
      <c r="Q187" s="271"/>
      <c r="R187" s="272"/>
      <c r="S187" s="272"/>
      <c r="T187" s="273"/>
      <c r="U187" s="262"/>
    </row>
    <row r="188" spans="2:21" s="132" customFormat="1" ht="23.25" customHeight="1" x14ac:dyDescent="0.35">
      <c r="B188" s="100"/>
      <c r="C188" s="344" t="s">
        <v>204</v>
      </c>
      <c r="D188" s="345"/>
      <c r="E188" s="346"/>
      <c r="F188" s="149"/>
      <c r="G188" s="149"/>
      <c r="H188" s="149"/>
      <c r="I188" s="149"/>
      <c r="J188" s="150"/>
      <c r="K188" s="150"/>
      <c r="L188" s="324"/>
      <c r="M188" s="229"/>
      <c r="N188" s="229"/>
      <c r="O188" s="229"/>
      <c r="P188" s="229"/>
      <c r="Q188" s="229"/>
      <c r="R188" s="229"/>
      <c r="S188" s="229"/>
    </row>
    <row r="189" spans="2:21" s="132" customFormat="1" ht="41.25" customHeight="1" x14ac:dyDescent="0.35">
      <c r="B189" s="100"/>
      <c r="C189" s="142"/>
      <c r="D189" s="391" t="s">
        <v>205</v>
      </c>
      <c r="E189" s="391" t="s">
        <v>206</v>
      </c>
      <c r="F189" s="391" t="s">
        <v>207</v>
      </c>
      <c r="G189" s="393" t="s">
        <v>208</v>
      </c>
      <c r="H189" s="390"/>
      <c r="I189" s="150"/>
      <c r="J189" s="150"/>
      <c r="K189" s="390"/>
      <c r="L189" s="390"/>
      <c r="M189" s="150"/>
      <c r="N189" s="353"/>
      <c r="O189" s="353"/>
      <c r="P189" s="353"/>
      <c r="Q189" s="353"/>
      <c r="R189" s="353"/>
      <c r="S189" s="229"/>
      <c r="T189" s="229"/>
      <c r="U189" s="229"/>
    </row>
    <row r="190" spans="2:21" s="132" customFormat="1" ht="27.75" customHeight="1" x14ac:dyDescent="0.35">
      <c r="B190" s="100"/>
      <c r="C190" s="142"/>
      <c r="D190" s="392"/>
      <c r="E190" s="392"/>
      <c r="F190" s="392"/>
      <c r="G190" s="394"/>
      <c r="H190" s="390"/>
      <c r="I190" s="150"/>
      <c r="J190" s="150"/>
      <c r="K190" s="390"/>
      <c r="L190" s="390"/>
      <c r="M190" s="150"/>
      <c r="N190" s="18"/>
      <c r="O190" s="370"/>
      <c r="P190" s="370"/>
      <c r="Q190" s="312"/>
      <c r="R190" s="390"/>
      <c r="S190" s="229"/>
      <c r="T190" s="229"/>
      <c r="U190" s="229"/>
    </row>
    <row r="191" spans="2:21" s="132" customFormat="1" ht="55.5" customHeight="1" x14ac:dyDescent="0.35">
      <c r="B191" s="100"/>
      <c r="C191" s="11" t="s">
        <v>209</v>
      </c>
      <c r="D191" s="147">
        <f>D186*G191</f>
        <v>1260000.007</v>
      </c>
      <c r="E191" s="148">
        <v>420000.25</v>
      </c>
      <c r="F191" s="148">
        <v>420000.24</v>
      </c>
      <c r="G191" s="194">
        <v>0.7</v>
      </c>
      <c r="H191" s="195">
        <v>0.6</v>
      </c>
      <c r="I191" s="195"/>
      <c r="J191" s="195"/>
      <c r="K191" s="196"/>
      <c r="L191" s="197"/>
      <c r="M191" s="197"/>
      <c r="N191" s="18"/>
      <c r="O191" s="370"/>
      <c r="P191" s="370"/>
      <c r="Q191" s="312"/>
      <c r="R191" s="390"/>
      <c r="S191" s="229"/>
      <c r="T191" s="229"/>
      <c r="U191" s="229"/>
    </row>
    <row r="192" spans="2:21" s="132" customFormat="1" ht="57.75" customHeight="1" x14ac:dyDescent="0.35">
      <c r="B192" s="99"/>
      <c r="C192" s="144" t="s">
        <v>210</v>
      </c>
      <c r="D192" s="147">
        <f>D186*G192</f>
        <v>540000.00300000003</v>
      </c>
      <c r="E192" s="342">
        <v>180000.11</v>
      </c>
      <c r="F192" s="342">
        <v>180000.11</v>
      </c>
      <c r="G192" s="198">
        <v>0.3</v>
      </c>
      <c r="H192" s="195">
        <v>0.25</v>
      </c>
      <c r="I192" s="195"/>
      <c r="J192" s="195"/>
      <c r="K192" s="196"/>
      <c r="L192" s="197"/>
      <c r="M192" s="197"/>
      <c r="N192" s="1"/>
      <c r="O192" s="196"/>
      <c r="P192" s="196"/>
      <c r="Q192" s="196"/>
      <c r="R192" s="201"/>
      <c r="S192" s="229"/>
      <c r="T192" s="229"/>
      <c r="U192" s="229"/>
    </row>
    <row r="193" spans="2:21" s="132" customFormat="1" ht="57.75" customHeight="1" x14ac:dyDescent="0.35">
      <c r="B193" s="99"/>
      <c r="C193" s="144" t="s">
        <v>211</v>
      </c>
      <c r="D193" s="147">
        <v>400000</v>
      </c>
      <c r="E193" s="342">
        <v>0</v>
      </c>
      <c r="F193" s="342">
        <v>100000</v>
      </c>
      <c r="G193" s="198">
        <v>0</v>
      </c>
      <c r="H193" s="199">
        <v>0.14000000000000001</v>
      </c>
      <c r="I193" s="199"/>
      <c r="J193" s="199"/>
      <c r="K193" s="196"/>
      <c r="L193" s="197"/>
      <c r="M193" s="197"/>
      <c r="N193" s="1"/>
      <c r="O193" s="196"/>
      <c r="P193" s="196"/>
      <c r="Q193" s="196"/>
      <c r="R193" s="201"/>
      <c r="S193" s="229"/>
      <c r="T193" s="229"/>
      <c r="U193" s="229"/>
    </row>
    <row r="194" spans="2:21" s="132" customFormat="1" ht="38.25" customHeight="1" thickBot="1" x14ac:dyDescent="0.4">
      <c r="B194" s="99"/>
      <c r="C194" s="5" t="s">
        <v>212</v>
      </c>
      <c r="D194" s="127">
        <f>SUM(D191:D193)</f>
        <v>2200000.0099999998</v>
      </c>
      <c r="E194" s="343">
        <f>SUM(E191:E193)</f>
        <v>600000.36</v>
      </c>
      <c r="F194" s="343">
        <f>SUM(F191:F193)</f>
        <v>700000.35</v>
      </c>
      <c r="G194" s="200">
        <f>SUM(G191:G193)</f>
        <v>1</v>
      </c>
      <c r="H194" s="201"/>
      <c r="I194" s="201"/>
      <c r="J194" s="201"/>
      <c r="K194" s="196"/>
      <c r="L194" s="202"/>
      <c r="M194" s="202"/>
      <c r="N194" s="1"/>
      <c r="O194" s="196"/>
      <c r="P194" s="196"/>
      <c r="Q194" s="196"/>
      <c r="R194" s="201"/>
      <c r="S194" s="229"/>
      <c r="T194" s="229"/>
      <c r="U194" s="229"/>
    </row>
    <row r="195" spans="2:21" ht="21.75" customHeight="1" thickBot="1" x14ac:dyDescent="0.4">
      <c r="B195" s="353"/>
      <c r="C195" s="1"/>
      <c r="D195" s="129"/>
      <c r="E195" s="129"/>
      <c r="F195" s="129"/>
      <c r="G195" s="129"/>
      <c r="H195" s="129"/>
      <c r="I195" s="129"/>
      <c r="J195" s="129"/>
      <c r="K195" s="129"/>
      <c r="L195" s="1"/>
      <c r="M195" s="196"/>
      <c r="N195" s="196"/>
      <c r="O195" s="196"/>
      <c r="P195" s="201"/>
      <c r="Q195" s="129"/>
      <c r="R195" s="234"/>
      <c r="S195" s="233"/>
    </row>
    <row r="196" spans="2:21" ht="36" customHeight="1" x14ac:dyDescent="0.35">
      <c r="B196" s="353"/>
      <c r="C196" s="65" t="s">
        <v>213</v>
      </c>
      <c r="D196" s="203">
        <f>SUM(Q15,Q26,Q36,Q46,Q58,Q68,Q78,Q88,Q100,Q110,Q120,Q130,Q142,Q152,Q162,Q172,Q179)*1.07</f>
        <v>1755362.0603000002</v>
      </c>
      <c r="E196" s="129"/>
      <c r="F196" s="129"/>
      <c r="G196" s="129"/>
      <c r="H196" s="129"/>
      <c r="I196" s="204"/>
      <c r="J196" s="204"/>
      <c r="K196" s="204"/>
      <c r="L196" s="325"/>
      <c r="M196" s="204"/>
      <c r="N196" s="204"/>
      <c r="O196" s="129"/>
      <c r="P196" s="204"/>
      <c r="Q196" s="235" t="s">
        <v>214</v>
      </c>
      <c r="R196" s="236">
        <f>SUM(R15,R26,R36,R46,R58,R68,R179)</f>
        <v>3203912.46</v>
      </c>
      <c r="S196" s="237"/>
    </row>
    <row r="197" spans="2:21" ht="16" thickBot="1" x14ac:dyDescent="0.4">
      <c r="B197" s="353"/>
      <c r="C197" s="66" t="s">
        <v>215</v>
      </c>
      <c r="D197" s="205">
        <f>D196/P186</f>
        <v>0.50153187883443195</v>
      </c>
      <c r="E197" s="138"/>
      <c r="F197" s="138"/>
      <c r="G197" s="138"/>
      <c r="H197" s="206"/>
      <c r="I197" s="207"/>
      <c r="J197" s="207"/>
      <c r="K197" s="207"/>
      <c r="L197" s="326"/>
      <c r="M197" s="207"/>
      <c r="N197" s="207"/>
      <c r="O197" s="206"/>
      <c r="P197" s="207"/>
      <c r="Q197" s="238" t="s">
        <v>216</v>
      </c>
      <c r="R197" s="239">
        <f>R196/P184</f>
        <v>0.97948153891906564</v>
      </c>
      <c r="S197" s="240"/>
    </row>
    <row r="198" spans="2:21" x14ac:dyDescent="0.35">
      <c r="B198" s="353"/>
      <c r="C198" s="360"/>
      <c r="D198" s="361"/>
      <c r="E198" s="139"/>
      <c r="F198" s="139"/>
      <c r="G198" s="139"/>
      <c r="H198" s="139"/>
      <c r="I198" s="208"/>
      <c r="J198" s="208"/>
      <c r="K198" s="208"/>
      <c r="L198" s="327"/>
      <c r="M198" s="208"/>
      <c r="N198" s="208"/>
      <c r="O198" s="139"/>
      <c r="P198" s="208"/>
    </row>
    <row r="199" spans="2:21" ht="15.5" x14ac:dyDescent="0.35">
      <c r="B199" s="353"/>
      <c r="C199" s="66" t="s">
        <v>217</v>
      </c>
      <c r="D199" s="209">
        <f>SUM(D177:L178)*1.07</f>
        <v>879326</v>
      </c>
      <c r="E199" s="140"/>
      <c r="F199" s="140"/>
      <c r="G199" s="140"/>
      <c r="H199" s="210"/>
      <c r="I199" s="211"/>
      <c r="J199" s="211"/>
      <c r="K199" s="211"/>
      <c r="L199" s="328"/>
      <c r="M199" s="211"/>
      <c r="N199" s="211"/>
      <c r="O199" s="210"/>
      <c r="P199" s="211"/>
    </row>
    <row r="200" spans="2:21" ht="15.5" x14ac:dyDescent="0.35">
      <c r="B200" s="353"/>
      <c r="C200" s="66" t="s">
        <v>218</v>
      </c>
      <c r="D200" s="205">
        <f>D199/P186</f>
        <v>0.25123593067323946</v>
      </c>
      <c r="E200" s="138"/>
      <c r="F200" s="138"/>
      <c r="G200" s="138"/>
      <c r="H200" s="210"/>
      <c r="I200" s="211"/>
      <c r="J200" s="211"/>
      <c r="K200" s="211"/>
      <c r="L200" s="328"/>
      <c r="M200" s="211"/>
      <c r="N200" s="211"/>
      <c r="O200" s="210"/>
      <c r="P200" s="211"/>
      <c r="R200" s="241"/>
    </row>
    <row r="201" spans="2:21" ht="15" thickBot="1" x14ac:dyDescent="0.4">
      <c r="B201" s="353"/>
      <c r="C201" s="354" t="s">
        <v>219</v>
      </c>
      <c r="D201" s="355"/>
      <c r="E201" s="141"/>
      <c r="F201" s="141"/>
      <c r="G201" s="141"/>
      <c r="H201" s="141"/>
      <c r="I201" s="212"/>
      <c r="J201" s="212"/>
      <c r="K201" s="212"/>
      <c r="L201" s="329"/>
      <c r="M201" s="212"/>
      <c r="N201" s="212"/>
      <c r="O201" s="141"/>
      <c r="P201" s="212"/>
    </row>
    <row r="202" spans="2:21" x14ac:dyDescent="0.35">
      <c r="B202" s="353"/>
      <c r="U202" s="17"/>
    </row>
    <row r="203" spans="2:21" ht="42.75" customHeight="1" x14ac:dyDescent="0.35">
      <c r="B203" s="353"/>
    </row>
    <row r="204" spans="2:21" ht="21.75" customHeight="1" x14ac:dyDescent="0.35">
      <c r="B204" s="353"/>
    </row>
    <row r="205" spans="2:21" ht="21.75" customHeight="1" x14ac:dyDescent="0.35">
      <c r="B205" s="353"/>
    </row>
    <row r="206" spans="2:21" ht="23.25" customHeight="1" x14ac:dyDescent="0.35">
      <c r="B206" s="353"/>
    </row>
    <row r="207" spans="2:21" ht="23.25" customHeight="1" x14ac:dyDescent="0.35"/>
    <row r="208" spans="2:21" ht="21.75" customHeight="1" x14ac:dyDescent="0.35"/>
    <row r="209" ht="16.5" customHeight="1" x14ac:dyDescent="0.35"/>
    <row r="210" ht="29.25" customHeight="1" x14ac:dyDescent="0.35"/>
    <row r="211" ht="24.75" customHeight="1" x14ac:dyDescent="0.35"/>
    <row r="212" ht="33" customHeight="1" x14ac:dyDescent="0.35"/>
    <row r="214" ht="15" customHeight="1" x14ac:dyDescent="0.35"/>
    <row r="215" ht="25.5" customHeight="1" x14ac:dyDescent="0.35"/>
  </sheetData>
  <sheetProtection formatCells="0" formatColumns="0" formatRows="0"/>
  <mergeCells count="50">
    <mergeCell ref="J182:J183"/>
    <mergeCell ref="P190:P191"/>
    <mergeCell ref="R190:R191"/>
    <mergeCell ref="N182:N183"/>
    <mergeCell ref="D189:D190"/>
    <mergeCell ref="G189:G190"/>
    <mergeCell ref="H189:H190"/>
    <mergeCell ref="K189:K190"/>
    <mergeCell ref="L189:L190"/>
    <mergeCell ref="N189:R189"/>
    <mergeCell ref="E189:E190"/>
    <mergeCell ref="F189:F190"/>
    <mergeCell ref="G182:G183"/>
    <mergeCell ref="K182:K183"/>
    <mergeCell ref="C59:T59"/>
    <mergeCell ref="C69:T69"/>
    <mergeCell ref="C79:T79"/>
    <mergeCell ref="C90:T90"/>
    <mergeCell ref="C91:T91"/>
    <mergeCell ref="C101:T101"/>
    <mergeCell ref="C111:T111"/>
    <mergeCell ref="C132:T132"/>
    <mergeCell ref="C121:T121"/>
    <mergeCell ref="C143:T143"/>
    <mergeCell ref="C133:T133"/>
    <mergeCell ref="C49:T49"/>
    <mergeCell ref="B1:H1"/>
    <mergeCell ref="C16:T16"/>
    <mergeCell ref="C6:T6"/>
    <mergeCell ref="C27:T27"/>
    <mergeCell ref="B2:H2"/>
    <mergeCell ref="C37:T37"/>
    <mergeCell ref="C5:T5"/>
    <mergeCell ref="C48:T48"/>
    <mergeCell ref="C153:T153"/>
    <mergeCell ref="C163:T163"/>
    <mergeCell ref="B195:B206"/>
    <mergeCell ref="C201:D201"/>
    <mergeCell ref="C182:C183"/>
    <mergeCell ref="P182:P183"/>
    <mergeCell ref="C198:D198"/>
    <mergeCell ref="C181:P181"/>
    <mergeCell ref="D182:D183"/>
    <mergeCell ref="H182:H183"/>
    <mergeCell ref="L182:L183"/>
    <mergeCell ref="I182:I183"/>
    <mergeCell ref="O190:O191"/>
    <mergeCell ref="M182:M183"/>
    <mergeCell ref="E182:E183"/>
    <mergeCell ref="F182:F183"/>
  </mergeCells>
  <conditionalFormatting sqref="D197:G197">
    <cfRule type="cellIs" dxfId="19" priority="52" operator="lessThan">
      <formula>0.15</formula>
    </cfRule>
  </conditionalFormatting>
  <conditionalFormatting sqref="D200:G200">
    <cfRule type="cellIs" dxfId="18" priority="50" operator="lessThan">
      <formula>0.05</formula>
    </cfRule>
  </conditionalFormatting>
  <conditionalFormatting sqref="H194:J194">
    <cfRule type="cellIs" dxfId="17" priority="5" operator="greaterThan">
      <formula>1</formula>
    </cfRule>
  </conditionalFormatting>
  <conditionalFormatting sqref="L194:M194">
    <cfRule type="cellIs" dxfId="16" priority="6" operator="greaterThan">
      <formula>1</formula>
    </cfRule>
  </conditionalFormatting>
  <dataValidations xWindow="887" yWindow="721" count="6">
    <dataValidation allowBlank="1" showInputMessage="1" showErrorMessage="1" prompt="Insert *text* description of Output here" sqref="C6 C16 C27 C37 C49 C59 C69 C79 C91 C101 C111 C121 C133 C143 C153 C163" xr:uid="{31AC9CA6-D499-4711-A99F-BECD0A64F3A8}"/>
    <dataValidation allowBlank="1" showInputMessage="1" showErrorMessage="1" prompt="Insert *text* description of Activity here" sqref="C7 C17 C28 C38 C50 C60 C70 C80 C92 C102 C112 C122 C134 C144 C154 C164" xr:uid="{E7A390F5-03DD-4A67-B842-17326B4F2DA4}"/>
    <dataValidation allowBlank="1" showInputMessage="1" showErrorMessage="1" prompt="% Towards Gender Equality and Women's Empowerment Must be Higher than 15%_x000a_" sqref="D197:P197" xr:uid="{E72508C7-C8DD-46A5-878C-E4FA07CAB6AF}"/>
    <dataValidation allowBlank="1" showInputMessage="1" showErrorMessage="1" prompt="M&amp;E Budget Cannot be Less than 5%_x000a_" sqref="D200:P200" xr:uid="{53928C0A-D548-4B6B-97FC-07D38B0E5FA7}"/>
    <dataValidation allowBlank="1" showInputMessage="1" showErrorMessage="1" prompt="Insert *text* description of Outcome here" sqref="C5:T5 C48:T48 C90:T90 C132:T132" xr:uid="{89ACADD6-F982-42D9-AC8D-CCF9750605B2}"/>
    <dataValidation allowBlank="1" showErrorMessage="1" prompt="% Towards Gender Equality and Women's Empowerment Must be Higher than 15%_x000a_" sqref="D199:P199" xr:uid="{8C6643DA-1D03-44FB-AC1F-C4CB706ED3AA}"/>
  </dataValidations>
  <pageMargins left="0.25" right="0.25" top="0.75" bottom="0.75" header="0.3" footer="0.3"/>
  <pageSetup paperSize="8" scale="31" fitToHeight="0" orientation="landscape" r:id="rId1"/>
  <rowBreaks count="1" manualBreakCount="1">
    <brk id="59" max="16383" man="1"/>
  </rowBreaks>
  <ignoredErrors>
    <ignoredError sqref="L182:L183 D182:D183 H182:H183"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89B91-DE06-467F-8EA8-3D1E1CFD21DE}">
  <sheetPr>
    <tabColor theme="0"/>
    <pageSetUpPr fitToPage="1"/>
  </sheetPr>
  <dimension ref="B1:Y245"/>
  <sheetViews>
    <sheetView showGridLines="0" showZeros="0" topLeftCell="H1" zoomScale="62" zoomScaleNormal="62" workbookViewId="0">
      <pane ySplit="4" topLeftCell="A200" activePane="bottomLeft" state="frozen"/>
      <selection pane="bottomLeft" activeCell="N208" sqref="N208"/>
    </sheetView>
  </sheetViews>
  <sheetFormatPr defaultColWidth="9.08984375" defaultRowHeight="15.5" x14ac:dyDescent="0.35"/>
  <cols>
    <col min="1" max="1" width="4.453125" style="25" customWidth="1"/>
    <col min="2" max="2" width="3.453125" style="25" customWidth="1"/>
    <col min="3" max="3" width="51.453125" style="25" customWidth="1"/>
    <col min="4" max="8" width="34.453125" style="26" customWidth="1"/>
    <col min="9" max="12" width="35" style="26" customWidth="1"/>
    <col min="13" max="17" width="36.453125" style="26" customWidth="1"/>
    <col min="18" max="18" width="25.54296875" style="25" customWidth="1"/>
    <col min="19" max="19" width="21.453125" style="25" customWidth="1"/>
    <col min="20" max="20" width="16.90625" style="25" customWidth="1"/>
    <col min="21" max="21" width="19.453125" style="25" customWidth="1"/>
    <col min="22" max="22" width="19" style="25" customWidth="1"/>
    <col min="23" max="23" width="26" style="25" customWidth="1"/>
    <col min="24" max="24" width="21.08984375" style="25" customWidth="1"/>
    <col min="25" max="25" width="7" style="25" customWidth="1"/>
    <col min="26" max="26" width="24.453125" style="25" customWidth="1"/>
    <col min="27" max="27" width="26.453125" style="25" customWidth="1"/>
    <col min="28" max="28" width="30.08984375" style="25" customWidth="1"/>
    <col min="29" max="29" width="33" style="25" customWidth="1"/>
    <col min="30" max="31" width="22.54296875" style="25" customWidth="1"/>
    <col min="32" max="32" width="23.453125" style="25" customWidth="1"/>
    <col min="33" max="33" width="32.08984375" style="25" customWidth="1"/>
    <col min="34" max="34" width="9.08984375" style="25"/>
    <col min="35" max="35" width="17.54296875" style="25" customWidth="1"/>
    <col min="36" max="36" width="26.453125" style="25" customWidth="1"/>
    <col min="37" max="37" width="22.453125" style="25" customWidth="1"/>
    <col min="38" max="38" width="29.54296875" style="25" customWidth="1"/>
    <col min="39" max="39" width="23.453125" style="25" customWidth="1"/>
    <col min="40" max="40" width="18.453125" style="25" customWidth="1"/>
    <col min="41" max="41" width="17.453125" style="25" customWidth="1"/>
    <col min="42" max="42" width="25.08984375" style="25" customWidth="1"/>
    <col min="43" max="16384" width="9.08984375" style="25"/>
  </cols>
  <sheetData>
    <row r="1" spans="2:24" ht="31.5" customHeight="1" x14ac:dyDescent="1">
      <c r="B1" s="101"/>
      <c r="C1" s="349" t="s">
        <v>0</v>
      </c>
      <c r="D1" s="349"/>
      <c r="E1" s="349"/>
      <c r="F1" s="349"/>
      <c r="G1" s="349"/>
      <c r="H1" s="349"/>
      <c r="I1" s="349"/>
      <c r="J1" s="349"/>
      <c r="K1" s="349"/>
      <c r="L1" s="349"/>
      <c r="M1" s="349"/>
      <c r="N1" s="112"/>
      <c r="O1" s="112"/>
      <c r="P1" s="112"/>
      <c r="Q1" s="112"/>
      <c r="R1" s="14"/>
      <c r="S1" s="15"/>
      <c r="T1" s="15"/>
      <c r="U1" s="101"/>
      <c r="V1" s="101"/>
      <c r="W1" s="9"/>
      <c r="X1" s="3"/>
    </row>
    <row r="2" spans="2:24" ht="24" customHeight="1" x14ac:dyDescent="0.45">
      <c r="B2" s="101"/>
      <c r="C2" s="382" t="s">
        <v>220</v>
      </c>
      <c r="D2" s="382"/>
      <c r="E2" s="382"/>
      <c r="F2" s="382"/>
      <c r="G2" s="382"/>
      <c r="H2" s="382"/>
      <c r="I2" s="382"/>
      <c r="J2" s="113"/>
      <c r="K2" s="113"/>
      <c r="L2" s="113"/>
      <c r="M2" s="82"/>
      <c r="N2" s="82"/>
      <c r="O2" s="82"/>
      <c r="P2" s="82"/>
      <c r="Q2" s="82"/>
      <c r="R2" s="101"/>
      <c r="S2" s="101"/>
      <c r="T2" s="101"/>
      <c r="U2" s="101"/>
      <c r="V2" s="101"/>
      <c r="W2" s="9"/>
      <c r="X2" s="3"/>
    </row>
    <row r="3" spans="2:24" ht="24" customHeight="1" x14ac:dyDescent="0.35">
      <c r="B3" s="101"/>
      <c r="C3" s="20"/>
      <c r="D3" s="20"/>
      <c r="E3" s="20"/>
      <c r="F3" s="20"/>
      <c r="G3" s="20"/>
      <c r="H3" s="20"/>
      <c r="I3" s="20"/>
      <c r="J3" s="20"/>
      <c r="K3" s="20"/>
      <c r="L3" s="20"/>
      <c r="M3" s="20"/>
      <c r="N3" s="20"/>
      <c r="O3" s="20"/>
      <c r="P3" s="20"/>
      <c r="Q3" s="20"/>
      <c r="R3" s="101"/>
      <c r="S3" s="101"/>
      <c r="T3" s="101"/>
      <c r="U3" s="101"/>
      <c r="V3" s="101"/>
      <c r="W3" s="9"/>
      <c r="X3" s="3"/>
    </row>
    <row r="4" spans="2:24" ht="73.25" customHeight="1" x14ac:dyDescent="0.35">
      <c r="B4" s="101"/>
      <c r="C4" s="20"/>
      <c r="D4" s="80" t="str">
        <f>'1) Budget Table'!D4</f>
        <v>UNDP (Original Budget)</v>
      </c>
      <c r="E4" s="80" t="e">
        <f>'1) Budget Table'!#REF!</f>
        <v>#REF!</v>
      </c>
      <c r="F4" s="80" t="str">
        <f>'1) Budget Table'!E4</f>
        <v>UNDP costed extension</v>
      </c>
      <c r="G4" s="80" t="str">
        <f>'1) Budget Table'!F4</f>
        <v>UNDP Revised Budget</v>
      </c>
      <c r="H4" s="80" t="s">
        <v>624</v>
      </c>
      <c r="I4" s="80" t="str">
        <f>'1) Budget Table'!H4</f>
        <v>UNFPA (Original Budget)</v>
      </c>
      <c r="J4" s="80" t="e">
        <f>'1) Budget Table'!#REF!</f>
        <v>#REF!</v>
      </c>
      <c r="K4" s="80" t="str">
        <f>'1) Budget Table'!I4</f>
        <v>UNFPA Costed extension</v>
      </c>
      <c r="L4" s="80" t="str">
        <f>'1) Budget Table'!J4</f>
        <v>UNFPA Revised Budget</v>
      </c>
      <c r="M4" s="80" t="str">
        <f>'1) Budget Table'!L4</f>
        <v>UNWomen (Original budget)</v>
      </c>
      <c r="N4" s="80" t="e">
        <f>'1) Budget Table'!#REF!</f>
        <v>#REF!</v>
      </c>
      <c r="O4" s="80" t="str">
        <f>'1) Budget Table'!M4</f>
        <v>UN Women costed extension</v>
      </c>
      <c r="P4" s="80" t="str">
        <f>'1) Budget Table'!N4</f>
        <v>UNWOMEN Revised Budget</v>
      </c>
      <c r="Q4" s="80" t="s">
        <v>623</v>
      </c>
      <c r="R4" s="79" t="s">
        <v>14</v>
      </c>
      <c r="S4" s="101"/>
      <c r="T4" s="101"/>
      <c r="U4" s="101"/>
      <c r="V4" s="101"/>
      <c r="W4" s="9"/>
      <c r="X4" s="3"/>
    </row>
    <row r="5" spans="2:24" ht="54" customHeight="1" x14ac:dyDescent="0.35">
      <c r="B5" s="397" t="s">
        <v>221</v>
      </c>
      <c r="C5" s="398"/>
      <c r="D5" s="398"/>
      <c r="E5" s="398"/>
      <c r="F5" s="398"/>
      <c r="G5" s="398"/>
      <c r="H5" s="398"/>
      <c r="I5" s="398"/>
      <c r="J5" s="398"/>
      <c r="K5" s="398"/>
      <c r="L5" s="398"/>
      <c r="M5" s="398"/>
      <c r="N5" s="398"/>
      <c r="O5" s="398"/>
      <c r="P5" s="398"/>
      <c r="Q5" s="398"/>
      <c r="R5" s="399"/>
      <c r="S5" s="101"/>
      <c r="T5" s="101"/>
      <c r="U5" s="101"/>
      <c r="V5" s="101"/>
      <c r="W5" s="9"/>
      <c r="X5" s="3"/>
    </row>
    <row r="6" spans="2:24" ht="22.5" customHeight="1" x14ac:dyDescent="0.35">
      <c r="B6" s="101"/>
      <c r="C6" s="397" t="s">
        <v>222</v>
      </c>
      <c r="D6" s="398"/>
      <c r="E6" s="398"/>
      <c r="F6" s="398"/>
      <c r="G6" s="398"/>
      <c r="H6" s="398"/>
      <c r="I6" s="398"/>
      <c r="J6" s="398"/>
      <c r="K6" s="398"/>
      <c r="L6" s="398"/>
      <c r="M6" s="398"/>
      <c r="N6" s="398"/>
      <c r="O6" s="398"/>
      <c r="P6" s="398"/>
      <c r="Q6" s="398"/>
      <c r="R6" s="399"/>
      <c r="S6" s="101"/>
      <c r="T6" s="101"/>
      <c r="U6" s="101"/>
      <c r="V6" s="101"/>
      <c r="W6" s="9"/>
      <c r="X6" s="3"/>
    </row>
    <row r="7" spans="2:24" ht="24.75" customHeight="1" thickBot="1" x14ac:dyDescent="0.4">
      <c r="B7" s="101"/>
      <c r="C7" s="33" t="s">
        <v>223</v>
      </c>
      <c r="D7" s="34">
        <f>'1) Budget Table'!D15</f>
        <v>670000</v>
      </c>
      <c r="E7" s="34" t="e">
        <f>'1) Budget Table'!#REF!</f>
        <v>#REF!</v>
      </c>
      <c r="F7" s="34">
        <f>'1) Budget Table'!E15</f>
        <v>182102</v>
      </c>
      <c r="G7" s="34">
        <f>'1) Budget Table'!F15</f>
        <v>852102</v>
      </c>
      <c r="H7" s="34"/>
      <c r="I7" s="34">
        <f>'1) Budget Table'!H15</f>
        <v>0</v>
      </c>
      <c r="J7" s="34"/>
      <c r="K7" s="34"/>
      <c r="L7" s="34"/>
      <c r="M7" s="34">
        <f>'1) Budget Table'!L15</f>
        <v>0</v>
      </c>
      <c r="N7" s="34"/>
      <c r="O7" s="34"/>
      <c r="P7" s="34"/>
      <c r="Q7" s="334"/>
      <c r="R7" s="30">
        <f>I7+L7+M7+P7+D7+G7</f>
        <v>1522102</v>
      </c>
      <c r="S7" s="101"/>
      <c r="T7" s="101"/>
      <c r="U7" s="101"/>
      <c r="V7" s="101"/>
      <c r="W7" s="9"/>
      <c r="X7" s="3"/>
    </row>
    <row r="8" spans="2:24" ht="21.75" customHeight="1" x14ac:dyDescent="0.35">
      <c r="B8" s="101"/>
      <c r="C8" s="31" t="s">
        <v>224</v>
      </c>
      <c r="D8" s="102">
        <v>0</v>
      </c>
      <c r="E8" s="102">
        <v>0</v>
      </c>
      <c r="F8" s="102">
        <v>0</v>
      </c>
      <c r="G8" s="104">
        <f>SUM(D8,F8)</f>
        <v>0</v>
      </c>
      <c r="H8" s="102">
        <v>285307.68</v>
      </c>
      <c r="I8" s="103"/>
      <c r="J8" s="103"/>
      <c r="K8" s="103"/>
      <c r="L8" s="103"/>
      <c r="M8" s="103"/>
      <c r="N8" s="103"/>
      <c r="O8" s="103"/>
      <c r="P8" s="103"/>
      <c r="Q8" s="103"/>
      <c r="R8" s="30">
        <f t="shared" ref="R8:R14" si="0">I8+L8+M8+P8+D8+G8</f>
        <v>0</v>
      </c>
      <c r="S8" s="101"/>
      <c r="T8" s="101"/>
      <c r="U8" s="101"/>
      <c r="V8" s="101"/>
      <c r="W8" s="101"/>
      <c r="X8" s="101"/>
    </row>
    <row r="9" spans="2:24" x14ac:dyDescent="0.35">
      <c r="B9" s="101"/>
      <c r="C9" s="23" t="s">
        <v>225</v>
      </c>
      <c r="D9" s="104">
        <v>37000</v>
      </c>
      <c r="E9" s="104">
        <v>32780.449999999997</v>
      </c>
      <c r="F9" s="291">
        <v>25102</v>
      </c>
      <c r="G9" s="104">
        <f>SUM(D9,F9)</f>
        <v>62102</v>
      </c>
      <c r="H9" s="104">
        <v>63234.92</v>
      </c>
      <c r="I9" s="89"/>
      <c r="J9" s="89"/>
      <c r="K9" s="89"/>
      <c r="L9" s="89"/>
      <c r="M9" s="89"/>
      <c r="N9" s="89"/>
      <c r="O9" s="89"/>
      <c r="P9" s="89"/>
      <c r="Q9" s="89"/>
      <c r="R9" s="30">
        <f t="shared" si="0"/>
        <v>99102</v>
      </c>
      <c r="S9" s="101"/>
      <c r="T9" s="101"/>
      <c r="U9" s="101"/>
      <c r="V9" s="101"/>
      <c r="W9" s="101"/>
      <c r="X9" s="101"/>
    </row>
    <row r="10" spans="2:24" ht="29.4" customHeight="1" x14ac:dyDescent="0.35">
      <c r="B10" s="101"/>
      <c r="C10" s="23" t="s">
        <v>226</v>
      </c>
      <c r="D10" s="104">
        <v>60000</v>
      </c>
      <c r="E10" s="104">
        <v>55760</v>
      </c>
      <c r="F10" s="291">
        <v>40000</v>
      </c>
      <c r="G10" s="104">
        <f t="shared" ref="G10:G14" si="1">SUM(D10,F10)</f>
        <v>100000</v>
      </c>
      <c r="H10" s="104">
        <v>92787.06</v>
      </c>
      <c r="I10" s="104"/>
      <c r="J10" s="104"/>
      <c r="K10" s="104"/>
      <c r="L10" s="104"/>
      <c r="M10" s="104"/>
      <c r="N10" s="104"/>
      <c r="O10" s="104"/>
      <c r="P10" s="104"/>
      <c r="Q10" s="104"/>
      <c r="R10" s="30">
        <f t="shared" si="0"/>
        <v>160000</v>
      </c>
      <c r="S10" s="101"/>
      <c r="T10" s="101"/>
      <c r="U10" s="101"/>
      <c r="V10" s="101"/>
      <c r="W10" s="101"/>
      <c r="X10" s="101"/>
    </row>
    <row r="11" spans="2:24" x14ac:dyDescent="0.35">
      <c r="B11" s="101"/>
      <c r="C11" s="24" t="s">
        <v>227</v>
      </c>
      <c r="D11" s="104">
        <v>85000</v>
      </c>
      <c r="E11" s="104">
        <v>81085.33</v>
      </c>
      <c r="F11" s="291">
        <v>40000</v>
      </c>
      <c r="G11" s="104">
        <f t="shared" si="1"/>
        <v>125000</v>
      </c>
      <c r="H11" s="104">
        <v>537704.11</v>
      </c>
      <c r="I11" s="104"/>
      <c r="J11" s="104"/>
      <c r="K11" s="104"/>
      <c r="L11" s="104"/>
      <c r="M11" s="104"/>
      <c r="N11" s="104"/>
      <c r="O11" s="104"/>
      <c r="P11" s="104"/>
      <c r="Q11" s="104"/>
      <c r="R11" s="30">
        <f t="shared" si="0"/>
        <v>210000</v>
      </c>
      <c r="S11" s="101"/>
      <c r="T11" s="101"/>
      <c r="U11" s="101"/>
      <c r="V11" s="101"/>
      <c r="W11" s="101"/>
      <c r="X11" s="101"/>
    </row>
    <row r="12" spans="2:24" x14ac:dyDescent="0.35">
      <c r="B12" s="101"/>
      <c r="C12" s="23" t="s">
        <v>228</v>
      </c>
      <c r="D12" s="104">
        <v>60000</v>
      </c>
      <c r="E12" s="104">
        <v>61228.79</v>
      </c>
      <c r="F12" s="291">
        <v>77000</v>
      </c>
      <c r="G12" s="104">
        <f t="shared" si="1"/>
        <v>137000</v>
      </c>
      <c r="H12" s="104">
        <v>252499.87</v>
      </c>
      <c r="I12" s="104"/>
      <c r="J12" s="104"/>
      <c r="K12" s="104"/>
      <c r="L12" s="104"/>
      <c r="M12" s="104"/>
      <c r="N12" s="104"/>
      <c r="O12" s="104"/>
      <c r="P12" s="104"/>
      <c r="Q12" s="104"/>
      <c r="R12" s="30">
        <f t="shared" si="0"/>
        <v>197000</v>
      </c>
      <c r="S12" s="101"/>
      <c r="T12" s="101"/>
      <c r="U12" s="101"/>
      <c r="V12" s="101"/>
      <c r="W12" s="101"/>
      <c r="X12" s="101"/>
    </row>
    <row r="13" spans="2:24" ht="21.75" customHeight="1" x14ac:dyDescent="0.35">
      <c r="B13" s="101"/>
      <c r="C13" s="23" t="s">
        <v>229</v>
      </c>
      <c r="D13" s="104">
        <v>428000</v>
      </c>
      <c r="E13" s="104">
        <v>346669.17</v>
      </c>
      <c r="F13" s="291">
        <v>0</v>
      </c>
      <c r="G13" s="104">
        <f t="shared" si="1"/>
        <v>428000</v>
      </c>
      <c r="H13" s="104">
        <v>2802.54</v>
      </c>
      <c r="I13" s="104"/>
      <c r="J13" s="104"/>
      <c r="K13" s="104"/>
      <c r="L13" s="104"/>
      <c r="M13" s="104"/>
      <c r="N13" s="104"/>
      <c r="O13" s="104"/>
      <c r="P13" s="104"/>
      <c r="Q13" s="104"/>
      <c r="R13" s="30">
        <f t="shared" si="0"/>
        <v>856000</v>
      </c>
      <c r="S13" s="101"/>
      <c r="T13" s="101"/>
      <c r="U13" s="101"/>
      <c r="V13" s="101"/>
      <c r="W13" s="101"/>
      <c r="X13" s="101"/>
    </row>
    <row r="14" spans="2:24" ht="21.75" customHeight="1" x14ac:dyDescent="0.35">
      <c r="B14" s="101"/>
      <c r="C14" s="23" t="s">
        <v>230</v>
      </c>
      <c r="D14" s="104"/>
      <c r="E14" s="104"/>
      <c r="F14" s="104"/>
      <c r="G14" s="104">
        <f t="shared" si="1"/>
        <v>0</v>
      </c>
      <c r="H14" s="104">
        <v>756085.6</v>
      </c>
      <c r="I14" s="104"/>
      <c r="J14" s="104"/>
      <c r="K14" s="104"/>
      <c r="L14" s="104"/>
      <c r="M14" s="104"/>
      <c r="N14" s="104"/>
      <c r="O14" s="104"/>
      <c r="P14" s="104"/>
      <c r="Q14" s="104"/>
      <c r="R14" s="30">
        <f t="shared" si="0"/>
        <v>0</v>
      </c>
      <c r="S14" s="101"/>
      <c r="T14" s="101"/>
      <c r="U14" s="101"/>
      <c r="V14" s="101"/>
      <c r="W14" s="101"/>
      <c r="X14" s="101"/>
    </row>
    <row r="15" spans="2:24" ht="15.75" customHeight="1" x14ac:dyDescent="0.35">
      <c r="B15" s="101"/>
      <c r="C15" s="27" t="s">
        <v>231</v>
      </c>
      <c r="D15" s="36">
        <f t="shared" ref="D15:I15" si="2">SUM(D8:D14)</f>
        <v>670000</v>
      </c>
      <c r="E15" s="36">
        <f t="shared" si="2"/>
        <v>577523.74</v>
      </c>
      <c r="F15" s="36">
        <f t="shared" si="2"/>
        <v>182102</v>
      </c>
      <c r="G15" s="36">
        <f t="shared" si="2"/>
        <v>852102</v>
      </c>
      <c r="H15" s="36">
        <f t="shared" si="2"/>
        <v>1990421.7800000003</v>
      </c>
      <c r="I15" s="36">
        <f t="shared" si="2"/>
        <v>0</v>
      </c>
      <c r="J15" s="36"/>
      <c r="K15" s="36"/>
      <c r="L15" s="36"/>
      <c r="M15" s="36">
        <f>SUM(M8:M14)</f>
        <v>0</v>
      </c>
      <c r="N15" s="130"/>
      <c r="O15" s="130"/>
      <c r="P15" s="130"/>
      <c r="Q15" s="130"/>
      <c r="R15" s="30">
        <f>I15+L15+M15+P15+D15+G15</f>
        <v>1522102</v>
      </c>
      <c r="S15" s="101"/>
      <c r="T15" s="101"/>
      <c r="U15" s="101"/>
      <c r="V15" s="101"/>
      <c r="W15" s="101"/>
      <c r="X15" s="101"/>
    </row>
    <row r="16" spans="2:24" s="26" customFormat="1" x14ac:dyDescent="0.35">
      <c r="B16" s="105"/>
      <c r="C16" s="40"/>
      <c r="D16" s="41"/>
      <c r="E16" s="41"/>
      <c r="F16" s="41"/>
      <c r="G16" s="41"/>
      <c r="H16" s="41"/>
      <c r="I16" s="41"/>
      <c r="J16" s="41"/>
      <c r="K16" s="41"/>
      <c r="L16" s="41"/>
      <c r="M16" s="41"/>
      <c r="N16" s="41"/>
      <c r="O16" s="41"/>
      <c r="P16" s="41"/>
      <c r="Q16" s="41"/>
      <c r="R16" s="72"/>
      <c r="S16" s="105"/>
      <c r="T16" s="105"/>
      <c r="U16" s="105"/>
      <c r="V16" s="105"/>
      <c r="W16" s="105"/>
      <c r="X16" s="105"/>
    </row>
    <row r="17" spans="3:18" x14ac:dyDescent="0.35">
      <c r="C17" s="397" t="s">
        <v>232</v>
      </c>
      <c r="D17" s="398"/>
      <c r="E17" s="398"/>
      <c r="F17" s="398"/>
      <c r="G17" s="398"/>
      <c r="H17" s="398"/>
      <c r="I17" s="398"/>
      <c r="J17" s="398"/>
      <c r="K17" s="398"/>
      <c r="L17" s="398"/>
      <c r="M17" s="398"/>
      <c r="N17" s="398"/>
      <c r="O17" s="398"/>
      <c r="P17" s="398"/>
      <c r="Q17" s="398"/>
      <c r="R17" s="399"/>
    </row>
    <row r="18" spans="3:18" ht="27" customHeight="1" thickBot="1" x14ac:dyDescent="0.4">
      <c r="C18" s="33" t="s">
        <v>223</v>
      </c>
      <c r="D18" s="34">
        <f>'1) Budget Table'!D26</f>
        <v>278000</v>
      </c>
      <c r="E18" s="34" t="e">
        <f>'1) Budget Table'!#REF!</f>
        <v>#REF!</v>
      </c>
      <c r="F18" s="34">
        <f>'1) Budget Table'!E26</f>
        <v>80000</v>
      </c>
      <c r="G18" s="34">
        <f>'1) Budget Table'!F26</f>
        <v>358000</v>
      </c>
      <c r="H18" s="34"/>
      <c r="I18" s="34">
        <f>'1) Budget Table'!H26</f>
        <v>0</v>
      </c>
      <c r="J18" s="34"/>
      <c r="K18" s="34"/>
      <c r="L18" s="34"/>
      <c r="M18" s="34">
        <f>'1) Budget Table'!L26</f>
        <v>0</v>
      </c>
      <c r="N18" s="34"/>
      <c r="O18" s="34"/>
      <c r="P18" s="34"/>
      <c r="Q18" s="334"/>
      <c r="R18" s="30">
        <f>I18+L18+M18+P18+D18+G18</f>
        <v>636000</v>
      </c>
    </row>
    <row r="19" spans="3:18" x14ac:dyDescent="0.35">
      <c r="C19" s="31" t="s">
        <v>224</v>
      </c>
      <c r="D19" s="102">
        <v>49000</v>
      </c>
      <c r="E19" s="102">
        <v>43600.12</v>
      </c>
      <c r="F19" s="292">
        <v>0</v>
      </c>
      <c r="G19" s="102">
        <f t="shared" ref="G19:G25" si="3">SUM(D19,F19)</f>
        <v>49000</v>
      </c>
      <c r="H19" s="102"/>
      <c r="I19" s="103"/>
      <c r="J19" s="103"/>
      <c r="K19" s="103"/>
      <c r="L19" s="103"/>
      <c r="M19" s="103"/>
      <c r="N19" s="103"/>
      <c r="O19" s="103"/>
      <c r="P19" s="103"/>
      <c r="Q19" s="103"/>
      <c r="R19" s="30">
        <f t="shared" ref="R19:R25" si="4">I19+L19+M19+P19+D19+G19</f>
        <v>98000</v>
      </c>
    </row>
    <row r="20" spans="3:18" x14ac:dyDescent="0.35">
      <c r="C20" s="23" t="s">
        <v>225</v>
      </c>
      <c r="D20" s="104">
        <v>10000</v>
      </c>
      <c r="E20" s="104">
        <v>8320.08</v>
      </c>
      <c r="F20" s="292">
        <v>10000</v>
      </c>
      <c r="G20" s="102">
        <f t="shared" si="3"/>
        <v>20000</v>
      </c>
      <c r="H20" s="102"/>
      <c r="I20" s="89"/>
      <c r="J20" s="89"/>
      <c r="K20" s="89"/>
      <c r="L20" s="89"/>
      <c r="M20" s="89"/>
      <c r="N20" s="89"/>
      <c r="O20" s="89"/>
      <c r="P20" s="89"/>
      <c r="Q20" s="89"/>
      <c r="R20" s="30">
        <f t="shared" si="4"/>
        <v>30000</v>
      </c>
    </row>
    <row r="21" spans="3:18" ht="31" x14ac:dyDescent="0.35">
      <c r="C21" s="23" t="s">
        <v>226</v>
      </c>
      <c r="D21" s="104"/>
      <c r="E21" s="104"/>
      <c r="F21" s="292">
        <v>20000</v>
      </c>
      <c r="G21" s="102">
        <f t="shared" si="3"/>
        <v>20000</v>
      </c>
      <c r="H21" s="102"/>
      <c r="I21" s="104"/>
      <c r="J21" s="104"/>
      <c r="K21" s="104"/>
      <c r="L21" s="104"/>
      <c r="M21" s="104"/>
      <c r="N21" s="104"/>
      <c r="O21" s="104"/>
      <c r="P21" s="104"/>
      <c r="Q21" s="104"/>
      <c r="R21" s="30">
        <f t="shared" si="4"/>
        <v>20000</v>
      </c>
    </row>
    <row r="22" spans="3:18" x14ac:dyDescent="0.35">
      <c r="C22" s="24" t="s">
        <v>227</v>
      </c>
      <c r="D22" s="104">
        <v>153000</v>
      </c>
      <c r="E22" s="104">
        <v>141800.13</v>
      </c>
      <c r="F22" s="292">
        <v>15000</v>
      </c>
      <c r="G22" s="102">
        <f t="shared" si="3"/>
        <v>168000</v>
      </c>
      <c r="H22" s="102"/>
      <c r="I22" s="104"/>
      <c r="J22" s="104"/>
      <c r="K22" s="104"/>
      <c r="L22" s="104"/>
      <c r="M22" s="104"/>
      <c r="N22" s="104"/>
      <c r="O22" s="104"/>
      <c r="P22" s="104"/>
      <c r="Q22" s="104"/>
      <c r="R22" s="30">
        <f t="shared" si="4"/>
        <v>321000</v>
      </c>
    </row>
    <row r="23" spans="3:18" x14ac:dyDescent="0.35">
      <c r="C23" s="23" t="s">
        <v>228</v>
      </c>
      <c r="D23" s="104">
        <v>66000</v>
      </c>
      <c r="E23" s="104">
        <v>44915.14</v>
      </c>
      <c r="F23" s="292">
        <v>35000</v>
      </c>
      <c r="G23" s="102">
        <f t="shared" si="3"/>
        <v>101000</v>
      </c>
      <c r="H23" s="102"/>
      <c r="I23" s="104"/>
      <c r="J23" s="104"/>
      <c r="K23" s="104"/>
      <c r="L23" s="104"/>
      <c r="M23" s="104"/>
      <c r="N23" s="104"/>
      <c r="O23" s="104"/>
      <c r="P23" s="104"/>
      <c r="Q23" s="104"/>
      <c r="R23" s="30">
        <f t="shared" si="4"/>
        <v>167000</v>
      </c>
    </row>
    <row r="24" spans="3:18" x14ac:dyDescent="0.35">
      <c r="C24" s="23" t="s">
        <v>229</v>
      </c>
      <c r="D24" s="104"/>
      <c r="E24" s="104"/>
      <c r="F24" s="291"/>
      <c r="G24" s="102">
        <f t="shared" si="3"/>
        <v>0</v>
      </c>
      <c r="H24" s="102"/>
      <c r="I24" s="104"/>
      <c r="J24" s="104"/>
      <c r="K24" s="104"/>
      <c r="L24" s="104"/>
      <c r="M24" s="104"/>
      <c r="N24" s="104"/>
      <c r="O24" s="104"/>
      <c r="P24" s="104"/>
      <c r="Q24" s="104"/>
      <c r="R24" s="30">
        <f t="shared" si="4"/>
        <v>0</v>
      </c>
    </row>
    <row r="25" spans="3:18" x14ac:dyDescent="0.35">
      <c r="C25" s="23" t="s">
        <v>230</v>
      </c>
      <c r="D25" s="104"/>
      <c r="E25" s="104"/>
      <c r="F25" s="104"/>
      <c r="G25" s="102">
        <f t="shared" si="3"/>
        <v>0</v>
      </c>
      <c r="H25" s="102"/>
      <c r="I25" s="104"/>
      <c r="J25" s="104"/>
      <c r="K25" s="104"/>
      <c r="L25" s="104"/>
      <c r="M25" s="104"/>
      <c r="N25" s="104"/>
      <c r="O25" s="104"/>
      <c r="P25" s="104"/>
      <c r="Q25" s="104"/>
      <c r="R25" s="30">
        <f t="shared" si="4"/>
        <v>0</v>
      </c>
    </row>
    <row r="26" spans="3:18" x14ac:dyDescent="0.35">
      <c r="C26" s="27" t="s">
        <v>231</v>
      </c>
      <c r="D26" s="36">
        <f>SUM(D19:D25)</f>
        <v>278000</v>
      </c>
      <c r="E26" s="36">
        <f>SUM(E19:E25)</f>
        <v>238635.47000000003</v>
      </c>
      <c r="F26" s="36">
        <f>SUM(F19:F25)</f>
        <v>80000</v>
      </c>
      <c r="G26" s="36">
        <f>SUM(G19:G25)</f>
        <v>358000</v>
      </c>
      <c r="H26" s="36"/>
      <c r="I26" s="36">
        <f>SUM(I19:I25)</f>
        <v>0</v>
      </c>
      <c r="J26" s="36"/>
      <c r="K26" s="36"/>
      <c r="L26" s="36"/>
      <c r="M26" s="36">
        <f>SUM(M19:M25)</f>
        <v>0</v>
      </c>
      <c r="N26" s="36"/>
      <c r="O26" s="36"/>
      <c r="P26" s="36"/>
      <c r="Q26" s="36"/>
      <c r="R26" s="30">
        <f>I26+L26+M26+P26+D26+G26</f>
        <v>636000</v>
      </c>
    </row>
    <row r="27" spans="3:18" s="26" customFormat="1" x14ac:dyDescent="0.35">
      <c r="C27" s="40"/>
      <c r="D27" s="41"/>
      <c r="E27" s="41"/>
      <c r="F27" s="41"/>
      <c r="G27" s="41"/>
      <c r="H27" s="41"/>
      <c r="I27" s="41"/>
      <c r="J27" s="41"/>
      <c r="K27" s="41"/>
      <c r="L27" s="41"/>
      <c r="M27" s="41"/>
      <c r="N27" s="41"/>
      <c r="O27" s="41"/>
      <c r="P27" s="41"/>
      <c r="Q27" s="41"/>
      <c r="R27" s="42"/>
    </row>
    <row r="28" spans="3:18" x14ac:dyDescent="0.35">
      <c r="C28" s="397" t="s">
        <v>233</v>
      </c>
      <c r="D28" s="398"/>
      <c r="E28" s="398"/>
      <c r="F28" s="398"/>
      <c r="G28" s="398"/>
      <c r="H28" s="398"/>
      <c r="I28" s="398"/>
      <c r="J28" s="398"/>
      <c r="K28" s="398"/>
      <c r="L28" s="398"/>
      <c r="M28" s="398"/>
      <c r="N28" s="398"/>
      <c r="O28" s="398"/>
      <c r="P28" s="398"/>
      <c r="Q28" s="398"/>
      <c r="R28" s="399"/>
    </row>
    <row r="29" spans="3:18" ht="21.75" customHeight="1" thickBot="1" x14ac:dyDescent="0.4">
      <c r="C29" s="33" t="s">
        <v>223</v>
      </c>
      <c r="D29" s="34">
        <f>'1) Budget Table'!D36</f>
        <v>118843</v>
      </c>
      <c r="E29" s="34" t="e">
        <f>'1) Budget Table'!#REF!</f>
        <v>#REF!</v>
      </c>
      <c r="F29" s="34">
        <f ca="1">'1) Budget Table'!E36</f>
        <v>0</v>
      </c>
      <c r="G29" s="34">
        <f>'1) Budget Table'!F36</f>
        <v>118843</v>
      </c>
      <c r="H29" s="34"/>
      <c r="I29" s="34">
        <f>'1) Budget Table'!H36</f>
        <v>0</v>
      </c>
      <c r="J29" s="34"/>
      <c r="K29" s="34"/>
      <c r="L29" s="34"/>
      <c r="M29" s="34">
        <f>'1) Budget Table'!L36</f>
        <v>0</v>
      </c>
      <c r="N29" s="34"/>
      <c r="O29" s="34"/>
      <c r="P29" s="34"/>
      <c r="Q29" s="334"/>
      <c r="R29" s="30">
        <f>I29+L29+M29+P29+D29+G29</f>
        <v>237686</v>
      </c>
    </row>
    <row r="30" spans="3:18" x14ac:dyDescent="0.35">
      <c r="C30" s="31" t="s">
        <v>224</v>
      </c>
      <c r="D30" s="102"/>
      <c r="E30" s="102"/>
      <c r="F30" s="102">
        <v>0</v>
      </c>
      <c r="G30" s="102">
        <f>SUM(D30,F30)</f>
        <v>0</v>
      </c>
      <c r="H30" s="102"/>
      <c r="I30" s="103"/>
      <c r="J30" s="103"/>
      <c r="K30" s="103"/>
      <c r="L30" s="103"/>
      <c r="M30" s="103"/>
      <c r="N30" s="103"/>
      <c r="O30" s="103"/>
      <c r="P30" s="103"/>
      <c r="Q30" s="103"/>
      <c r="R30" s="30">
        <f t="shared" ref="R30:R36" si="5">I30+L30+M30+P30+D30+G30</f>
        <v>0</v>
      </c>
    </row>
    <row r="31" spans="3:18" s="26" customFormat="1" ht="15.75" customHeight="1" x14ac:dyDescent="0.35">
      <c r="C31" s="23" t="s">
        <v>225</v>
      </c>
      <c r="D31" s="104">
        <v>9843</v>
      </c>
      <c r="E31" s="104">
        <v>9843</v>
      </c>
      <c r="F31" s="104">
        <v>0</v>
      </c>
      <c r="G31" s="102">
        <f t="shared" ref="G31:G36" si="6">SUM(D31,F31)</f>
        <v>9843</v>
      </c>
      <c r="H31" s="102"/>
      <c r="I31" s="89"/>
      <c r="J31" s="89"/>
      <c r="K31" s="89"/>
      <c r="L31" s="89"/>
      <c r="M31" s="89"/>
      <c r="N31" s="89"/>
      <c r="O31" s="89"/>
      <c r="P31" s="89"/>
      <c r="Q31" s="89"/>
      <c r="R31" s="30">
        <f t="shared" si="5"/>
        <v>19686</v>
      </c>
    </row>
    <row r="32" spans="3:18" s="26" customFormat="1" ht="31" x14ac:dyDescent="0.35">
      <c r="C32" s="23" t="s">
        <v>226</v>
      </c>
      <c r="D32" s="104">
        <v>40000</v>
      </c>
      <c r="E32" s="104">
        <v>40000</v>
      </c>
      <c r="F32" s="104">
        <v>0</v>
      </c>
      <c r="G32" s="102">
        <f t="shared" si="6"/>
        <v>40000</v>
      </c>
      <c r="H32" s="102"/>
      <c r="I32" s="104"/>
      <c r="J32" s="104"/>
      <c r="K32" s="104"/>
      <c r="L32" s="104"/>
      <c r="M32" s="104"/>
      <c r="N32" s="104"/>
      <c r="O32" s="104"/>
      <c r="P32" s="104"/>
      <c r="Q32" s="104"/>
      <c r="R32" s="30">
        <f t="shared" si="5"/>
        <v>80000</v>
      </c>
    </row>
    <row r="33" spans="3:18" s="26" customFormat="1" x14ac:dyDescent="0.35">
      <c r="C33" s="24" t="s">
        <v>227</v>
      </c>
      <c r="D33" s="104">
        <v>37000</v>
      </c>
      <c r="E33" s="104">
        <v>36760</v>
      </c>
      <c r="F33" s="104">
        <v>0</v>
      </c>
      <c r="G33" s="102">
        <f t="shared" si="6"/>
        <v>37000</v>
      </c>
      <c r="H33" s="102"/>
      <c r="I33" s="104"/>
      <c r="J33" s="104"/>
      <c r="K33" s="104"/>
      <c r="L33" s="104"/>
      <c r="M33" s="104"/>
      <c r="N33" s="104"/>
      <c r="O33" s="104"/>
      <c r="P33" s="104"/>
      <c r="Q33" s="104"/>
      <c r="R33" s="30">
        <f t="shared" si="5"/>
        <v>74000</v>
      </c>
    </row>
    <row r="34" spans="3:18" x14ac:dyDescent="0.35">
      <c r="C34" s="23" t="s">
        <v>228</v>
      </c>
      <c r="D34" s="104">
        <v>32000</v>
      </c>
      <c r="E34" s="104">
        <v>31739.759999999998</v>
      </c>
      <c r="F34" s="104">
        <v>0</v>
      </c>
      <c r="G34" s="102">
        <f t="shared" si="6"/>
        <v>32000</v>
      </c>
      <c r="H34" s="102"/>
      <c r="I34" s="104"/>
      <c r="J34" s="104"/>
      <c r="K34" s="104"/>
      <c r="L34" s="104"/>
      <c r="M34" s="104"/>
      <c r="N34" s="104"/>
      <c r="O34" s="104"/>
      <c r="P34" s="104"/>
      <c r="Q34" s="104"/>
      <c r="R34" s="30">
        <f t="shared" si="5"/>
        <v>64000</v>
      </c>
    </row>
    <row r="35" spans="3:18" x14ac:dyDescent="0.35">
      <c r="C35" s="23" t="s">
        <v>229</v>
      </c>
      <c r="D35" s="104"/>
      <c r="E35" s="104"/>
      <c r="F35" s="104">
        <v>0</v>
      </c>
      <c r="G35" s="102">
        <f t="shared" si="6"/>
        <v>0</v>
      </c>
      <c r="H35" s="102"/>
      <c r="I35" s="104"/>
      <c r="J35" s="104"/>
      <c r="K35" s="104"/>
      <c r="L35" s="104"/>
      <c r="M35" s="104"/>
      <c r="N35" s="104"/>
      <c r="O35" s="104"/>
      <c r="P35" s="104"/>
      <c r="Q35" s="104"/>
      <c r="R35" s="30">
        <f t="shared" si="5"/>
        <v>0</v>
      </c>
    </row>
    <row r="36" spans="3:18" x14ac:dyDescent="0.35">
      <c r="C36" s="23" t="s">
        <v>230</v>
      </c>
      <c r="D36" s="104"/>
      <c r="E36" s="104"/>
      <c r="F36" s="104">
        <v>0</v>
      </c>
      <c r="G36" s="102">
        <f t="shared" si="6"/>
        <v>0</v>
      </c>
      <c r="H36" s="102"/>
      <c r="I36" s="104"/>
      <c r="J36" s="104"/>
      <c r="K36" s="104"/>
      <c r="L36" s="104"/>
      <c r="M36" s="104"/>
      <c r="N36" s="104"/>
      <c r="O36" s="104"/>
      <c r="P36" s="104"/>
      <c r="Q36" s="104"/>
      <c r="R36" s="30">
        <f t="shared" si="5"/>
        <v>0</v>
      </c>
    </row>
    <row r="37" spans="3:18" x14ac:dyDescent="0.35">
      <c r="C37" s="27" t="s">
        <v>231</v>
      </c>
      <c r="D37" s="36">
        <f>SUM(D30:D36)</f>
        <v>118843</v>
      </c>
      <c r="E37" s="36">
        <f>SUM(E30:E36)</f>
        <v>118342.76</v>
      </c>
      <c r="F37" s="36">
        <f>SUM(F30:F36)</f>
        <v>0</v>
      </c>
      <c r="G37" s="36">
        <f>SUM(G30:G36)</f>
        <v>118843</v>
      </c>
      <c r="H37" s="36"/>
      <c r="I37" s="36">
        <f>SUM(I30:I36)</f>
        <v>0</v>
      </c>
      <c r="J37" s="36"/>
      <c r="K37" s="36"/>
      <c r="L37" s="36"/>
      <c r="M37" s="36">
        <f>SUM(M30:M36)</f>
        <v>0</v>
      </c>
      <c r="N37" s="36"/>
      <c r="O37" s="36"/>
      <c r="P37" s="36"/>
      <c r="Q37" s="36"/>
      <c r="R37" s="30">
        <f>I37+L37+M37+P37+D37+G37</f>
        <v>237686</v>
      </c>
    </row>
    <row r="38" spans="3:18" x14ac:dyDescent="0.35">
      <c r="C38" s="397" t="s">
        <v>234</v>
      </c>
      <c r="D38" s="398"/>
      <c r="E38" s="398"/>
      <c r="F38" s="398"/>
      <c r="G38" s="398"/>
      <c r="H38" s="398"/>
      <c r="I38" s="398"/>
      <c r="J38" s="398"/>
      <c r="K38" s="398"/>
      <c r="L38" s="398"/>
      <c r="M38" s="398"/>
      <c r="N38" s="398"/>
      <c r="O38" s="398"/>
      <c r="P38" s="398"/>
      <c r="Q38" s="398"/>
      <c r="R38" s="399"/>
    </row>
    <row r="39" spans="3:18" s="26" customFormat="1" x14ac:dyDescent="0.35">
      <c r="C39" s="37"/>
      <c r="D39" s="38"/>
      <c r="E39" s="38"/>
      <c r="F39" s="38"/>
      <c r="G39" s="38"/>
      <c r="H39" s="38"/>
      <c r="I39" s="38"/>
      <c r="J39" s="38"/>
      <c r="K39" s="38"/>
      <c r="L39" s="38"/>
      <c r="M39" s="38"/>
      <c r="N39" s="38"/>
      <c r="O39" s="38"/>
      <c r="P39" s="38"/>
      <c r="Q39" s="38"/>
      <c r="R39" s="39"/>
    </row>
    <row r="40" spans="3:18" ht="20.25" customHeight="1" thickBot="1" x14ac:dyDescent="0.4">
      <c r="C40" s="33" t="s">
        <v>223</v>
      </c>
      <c r="D40" s="34">
        <f>'1) Budget Table'!D46</f>
        <v>0</v>
      </c>
      <c r="E40" s="34"/>
      <c r="F40" s="34">
        <f>'1) Budget Table'!E46</f>
        <v>0</v>
      </c>
      <c r="G40" s="34">
        <f>'1) Budget Table'!F46</f>
        <v>0</v>
      </c>
      <c r="H40" s="34"/>
      <c r="I40" s="34">
        <f>'1) Budget Table'!H46</f>
        <v>60000</v>
      </c>
      <c r="J40" s="34" t="e">
        <f>'1) Budget Table'!#REF!</f>
        <v>#REF!</v>
      </c>
      <c r="K40" s="34">
        <f>'1) Budget Table'!I46</f>
        <v>0</v>
      </c>
      <c r="L40" s="34">
        <f>'1) Budget Table'!J46</f>
        <v>60000</v>
      </c>
      <c r="M40" s="34">
        <f>'1) Budget Table'!L46</f>
        <v>0</v>
      </c>
      <c r="N40" s="34"/>
      <c r="O40" s="34"/>
      <c r="P40" s="34"/>
      <c r="Q40" s="334"/>
      <c r="R40" s="30">
        <f>I40+L40+M40+P40+D40+G40</f>
        <v>120000</v>
      </c>
    </row>
    <row r="41" spans="3:18" x14ac:dyDescent="0.35">
      <c r="C41" s="31" t="s">
        <v>224</v>
      </c>
      <c r="D41" s="102"/>
      <c r="E41" s="102"/>
      <c r="F41" s="102">
        <v>0</v>
      </c>
      <c r="G41" s="102">
        <f t="shared" ref="G41:G47" si="7">SUM(D41,F41)</f>
        <v>0</v>
      </c>
      <c r="H41" s="102"/>
      <c r="I41" s="103"/>
      <c r="J41" s="103"/>
      <c r="K41" s="103"/>
      <c r="L41" s="103"/>
      <c r="M41" s="103"/>
      <c r="N41" s="103"/>
      <c r="O41" s="103"/>
      <c r="P41" s="103"/>
      <c r="Q41" s="103"/>
      <c r="R41" s="30">
        <f t="shared" ref="R41:R47" si="8">I41+L41+M41+P41+D41+G41</f>
        <v>0</v>
      </c>
    </row>
    <row r="42" spans="3:18" ht="15.75" customHeight="1" x14ac:dyDescent="0.35">
      <c r="C42" s="23" t="s">
        <v>225</v>
      </c>
      <c r="D42" s="104"/>
      <c r="E42" s="104"/>
      <c r="F42" s="306">
        <v>0</v>
      </c>
      <c r="G42" s="102">
        <f t="shared" si="7"/>
        <v>0</v>
      </c>
      <c r="H42" s="102"/>
      <c r="I42" s="89"/>
      <c r="J42" s="89"/>
      <c r="K42" s="89"/>
      <c r="L42" s="89"/>
      <c r="M42" s="89"/>
      <c r="N42" s="89"/>
      <c r="O42" s="89"/>
      <c r="P42" s="89"/>
      <c r="Q42" s="89"/>
      <c r="R42" s="30">
        <f t="shared" si="8"/>
        <v>0</v>
      </c>
    </row>
    <row r="43" spans="3:18" ht="32.25" customHeight="1" x14ac:dyDescent="0.35">
      <c r="C43" s="23" t="s">
        <v>226</v>
      </c>
      <c r="D43" s="104"/>
      <c r="E43" s="104"/>
      <c r="F43" s="306">
        <v>0</v>
      </c>
      <c r="G43" s="102">
        <f t="shared" si="7"/>
        <v>0</v>
      </c>
      <c r="H43" s="102"/>
      <c r="I43" s="104"/>
      <c r="J43" s="104"/>
      <c r="K43" s="104"/>
      <c r="L43" s="104"/>
      <c r="M43" s="104"/>
      <c r="N43" s="104"/>
      <c r="O43" s="104"/>
      <c r="P43" s="104"/>
      <c r="Q43" s="104"/>
      <c r="R43" s="30">
        <f t="shared" si="8"/>
        <v>0</v>
      </c>
    </row>
    <row r="44" spans="3:18" s="26" customFormat="1" x14ac:dyDescent="0.35">
      <c r="C44" s="24" t="s">
        <v>227</v>
      </c>
      <c r="D44" s="104"/>
      <c r="E44" s="104"/>
      <c r="F44" s="306">
        <v>0</v>
      </c>
      <c r="G44" s="102">
        <f t="shared" si="7"/>
        <v>0</v>
      </c>
      <c r="H44" s="102"/>
      <c r="I44" s="104">
        <v>40000</v>
      </c>
      <c r="J44" s="104">
        <v>25000</v>
      </c>
      <c r="K44" s="104"/>
      <c r="L44" s="104">
        <v>40000</v>
      </c>
      <c r="M44" s="104"/>
      <c r="N44" s="104"/>
      <c r="O44" s="104"/>
      <c r="P44" s="104"/>
      <c r="Q44" s="104"/>
      <c r="R44" s="30">
        <f t="shared" si="8"/>
        <v>80000</v>
      </c>
    </row>
    <row r="45" spans="3:18" x14ac:dyDescent="0.35">
      <c r="C45" s="23" t="s">
        <v>228</v>
      </c>
      <c r="D45" s="104"/>
      <c r="E45" s="104"/>
      <c r="F45" s="306">
        <v>0</v>
      </c>
      <c r="G45" s="102">
        <f t="shared" si="7"/>
        <v>0</v>
      </c>
      <c r="H45" s="102"/>
      <c r="I45" s="104">
        <v>10000</v>
      </c>
      <c r="J45" s="104">
        <v>5000</v>
      </c>
      <c r="K45" s="104"/>
      <c r="L45" s="104">
        <v>10000</v>
      </c>
      <c r="M45" s="104"/>
      <c r="N45" s="104"/>
      <c r="O45" s="104"/>
      <c r="P45" s="104"/>
      <c r="Q45" s="104"/>
      <c r="R45" s="30">
        <f t="shared" si="8"/>
        <v>20000</v>
      </c>
    </row>
    <row r="46" spans="3:18" x14ac:dyDescent="0.35">
      <c r="C46" s="23" t="s">
        <v>229</v>
      </c>
      <c r="D46" s="104"/>
      <c r="E46" s="104"/>
      <c r="F46" s="306">
        <v>0</v>
      </c>
      <c r="G46" s="102">
        <f t="shared" si="7"/>
        <v>0</v>
      </c>
      <c r="H46" s="102"/>
      <c r="I46" s="104">
        <v>10000</v>
      </c>
      <c r="J46" s="104">
        <v>10000</v>
      </c>
      <c r="K46" s="104"/>
      <c r="L46" s="104">
        <v>10000</v>
      </c>
      <c r="M46" s="104"/>
      <c r="N46" s="104"/>
      <c r="O46" s="104"/>
      <c r="P46" s="104"/>
      <c r="Q46" s="104"/>
      <c r="R46" s="30">
        <f t="shared" si="8"/>
        <v>20000</v>
      </c>
    </row>
    <row r="47" spans="3:18" x14ac:dyDescent="0.35">
      <c r="C47" s="23" t="s">
        <v>230</v>
      </c>
      <c r="D47" s="104"/>
      <c r="E47" s="104"/>
      <c r="F47" s="306">
        <v>0</v>
      </c>
      <c r="G47" s="102">
        <f t="shared" si="7"/>
        <v>0</v>
      </c>
      <c r="H47" s="102"/>
      <c r="I47" s="104"/>
      <c r="J47" s="104"/>
      <c r="K47" s="104"/>
      <c r="L47" s="104"/>
      <c r="M47" s="104"/>
      <c r="N47" s="104"/>
      <c r="O47" s="104"/>
      <c r="P47" s="104"/>
      <c r="Q47" s="104"/>
      <c r="R47" s="30">
        <f t="shared" si="8"/>
        <v>0</v>
      </c>
    </row>
    <row r="48" spans="3:18" ht="21" customHeight="1" x14ac:dyDescent="0.35">
      <c r="C48" s="27" t="s">
        <v>231</v>
      </c>
      <c r="D48" s="36">
        <f>SUM(D41:D47)</f>
        <v>0</v>
      </c>
      <c r="E48" s="36"/>
      <c r="F48" s="307">
        <f>SUM(F41:F47)</f>
        <v>0</v>
      </c>
      <c r="G48" s="36">
        <f>SUM(G41:G47)</f>
        <v>0</v>
      </c>
      <c r="H48" s="36"/>
      <c r="I48" s="36">
        <f>SUM(I41:I47)</f>
        <v>60000</v>
      </c>
      <c r="J48" s="36">
        <f>SUM(J41:J47)</f>
        <v>40000</v>
      </c>
      <c r="K48" s="36"/>
      <c r="L48" s="36">
        <f>SUM(L41:L47)</f>
        <v>60000</v>
      </c>
      <c r="M48" s="36">
        <f>SUM(M41:M47)</f>
        <v>0</v>
      </c>
      <c r="N48" s="36"/>
      <c r="O48" s="36"/>
      <c r="P48" s="36"/>
      <c r="Q48" s="36"/>
      <c r="R48" s="30">
        <f>I48+L48+M48+P48+D48+G48</f>
        <v>120000</v>
      </c>
    </row>
    <row r="49" spans="2:19" s="26" customFormat="1" ht="22.5" customHeight="1" x14ac:dyDescent="0.35">
      <c r="B49" s="105"/>
      <c r="C49" s="43"/>
      <c r="D49" s="41"/>
      <c r="E49" s="41"/>
      <c r="F49" s="41"/>
      <c r="G49" s="41"/>
      <c r="H49" s="41"/>
      <c r="I49" s="41"/>
      <c r="J49" s="41"/>
      <c r="K49" s="41"/>
      <c r="L49" s="41"/>
      <c r="M49" s="41"/>
      <c r="N49" s="41"/>
      <c r="O49" s="41"/>
      <c r="P49" s="41"/>
      <c r="Q49" s="41"/>
      <c r="R49" s="42"/>
      <c r="S49" s="105"/>
    </row>
    <row r="50" spans="2:19" x14ac:dyDescent="0.35">
      <c r="B50" s="397" t="s">
        <v>235</v>
      </c>
      <c r="C50" s="398"/>
      <c r="D50" s="398"/>
      <c r="E50" s="398"/>
      <c r="F50" s="398"/>
      <c r="G50" s="398"/>
      <c r="H50" s="398"/>
      <c r="I50" s="398"/>
      <c r="J50" s="398"/>
      <c r="K50" s="398"/>
      <c r="L50" s="398"/>
      <c r="M50" s="398"/>
      <c r="N50" s="398"/>
      <c r="O50" s="398"/>
      <c r="P50" s="398"/>
      <c r="Q50" s="398"/>
      <c r="R50" s="399"/>
      <c r="S50" s="101"/>
    </row>
    <row r="51" spans="2:19" x14ac:dyDescent="0.35">
      <c r="B51" s="101"/>
      <c r="C51" s="397" t="s">
        <v>236</v>
      </c>
      <c r="D51" s="398"/>
      <c r="E51" s="398"/>
      <c r="F51" s="398"/>
      <c r="G51" s="398"/>
      <c r="H51" s="398"/>
      <c r="I51" s="398"/>
      <c r="J51" s="398"/>
      <c r="K51" s="398"/>
      <c r="L51" s="398"/>
      <c r="M51" s="398"/>
      <c r="N51" s="398"/>
      <c r="O51" s="398"/>
      <c r="P51" s="398"/>
      <c r="Q51" s="398"/>
      <c r="R51" s="399"/>
      <c r="S51" s="101"/>
    </row>
    <row r="52" spans="2:19" ht="24" customHeight="1" thickBot="1" x14ac:dyDescent="0.4">
      <c r="B52" s="101"/>
      <c r="C52" s="33" t="s">
        <v>223</v>
      </c>
      <c r="D52" s="34">
        <f>'1) Budget Table'!D58</f>
        <v>0</v>
      </c>
      <c r="E52" s="34"/>
      <c r="F52" s="34">
        <f>'1) Budget Table'!E58</f>
        <v>46730</v>
      </c>
      <c r="G52" s="34">
        <f>'1) Budget Table'!F58</f>
        <v>46730</v>
      </c>
      <c r="H52" s="34"/>
      <c r="I52" s="34">
        <f>'1) Budget Table'!H58</f>
        <v>390748</v>
      </c>
      <c r="J52" s="34" t="e">
        <f>'1) Budget Table'!#REF!</f>
        <v>#REF!</v>
      </c>
      <c r="K52" s="34">
        <f>'1) Budget Table'!I58</f>
        <v>0</v>
      </c>
      <c r="L52" s="34">
        <f>'1) Budget Table'!J58</f>
        <v>390748</v>
      </c>
      <c r="M52" s="34">
        <f>'1) Budget Table'!L58</f>
        <v>404000</v>
      </c>
      <c r="N52" s="34" t="e">
        <f>'1) Budget Table'!#REF!</f>
        <v>#REF!</v>
      </c>
      <c r="O52" s="34">
        <f>'1) Budget Table'!M58</f>
        <v>0</v>
      </c>
      <c r="P52" s="34">
        <f>'1) Budget Table'!N58</f>
        <v>404000</v>
      </c>
      <c r="Q52" s="334"/>
      <c r="R52" s="30">
        <f>I52+L52+M52+P52+D52+G52</f>
        <v>1636226</v>
      </c>
      <c r="S52" s="101"/>
    </row>
    <row r="53" spans="2:19" ht="15.75" customHeight="1" x14ac:dyDescent="0.35">
      <c r="B53" s="101"/>
      <c r="C53" s="31" t="s">
        <v>224</v>
      </c>
      <c r="D53" s="102"/>
      <c r="E53" s="102"/>
      <c r="F53" s="102"/>
      <c r="G53" s="104">
        <f t="shared" ref="G53:G59" si="9">SUM(D53,F53)</f>
        <v>0</v>
      </c>
      <c r="H53" s="102"/>
      <c r="I53" s="103">
        <v>70000</v>
      </c>
      <c r="J53" s="103">
        <v>70000</v>
      </c>
      <c r="K53" s="103"/>
      <c r="L53" s="103">
        <f>SUM(I53,K53)</f>
        <v>70000</v>
      </c>
      <c r="M53" s="103">
        <v>35000</v>
      </c>
      <c r="N53" s="103">
        <v>32000</v>
      </c>
      <c r="O53" s="103">
        <v>0</v>
      </c>
      <c r="P53" s="103">
        <f>M53+O53</f>
        <v>35000</v>
      </c>
      <c r="Q53" s="103"/>
      <c r="R53" s="30">
        <f t="shared" ref="R53:R59" si="10">I53+L53+M53+P53+D53+G53</f>
        <v>210000</v>
      </c>
      <c r="S53" s="101"/>
    </row>
    <row r="54" spans="2:19" ht="15.75" customHeight="1" x14ac:dyDescent="0.35">
      <c r="B54" s="101"/>
      <c r="C54" s="23" t="s">
        <v>225</v>
      </c>
      <c r="D54" s="104"/>
      <c r="E54" s="104"/>
      <c r="F54" s="291">
        <f>7500+15500</f>
        <v>23000</v>
      </c>
      <c r="G54" s="104">
        <f t="shared" si="9"/>
        <v>23000</v>
      </c>
      <c r="H54" s="104"/>
      <c r="I54" s="89">
        <v>35000</v>
      </c>
      <c r="J54" s="89">
        <v>35000</v>
      </c>
      <c r="K54" s="89"/>
      <c r="L54" s="103">
        <f t="shared" ref="L54:L59" si="11">SUM(I54,K54)</f>
        <v>35000</v>
      </c>
      <c r="M54" s="89">
        <v>35000</v>
      </c>
      <c r="N54" s="89">
        <v>35000</v>
      </c>
      <c r="O54" s="89">
        <v>0</v>
      </c>
      <c r="P54" s="103">
        <f t="shared" ref="P54:P59" si="12">M54+O54</f>
        <v>35000</v>
      </c>
      <c r="Q54" s="103"/>
      <c r="R54" s="30">
        <f t="shared" si="10"/>
        <v>163000</v>
      </c>
      <c r="S54" s="101"/>
    </row>
    <row r="55" spans="2:19" ht="30" customHeight="1" x14ac:dyDescent="0.35">
      <c r="B55" s="101"/>
      <c r="C55" s="23" t="s">
        <v>226</v>
      </c>
      <c r="D55" s="104"/>
      <c r="E55" s="104"/>
      <c r="F55" s="291"/>
      <c r="G55" s="104">
        <f t="shared" si="9"/>
        <v>0</v>
      </c>
      <c r="H55" s="104"/>
      <c r="I55" s="104"/>
      <c r="J55" s="104"/>
      <c r="K55" s="104"/>
      <c r="L55" s="103">
        <f t="shared" si="11"/>
        <v>0</v>
      </c>
      <c r="M55" s="104">
        <v>6000</v>
      </c>
      <c r="N55" s="104">
        <v>6000</v>
      </c>
      <c r="O55" s="104">
        <v>0</v>
      </c>
      <c r="P55" s="103">
        <f t="shared" si="12"/>
        <v>6000</v>
      </c>
      <c r="Q55" s="103"/>
      <c r="R55" s="30">
        <f t="shared" si="10"/>
        <v>12000</v>
      </c>
      <c r="S55" s="101"/>
    </row>
    <row r="56" spans="2:19" ht="18.75" customHeight="1" x14ac:dyDescent="0.35">
      <c r="B56" s="101"/>
      <c r="C56" s="24" t="s">
        <v>227</v>
      </c>
      <c r="D56" s="104"/>
      <c r="E56" s="104"/>
      <c r="F56" s="291"/>
      <c r="G56" s="104">
        <f t="shared" si="9"/>
        <v>0</v>
      </c>
      <c r="H56" s="104"/>
      <c r="I56" s="104">
        <v>55748</v>
      </c>
      <c r="J56" s="104">
        <v>55748</v>
      </c>
      <c r="K56" s="104"/>
      <c r="L56" s="103">
        <f t="shared" si="11"/>
        <v>55748</v>
      </c>
      <c r="M56" s="104">
        <v>70000</v>
      </c>
      <c r="N56" s="104">
        <v>58583.839999999997</v>
      </c>
      <c r="O56" s="104">
        <v>0</v>
      </c>
      <c r="P56" s="103">
        <f t="shared" si="12"/>
        <v>70000</v>
      </c>
      <c r="Q56" s="103"/>
      <c r="R56" s="30">
        <f t="shared" si="10"/>
        <v>251496</v>
      </c>
      <c r="S56" s="101"/>
    </row>
    <row r="57" spans="2:19" x14ac:dyDescent="0.35">
      <c r="B57" s="101"/>
      <c r="C57" s="23" t="s">
        <v>228</v>
      </c>
      <c r="D57" s="104"/>
      <c r="E57" s="104"/>
      <c r="F57" s="291">
        <f>13730+10000</f>
        <v>23730</v>
      </c>
      <c r="G57" s="104">
        <f t="shared" si="9"/>
        <v>23730</v>
      </c>
      <c r="H57" s="104"/>
      <c r="I57" s="104">
        <v>40000</v>
      </c>
      <c r="J57" s="104">
        <v>40000</v>
      </c>
      <c r="K57" s="104"/>
      <c r="L57" s="103">
        <f t="shared" si="11"/>
        <v>40000</v>
      </c>
      <c r="M57" s="104">
        <v>62000</v>
      </c>
      <c r="N57" s="104">
        <v>53000</v>
      </c>
      <c r="O57" s="104">
        <v>0</v>
      </c>
      <c r="P57" s="103">
        <f t="shared" si="12"/>
        <v>62000</v>
      </c>
      <c r="Q57" s="103"/>
      <c r="R57" s="30">
        <f t="shared" si="10"/>
        <v>227730</v>
      </c>
      <c r="S57" s="101"/>
    </row>
    <row r="58" spans="2:19" s="26" customFormat="1" ht="21.75" customHeight="1" x14ac:dyDescent="0.35">
      <c r="B58" s="101"/>
      <c r="C58" s="23" t="s">
        <v>229</v>
      </c>
      <c r="D58" s="104"/>
      <c r="E58" s="104"/>
      <c r="F58" s="291"/>
      <c r="G58" s="104">
        <f t="shared" si="9"/>
        <v>0</v>
      </c>
      <c r="H58" s="104"/>
      <c r="I58" s="104">
        <v>190000</v>
      </c>
      <c r="J58" s="104">
        <v>170000</v>
      </c>
      <c r="K58" s="104"/>
      <c r="L58" s="103">
        <f t="shared" si="11"/>
        <v>190000</v>
      </c>
      <c r="M58" s="104">
        <v>196000</v>
      </c>
      <c r="N58" s="104">
        <v>196000</v>
      </c>
      <c r="O58" s="104">
        <v>0</v>
      </c>
      <c r="P58" s="103">
        <f t="shared" si="12"/>
        <v>196000</v>
      </c>
      <c r="Q58" s="103"/>
      <c r="R58" s="30">
        <f t="shared" si="10"/>
        <v>772000</v>
      </c>
      <c r="S58" s="105"/>
    </row>
    <row r="59" spans="2:19" s="26" customFormat="1" x14ac:dyDescent="0.35">
      <c r="B59" s="101"/>
      <c r="C59" s="23" t="s">
        <v>230</v>
      </c>
      <c r="D59" s="104"/>
      <c r="E59" s="104"/>
      <c r="F59" s="104"/>
      <c r="G59" s="104">
        <f t="shared" si="9"/>
        <v>0</v>
      </c>
      <c r="H59" s="104"/>
      <c r="I59" s="104"/>
      <c r="J59" s="104"/>
      <c r="K59" s="104"/>
      <c r="L59" s="103">
        <f t="shared" si="11"/>
        <v>0</v>
      </c>
      <c r="M59" s="104"/>
      <c r="N59" s="104"/>
      <c r="O59" s="104">
        <v>0</v>
      </c>
      <c r="P59" s="103">
        <f t="shared" si="12"/>
        <v>0</v>
      </c>
      <c r="Q59" s="103"/>
      <c r="R59" s="30">
        <f t="shared" si="10"/>
        <v>0</v>
      </c>
      <c r="S59" s="105"/>
    </row>
    <row r="60" spans="2:19" x14ac:dyDescent="0.35">
      <c r="B60" s="101"/>
      <c r="C60" s="27" t="s">
        <v>231</v>
      </c>
      <c r="D60" s="36">
        <f>SUM(D53:D59)</f>
        <v>0</v>
      </c>
      <c r="E60" s="36"/>
      <c r="F60" s="36">
        <f t="shared" ref="F60:M60" si="13">SUM(F53:F59)</f>
        <v>46730</v>
      </c>
      <c r="G60" s="36">
        <f t="shared" si="13"/>
        <v>46730</v>
      </c>
      <c r="H60" s="36"/>
      <c r="I60" s="36">
        <f t="shared" si="13"/>
        <v>390748</v>
      </c>
      <c r="J60" s="36">
        <f t="shared" si="13"/>
        <v>370748</v>
      </c>
      <c r="K60" s="36">
        <f t="shared" si="13"/>
        <v>0</v>
      </c>
      <c r="L60" s="36">
        <f t="shared" si="13"/>
        <v>390748</v>
      </c>
      <c r="M60" s="36">
        <f t="shared" si="13"/>
        <v>404000</v>
      </c>
      <c r="N60" s="36">
        <f>SUM(N53:N58)</f>
        <v>380583.83999999997</v>
      </c>
      <c r="O60" s="36">
        <f>SUM(O53:O59)</f>
        <v>0</v>
      </c>
      <c r="P60" s="36">
        <f>SUM(P53:P59)</f>
        <v>404000</v>
      </c>
      <c r="Q60" s="36"/>
      <c r="R60" s="30">
        <f>I60+L60+M60+P60+D60+G60</f>
        <v>1636226</v>
      </c>
      <c r="S60" s="115"/>
    </row>
    <row r="61" spans="2:19" s="26" customFormat="1" x14ac:dyDescent="0.35">
      <c r="B61" s="105"/>
      <c r="C61" s="40"/>
      <c r="D61" s="41"/>
      <c r="E61" s="41"/>
      <c r="F61" s="41"/>
      <c r="G61" s="41"/>
      <c r="H61" s="41"/>
      <c r="I61" s="41"/>
      <c r="J61" s="41"/>
      <c r="K61" s="41"/>
      <c r="L61" s="41"/>
      <c r="M61" s="41"/>
      <c r="N61" s="41"/>
      <c r="O61" s="41"/>
      <c r="P61" s="41"/>
      <c r="Q61" s="41"/>
      <c r="R61" s="42"/>
      <c r="S61" s="105"/>
    </row>
    <row r="62" spans="2:19" x14ac:dyDescent="0.35">
      <c r="B62" s="105"/>
      <c r="C62" s="397" t="s">
        <v>84</v>
      </c>
      <c r="D62" s="398"/>
      <c r="E62" s="398"/>
      <c r="F62" s="398"/>
      <c r="G62" s="398"/>
      <c r="H62" s="398"/>
      <c r="I62" s="398"/>
      <c r="J62" s="398"/>
      <c r="K62" s="398"/>
      <c r="L62" s="398"/>
      <c r="M62" s="398"/>
      <c r="N62" s="398"/>
      <c r="O62" s="398"/>
      <c r="P62" s="398"/>
      <c r="Q62" s="398"/>
      <c r="R62" s="399"/>
      <c r="S62" s="101"/>
    </row>
    <row r="63" spans="2:19" ht="21.75" customHeight="1" thickBot="1" x14ac:dyDescent="0.4">
      <c r="B63" s="101"/>
      <c r="C63" s="33" t="s">
        <v>223</v>
      </c>
      <c r="D63" s="34">
        <f>'1) Budget Table'!D68</f>
        <v>0</v>
      </c>
      <c r="E63" s="34"/>
      <c r="F63" s="34">
        <f>'1) Budget Table'!E62</f>
        <v>40000</v>
      </c>
      <c r="G63" s="34">
        <f>'1) Budget Table'!F68</f>
        <v>40000</v>
      </c>
      <c r="H63" s="34"/>
      <c r="I63" s="34">
        <f>'1) Budget Table'!H68</f>
        <v>110000</v>
      </c>
      <c r="J63" s="34" t="e">
        <f>'1) Budget Table'!#REF!</f>
        <v>#REF!</v>
      </c>
      <c r="K63" s="34">
        <f>'1) Budget Table'!I68</f>
        <v>0</v>
      </c>
      <c r="L63" s="34">
        <f>'1) Budget Table'!J68</f>
        <v>110000</v>
      </c>
      <c r="M63" s="34">
        <f>'1) Budget Table'!L68</f>
        <v>156748</v>
      </c>
      <c r="N63" s="34" t="e">
        <f>'1) Budget Table'!#REF!</f>
        <v>#REF!</v>
      </c>
      <c r="O63" s="34">
        <f>'1) Budget Table'!M68</f>
        <v>93457.94</v>
      </c>
      <c r="P63" s="34">
        <f>'1) Budget Table'!N68</f>
        <v>250205.94</v>
      </c>
      <c r="Q63" s="334"/>
      <c r="R63" s="30">
        <f>I63+L63+M63+P63+D63+G63</f>
        <v>666953.93999999994</v>
      </c>
      <c r="S63" s="116"/>
    </row>
    <row r="64" spans="2:19" ht="15.75" customHeight="1" x14ac:dyDescent="0.35">
      <c r="B64" s="101"/>
      <c r="C64" s="31" t="s">
        <v>224</v>
      </c>
      <c r="D64" s="102"/>
      <c r="E64" s="102"/>
      <c r="F64" s="102">
        <v>0</v>
      </c>
      <c r="G64" s="102">
        <f>SUM(D64,F64)</f>
        <v>0</v>
      </c>
      <c r="H64" s="102"/>
      <c r="I64" s="103"/>
      <c r="J64" s="103"/>
      <c r="K64" s="103">
        <v>0</v>
      </c>
      <c r="L64" s="103">
        <f>I64+K64</f>
        <v>0</v>
      </c>
      <c r="M64" s="103">
        <v>52000</v>
      </c>
      <c r="N64" s="103">
        <v>52000</v>
      </c>
      <c r="O64" s="103">
        <v>20000</v>
      </c>
      <c r="P64" s="103">
        <f>O64+M64</f>
        <v>72000</v>
      </c>
      <c r="Q64" s="103"/>
      <c r="R64" s="30">
        <f t="shared" ref="R64:R70" si="14">I64+L64+M64+P64+D64+G64</f>
        <v>124000</v>
      </c>
      <c r="S64" s="116"/>
    </row>
    <row r="65" spans="2:20" ht="15.75" customHeight="1" x14ac:dyDescent="0.35">
      <c r="B65" s="101"/>
      <c r="C65" s="23" t="s">
        <v>225</v>
      </c>
      <c r="D65" s="104"/>
      <c r="E65" s="104"/>
      <c r="F65" s="291">
        <v>8000</v>
      </c>
      <c r="G65" s="102">
        <f t="shared" ref="G65:G70" si="15">SUM(D65,F65)</f>
        <v>8000</v>
      </c>
      <c r="H65" s="102"/>
      <c r="I65" s="89">
        <v>5000</v>
      </c>
      <c r="J65" s="89">
        <v>5000</v>
      </c>
      <c r="K65" s="89">
        <v>0</v>
      </c>
      <c r="L65" s="103">
        <f t="shared" ref="L65:L70" si="16">I65+K65</f>
        <v>5000</v>
      </c>
      <c r="M65" s="89">
        <v>11000</v>
      </c>
      <c r="N65" s="89">
        <v>11000</v>
      </c>
      <c r="O65" s="89">
        <v>7000</v>
      </c>
      <c r="P65" s="103">
        <f t="shared" ref="P65:P70" si="17">O65+M65</f>
        <v>18000</v>
      </c>
      <c r="Q65" s="103"/>
      <c r="R65" s="30">
        <f t="shared" si="14"/>
        <v>47000</v>
      </c>
      <c r="S65" s="116"/>
      <c r="T65" s="115"/>
    </row>
    <row r="66" spans="2:20" ht="30.75" customHeight="1" x14ac:dyDescent="0.35">
      <c r="B66" s="101"/>
      <c r="C66" s="23" t="s">
        <v>226</v>
      </c>
      <c r="D66" s="104"/>
      <c r="E66" s="104"/>
      <c r="F66" s="291">
        <v>12000</v>
      </c>
      <c r="G66" s="102">
        <f t="shared" si="15"/>
        <v>12000</v>
      </c>
      <c r="H66" s="102"/>
      <c r="I66" s="104"/>
      <c r="J66" s="104"/>
      <c r="K66" s="104">
        <v>0</v>
      </c>
      <c r="L66" s="103">
        <f t="shared" si="16"/>
        <v>0</v>
      </c>
      <c r="M66" s="104">
        <v>50000</v>
      </c>
      <c r="N66" s="104">
        <v>35640</v>
      </c>
      <c r="O66" s="104">
        <v>6000</v>
      </c>
      <c r="P66" s="103">
        <f t="shared" si="17"/>
        <v>56000</v>
      </c>
      <c r="Q66" s="103"/>
      <c r="R66" s="30">
        <f t="shared" si="14"/>
        <v>118000</v>
      </c>
      <c r="S66" s="116"/>
      <c r="T66" s="101"/>
    </row>
    <row r="67" spans="2:20" x14ac:dyDescent="0.35">
      <c r="B67" s="101"/>
      <c r="C67" s="24" t="s">
        <v>227</v>
      </c>
      <c r="D67" s="104"/>
      <c r="E67" s="104"/>
      <c r="F67" s="291"/>
      <c r="G67" s="102">
        <f t="shared" si="15"/>
        <v>0</v>
      </c>
      <c r="H67" s="102"/>
      <c r="I67" s="104">
        <v>40000</v>
      </c>
      <c r="J67" s="104">
        <v>40000</v>
      </c>
      <c r="K67" s="104">
        <v>0</v>
      </c>
      <c r="L67" s="103">
        <f t="shared" si="16"/>
        <v>40000</v>
      </c>
      <c r="M67" s="104">
        <v>30000</v>
      </c>
      <c r="N67" s="104">
        <v>30000</v>
      </c>
      <c r="O67" s="104">
        <v>7457.94</v>
      </c>
      <c r="P67" s="103">
        <f t="shared" si="17"/>
        <v>37457.94</v>
      </c>
      <c r="Q67" s="103"/>
      <c r="R67" s="30">
        <f t="shared" si="14"/>
        <v>147457.94</v>
      </c>
      <c r="S67" s="101"/>
      <c r="T67" s="101"/>
    </row>
    <row r="68" spans="2:20" x14ac:dyDescent="0.35">
      <c r="B68" s="101"/>
      <c r="C68" s="23" t="s">
        <v>228</v>
      </c>
      <c r="D68" s="104"/>
      <c r="E68" s="104"/>
      <c r="F68" s="291">
        <v>20000</v>
      </c>
      <c r="G68" s="102">
        <f t="shared" si="15"/>
        <v>20000</v>
      </c>
      <c r="H68" s="102"/>
      <c r="I68" s="104">
        <v>10000</v>
      </c>
      <c r="J68" s="104">
        <v>10000</v>
      </c>
      <c r="K68" s="104">
        <v>0</v>
      </c>
      <c r="L68" s="103">
        <f t="shared" si="16"/>
        <v>10000</v>
      </c>
      <c r="M68" s="104">
        <v>13748</v>
      </c>
      <c r="N68" s="104">
        <v>7150.33</v>
      </c>
      <c r="O68" s="104">
        <v>53000</v>
      </c>
      <c r="P68" s="103">
        <f t="shared" si="17"/>
        <v>66748</v>
      </c>
      <c r="Q68" s="103"/>
      <c r="R68" s="30">
        <f t="shared" si="14"/>
        <v>120496</v>
      </c>
      <c r="S68" s="101"/>
      <c r="T68" s="101"/>
    </row>
    <row r="69" spans="2:20" x14ac:dyDescent="0.35">
      <c r="B69" s="101"/>
      <c r="C69" s="23" t="s">
        <v>229</v>
      </c>
      <c r="D69" s="104"/>
      <c r="E69" s="104"/>
      <c r="F69" s="291">
        <v>0</v>
      </c>
      <c r="G69" s="102">
        <f t="shared" si="15"/>
        <v>0</v>
      </c>
      <c r="H69" s="102"/>
      <c r="I69" s="104">
        <v>55000</v>
      </c>
      <c r="J69" s="104">
        <v>35000</v>
      </c>
      <c r="K69" s="104">
        <v>0</v>
      </c>
      <c r="L69" s="103">
        <f t="shared" si="16"/>
        <v>55000</v>
      </c>
      <c r="M69" s="104">
        <v>0</v>
      </c>
      <c r="N69" s="104"/>
      <c r="O69" s="104"/>
      <c r="P69" s="103">
        <f t="shared" si="17"/>
        <v>0</v>
      </c>
      <c r="Q69" s="103"/>
      <c r="R69" s="30">
        <f t="shared" si="14"/>
        <v>110000</v>
      </c>
      <c r="S69" s="101"/>
      <c r="T69" s="101"/>
    </row>
    <row r="70" spans="2:20" x14ac:dyDescent="0.35">
      <c r="B70" s="101"/>
      <c r="C70" s="23" t="s">
        <v>230</v>
      </c>
      <c r="D70" s="104"/>
      <c r="E70" s="104"/>
      <c r="F70" s="291">
        <v>0</v>
      </c>
      <c r="G70" s="102">
        <f t="shared" si="15"/>
        <v>0</v>
      </c>
      <c r="H70" s="102"/>
      <c r="I70" s="104"/>
      <c r="J70" s="104"/>
      <c r="K70" s="104">
        <v>0</v>
      </c>
      <c r="L70" s="103">
        <f t="shared" si="16"/>
        <v>0</v>
      </c>
      <c r="M70" s="104">
        <v>0</v>
      </c>
      <c r="N70" s="104"/>
      <c r="O70" s="104"/>
      <c r="P70" s="103">
        <f t="shared" si="17"/>
        <v>0</v>
      </c>
      <c r="Q70" s="103"/>
      <c r="R70" s="30">
        <f t="shared" si="14"/>
        <v>0</v>
      </c>
      <c r="S70" s="101"/>
      <c r="T70" s="101"/>
    </row>
    <row r="71" spans="2:20" x14ac:dyDescent="0.35">
      <c r="B71" s="101"/>
      <c r="C71" s="27" t="s">
        <v>231</v>
      </c>
      <c r="D71" s="36">
        <f>SUM(D64:D70)</f>
        <v>0</v>
      </c>
      <c r="E71" s="36"/>
      <c r="F71" s="36">
        <f t="shared" ref="F71:P71" si="18">SUM(F64:F70)</f>
        <v>40000</v>
      </c>
      <c r="G71" s="36">
        <f t="shared" si="18"/>
        <v>40000</v>
      </c>
      <c r="H71" s="36"/>
      <c r="I71" s="36">
        <f t="shared" si="18"/>
        <v>110000</v>
      </c>
      <c r="J71" s="36">
        <f t="shared" si="18"/>
        <v>90000</v>
      </c>
      <c r="K71" s="36">
        <f t="shared" si="18"/>
        <v>0</v>
      </c>
      <c r="L71" s="36">
        <f t="shared" si="18"/>
        <v>110000</v>
      </c>
      <c r="M71" s="36">
        <f t="shared" si="18"/>
        <v>156748</v>
      </c>
      <c r="N71" s="36">
        <f t="shared" si="18"/>
        <v>135790.32999999999</v>
      </c>
      <c r="O71" s="36">
        <f t="shared" si="18"/>
        <v>93457.94</v>
      </c>
      <c r="P71" s="36">
        <f t="shared" si="18"/>
        <v>250205.94</v>
      </c>
      <c r="Q71" s="36"/>
      <c r="R71" s="30">
        <f>I71+L71+M71+P71+D71+G71</f>
        <v>666953.93999999994</v>
      </c>
      <c r="S71" s="114"/>
      <c r="T71" s="101"/>
    </row>
    <row r="72" spans="2:20" s="26" customFormat="1" x14ac:dyDescent="0.35">
      <c r="B72" s="105"/>
      <c r="C72" s="40"/>
      <c r="D72" s="41"/>
      <c r="E72" s="41"/>
      <c r="F72" s="41"/>
      <c r="G72" s="41"/>
      <c r="H72" s="41"/>
      <c r="I72" s="41"/>
      <c r="J72" s="41"/>
      <c r="K72" s="41"/>
      <c r="L72" s="41"/>
      <c r="M72" s="41"/>
      <c r="N72" s="41"/>
      <c r="O72" s="41"/>
      <c r="P72" s="41"/>
      <c r="Q72" s="41"/>
      <c r="R72" s="42"/>
      <c r="S72" s="101"/>
      <c r="T72" s="105"/>
    </row>
    <row r="73" spans="2:20" hidden="1" x14ac:dyDescent="0.35">
      <c r="B73" s="101"/>
      <c r="C73" s="83" t="s">
        <v>101</v>
      </c>
      <c r="D73" s="84"/>
      <c r="E73" s="84"/>
      <c r="F73" s="84"/>
      <c r="G73" s="84"/>
      <c r="H73" s="84"/>
      <c r="I73" s="84"/>
      <c r="J73" s="84"/>
      <c r="K73" s="84"/>
      <c r="L73" s="84"/>
      <c r="M73" s="84"/>
      <c r="N73" s="84"/>
      <c r="O73" s="84"/>
      <c r="P73" s="84"/>
      <c r="Q73" s="84"/>
      <c r="R73" s="85"/>
      <c r="S73" s="101"/>
      <c r="T73" s="101"/>
    </row>
    <row r="74" spans="2:20" ht="21.75" hidden="1" customHeight="1" thickBot="1" x14ac:dyDescent="0.4">
      <c r="B74" s="105"/>
      <c r="C74" s="33" t="s">
        <v>223</v>
      </c>
      <c r="D74" s="34">
        <f>'1) Budget Table'!D78</f>
        <v>0</v>
      </c>
      <c r="E74" s="34"/>
      <c r="F74" s="34"/>
      <c r="G74" s="34"/>
      <c r="H74" s="34"/>
      <c r="I74" s="34">
        <f>'1) Budget Table'!H78</f>
        <v>0</v>
      </c>
      <c r="J74" s="34"/>
      <c r="K74" s="34"/>
      <c r="L74" s="34"/>
      <c r="M74" s="34">
        <f>'1) Budget Table'!L78</f>
        <v>0</v>
      </c>
      <c r="N74" s="34"/>
      <c r="O74" s="34"/>
      <c r="P74" s="34"/>
      <c r="Q74" s="34"/>
      <c r="R74" s="35">
        <f t="shared" ref="R74:R82" si="19">SUM(D74:M74)</f>
        <v>0</v>
      </c>
      <c r="S74" s="101"/>
      <c r="T74" s="101"/>
    </row>
    <row r="75" spans="2:20" ht="18" hidden="1" customHeight="1" x14ac:dyDescent="0.35">
      <c r="B75" s="101"/>
      <c r="C75" s="31" t="s">
        <v>224</v>
      </c>
      <c r="D75" s="102"/>
      <c r="E75" s="102"/>
      <c r="F75" s="102"/>
      <c r="G75" s="102"/>
      <c r="H75" s="102"/>
      <c r="I75" s="103"/>
      <c r="J75" s="103"/>
      <c r="K75" s="103"/>
      <c r="L75" s="103"/>
      <c r="M75" s="103"/>
      <c r="N75" s="103"/>
      <c r="O75" s="103"/>
      <c r="P75" s="103"/>
      <c r="Q75" s="103"/>
      <c r="R75" s="32">
        <f t="shared" si="19"/>
        <v>0</v>
      </c>
      <c r="S75" s="101"/>
      <c r="T75" s="101"/>
    </row>
    <row r="76" spans="2:20" ht="15.75" hidden="1" customHeight="1" x14ac:dyDescent="0.35">
      <c r="B76" s="101"/>
      <c r="C76" s="23" t="s">
        <v>225</v>
      </c>
      <c r="D76" s="104"/>
      <c r="E76" s="104"/>
      <c r="F76" s="104"/>
      <c r="G76" s="104"/>
      <c r="H76" s="104"/>
      <c r="I76" s="89"/>
      <c r="J76" s="89"/>
      <c r="K76" s="89"/>
      <c r="L76" s="89"/>
      <c r="M76" s="89"/>
      <c r="N76" s="89"/>
      <c r="O76" s="89"/>
      <c r="P76" s="89"/>
      <c r="Q76" s="89"/>
      <c r="R76" s="30">
        <f t="shared" si="19"/>
        <v>0</v>
      </c>
      <c r="S76" s="101"/>
      <c r="T76" s="101"/>
    </row>
    <row r="77" spans="2:20" s="26" customFormat="1" ht="26.25" hidden="1" customHeight="1" x14ac:dyDescent="0.35">
      <c r="B77" s="101"/>
      <c r="C77" s="23" t="s">
        <v>226</v>
      </c>
      <c r="D77" s="104"/>
      <c r="E77" s="104"/>
      <c r="F77" s="104"/>
      <c r="G77" s="104"/>
      <c r="H77" s="104"/>
      <c r="I77" s="104"/>
      <c r="J77" s="104"/>
      <c r="K77" s="104"/>
      <c r="L77" s="104"/>
      <c r="M77" s="104"/>
      <c r="N77" s="104"/>
      <c r="O77" s="104"/>
      <c r="P77" s="104"/>
      <c r="Q77" s="104"/>
      <c r="R77" s="30">
        <f t="shared" si="19"/>
        <v>0</v>
      </c>
      <c r="S77" s="105"/>
      <c r="T77" s="105"/>
    </row>
    <row r="78" spans="2:20" hidden="1" x14ac:dyDescent="0.35">
      <c r="B78" s="105"/>
      <c r="C78" s="24" t="s">
        <v>227</v>
      </c>
      <c r="D78" s="104"/>
      <c r="E78" s="104"/>
      <c r="F78" s="104"/>
      <c r="G78" s="104"/>
      <c r="H78" s="104"/>
      <c r="I78" s="104"/>
      <c r="J78" s="104"/>
      <c r="K78" s="104"/>
      <c r="L78" s="104"/>
      <c r="M78" s="104"/>
      <c r="N78" s="104"/>
      <c r="O78" s="104"/>
      <c r="P78" s="104"/>
      <c r="Q78" s="104"/>
      <c r="R78" s="30">
        <f t="shared" si="19"/>
        <v>0</v>
      </c>
      <c r="S78" s="101"/>
      <c r="T78" s="101"/>
    </row>
    <row r="79" spans="2:20" hidden="1" x14ac:dyDescent="0.35">
      <c r="B79" s="105"/>
      <c r="C79" s="23" t="s">
        <v>228</v>
      </c>
      <c r="D79" s="104"/>
      <c r="E79" s="104"/>
      <c r="F79" s="104"/>
      <c r="G79" s="104"/>
      <c r="H79" s="104"/>
      <c r="I79" s="104"/>
      <c r="J79" s="104"/>
      <c r="K79" s="104"/>
      <c r="L79" s="104"/>
      <c r="M79" s="104"/>
      <c r="N79" s="104"/>
      <c r="O79" s="104"/>
      <c r="P79" s="104"/>
      <c r="Q79" s="104"/>
      <c r="R79" s="30">
        <f t="shared" si="19"/>
        <v>0</v>
      </c>
      <c r="S79" s="101"/>
      <c r="T79" s="101"/>
    </row>
    <row r="80" spans="2:20" hidden="1" x14ac:dyDescent="0.35">
      <c r="B80" s="105"/>
      <c r="C80" s="23" t="s">
        <v>229</v>
      </c>
      <c r="D80" s="104"/>
      <c r="E80" s="104"/>
      <c r="F80" s="104"/>
      <c r="G80" s="104"/>
      <c r="H80" s="104"/>
      <c r="I80" s="104"/>
      <c r="J80" s="104"/>
      <c r="K80" s="104"/>
      <c r="L80" s="104"/>
      <c r="M80" s="104"/>
      <c r="N80" s="104"/>
      <c r="O80" s="104"/>
      <c r="P80" s="104"/>
      <c r="Q80" s="104"/>
      <c r="R80" s="30">
        <f t="shared" si="19"/>
        <v>0</v>
      </c>
      <c r="S80" s="101"/>
      <c r="T80" s="101"/>
    </row>
    <row r="81" spans="2:18" hidden="1" x14ac:dyDescent="0.35">
      <c r="B81" s="101"/>
      <c r="C81" s="23" t="s">
        <v>230</v>
      </c>
      <c r="D81" s="104"/>
      <c r="E81" s="104"/>
      <c r="F81" s="104"/>
      <c r="G81" s="104"/>
      <c r="H81" s="104"/>
      <c r="I81" s="104"/>
      <c r="J81" s="104"/>
      <c r="K81" s="104"/>
      <c r="L81" s="104"/>
      <c r="M81" s="104"/>
      <c r="N81" s="104"/>
      <c r="O81" s="104"/>
      <c r="P81" s="104"/>
      <c r="Q81" s="104"/>
      <c r="R81" s="30">
        <f t="shared" si="19"/>
        <v>0</v>
      </c>
    </row>
    <row r="82" spans="2:18" hidden="1" x14ac:dyDescent="0.35">
      <c r="B82" s="101"/>
      <c r="C82" s="27" t="s">
        <v>231</v>
      </c>
      <c r="D82" s="36">
        <f>SUM(D75:D81)</f>
        <v>0</v>
      </c>
      <c r="E82" s="36"/>
      <c r="F82" s="36"/>
      <c r="G82" s="36"/>
      <c r="H82" s="36"/>
      <c r="I82" s="36">
        <f>SUM(I75:I81)</f>
        <v>0</v>
      </c>
      <c r="J82" s="36"/>
      <c r="K82" s="36"/>
      <c r="L82" s="36"/>
      <c r="M82" s="36">
        <f>SUM(M75:M81)</f>
        <v>0</v>
      </c>
      <c r="N82" s="36"/>
      <c r="O82" s="36"/>
      <c r="P82" s="36"/>
      <c r="Q82" s="36"/>
      <c r="R82" s="30">
        <f t="shared" si="19"/>
        <v>0</v>
      </c>
    </row>
    <row r="83" spans="2:18" s="26" customFormat="1" hidden="1" x14ac:dyDescent="0.35">
      <c r="B83" s="105"/>
      <c r="C83" s="40"/>
      <c r="D83" s="41"/>
      <c r="E83" s="41"/>
      <c r="F83" s="41"/>
      <c r="G83" s="41"/>
      <c r="H83" s="41"/>
      <c r="I83" s="41"/>
      <c r="J83" s="41"/>
      <c r="K83" s="41"/>
      <c r="L83" s="41"/>
      <c r="M83" s="41"/>
      <c r="N83" s="41"/>
      <c r="O83" s="41"/>
      <c r="P83" s="41"/>
      <c r="Q83" s="41"/>
      <c r="R83" s="42"/>
    </row>
    <row r="84" spans="2:18" hidden="1" x14ac:dyDescent="0.35">
      <c r="B84" s="101"/>
      <c r="C84" s="83" t="s">
        <v>110</v>
      </c>
      <c r="D84" s="84"/>
      <c r="E84" s="84"/>
      <c r="F84" s="84"/>
      <c r="G84" s="84"/>
      <c r="H84" s="84"/>
      <c r="I84" s="84"/>
      <c r="J84" s="84"/>
      <c r="K84" s="84"/>
      <c r="L84" s="84"/>
      <c r="M84" s="84"/>
      <c r="N84" s="84"/>
      <c r="O84" s="84"/>
      <c r="P84" s="84"/>
      <c r="Q84" s="84"/>
      <c r="R84" s="85"/>
    </row>
    <row r="85" spans="2:18" ht="21.75" hidden="1" customHeight="1" thickBot="1" x14ac:dyDescent="0.4">
      <c r="B85" s="101"/>
      <c r="C85" s="33" t="s">
        <v>223</v>
      </c>
      <c r="D85" s="34">
        <f>'1) Budget Table'!D88</f>
        <v>0</v>
      </c>
      <c r="E85" s="34"/>
      <c r="F85" s="34"/>
      <c r="G85" s="34"/>
      <c r="H85" s="34"/>
      <c r="I85" s="34">
        <f>'1) Budget Table'!H88</f>
        <v>0</v>
      </c>
      <c r="J85" s="34"/>
      <c r="K85" s="34"/>
      <c r="L85" s="34"/>
      <c r="M85" s="34">
        <f>'1) Budget Table'!L88</f>
        <v>0</v>
      </c>
      <c r="N85" s="34"/>
      <c r="O85" s="34"/>
      <c r="P85" s="34"/>
      <c r="Q85" s="34"/>
      <c r="R85" s="35">
        <f t="shared" ref="R85:R93" si="20">SUM(D85:M85)</f>
        <v>0</v>
      </c>
    </row>
    <row r="86" spans="2:18" ht="15.75" hidden="1" customHeight="1" x14ac:dyDescent="0.35">
      <c r="B86" s="101"/>
      <c r="C86" s="31" t="s">
        <v>224</v>
      </c>
      <c r="D86" s="102"/>
      <c r="E86" s="102"/>
      <c r="F86" s="102"/>
      <c r="G86" s="102"/>
      <c r="H86" s="102"/>
      <c r="I86" s="103"/>
      <c r="J86" s="103"/>
      <c r="K86" s="103"/>
      <c r="L86" s="103"/>
      <c r="M86" s="103"/>
      <c r="N86" s="103"/>
      <c r="O86" s="103"/>
      <c r="P86" s="103"/>
      <c r="Q86" s="103"/>
      <c r="R86" s="32">
        <f t="shared" si="20"/>
        <v>0</v>
      </c>
    </row>
    <row r="87" spans="2:18" ht="15.75" hidden="1" customHeight="1" x14ac:dyDescent="0.35">
      <c r="B87" s="105"/>
      <c r="C87" s="23" t="s">
        <v>225</v>
      </c>
      <c r="D87" s="104"/>
      <c r="E87" s="104"/>
      <c r="F87" s="104"/>
      <c r="G87" s="104"/>
      <c r="H87" s="104"/>
      <c r="I87" s="89"/>
      <c r="J87" s="89"/>
      <c r="K87" s="89"/>
      <c r="L87" s="89"/>
      <c r="M87" s="89"/>
      <c r="N87" s="89"/>
      <c r="O87" s="89"/>
      <c r="P87" s="89"/>
      <c r="Q87" s="89"/>
      <c r="R87" s="30">
        <f t="shared" si="20"/>
        <v>0</v>
      </c>
    </row>
    <row r="88" spans="2:18" ht="15.75" hidden="1" customHeight="1" x14ac:dyDescent="0.35">
      <c r="B88" s="101"/>
      <c r="C88" s="23" t="s">
        <v>226</v>
      </c>
      <c r="D88" s="104"/>
      <c r="E88" s="104"/>
      <c r="F88" s="104"/>
      <c r="G88" s="104"/>
      <c r="H88" s="104"/>
      <c r="I88" s="104"/>
      <c r="J88" s="104"/>
      <c r="K88" s="104"/>
      <c r="L88" s="104"/>
      <c r="M88" s="104"/>
      <c r="N88" s="104"/>
      <c r="O88" s="104"/>
      <c r="P88" s="104"/>
      <c r="Q88" s="104"/>
      <c r="R88" s="30">
        <f t="shared" si="20"/>
        <v>0</v>
      </c>
    </row>
    <row r="89" spans="2:18" hidden="1" x14ac:dyDescent="0.35">
      <c r="B89" s="101"/>
      <c r="C89" s="24" t="s">
        <v>227</v>
      </c>
      <c r="D89" s="104"/>
      <c r="E89" s="104"/>
      <c r="F89" s="104"/>
      <c r="G89" s="104"/>
      <c r="H89" s="104"/>
      <c r="I89" s="104"/>
      <c r="J89" s="104"/>
      <c r="K89" s="104"/>
      <c r="L89" s="104"/>
      <c r="M89" s="104"/>
      <c r="N89" s="104"/>
      <c r="O89" s="104"/>
      <c r="P89" s="104"/>
      <c r="Q89" s="104"/>
      <c r="R89" s="30">
        <f t="shared" si="20"/>
        <v>0</v>
      </c>
    </row>
    <row r="90" spans="2:18" hidden="1" x14ac:dyDescent="0.35">
      <c r="B90" s="101"/>
      <c r="C90" s="23" t="s">
        <v>228</v>
      </c>
      <c r="D90" s="104"/>
      <c r="E90" s="104"/>
      <c r="F90" s="104"/>
      <c r="G90" s="104"/>
      <c r="H90" s="104"/>
      <c r="I90" s="104"/>
      <c r="J90" s="104"/>
      <c r="K90" s="104"/>
      <c r="L90" s="104"/>
      <c r="M90" s="104"/>
      <c r="N90" s="104"/>
      <c r="O90" s="104"/>
      <c r="P90" s="104"/>
      <c r="Q90" s="104"/>
      <c r="R90" s="30">
        <f t="shared" si="20"/>
        <v>0</v>
      </c>
    </row>
    <row r="91" spans="2:18" ht="25.5" hidden="1" customHeight="1" x14ac:dyDescent="0.35">
      <c r="B91" s="101"/>
      <c r="C91" s="23" t="s">
        <v>229</v>
      </c>
      <c r="D91" s="104"/>
      <c r="E91" s="104"/>
      <c r="F91" s="104"/>
      <c r="G91" s="104"/>
      <c r="H91" s="104"/>
      <c r="I91" s="104"/>
      <c r="J91" s="104"/>
      <c r="K91" s="104"/>
      <c r="L91" s="104"/>
      <c r="M91" s="104"/>
      <c r="N91" s="104"/>
      <c r="O91" s="104"/>
      <c r="P91" s="104"/>
      <c r="Q91" s="104"/>
      <c r="R91" s="30">
        <f t="shared" si="20"/>
        <v>0</v>
      </c>
    </row>
    <row r="92" spans="2:18" hidden="1" x14ac:dyDescent="0.35">
      <c r="B92" s="105"/>
      <c r="C92" s="23" t="s">
        <v>230</v>
      </c>
      <c r="D92" s="104"/>
      <c r="E92" s="104"/>
      <c r="F92" s="104"/>
      <c r="G92" s="104"/>
      <c r="H92" s="104"/>
      <c r="I92" s="104"/>
      <c r="J92" s="104"/>
      <c r="K92" s="104"/>
      <c r="L92" s="104"/>
      <c r="M92" s="104"/>
      <c r="N92" s="104"/>
      <c r="O92" s="104"/>
      <c r="P92" s="104"/>
      <c r="Q92" s="104"/>
      <c r="R92" s="30">
        <f t="shared" si="20"/>
        <v>0</v>
      </c>
    </row>
    <row r="93" spans="2:18" ht="15.75" hidden="1" customHeight="1" x14ac:dyDescent="0.35">
      <c r="B93" s="101"/>
      <c r="C93" s="27" t="s">
        <v>231</v>
      </c>
      <c r="D93" s="36">
        <f>SUM(D86:D92)</f>
        <v>0</v>
      </c>
      <c r="E93" s="36"/>
      <c r="F93" s="36"/>
      <c r="G93" s="36"/>
      <c r="H93" s="36"/>
      <c r="I93" s="36">
        <f>SUM(I86:I92)</f>
        <v>0</v>
      </c>
      <c r="J93" s="36"/>
      <c r="K93" s="36"/>
      <c r="L93" s="36"/>
      <c r="M93" s="36">
        <f>SUM(M86:M92)</f>
        <v>0</v>
      </c>
      <c r="N93" s="36"/>
      <c r="O93" s="36"/>
      <c r="P93" s="36"/>
      <c r="Q93" s="36"/>
      <c r="R93" s="30">
        <f t="shared" si="20"/>
        <v>0</v>
      </c>
    </row>
    <row r="94" spans="2:18" ht="25.5" hidden="1" customHeight="1" x14ac:dyDescent="0.35">
      <c r="B94" s="101"/>
      <c r="C94" s="101"/>
      <c r="D94" s="101"/>
      <c r="E94" s="101"/>
      <c r="F94" s="101"/>
      <c r="G94" s="101"/>
      <c r="H94" s="101"/>
      <c r="I94" s="101"/>
      <c r="J94" s="101"/>
      <c r="K94" s="101"/>
      <c r="L94" s="101"/>
      <c r="M94" s="101"/>
      <c r="N94" s="101"/>
      <c r="O94" s="101"/>
      <c r="P94" s="101"/>
      <c r="Q94" s="101"/>
      <c r="R94" s="101"/>
    </row>
    <row r="95" spans="2:18" ht="77.5" hidden="1" x14ac:dyDescent="0.35">
      <c r="B95" s="83" t="s">
        <v>237</v>
      </c>
      <c r="C95" s="84"/>
      <c r="D95" s="84"/>
      <c r="E95" s="84"/>
      <c r="F95" s="84"/>
      <c r="G95" s="84"/>
      <c r="H95" s="84"/>
      <c r="I95" s="84"/>
      <c r="J95" s="84"/>
      <c r="K95" s="84"/>
      <c r="L95" s="84"/>
      <c r="M95" s="84"/>
      <c r="N95" s="84"/>
      <c r="O95" s="84"/>
      <c r="P95" s="84"/>
      <c r="Q95" s="84"/>
      <c r="R95" s="85"/>
    </row>
    <row r="96" spans="2:18" hidden="1" x14ac:dyDescent="0.35">
      <c r="B96" s="101"/>
      <c r="C96" s="83" t="s">
        <v>120</v>
      </c>
      <c r="D96" s="84"/>
      <c r="E96" s="84"/>
      <c r="F96" s="84"/>
      <c r="G96" s="84"/>
      <c r="H96" s="84"/>
      <c r="I96" s="84"/>
      <c r="J96" s="84"/>
      <c r="K96" s="84"/>
      <c r="L96" s="84"/>
      <c r="M96" s="84"/>
      <c r="N96" s="84"/>
      <c r="O96" s="84"/>
      <c r="P96" s="84"/>
      <c r="Q96" s="84"/>
      <c r="R96" s="85"/>
    </row>
    <row r="97" spans="3:18" ht="22.5" hidden="1" customHeight="1" thickBot="1" x14ac:dyDescent="0.4">
      <c r="C97" s="33" t="s">
        <v>223</v>
      </c>
      <c r="D97" s="34">
        <f>'1) Budget Table'!D100</f>
        <v>0</v>
      </c>
      <c r="E97" s="34"/>
      <c r="F97" s="34"/>
      <c r="G97" s="34"/>
      <c r="H97" s="34"/>
      <c r="I97" s="34">
        <f>'1) Budget Table'!H100</f>
        <v>0</v>
      </c>
      <c r="J97" s="34"/>
      <c r="K97" s="34"/>
      <c r="L97" s="34"/>
      <c r="M97" s="34">
        <f>'1) Budget Table'!L100</f>
        <v>0</v>
      </c>
      <c r="N97" s="34"/>
      <c r="O97" s="34"/>
      <c r="P97" s="34"/>
      <c r="Q97" s="34"/>
      <c r="R97" s="35">
        <f>SUM(D97:M97)</f>
        <v>0</v>
      </c>
    </row>
    <row r="98" spans="3:18" hidden="1" x14ac:dyDescent="0.35">
      <c r="C98" s="31" t="s">
        <v>224</v>
      </c>
      <c r="D98" s="102"/>
      <c r="E98" s="102"/>
      <c r="F98" s="102"/>
      <c r="G98" s="102"/>
      <c r="H98" s="102"/>
      <c r="I98" s="103"/>
      <c r="J98" s="103"/>
      <c r="K98" s="103"/>
      <c r="L98" s="103"/>
      <c r="M98" s="103"/>
      <c r="N98" s="103"/>
      <c r="O98" s="103"/>
      <c r="P98" s="103"/>
      <c r="Q98" s="103"/>
      <c r="R98" s="32">
        <f t="shared" ref="R98:R105" si="21">SUM(D98:M98)</f>
        <v>0</v>
      </c>
    </row>
    <row r="99" spans="3:18" hidden="1" x14ac:dyDescent="0.35">
      <c r="C99" s="23" t="s">
        <v>225</v>
      </c>
      <c r="D99" s="104"/>
      <c r="E99" s="104"/>
      <c r="F99" s="104"/>
      <c r="G99" s="104"/>
      <c r="H99" s="104"/>
      <c r="I99" s="89"/>
      <c r="J99" s="89"/>
      <c r="K99" s="89"/>
      <c r="L99" s="89"/>
      <c r="M99" s="89"/>
      <c r="N99" s="89"/>
      <c r="O99" s="89"/>
      <c r="P99" s="89"/>
      <c r="Q99" s="89"/>
      <c r="R99" s="30">
        <f t="shared" si="21"/>
        <v>0</v>
      </c>
    </row>
    <row r="100" spans="3:18" ht="15.75" hidden="1" customHeight="1" x14ac:dyDescent="0.35">
      <c r="C100" s="23" t="s">
        <v>226</v>
      </c>
      <c r="D100" s="104"/>
      <c r="E100" s="104"/>
      <c r="F100" s="104"/>
      <c r="G100" s="104"/>
      <c r="H100" s="104"/>
      <c r="I100" s="104"/>
      <c r="J100" s="104"/>
      <c r="K100" s="104"/>
      <c r="L100" s="104"/>
      <c r="M100" s="104"/>
      <c r="N100" s="104"/>
      <c r="O100" s="104"/>
      <c r="P100" s="104"/>
      <c r="Q100" s="104"/>
      <c r="R100" s="30">
        <f t="shared" si="21"/>
        <v>0</v>
      </c>
    </row>
    <row r="101" spans="3:18" hidden="1" x14ac:dyDescent="0.35">
      <c r="C101" s="24" t="s">
        <v>227</v>
      </c>
      <c r="D101" s="104"/>
      <c r="E101" s="104"/>
      <c r="F101" s="104"/>
      <c r="G101" s="104"/>
      <c r="H101" s="104"/>
      <c r="I101" s="104"/>
      <c r="J101" s="104"/>
      <c r="K101" s="104"/>
      <c r="L101" s="104"/>
      <c r="M101" s="104"/>
      <c r="N101" s="104"/>
      <c r="O101" s="104"/>
      <c r="P101" s="104"/>
      <c r="Q101" s="104"/>
      <c r="R101" s="30">
        <f t="shared" si="21"/>
        <v>0</v>
      </c>
    </row>
    <row r="102" spans="3:18" hidden="1" x14ac:dyDescent="0.35">
      <c r="C102" s="23" t="s">
        <v>228</v>
      </c>
      <c r="D102" s="104"/>
      <c r="E102" s="104"/>
      <c r="F102" s="104"/>
      <c r="G102" s="104"/>
      <c r="H102" s="104"/>
      <c r="I102" s="104"/>
      <c r="J102" s="104"/>
      <c r="K102" s="104"/>
      <c r="L102" s="104"/>
      <c r="M102" s="104"/>
      <c r="N102" s="104"/>
      <c r="O102" s="104"/>
      <c r="P102" s="104"/>
      <c r="Q102" s="104"/>
      <c r="R102" s="30">
        <f t="shared" si="21"/>
        <v>0</v>
      </c>
    </row>
    <row r="103" spans="3:18" hidden="1" x14ac:dyDescent="0.35">
      <c r="C103" s="23" t="s">
        <v>229</v>
      </c>
      <c r="D103" s="104"/>
      <c r="E103" s="104"/>
      <c r="F103" s="104"/>
      <c r="G103" s="104"/>
      <c r="H103" s="104"/>
      <c r="I103" s="104"/>
      <c r="J103" s="104"/>
      <c r="K103" s="104"/>
      <c r="L103" s="104"/>
      <c r="M103" s="104"/>
      <c r="N103" s="104"/>
      <c r="O103" s="104"/>
      <c r="P103" s="104"/>
      <c r="Q103" s="104"/>
      <c r="R103" s="30">
        <f t="shared" si="21"/>
        <v>0</v>
      </c>
    </row>
    <row r="104" spans="3:18" hidden="1" x14ac:dyDescent="0.35">
      <c r="C104" s="23" t="s">
        <v>230</v>
      </c>
      <c r="D104" s="104"/>
      <c r="E104" s="104"/>
      <c r="F104" s="104"/>
      <c r="G104" s="104"/>
      <c r="H104" s="104"/>
      <c r="I104" s="104"/>
      <c r="J104" s="104"/>
      <c r="K104" s="104"/>
      <c r="L104" s="104"/>
      <c r="M104" s="104"/>
      <c r="N104" s="104"/>
      <c r="O104" s="104"/>
      <c r="P104" s="104"/>
      <c r="Q104" s="104"/>
      <c r="R104" s="30">
        <f t="shared" si="21"/>
        <v>0</v>
      </c>
    </row>
    <row r="105" spans="3:18" hidden="1" x14ac:dyDescent="0.35">
      <c r="C105" s="27" t="s">
        <v>231</v>
      </c>
      <c r="D105" s="36">
        <f>SUM(D98:D104)</f>
        <v>0</v>
      </c>
      <c r="E105" s="36"/>
      <c r="F105" s="36"/>
      <c r="G105" s="36"/>
      <c r="H105" s="36"/>
      <c r="I105" s="36">
        <f>SUM(I98:I104)</f>
        <v>0</v>
      </c>
      <c r="J105" s="36"/>
      <c r="K105" s="36"/>
      <c r="L105" s="36"/>
      <c r="M105" s="36">
        <f>SUM(M98:M104)</f>
        <v>0</v>
      </c>
      <c r="N105" s="36"/>
      <c r="O105" s="36"/>
      <c r="P105" s="36"/>
      <c r="Q105" s="36"/>
      <c r="R105" s="30">
        <f t="shared" si="21"/>
        <v>0</v>
      </c>
    </row>
    <row r="106" spans="3:18" s="26" customFormat="1" hidden="1" x14ac:dyDescent="0.35">
      <c r="C106" s="40"/>
      <c r="D106" s="41"/>
      <c r="E106" s="41"/>
      <c r="F106" s="41"/>
      <c r="G106" s="41"/>
      <c r="H106" s="41"/>
      <c r="I106" s="41"/>
      <c r="J106" s="41"/>
      <c r="K106" s="41"/>
      <c r="L106" s="41"/>
      <c r="M106" s="41"/>
      <c r="N106" s="41"/>
      <c r="O106" s="41"/>
      <c r="P106" s="41"/>
      <c r="Q106" s="41"/>
      <c r="R106" s="42"/>
    </row>
    <row r="107" spans="3:18" ht="15.75" hidden="1" customHeight="1" x14ac:dyDescent="0.35">
      <c r="C107" s="83" t="s">
        <v>238</v>
      </c>
      <c r="D107" s="84"/>
      <c r="E107" s="84"/>
      <c r="F107" s="84"/>
      <c r="G107" s="84"/>
      <c r="H107" s="84"/>
      <c r="I107" s="84"/>
      <c r="J107" s="84"/>
      <c r="K107" s="84"/>
      <c r="L107" s="84"/>
      <c r="M107" s="84"/>
      <c r="N107" s="84"/>
      <c r="O107" s="84"/>
      <c r="P107" s="84"/>
      <c r="Q107" s="84"/>
      <c r="R107" s="85"/>
    </row>
    <row r="108" spans="3:18" ht="21.75" hidden="1" customHeight="1" thickBot="1" x14ac:dyDescent="0.4">
      <c r="C108" s="33" t="s">
        <v>223</v>
      </c>
      <c r="D108" s="34">
        <f>'1) Budget Table'!D110</f>
        <v>0</v>
      </c>
      <c r="E108" s="34"/>
      <c r="F108" s="34"/>
      <c r="G108" s="34"/>
      <c r="H108" s="34"/>
      <c r="I108" s="34">
        <f>'1) Budget Table'!H110</f>
        <v>0</v>
      </c>
      <c r="J108" s="34"/>
      <c r="K108" s="34"/>
      <c r="L108" s="34"/>
      <c r="M108" s="34">
        <f>'1) Budget Table'!L110</f>
        <v>0</v>
      </c>
      <c r="N108" s="34"/>
      <c r="O108" s="34"/>
      <c r="P108" s="34"/>
      <c r="Q108" s="34"/>
      <c r="R108" s="35">
        <f t="shared" ref="R108:R116" si="22">SUM(D108:M108)</f>
        <v>0</v>
      </c>
    </row>
    <row r="109" spans="3:18" hidden="1" x14ac:dyDescent="0.35">
      <c r="C109" s="31" t="s">
        <v>224</v>
      </c>
      <c r="D109" s="102"/>
      <c r="E109" s="102"/>
      <c r="F109" s="102"/>
      <c r="G109" s="102"/>
      <c r="H109" s="102"/>
      <c r="I109" s="103"/>
      <c r="J109" s="103"/>
      <c r="K109" s="103"/>
      <c r="L109" s="103"/>
      <c r="M109" s="103"/>
      <c r="N109" s="103"/>
      <c r="O109" s="103"/>
      <c r="P109" s="103"/>
      <c r="Q109" s="103"/>
      <c r="R109" s="32">
        <f t="shared" si="22"/>
        <v>0</v>
      </c>
    </row>
    <row r="110" spans="3:18" hidden="1" x14ac:dyDescent="0.35">
      <c r="C110" s="23" t="s">
        <v>225</v>
      </c>
      <c r="D110" s="104"/>
      <c r="E110" s="104"/>
      <c r="F110" s="104"/>
      <c r="G110" s="104"/>
      <c r="H110" s="104"/>
      <c r="I110" s="89"/>
      <c r="J110" s="89"/>
      <c r="K110" s="89"/>
      <c r="L110" s="89"/>
      <c r="M110" s="89"/>
      <c r="N110" s="89"/>
      <c r="O110" s="89"/>
      <c r="P110" s="89"/>
      <c r="Q110" s="89"/>
      <c r="R110" s="30">
        <f t="shared" si="22"/>
        <v>0</v>
      </c>
    </row>
    <row r="111" spans="3:18" ht="31" hidden="1" x14ac:dyDescent="0.35">
      <c r="C111" s="23" t="s">
        <v>226</v>
      </c>
      <c r="D111" s="104"/>
      <c r="E111" s="104"/>
      <c r="F111" s="104"/>
      <c r="G111" s="104"/>
      <c r="H111" s="104"/>
      <c r="I111" s="104"/>
      <c r="J111" s="104"/>
      <c r="K111" s="104"/>
      <c r="L111" s="104"/>
      <c r="M111" s="104"/>
      <c r="N111" s="104"/>
      <c r="O111" s="104"/>
      <c r="P111" s="104"/>
      <c r="Q111" s="104"/>
      <c r="R111" s="30">
        <f t="shared" si="22"/>
        <v>0</v>
      </c>
    </row>
    <row r="112" spans="3:18" hidden="1" x14ac:dyDescent="0.35">
      <c r="C112" s="24" t="s">
        <v>227</v>
      </c>
      <c r="D112" s="104"/>
      <c r="E112" s="104"/>
      <c r="F112" s="104"/>
      <c r="G112" s="104"/>
      <c r="H112" s="104"/>
      <c r="I112" s="104"/>
      <c r="J112" s="104"/>
      <c r="K112" s="104"/>
      <c r="L112" s="104"/>
      <c r="M112" s="104"/>
      <c r="N112" s="104"/>
      <c r="O112" s="104"/>
      <c r="P112" s="104"/>
      <c r="Q112" s="104"/>
      <c r="R112" s="30">
        <f t="shared" si="22"/>
        <v>0</v>
      </c>
    </row>
    <row r="113" spans="3:18" hidden="1" x14ac:dyDescent="0.35">
      <c r="C113" s="23" t="s">
        <v>228</v>
      </c>
      <c r="D113" s="104"/>
      <c r="E113" s="104"/>
      <c r="F113" s="104"/>
      <c r="G113" s="104"/>
      <c r="H113" s="104"/>
      <c r="I113" s="104"/>
      <c r="J113" s="104"/>
      <c r="K113" s="104"/>
      <c r="L113" s="104"/>
      <c r="M113" s="104"/>
      <c r="N113" s="104"/>
      <c r="O113" s="104"/>
      <c r="P113" s="104"/>
      <c r="Q113" s="104"/>
      <c r="R113" s="30">
        <f t="shared" si="22"/>
        <v>0</v>
      </c>
    </row>
    <row r="114" spans="3:18" hidden="1" x14ac:dyDescent="0.35">
      <c r="C114" s="23" t="s">
        <v>229</v>
      </c>
      <c r="D114" s="104"/>
      <c r="E114" s="104"/>
      <c r="F114" s="104"/>
      <c r="G114" s="104"/>
      <c r="H114" s="104"/>
      <c r="I114" s="104"/>
      <c r="J114" s="104"/>
      <c r="K114" s="104"/>
      <c r="L114" s="104"/>
      <c r="M114" s="104"/>
      <c r="N114" s="104"/>
      <c r="O114" s="104"/>
      <c r="P114" s="104"/>
      <c r="Q114" s="104"/>
      <c r="R114" s="30">
        <f t="shared" si="22"/>
        <v>0</v>
      </c>
    </row>
    <row r="115" spans="3:18" hidden="1" x14ac:dyDescent="0.35">
      <c r="C115" s="23" t="s">
        <v>230</v>
      </c>
      <c r="D115" s="104"/>
      <c r="E115" s="104"/>
      <c r="F115" s="104"/>
      <c r="G115" s="104"/>
      <c r="H115" s="104"/>
      <c r="I115" s="104"/>
      <c r="J115" s="104"/>
      <c r="K115" s="104"/>
      <c r="L115" s="104"/>
      <c r="M115" s="104"/>
      <c r="N115" s="104"/>
      <c r="O115" s="104"/>
      <c r="P115" s="104"/>
      <c r="Q115" s="104"/>
      <c r="R115" s="30">
        <f t="shared" si="22"/>
        <v>0</v>
      </c>
    </row>
    <row r="116" spans="3:18" hidden="1" x14ac:dyDescent="0.35">
      <c r="C116" s="27" t="s">
        <v>231</v>
      </c>
      <c r="D116" s="36">
        <f>SUM(D109:D115)</f>
        <v>0</v>
      </c>
      <c r="E116" s="36"/>
      <c r="F116" s="36"/>
      <c r="G116" s="36"/>
      <c r="H116" s="36"/>
      <c r="I116" s="36">
        <f>SUM(I109:I115)</f>
        <v>0</v>
      </c>
      <c r="J116" s="36"/>
      <c r="K116" s="36"/>
      <c r="L116" s="36"/>
      <c r="M116" s="36">
        <f>SUM(M109:M115)</f>
        <v>0</v>
      </c>
      <c r="N116" s="36"/>
      <c r="O116" s="36"/>
      <c r="P116" s="36"/>
      <c r="Q116" s="36"/>
      <c r="R116" s="30">
        <f t="shared" si="22"/>
        <v>0</v>
      </c>
    </row>
    <row r="117" spans="3:18" s="26" customFormat="1" hidden="1" x14ac:dyDescent="0.35">
      <c r="C117" s="40"/>
      <c r="D117" s="41"/>
      <c r="E117" s="41"/>
      <c r="F117" s="41"/>
      <c r="G117" s="41"/>
      <c r="H117" s="41"/>
      <c r="I117" s="41"/>
      <c r="J117" s="41"/>
      <c r="K117" s="41"/>
      <c r="L117" s="41"/>
      <c r="M117" s="41"/>
      <c r="N117" s="41"/>
      <c r="O117" s="41"/>
      <c r="P117" s="41"/>
      <c r="Q117" s="41"/>
      <c r="R117" s="42"/>
    </row>
    <row r="118" spans="3:18" hidden="1" x14ac:dyDescent="0.35">
      <c r="C118" s="83" t="s">
        <v>138</v>
      </c>
      <c r="D118" s="84"/>
      <c r="E118" s="84"/>
      <c r="F118" s="84"/>
      <c r="G118" s="84"/>
      <c r="H118" s="84"/>
      <c r="I118" s="84"/>
      <c r="J118" s="84"/>
      <c r="K118" s="84"/>
      <c r="L118" s="84"/>
      <c r="M118" s="84"/>
      <c r="N118" s="84"/>
      <c r="O118" s="84"/>
      <c r="P118" s="84"/>
      <c r="Q118" s="84"/>
      <c r="R118" s="85"/>
    </row>
    <row r="119" spans="3:18" ht="21" hidden="1" customHeight="1" thickBot="1" x14ac:dyDescent="0.4">
      <c r="C119" s="33" t="s">
        <v>223</v>
      </c>
      <c r="D119" s="34">
        <f>'1) Budget Table'!D120</f>
        <v>0</v>
      </c>
      <c r="E119" s="34"/>
      <c r="F119" s="34"/>
      <c r="G119" s="34"/>
      <c r="H119" s="34"/>
      <c r="I119" s="34">
        <f>'1) Budget Table'!H120</f>
        <v>0</v>
      </c>
      <c r="J119" s="34"/>
      <c r="K119" s="34"/>
      <c r="L119" s="34"/>
      <c r="M119" s="34">
        <f>'1) Budget Table'!L120</f>
        <v>0</v>
      </c>
      <c r="N119" s="34"/>
      <c r="O119" s="34"/>
      <c r="P119" s="34"/>
      <c r="Q119" s="34"/>
      <c r="R119" s="35">
        <f t="shared" ref="R119:R127" si="23">SUM(D119:M119)</f>
        <v>0</v>
      </c>
    </row>
    <row r="120" spans="3:18" hidden="1" x14ac:dyDescent="0.35">
      <c r="C120" s="31" t="s">
        <v>224</v>
      </c>
      <c r="D120" s="102"/>
      <c r="E120" s="102"/>
      <c r="F120" s="102"/>
      <c r="G120" s="102"/>
      <c r="H120" s="102"/>
      <c r="I120" s="103"/>
      <c r="J120" s="103"/>
      <c r="K120" s="103"/>
      <c r="L120" s="103"/>
      <c r="M120" s="103"/>
      <c r="N120" s="103"/>
      <c r="O120" s="103"/>
      <c r="P120" s="103"/>
      <c r="Q120" s="103"/>
      <c r="R120" s="32">
        <f t="shared" si="23"/>
        <v>0</v>
      </c>
    </row>
    <row r="121" spans="3:18" hidden="1" x14ac:dyDescent="0.35">
      <c r="C121" s="23" t="s">
        <v>225</v>
      </c>
      <c r="D121" s="104"/>
      <c r="E121" s="104"/>
      <c r="F121" s="104"/>
      <c r="G121" s="104"/>
      <c r="H121" s="104"/>
      <c r="I121" s="89"/>
      <c r="J121" s="89"/>
      <c r="K121" s="89"/>
      <c r="L121" s="89"/>
      <c r="M121" s="89"/>
      <c r="N121" s="89"/>
      <c r="O121" s="89"/>
      <c r="P121" s="89"/>
      <c r="Q121" s="89"/>
      <c r="R121" s="30">
        <f t="shared" si="23"/>
        <v>0</v>
      </c>
    </row>
    <row r="122" spans="3:18" ht="31" hidden="1" x14ac:dyDescent="0.35">
      <c r="C122" s="23" t="s">
        <v>226</v>
      </c>
      <c r="D122" s="104"/>
      <c r="E122" s="104"/>
      <c r="F122" s="104"/>
      <c r="G122" s="104"/>
      <c r="H122" s="104"/>
      <c r="I122" s="104"/>
      <c r="J122" s="104"/>
      <c r="K122" s="104"/>
      <c r="L122" s="104"/>
      <c r="M122" s="104"/>
      <c r="N122" s="104"/>
      <c r="O122" s="104"/>
      <c r="P122" s="104"/>
      <c r="Q122" s="104"/>
      <c r="R122" s="30">
        <f t="shared" si="23"/>
        <v>0</v>
      </c>
    </row>
    <row r="123" spans="3:18" hidden="1" x14ac:dyDescent="0.35">
      <c r="C123" s="24" t="s">
        <v>227</v>
      </c>
      <c r="D123" s="104"/>
      <c r="E123" s="104"/>
      <c r="F123" s="104"/>
      <c r="G123" s="104"/>
      <c r="H123" s="104"/>
      <c r="I123" s="104"/>
      <c r="J123" s="104"/>
      <c r="K123" s="104"/>
      <c r="L123" s="104"/>
      <c r="M123" s="104"/>
      <c r="N123" s="104"/>
      <c r="O123" s="104"/>
      <c r="P123" s="104"/>
      <c r="Q123" s="104"/>
      <c r="R123" s="30">
        <f t="shared" si="23"/>
        <v>0</v>
      </c>
    </row>
    <row r="124" spans="3:18" hidden="1" x14ac:dyDescent="0.35">
      <c r="C124" s="23" t="s">
        <v>228</v>
      </c>
      <c r="D124" s="104"/>
      <c r="E124" s="104"/>
      <c r="F124" s="104"/>
      <c r="G124" s="104"/>
      <c r="H124" s="104"/>
      <c r="I124" s="104"/>
      <c r="J124" s="104"/>
      <c r="K124" s="104"/>
      <c r="L124" s="104"/>
      <c r="M124" s="104"/>
      <c r="N124" s="104"/>
      <c r="O124" s="104"/>
      <c r="P124" s="104"/>
      <c r="Q124" s="104"/>
      <c r="R124" s="30">
        <f t="shared" si="23"/>
        <v>0</v>
      </c>
    </row>
    <row r="125" spans="3:18" hidden="1" x14ac:dyDescent="0.35">
      <c r="C125" s="23" t="s">
        <v>229</v>
      </c>
      <c r="D125" s="104"/>
      <c r="E125" s="104"/>
      <c r="F125" s="104"/>
      <c r="G125" s="104"/>
      <c r="H125" s="104"/>
      <c r="I125" s="104"/>
      <c r="J125" s="104"/>
      <c r="K125" s="104"/>
      <c r="L125" s="104"/>
      <c r="M125" s="104"/>
      <c r="N125" s="104"/>
      <c r="O125" s="104"/>
      <c r="P125" s="104"/>
      <c r="Q125" s="104"/>
      <c r="R125" s="30">
        <f t="shared" si="23"/>
        <v>0</v>
      </c>
    </row>
    <row r="126" spans="3:18" hidden="1" x14ac:dyDescent="0.35">
      <c r="C126" s="23" t="s">
        <v>230</v>
      </c>
      <c r="D126" s="104"/>
      <c r="E126" s="104"/>
      <c r="F126" s="104"/>
      <c r="G126" s="104"/>
      <c r="H126" s="104"/>
      <c r="I126" s="104"/>
      <c r="J126" s="104"/>
      <c r="K126" s="104"/>
      <c r="L126" s="104"/>
      <c r="M126" s="104"/>
      <c r="N126" s="104"/>
      <c r="O126" s="104"/>
      <c r="P126" s="104"/>
      <c r="Q126" s="104"/>
      <c r="R126" s="30">
        <f t="shared" si="23"/>
        <v>0</v>
      </c>
    </row>
    <row r="127" spans="3:18" hidden="1" x14ac:dyDescent="0.35">
      <c r="C127" s="27" t="s">
        <v>231</v>
      </c>
      <c r="D127" s="36">
        <f>SUM(D120:D126)</f>
        <v>0</v>
      </c>
      <c r="E127" s="36"/>
      <c r="F127" s="36"/>
      <c r="G127" s="36"/>
      <c r="H127" s="36"/>
      <c r="I127" s="36">
        <f>SUM(I120:I126)</f>
        <v>0</v>
      </c>
      <c r="J127" s="36"/>
      <c r="K127" s="36"/>
      <c r="L127" s="36"/>
      <c r="M127" s="36">
        <f>SUM(M120:M126)</f>
        <v>0</v>
      </c>
      <c r="N127" s="36"/>
      <c r="O127" s="36"/>
      <c r="P127" s="36"/>
      <c r="Q127" s="36"/>
      <c r="R127" s="30">
        <f t="shared" si="23"/>
        <v>0</v>
      </c>
    </row>
    <row r="128" spans="3:18" s="26" customFormat="1" hidden="1" x14ac:dyDescent="0.35">
      <c r="C128" s="40"/>
      <c r="D128" s="41"/>
      <c r="E128" s="41"/>
      <c r="F128" s="41"/>
      <c r="G128" s="41"/>
      <c r="H128" s="41"/>
      <c r="I128" s="41"/>
      <c r="J128" s="41"/>
      <c r="K128" s="41"/>
      <c r="L128" s="41"/>
      <c r="M128" s="41"/>
      <c r="N128" s="41"/>
      <c r="O128" s="41"/>
      <c r="P128" s="41"/>
      <c r="Q128" s="41"/>
      <c r="R128" s="42"/>
    </row>
    <row r="129" spans="2:18" hidden="1" x14ac:dyDescent="0.35">
      <c r="B129" s="101"/>
      <c r="C129" s="83" t="s">
        <v>147</v>
      </c>
      <c r="D129" s="84"/>
      <c r="E129" s="84"/>
      <c r="F129" s="84"/>
      <c r="G129" s="84"/>
      <c r="H129" s="84"/>
      <c r="I129" s="84"/>
      <c r="J129" s="84"/>
      <c r="K129" s="84"/>
      <c r="L129" s="84"/>
      <c r="M129" s="84"/>
      <c r="N129" s="84"/>
      <c r="O129" s="84"/>
      <c r="P129" s="84"/>
      <c r="Q129" s="84"/>
      <c r="R129" s="85"/>
    </row>
    <row r="130" spans="2:18" ht="24" hidden="1" customHeight="1" thickBot="1" x14ac:dyDescent="0.4">
      <c r="B130" s="101"/>
      <c r="C130" s="33" t="s">
        <v>223</v>
      </c>
      <c r="D130" s="34">
        <f>'1) Budget Table'!D130</f>
        <v>0</v>
      </c>
      <c r="E130" s="34"/>
      <c r="F130" s="34"/>
      <c r="G130" s="34"/>
      <c r="H130" s="34"/>
      <c r="I130" s="34">
        <f>'1) Budget Table'!H130</f>
        <v>0</v>
      </c>
      <c r="J130" s="34"/>
      <c r="K130" s="34"/>
      <c r="L130" s="34"/>
      <c r="M130" s="34">
        <f>'1) Budget Table'!L130</f>
        <v>0</v>
      </c>
      <c r="N130" s="34"/>
      <c r="O130" s="34"/>
      <c r="P130" s="34"/>
      <c r="Q130" s="34"/>
      <c r="R130" s="35">
        <f t="shared" ref="R130:R138" si="24">SUM(D130:M130)</f>
        <v>0</v>
      </c>
    </row>
    <row r="131" spans="2:18" ht="15.75" hidden="1" customHeight="1" x14ac:dyDescent="0.35">
      <c r="B131" s="101"/>
      <c r="C131" s="31" t="s">
        <v>224</v>
      </c>
      <c r="D131" s="102"/>
      <c r="E131" s="102"/>
      <c r="F131" s="102"/>
      <c r="G131" s="102"/>
      <c r="H131" s="102"/>
      <c r="I131" s="103"/>
      <c r="J131" s="103"/>
      <c r="K131" s="103"/>
      <c r="L131" s="103"/>
      <c r="M131" s="103"/>
      <c r="N131" s="103"/>
      <c r="O131" s="103"/>
      <c r="P131" s="103"/>
      <c r="Q131" s="103"/>
      <c r="R131" s="32">
        <f t="shared" si="24"/>
        <v>0</v>
      </c>
    </row>
    <row r="132" spans="2:18" hidden="1" x14ac:dyDescent="0.35">
      <c r="B132" s="101"/>
      <c r="C132" s="23" t="s">
        <v>225</v>
      </c>
      <c r="D132" s="104"/>
      <c r="E132" s="104"/>
      <c r="F132" s="104"/>
      <c r="G132" s="104"/>
      <c r="H132" s="104"/>
      <c r="I132" s="89"/>
      <c r="J132" s="89"/>
      <c r="K132" s="89"/>
      <c r="L132" s="89"/>
      <c r="M132" s="89"/>
      <c r="N132" s="89"/>
      <c r="O132" s="89"/>
      <c r="P132" s="89"/>
      <c r="Q132" s="89"/>
      <c r="R132" s="30">
        <f t="shared" si="24"/>
        <v>0</v>
      </c>
    </row>
    <row r="133" spans="2:18" ht="15.75" hidden="1" customHeight="1" x14ac:dyDescent="0.35">
      <c r="B133" s="101"/>
      <c r="C133" s="23" t="s">
        <v>226</v>
      </c>
      <c r="D133" s="104"/>
      <c r="E133" s="104"/>
      <c r="F133" s="104"/>
      <c r="G133" s="104"/>
      <c r="H133" s="104"/>
      <c r="I133" s="104"/>
      <c r="J133" s="104"/>
      <c r="K133" s="104"/>
      <c r="L133" s="104"/>
      <c r="M133" s="104"/>
      <c r="N133" s="104"/>
      <c r="O133" s="104"/>
      <c r="P133" s="104"/>
      <c r="Q133" s="104"/>
      <c r="R133" s="30">
        <f t="shared" si="24"/>
        <v>0</v>
      </c>
    </row>
    <row r="134" spans="2:18" hidden="1" x14ac:dyDescent="0.35">
      <c r="B134" s="101"/>
      <c r="C134" s="24" t="s">
        <v>227</v>
      </c>
      <c r="D134" s="104"/>
      <c r="E134" s="104"/>
      <c r="F134" s="104"/>
      <c r="G134" s="104"/>
      <c r="H134" s="104"/>
      <c r="I134" s="104"/>
      <c r="J134" s="104"/>
      <c r="K134" s="104"/>
      <c r="L134" s="104"/>
      <c r="M134" s="104"/>
      <c r="N134" s="104"/>
      <c r="O134" s="104"/>
      <c r="P134" s="104"/>
      <c r="Q134" s="104"/>
      <c r="R134" s="30">
        <f t="shared" si="24"/>
        <v>0</v>
      </c>
    </row>
    <row r="135" spans="2:18" hidden="1" x14ac:dyDescent="0.35">
      <c r="B135" s="101"/>
      <c r="C135" s="23" t="s">
        <v>228</v>
      </c>
      <c r="D135" s="104"/>
      <c r="E135" s="104"/>
      <c r="F135" s="104"/>
      <c r="G135" s="104"/>
      <c r="H135" s="104"/>
      <c r="I135" s="104"/>
      <c r="J135" s="104"/>
      <c r="K135" s="104"/>
      <c r="L135" s="104"/>
      <c r="M135" s="104"/>
      <c r="N135" s="104"/>
      <c r="O135" s="104"/>
      <c r="P135" s="104"/>
      <c r="Q135" s="104"/>
      <c r="R135" s="30">
        <f t="shared" si="24"/>
        <v>0</v>
      </c>
    </row>
    <row r="136" spans="2:18" ht="15.75" hidden="1" customHeight="1" x14ac:dyDescent="0.35">
      <c r="B136" s="101"/>
      <c r="C136" s="23" t="s">
        <v>229</v>
      </c>
      <c r="D136" s="104"/>
      <c r="E136" s="104"/>
      <c r="F136" s="104"/>
      <c r="G136" s="104"/>
      <c r="H136" s="104"/>
      <c r="I136" s="104"/>
      <c r="J136" s="104"/>
      <c r="K136" s="104"/>
      <c r="L136" s="104"/>
      <c r="M136" s="104"/>
      <c r="N136" s="104"/>
      <c r="O136" s="104"/>
      <c r="P136" s="104"/>
      <c r="Q136" s="104"/>
      <c r="R136" s="30">
        <f t="shared" si="24"/>
        <v>0</v>
      </c>
    </row>
    <row r="137" spans="2:18" hidden="1" x14ac:dyDescent="0.35">
      <c r="B137" s="101"/>
      <c r="C137" s="23" t="s">
        <v>230</v>
      </c>
      <c r="D137" s="104"/>
      <c r="E137" s="104"/>
      <c r="F137" s="104"/>
      <c r="G137" s="104"/>
      <c r="H137" s="104"/>
      <c r="I137" s="104"/>
      <c r="J137" s="104"/>
      <c r="K137" s="104"/>
      <c r="L137" s="104"/>
      <c r="M137" s="104"/>
      <c r="N137" s="104"/>
      <c r="O137" s="104"/>
      <c r="P137" s="104"/>
      <c r="Q137" s="104"/>
      <c r="R137" s="30">
        <f t="shared" si="24"/>
        <v>0</v>
      </c>
    </row>
    <row r="138" spans="2:18" hidden="1" x14ac:dyDescent="0.35">
      <c r="B138" s="101"/>
      <c r="C138" s="27" t="s">
        <v>231</v>
      </c>
      <c r="D138" s="36">
        <f>SUM(D131:D137)</f>
        <v>0</v>
      </c>
      <c r="E138" s="36"/>
      <c r="F138" s="36"/>
      <c r="G138" s="36"/>
      <c r="H138" s="36"/>
      <c r="I138" s="36">
        <f>SUM(I131:I137)</f>
        <v>0</v>
      </c>
      <c r="J138" s="36"/>
      <c r="K138" s="36"/>
      <c r="L138" s="36"/>
      <c r="M138" s="36">
        <f>SUM(M131:M137)</f>
        <v>0</v>
      </c>
      <c r="N138" s="36"/>
      <c r="O138" s="36"/>
      <c r="P138" s="36"/>
      <c r="Q138" s="36"/>
      <c r="R138" s="30">
        <f t="shared" si="24"/>
        <v>0</v>
      </c>
    </row>
    <row r="139" spans="2:18" hidden="1" x14ac:dyDescent="0.35">
      <c r="B139" s="101"/>
      <c r="C139" s="101"/>
      <c r="D139" s="105"/>
      <c r="E139" s="105"/>
      <c r="F139" s="105"/>
      <c r="G139" s="105"/>
      <c r="H139" s="105"/>
      <c r="I139" s="105"/>
      <c r="J139" s="105"/>
      <c r="K139" s="105"/>
      <c r="L139" s="105"/>
      <c r="M139" s="105"/>
      <c r="N139" s="105"/>
      <c r="O139" s="105"/>
      <c r="P139" s="105"/>
      <c r="Q139" s="105"/>
      <c r="R139" s="101"/>
    </row>
    <row r="140" spans="2:18" ht="77.5" hidden="1" x14ac:dyDescent="0.35">
      <c r="B140" s="83" t="s">
        <v>239</v>
      </c>
      <c r="C140" s="84"/>
      <c r="D140" s="84"/>
      <c r="E140" s="84"/>
      <c r="F140" s="84"/>
      <c r="G140" s="84"/>
      <c r="H140" s="84"/>
      <c r="I140" s="84"/>
      <c r="J140" s="84"/>
      <c r="K140" s="84"/>
      <c r="L140" s="84"/>
      <c r="M140" s="84"/>
      <c r="N140" s="84"/>
      <c r="O140" s="84"/>
      <c r="P140" s="84"/>
      <c r="Q140" s="84"/>
      <c r="R140" s="85"/>
    </row>
    <row r="141" spans="2:18" hidden="1" x14ac:dyDescent="0.35">
      <c r="B141" s="101"/>
      <c r="C141" s="83" t="s">
        <v>157</v>
      </c>
      <c r="D141" s="84"/>
      <c r="E141" s="84"/>
      <c r="F141" s="84"/>
      <c r="G141" s="84"/>
      <c r="H141" s="84"/>
      <c r="I141" s="84"/>
      <c r="J141" s="84"/>
      <c r="K141" s="84"/>
      <c r="L141" s="84"/>
      <c r="M141" s="84"/>
      <c r="N141" s="84"/>
      <c r="O141" s="84"/>
      <c r="P141" s="84"/>
      <c r="Q141" s="84"/>
      <c r="R141" s="85"/>
    </row>
    <row r="142" spans="2:18" ht="24" hidden="1" customHeight="1" thickBot="1" x14ac:dyDescent="0.4">
      <c r="B142" s="101"/>
      <c r="C142" s="33" t="s">
        <v>223</v>
      </c>
      <c r="D142" s="34">
        <f>'1) Budget Table'!D142</f>
        <v>0</v>
      </c>
      <c r="E142" s="34"/>
      <c r="F142" s="34"/>
      <c r="G142" s="34"/>
      <c r="H142" s="34"/>
      <c r="I142" s="34">
        <f>'1) Budget Table'!H142</f>
        <v>0</v>
      </c>
      <c r="J142" s="34"/>
      <c r="K142" s="34"/>
      <c r="L142" s="34"/>
      <c r="M142" s="34">
        <f>'1) Budget Table'!L142</f>
        <v>0</v>
      </c>
      <c r="N142" s="34"/>
      <c r="O142" s="34"/>
      <c r="P142" s="34"/>
      <c r="Q142" s="34"/>
      <c r="R142" s="35">
        <f>SUM(D142:M142)</f>
        <v>0</v>
      </c>
    </row>
    <row r="143" spans="2:18" ht="24.75" hidden="1" customHeight="1" x14ac:dyDescent="0.35">
      <c r="B143" s="101"/>
      <c r="C143" s="31" t="s">
        <v>224</v>
      </c>
      <c r="D143" s="102"/>
      <c r="E143" s="102"/>
      <c r="F143" s="102"/>
      <c r="G143" s="102"/>
      <c r="H143" s="102"/>
      <c r="I143" s="103"/>
      <c r="J143" s="103"/>
      <c r="K143" s="103"/>
      <c r="L143" s="103"/>
      <c r="M143" s="103"/>
      <c r="N143" s="103"/>
      <c r="O143" s="103"/>
      <c r="P143" s="103"/>
      <c r="Q143" s="103"/>
      <c r="R143" s="32">
        <f t="shared" ref="R143:R150" si="25">SUM(D143:M143)</f>
        <v>0</v>
      </c>
    </row>
    <row r="144" spans="2:18" ht="15.75" hidden="1" customHeight="1" x14ac:dyDescent="0.35">
      <c r="B144" s="101"/>
      <c r="C144" s="23" t="s">
        <v>225</v>
      </c>
      <c r="D144" s="104"/>
      <c r="E144" s="104"/>
      <c r="F144" s="104"/>
      <c r="G144" s="104"/>
      <c r="H144" s="104"/>
      <c r="I144" s="89"/>
      <c r="J144" s="89"/>
      <c r="K144" s="89"/>
      <c r="L144" s="89"/>
      <c r="M144" s="89"/>
      <c r="N144" s="89"/>
      <c r="O144" s="89"/>
      <c r="P144" s="89"/>
      <c r="Q144" s="89"/>
      <c r="R144" s="30">
        <f t="shared" si="25"/>
        <v>0</v>
      </c>
    </row>
    <row r="145" spans="3:18" ht="15.75" hidden="1" customHeight="1" x14ac:dyDescent="0.35">
      <c r="C145" s="23" t="s">
        <v>226</v>
      </c>
      <c r="D145" s="104"/>
      <c r="E145" s="104"/>
      <c r="F145" s="104"/>
      <c r="G145" s="104"/>
      <c r="H145" s="104"/>
      <c r="I145" s="104"/>
      <c r="J145" s="104"/>
      <c r="K145" s="104"/>
      <c r="L145" s="104"/>
      <c r="M145" s="104"/>
      <c r="N145" s="104"/>
      <c r="O145" s="104"/>
      <c r="P145" s="104"/>
      <c r="Q145" s="104"/>
      <c r="R145" s="30">
        <f t="shared" si="25"/>
        <v>0</v>
      </c>
    </row>
    <row r="146" spans="3:18" ht="15.75" hidden="1" customHeight="1" x14ac:dyDescent="0.35">
      <c r="C146" s="24" t="s">
        <v>227</v>
      </c>
      <c r="D146" s="104"/>
      <c r="E146" s="104"/>
      <c r="F146" s="104"/>
      <c r="G146" s="104"/>
      <c r="H146" s="104"/>
      <c r="I146" s="104"/>
      <c r="J146" s="104"/>
      <c r="K146" s="104"/>
      <c r="L146" s="104"/>
      <c r="M146" s="104"/>
      <c r="N146" s="104"/>
      <c r="O146" s="104"/>
      <c r="P146" s="104"/>
      <c r="Q146" s="104"/>
      <c r="R146" s="30">
        <f t="shared" si="25"/>
        <v>0</v>
      </c>
    </row>
    <row r="147" spans="3:18" ht="15.75" hidden="1" customHeight="1" x14ac:dyDescent="0.35">
      <c r="C147" s="23" t="s">
        <v>228</v>
      </c>
      <c r="D147" s="104"/>
      <c r="E147" s="104"/>
      <c r="F147" s="104"/>
      <c r="G147" s="104"/>
      <c r="H147" s="104"/>
      <c r="I147" s="104"/>
      <c r="J147" s="104"/>
      <c r="K147" s="104"/>
      <c r="L147" s="104"/>
      <c r="M147" s="104"/>
      <c r="N147" s="104"/>
      <c r="O147" s="104"/>
      <c r="P147" s="104"/>
      <c r="Q147" s="104"/>
      <c r="R147" s="30">
        <f t="shared" si="25"/>
        <v>0</v>
      </c>
    </row>
    <row r="148" spans="3:18" ht="15.75" hidden="1" customHeight="1" x14ac:dyDescent="0.35">
      <c r="C148" s="23" t="s">
        <v>229</v>
      </c>
      <c r="D148" s="104"/>
      <c r="E148" s="104"/>
      <c r="F148" s="104"/>
      <c r="G148" s="104"/>
      <c r="H148" s="104"/>
      <c r="I148" s="104"/>
      <c r="J148" s="104"/>
      <c r="K148" s="104"/>
      <c r="L148" s="104"/>
      <c r="M148" s="104"/>
      <c r="N148" s="104"/>
      <c r="O148" s="104"/>
      <c r="P148" s="104"/>
      <c r="Q148" s="104"/>
      <c r="R148" s="30">
        <f t="shared" si="25"/>
        <v>0</v>
      </c>
    </row>
    <row r="149" spans="3:18" ht="15.75" hidden="1" customHeight="1" x14ac:dyDescent="0.35">
      <c r="C149" s="23" t="s">
        <v>230</v>
      </c>
      <c r="D149" s="104"/>
      <c r="E149" s="104"/>
      <c r="F149" s="104"/>
      <c r="G149" s="104"/>
      <c r="H149" s="104"/>
      <c r="I149" s="104"/>
      <c r="J149" s="104"/>
      <c r="K149" s="104"/>
      <c r="L149" s="104"/>
      <c r="M149" s="104"/>
      <c r="N149" s="104"/>
      <c r="O149" s="104"/>
      <c r="P149" s="104"/>
      <c r="Q149" s="104"/>
      <c r="R149" s="30">
        <f t="shared" si="25"/>
        <v>0</v>
      </c>
    </row>
    <row r="150" spans="3:18" ht="15.75" hidden="1" customHeight="1" x14ac:dyDescent="0.35">
      <c r="C150" s="27" t="s">
        <v>231</v>
      </c>
      <c r="D150" s="36">
        <f>SUM(D143:D149)</f>
        <v>0</v>
      </c>
      <c r="E150" s="36"/>
      <c r="F150" s="36"/>
      <c r="G150" s="36"/>
      <c r="H150" s="36"/>
      <c r="I150" s="36">
        <f>SUM(I143:I149)</f>
        <v>0</v>
      </c>
      <c r="J150" s="36"/>
      <c r="K150" s="36"/>
      <c r="L150" s="36"/>
      <c r="M150" s="36">
        <f>SUM(M143:M149)</f>
        <v>0</v>
      </c>
      <c r="N150" s="36"/>
      <c r="O150" s="36"/>
      <c r="P150" s="36"/>
      <c r="Q150" s="36"/>
      <c r="R150" s="30">
        <f t="shared" si="25"/>
        <v>0</v>
      </c>
    </row>
    <row r="151" spans="3:18" s="26" customFormat="1" ht="15.75" hidden="1" customHeight="1" x14ac:dyDescent="0.35">
      <c r="C151" s="40"/>
      <c r="D151" s="41"/>
      <c r="E151" s="41"/>
      <c r="F151" s="41"/>
      <c r="G151" s="41"/>
      <c r="H151" s="41"/>
      <c r="I151" s="41"/>
      <c r="J151" s="41"/>
      <c r="K151" s="41"/>
      <c r="L151" s="41"/>
      <c r="M151" s="41"/>
      <c r="N151" s="41"/>
      <c r="O151" s="41"/>
      <c r="P151" s="41"/>
      <c r="Q151" s="41"/>
      <c r="R151" s="42"/>
    </row>
    <row r="152" spans="3:18" ht="15.75" hidden="1" customHeight="1" x14ac:dyDescent="0.35">
      <c r="C152" s="83" t="s">
        <v>166</v>
      </c>
      <c r="D152" s="84"/>
      <c r="E152" s="84"/>
      <c r="F152" s="84"/>
      <c r="G152" s="84"/>
      <c r="H152" s="84"/>
      <c r="I152" s="84"/>
      <c r="J152" s="84"/>
      <c r="K152" s="84"/>
      <c r="L152" s="84"/>
      <c r="M152" s="84"/>
      <c r="N152" s="84"/>
      <c r="O152" s="84"/>
      <c r="P152" s="84"/>
      <c r="Q152" s="84"/>
      <c r="R152" s="85"/>
    </row>
    <row r="153" spans="3:18" ht="21" hidden="1" customHeight="1" thickBot="1" x14ac:dyDescent="0.4">
      <c r="C153" s="33" t="s">
        <v>223</v>
      </c>
      <c r="D153" s="34">
        <f>'1) Budget Table'!D152</f>
        <v>0</v>
      </c>
      <c r="E153" s="34"/>
      <c r="F153" s="34"/>
      <c r="G153" s="34"/>
      <c r="H153" s="34"/>
      <c r="I153" s="34">
        <f>'1) Budget Table'!H152</f>
        <v>0</v>
      </c>
      <c r="J153" s="34"/>
      <c r="K153" s="34"/>
      <c r="L153" s="34"/>
      <c r="M153" s="34">
        <f>'1) Budget Table'!L152</f>
        <v>0</v>
      </c>
      <c r="N153" s="34"/>
      <c r="O153" s="34"/>
      <c r="P153" s="34"/>
      <c r="Q153" s="34"/>
      <c r="R153" s="35">
        <f t="shared" ref="R153:R161" si="26">SUM(D153:M153)</f>
        <v>0</v>
      </c>
    </row>
    <row r="154" spans="3:18" ht="15.75" hidden="1" customHeight="1" x14ac:dyDescent="0.35">
      <c r="C154" s="31" t="s">
        <v>224</v>
      </c>
      <c r="D154" s="102"/>
      <c r="E154" s="102"/>
      <c r="F154" s="102"/>
      <c r="G154" s="102"/>
      <c r="H154" s="102"/>
      <c r="I154" s="103"/>
      <c r="J154" s="103"/>
      <c r="K154" s="103"/>
      <c r="L154" s="103"/>
      <c r="M154" s="103"/>
      <c r="N154" s="103"/>
      <c r="O154" s="103"/>
      <c r="P154" s="103"/>
      <c r="Q154" s="103"/>
      <c r="R154" s="32">
        <f t="shared" si="26"/>
        <v>0</v>
      </c>
    </row>
    <row r="155" spans="3:18" ht="15.75" hidden="1" customHeight="1" x14ac:dyDescent="0.35">
      <c r="C155" s="23" t="s">
        <v>225</v>
      </c>
      <c r="D155" s="104"/>
      <c r="E155" s="104"/>
      <c r="F155" s="104"/>
      <c r="G155" s="104"/>
      <c r="H155" s="104"/>
      <c r="I155" s="89"/>
      <c r="J155" s="89"/>
      <c r="K155" s="89"/>
      <c r="L155" s="89"/>
      <c r="M155" s="89"/>
      <c r="N155" s="89"/>
      <c r="O155" s="89"/>
      <c r="P155" s="89"/>
      <c r="Q155" s="89"/>
      <c r="R155" s="30">
        <f t="shared" si="26"/>
        <v>0</v>
      </c>
    </row>
    <row r="156" spans="3:18" ht="15.75" hidden="1" customHeight="1" x14ac:dyDescent="0.35">
      <c r="C156" s="23" t="s">
        <v>226</v>
      </c>
      <c r="D156" s="104"/>
      <c r="E156" s="104"/>
      <c r="F156" s="104"/>
      <c r="G156" s="104"/>
      <c r="H156" s="104"/>
      <c r="I156" s="104"/>
      <c r="J156" s="104"/>
      <c r="K156" s="104"/>
      <c r="L156" s="104"/>
      <c r="M156" s="104"/>
      <c r="N156" s="104"/>
      <c r="O156" s="104"/>
      <c r="P156" s="104"/>
      <c r="Q156" s="104"/>
      <c r="R156" s="30">
        <f t="shared" si="26"/>
        <v>0</v>
      </c>
    </row>
    <row r="157" spans="3:18" ht="15.75" hidden="1" customHeight="1" x14ac:dyDescent="0.35">
      <c r="C157" s="24" t="s">
        <v>227</v>
      </c>
      <c r="D157" s="104"/>
      <c r="E157" s="104"/>
      <c r="F157" s="104"/>
      <c r="G157" s="104"/>
      <c r="H157" s="104"/>
      <c r="I157" s="104"/>
      <c r="J157" s="104"/>
      <c r="K157" s="104"/>
      <c r="L157" s="104"/>
      <c r="M157" s="104"/>
      <c r="N157" s="104"/>
      <c r="O157" s="104"/>
      <c r="P157" s="104"/>
      <c r="Q157" s="104"/>
      <c r="R157" s="30">
        <f t="shared" si="26"/>
        <v>0</v>
      </c>
    </row>
    <row r="158" spans="3:18" ht="15.75" hidden="1" customHeight="1" x14ac:dyDescent="0.35">
      <c r="C158" s="23" t="s">
        <v>228</v>
      </c>
      <c r="D158" s="104"/>
      <c r="E158" s="104"/>
      <c r="F158" s="104"/>
      <c r="G158" s="104"/>
      <c r="H158" s="104"/>
      <c r="I158" s="104"/>
      <c r="J158" s="104"/>
      <c r="K158" s="104"/>
      <c r="L158" s="104"/>
      <c r="M158" s="104"/>
      <c r="N158" s="104"/>
      <c r="O158" s="104"/>
      <c r="P158" s="104"/>
      <c r="Q158" s="104"/>
      <c r="R158" s="30">
        <f t="shared" si="26"/>
        <v>0</v>
      </c>
    </row>
    <row r="159" spans="3:18" ht="15.75" hidden="1" customHeight="1" x14ac:dyDescent="0.35">
      <c r="C159" s="23" t="s">
        <v>229</v>
      </c>
      <c r="D159" s="104"/>
      <c r="E159" s="104"/>
      <c r="F159" s="104"/>
      <c r="G159" s="104"/>
      <c r="H159" s="104"/>
      <c r="I159" s="104"/>
      <c r="J159" s="104"/>
      <c r="K159" s="104"/>
      <c r="L159" s="104"/>
      <c r="M159" s="104"/>
      <c r="N159" s="104"/>
      <c r="O159" s="104"/>
      <c r="P159" s="104"/>
      <c r="Q159" s="104"/>
      <c r="R159" s="30">
        <f t="shared" si="26"/>
        <v>0</v>
      </c>
    </row>
    <row r="160" spans="3:18" ht="15.75" hidden="1" customHeight="1" x14ac:dyDescent="0.35">
      <c r="C160" s="23" t="s">
        <v>230</v>
      </c>
      <c r="D160" s="104"/>
      <c r="E160" s="104"/>
      <c r="F160" s="104"/>
      <c r="G160" s="104"/>
      <c r="H160" s="104"/>
      <c r="I160" s="104"/>
      <c r="J160" s="104"/>
      <c r="K160" s="104"/>
      <c r="L160" s="104"/>
      <c r="M160" s="104"/>
      <c r="N160" s="104"/>
      <c r="O160" s="104"/>
      <c r="P160" s="104"/>
      <c r="Q160" s="104"/>
      <c r="R160" s="30">
        <f t="shared" si="26"/>
        <v>0</v>
      </c>
    </row>
    <row r="161" spans="3:18" ht="15.75" hidden="1" customHeight="1" x14ac:dyDescent="0.35">
      <c r="C161" s="27" t="s">
        <v>231</v>
      </c>
      <c r="D161" s="36">
        <f>SUM(D154:D160)</f>
        <v>0</v>
      </c>
      <c r="E161" s="36"/>
      <c r="F161" s="36"/>
      <c r="G161" s="36"/>
      <c r="H161" s="36"/>
      <c r="I161" s="36">
        <f>SUM(I154:I160)</f>
        <v>0</v>
      </c>
      <c r="J161" s="36"/>
      <c r="K161" s="36"/>
      <c r="L161" s="36"/>
      <c r="M161" s="36">
        <f>SUM(M154:M160)</f>
        <v>0</v>
      </c>
      <c r="N161" s="36"/>
      <c r="O161" s="36"/>
      <c r="P161" s="36"/>
      <c r="Q161" s="36"/>
      <c r="R161" s="30">
        <f t="shared" si="26"/>
        <v>0</v>
      </c>
    </row>
    <row r="162" spans="3:18" s="26" customFormat="1" ht="15.75" hidden="1" customHeight="1" x14ac:dyDescent="0.35">
      <c r="C162" s="40"/>
      <c r="D162" s="41"/>
      <c r="E162" s="41"/>
      <c r="F162" s="41"/>
      <c r="G162" s="41"/>
      <c r="H162" s="41"/>
      <c r="I162" s="41"/>
      <c r="J162" s="41"/>
      <c r="K162" s="41"/>
      <c r="L162" s="41"/>
      <c r="M162" s="41"/>
      <c r="N162" s="41"/>
      <c r="O162" s="41"/>
      <c r="P162" s="41"/>
      <c r="Q162" s="41"/>
      <c r="R162" s="42"/>
    </row>
    <row r="163" spans="3:18" ht="15.75" hidden="1" customHeight="1" x14ac:dyDescent="0.35">
      <c r="C163" s="83" t="s">
        <v>175</v>
      </c>
      <c r="D163" s="84"/>
      <c r="E163" s="84"/>
      <c r="F163" s="84"/>
      <c r="G163" s="84"/>
      <c r="H163" s="84"/>
      <c r="I163" s="84"/>
      <c r="J163" s="84"/>
      <c r="K163" s="84"/>
      <c r="L163" s="84"/>
      <c r="M163" s="84"/>
      <c r="N163" s="84"/>
      <c r="O163" s="84"/>
      <c r="P163" s="84"/>
      <c r="Q163" s="84"/>
      <c r="R163" s="85"/>
    </row>
    <row r="164" spans="3:18" ht="19.5" hidden="1" customHeight="1" thickBot="1" x14ac:dyDescent="0.4">
      <c r="C164" s="33" t="s">
        <v>223</v>
      </c>
      <c r="D164" s="34">
        <f>'1) Budget Table'!D162</f>
        <v>0</v>
      </c>
      <c r="E164" s="34"/>
      <c r="F164" s="34"/>
      <c r="G164" s="34"/>
      <c r="H164" s="34"/>
      <c r="I164" s="34">
        <f>'1) Budget Table'!H162</f>
        <v>0</v>
      </c>
      <c r="J164" s="34"/>
      <c r="K164" s="34"/>
      <c r="L164" s="34"/>
      <c r="M164" s="34">
        <f>'1) Budget Table'!L162</f>
        <v>0</v>
      </c>
      <c r="N164" s="34"/>
      <c r="O164" s="34"/>
      <c r="P164" s="34"/>
      <c r="Q164" s="34"/>
      <c r="R164" s="35">
        <f t="shared" ref="R164:R172" si="27">SUM(D164:M164)</f>
        <v>0</v>
      </c>
    </row>
    <row r="165" spans="3:18" ht="15.75" hidden="1" customHeight="1" x14ac:dyDescent="0.35">
      <c r="C165" s="31" t="s">
        <v>224</v>
      </c>
      <c r="D165" s="102"/>
      <c r="E165" s="102"/>
      <c r="F165" s="102"/>
      <c r="G165" s="102"/>
      <c r="H165" s="102"/>
      <c r="I165" s="103"/>
      <c r="J165" s="103"/>
      <c r="K165" s="103"/>
      <c r="L165" s="103"/>
      <c r="M165" s="103"/>
      <c r="N165" s="103"/>
      <c r="O165" s="103"/>
      <c r="P165" s="103"/>
      <c r="Q165" s="103"/>
      <c r="R165" s="32">
        <f t="shared" si="27"/>
        <v>0</v>
      </c>
    </row>
    <row r="166" spans="3:18" ht="15.75" hidden="1" customHeight="1" x14ac:dyDescent="0.35">
      <c r="C166" s="23" t="s">
        <v>225</v>
      </c>
      <c r="D166" s="104"/>
      <c r="E166" s="104"/>
      <c r="F166" s="104"/>
      <c r="G166" s="104"/>
      <c r="H166" s="104"/>
      <c r="I166" s="89"/>
      <c r="J166" s="89"/>
      <c r="K166" s="89"/>
      <c r="L166" s="89"/>
      <c r="M166" s="89"/>
      <c r="N166" s="89"/>
      <c r="O166" s="89"/>
      <c r="P166" s="89"/>
      <c r="Q166" s="89"/>
      <c r="R166" s="30">
        <f t="shared" si="27"/>
        <v>0</v>
      </c>
    </row>
    <row r="167" spans="3:18" ht="15.75" hidden="1" customHeight="1" x14ac:dyDescent="0.35">
      <c r="C167" s="23" t="s">
        <v>226</v>
      </c>
      <c r="D167" s="104"/>
      <c r="E167" s="104"/>
      <c r="F167" s="104"/>
      <c r="G167" s="104"/>
      <c r="H167" s="104"/>
      <c r="I167" s="104"/>
      <c r="J167" s="104"/>
      <c r="K167" s="104"/>
      <c r="L167" s="104"/>
      <c r="M167" s="104"/>
      <c r="N167" s="104"/>
      <c r="O167" s="104"/>
      <c r="P167" s="104"/>
      <c r="Q167" s="104"/>
      <c r="R167" s="30">
        <f t="shared" si="27"/>
        <v>0</v>
      </c>
    </row>
    <row r="168" spans="3:18" ht="15.75" hidden="1" customHeight="1" x14ac:dyDescent="0.35">
      <c r="C168" s="24" t="s">
        <v>227</v>
      </c>
      <c r="D168" s="104"/>
      <c r="E168" s="104"/>
      <c r="F168" s="104"/>
      <c r="G168" s="104"/>
      <c r="H168" s="104"/>
      <c r="I168" s="104"/>
      <c r="J168" s="104"/>
      <c r="K168" s="104"/>
      <c r="L168" s="104"/>
      <c r="M168" s="104"/>
      <c r="N168" s="104"/>
      <c r="O168" s="104"/>
      <c r="P168" s="104"/>
      <c r="Q168" s="104"/>
      <c r="R168" s="30">
        <f t="shared" si="27"/>
        <v>0</v>
      </c>
    </row>
    <row r="169" spans="3:18" ht="15.75" hidden="1" customHeight="1" x14ac:dyDescent="0.35">
      <c r="C169" s="23" t="s">
        <v>228</v>
      </c>
      <c r="D169" s="104"/>
      <c r="E169" s="104"/>
      <c r="F169" s="104"/>
      <c r="G169" s="104"/>
      <c r="H169" s="104"/>
      <c r="I169" s="104"/>
      <c r="J169" s="104"/>
      <c r="K169" s="104"/>
      <c r="L169" s="104"/>
      <c r="M169" s="104"/>
      <c r="N169" s="104"/>
      <c r="O169" s="104"/>
      <c r="P169" s="104"/>
      <c r="Q169" s="104"/>
      <c r="R169" s="30">
        <f t="shared" si="27"/>
        <v>0</v>
      </c>
    </row>
    <row r="170" spans="3:18" ht="15.75" hidden="1" customHeight="1" x14ac:dyDescent="0.35">
      <c r="C170" s="23" t="s">
        <v>229</v>
      </c>
      <c r="D170" s="104"/>
      <c r="E170" s="104"/>
      <c r="F170" s="104"/>
      <c r="G170" s="104"/>
      <c r="H170" s="104"/>
      <c r="I170" s="104"/>
      <c r="J170" s="104"/>
      <c r="K170" s="104"/>
      <c r="L170" s="104"/>
      <c r="M170" s="104"/>
      <c r="N170" s="104"/>
      <c r="O170" s="104"/>
      <c r="P170" s="104"/>
      <c r="Q170" s="104"/>
      <c r="R170" s="30">
        <f t="shared" si="27"/>
        <v>0</v>
      </c>
    </row>
    <row r="171" spans="3:18" ht="15.75" hidden="1" customHeight="1" x14ac:dyDescent="0.35">
      <c r="C171" s="23" t="s">
        <v>230</v>
      </c>
      <c r="D171" s="104"/>
      <c r="E171" s="104"/>
      <c r="F171" s="104"/>
      <c r="G171" s="104"/>
      <c r="H171" s="104"/>
      <c r="I171" s="104"/>
      <c r="J171" s="104"/>
      <c r="K171" s="104"/>
      <c r="L171" s="104"/>
      <c r="M171" s="104"/>
      <c r="N171" s="104"/>
      <c r="O171" s="104"/>
      <c r="P171" s="104"/>
      <c r="Q171" s="104"/>
      <c r="R171" s="30">
        <f t="shared" si="27"/>
        <v>0</v>
      </c>
    </row>
    <row r="172" spans="3:18" ht="15.75" hidden="1" customHeight="1" x14ac:dyDescent="0.35">
      <c r="C172" s="27" t="s">
        <v>231</v>
      </c>
      <c r="D172" s="36">
        <f>SUM(D165:D171)</f>
        <v>0</v>
      </c>
      <c r="E172" s="36"/>
      <c r="F172" s="36"/>
      <c r="G172" s="36"/>
      <c r="H172" s="36"/>
      <c r="I172" s="36">
        <f>SUM(I165:I171)</f>
        <v>0</v>
      </c>
      <c r="J172" s="36"/>
      <c r="K172" s="36"/>
      <c r="L172" s="36"/>
      <c r="M172" s="36">
        <f>SUM(M165:M171)</f>
        <v>0</v>
      </c>
      <c r="N172" s="36"/>
      <c r="O172" s="36"/>
      <c r="P172" s="36"/>
      <c r="Q172" s="36"/>
      <c r="R172" s="30">
        <f t="shared" si="27"/>
        <v>0</v>
      </c>
    </row>
    <row r="173" spans="3:18" s="26" customFormat="1" ht="15.75" hidden="1" customHeight="1" x14ac:dyDescent="0.35">
      <c r="C173" s="40"/>
      <c r="D173" s="41"/>
      <c r="E173" s="41"/>
      <c r="F173" s="41"/>
      <c r="G173" s="41"/>
      <c r="H173" s="41"/>
      <c r="I173" s="41"/>
      <c r="J173" s="41"/>
      <c r="K173" s="41"/>
      <c r="L173" s="41"/>
      <c r="M173" s="41"/>
      <c r="N173" s="41"/>
      <c r="O173" s="41"/>
      <c r="P173" s="41"/>
      <c r="Q173" s="41"/>
      <c r="R173" s="42"/>
    </row>
    <row r="174" spans="3:18" ht="15.75" hidden="1" customHeight="1" x14ac:dyDescent="0.35">
      <c r="C174" s="83" t="s">
        <v>184</v>
      </c>
      <c r="D174" s="84"/>
      <c r="E174" s="84"/>
      <c r="F174" s="84"/>
      <c r="G174" s="84"/>
      <c r="H174" s="84"/>
      <c r="I174" s="84"/>
      <c r="J174" s="84"/>
      <c r="K174" s="84"/>
      <c r="L174" s="84"/>
      <c r="M174" s="84"/>
      <c r="N174" s="84"/>
      <c r="O174" s="84"/>
      <c r="P174" s="84"/>
      <c r="Q174" s="84"/>
      <c r="R174" s="85"/>
    </row>
    <row r="175" spans="3:18" ht="22.5" hidden="1" customHeight="1" thickBot="1" x14ac:dyDescent="0.4">
      <c r="C175" s="33" t="s">
        <v>223</v>
      </c>
      <c r="D175" s="34">
        <f>'1) Budget Table'!D172</f>
        <v>0</v>
      </c>
      <c r="E175" s="34"/>
      <c r="F175" s="34"/>
      <c r="G175" s="34"/>
      <c r="H175" s="34"/>
      <c r="I175" s="34">
        <f>'1) Budget Table'!H172</f>
        <v>0</v>
      </c>
      <c r="J175" s="34"/>
      <c r="K175" s="34"/>
      <c r="L175" s="34"/>
      <c r="M175" s="34">
        <f>'1) Budget Table'!L172</f>
        <v>0</v>
      </c>
      <c r="N175" s="34"/>
      <c r="O175" s="34"/>
      <c r="P175" s="34"/>
      <c r="Q175" s="34"/>
      <c r="R175" s="35">
        <f t="shared" ref="R175:R183" si="28">SUM(D175:M175)</f>
        <v>0</v>
      </c>
    </row>
    <row r="176" spans="3:18" ht="15.75" hidden="1" customHeight="1" x14ac:dyDescent="0.35">
      <c r="C176" s="31" t="s">
        <v>224</v>
      </c>
      <c r="D176" s="102"/>
      <c r="E176" s="102"/>
      <c r="F176" s="102"/>
      <c r="G176" s="102"/>
      <c r="H176" s="102"/>
      <c r="I176" s="103"/>
      <c r="J176" s="103"/>
      <c r="K176" s="103"/>
      <c r="L176" s="103"/>
      <c r="M176" s="103"/>
      <c r="N176" s="103"/>
      <c r="O176" s="103"/>
      <c r="P176" s="103"/>
      <c r="Q176" s="103"/>
      <c r="R176" s="32">
        <f t="shared" si="28"/>
        <v>0</v>
      </c>
    </row>
    <row r="177" spans="3:18" ht="15.75" hidden="1" customHeight="1" x14ac:dyDescent="0.35">
      <c r="C177" s="23" t="s">
        <v>225</v>
      </c>
      <c r="D177" s="104"/>
      <c r="E177" s="104"/>
      <c r="F177" s="104"/>
      <c r="G177" s="104"/>
      <c r="H177" s="104"/>
      <c r="I177" s="89"/>
      <c r="J177" s="89"/>
      <c r="K177" s="89"/>
      <c r="L177" s="89"/>
      <c r="M177" s="89"/>
      <c r="N177" s="89"/>
      <c r="O177" s="89"/>
      <c r="P177" s="89"/>
      <c r="Q177" s="89"/>
      <c r="R177" s="30">
        <f t="shared" si="28"/>
        <v>0</v>
      </c>
    </row>
    <row r="178" spans="3:18" ht="15.75" hidden="1" customHeight="1" x14ac:dyDescent="0.35">
      <c r="C178" s="23" t="s">
        <v>226</v>
      </c>
      <c r="D178" s="104"/>
      <c r="E178" s="104"/>
      <c r="F178" s="104"/>
      <c r="G178" s="104"/>
      <c r="H178" s="104"/>
      <c r="I178" s="104"/>
      <c r="J178" s="104"/>
      <c r="K178" s="104"/>
      <c r="L178" s="104"/>
      <c r="M178" s="104"/>
      <c r="N178" s="104"/>
      <c r="O178" s="104"/>
      <c r="P178" s="104"/>
      <c r="Q178" s="104"/>
      <c r="R178" s="30">
        <f t="shared" si="28"/>
        <v>0</v>
      </c>
    </row>
    <row r="179" spans="3:18" ht="15.75" hidden="1" customHeight="1" x14ac:dyDescent="0.35">
      <c r="C179" s="24" t="s">
        <v>227</v>
      </c>
      <c r="D179" s="104"/>
      <c r="E179" s="104"/>
      <c r="F179" s="104"/>
      <c r="G179" s="104"/>
      <c r="H179" s="104"/>
      <c r="I179" s="104"/>
      <c r="J179" s="104"/>
      <c r="K179" s="104"/>
      <c r="L179" s="104"/>
      <c r="M179" s="104"/>
      <c r="N179" s="104"/>
      <c r="O179" s="104"/>
      <c r="P179" s="104"/>
      <c r="Q179" s="104"/>
      <c r="R179" s="30">
        <f t="shared" si="28"/>
        <v>0</v>
      </c>
    </row>
    <row r="180" spans="3:18" ht="15.75" hidden="1" customHeight="1" x14ac:dyDescent="0.35">
      <c r="C180" s="23" t="s">
        <v>228</v>
      </c>
      <c r="D180" s="104"/>
      <c r="E180" s="104"/>
      <c r="F180" s="104"/>
      <c r="G180" s="104"/>
      <c r="H180" s="104"/>
      <c r="I180" s="104"/>
      <c r="J180" s="104"/>
      <c r="K180" s="104"/>
      <c r="L180" s="104"/>
      <c r="M180" s="104"/>
      <c r="N180" s="104"/>
      <c r="O180" s="104"/>
      <c r="P180" s="104"/>
      <c r="Q180" s="104"/>
      <c r="R180" s="30">
        <f t="shared" si="28"/>
        <v>0</v>
      </c>
    </row>
    <row r="181" spans="3:18" ht="15.75" hidden="1" customHeight="1" x14ac:dyDescent="0.35">
      <c r="C181" s="23" t="s">
        <v>229</v>
      </c>
      <c r="D181" s="104"/>
      <c r="E181" s="104"/>
      <c r="F181" s="104"/>
      <c r="G181" s="104"/>
      <c r="H181" s="104"/>
      <c r="I181" s="104"/>
      <c r="J181" s="104"/>
      <c r="K181" s="104"/>
      <c r="L181" s="104"/>
      <c r="M181" s="104"/>
      <c r="N181" s="104"/>
      <c r="O181" s="104"/>
      <c r="P181" s="104"/>
      <c r="Q181" s="104"/>
      <c r="R181" s="30">
        <f t="shared" si="28"/>
        <v>0</v>
      </c>
    </row>
    <row r="182" spans="3:18" ht="15.75" hidden="1" customHeight="1" x14ac:dyDescent="0.35">
      <c r="C182" s="23" t="s">
        <v>230</v>
      </c>
      <c r="D182" s="104"/>
      <c r="E182" s="104"/>
      <c r="F182" s="104"/>
      <c r="G182" s="104"/>
      <c r="H182" s="104"/>
      <c r="I182" s="104"/>
      <c r="J182" s="104"/>
      <c r="K182" s="104"/>
      <c r="L182" s="104"/>
      <c r="M182" s="104"/>
      <c r="N182" s="104"/>
      <c r="O182" s="104"/>
      <c r="P182" s="104"/>
      <c r="Q182" s="104"/>
      <c r="R182" s="30">
        <f t="shared" si="28"/>
        <v>0</v>
      </c>
    </row>
    <row r="183" spans="3:18" ht="15.75" hidden="1" customHeight="1" x14ac:dyDescent="0.35">
      <c r="C183" s="27" t="s">
        <v>231</v>
      </c>
      <c r="D183" s="36">
        <f>SUM(D176:D182)</f>
        <v>0</v>
      </c>
      <c r="E183" s="36"/>
      <c r="F183" s="36"/>
      <c r="G183" s="36"/>
      <c r="H183" s="36"/>
      <c r="I183" s="36">
        <f>SUM(I176:I182)</f>
        <v>0</v>
      </c>
      <c r="J183" s="36"/>
      <c r="K183" s="36"/>
      <c r="L183" s="36"/>
      <c r="M183" s="36">
        <f>SUM(M176:M182)</f>
        <v>0</v>
      </c>
      <c r="N183" s="36"/>
      <c r="O183" s="36"/>
      <c r="P183" s="36"/>
      <c r="Q183" s="36"/>
      <c r="R183" s="30">
        <f t="shared" si="28"/>
        <v>0</v>
      </c>
    </row>
    <row r="184" spans="3:18" ht="15.65" customHeight="1" x14ac:dyDescent="0.35">
      <c r="C184" s="101"/>
      <c r="D184" s="105"/>
      <c r="E184" s="105"/>
      <c r="F184" s="105"/>
      <c r="G184" s="105"/>
      <c r="H184" s="105"/>
      <c r="I184" s="105"/>
      <c r="J184" s="105"/>
      <c r="K184" s="105"/>
      <c r="L184" s="105"/>
      <c r="M184" s="105"/>
      <c r="N184" s="105"/>
      <c r="O184" s="105"/>
      <c r="P184" s="105"/>
      <c r="Q184" s="105"/>
      <c r="R184" s="101"/>
    </row>
    <row r="185" spans="3:18" ht="15.75" customHeight="1" x14ac:dyDescent="0.35">
      <c r="C185" s="83" t="s">
        <v>240</v>
      </c>
      <c r="D185" s="84"/>
      <c r="E185" s="84"/>
      <c r="F185" s="84"/>
      <c r="G185" s="84"/>
      <c r="H185" s="84"/>
      <c r="I185" s="84"/>
      <c r="J185" s="84"/>
      <c r="K185" s="84"/>
      <c r="L185" s="84"/>
      <c r="M185" s="84"/>
      <c r="N185" s="84"/>
      <c r="O185" s="84"/>
      <c r="P185" s="84"/>
      <c r="Q185" s="84"/>
      <c r="R185" s="85"/>
    </row>
    <row r="186" spans="3:18" ht="19.5" customHeight="1" thickBot="1" x14ac:dyDescent="0.4">
      <c r="C186" s="33" t="s">
        <v>241</v>
      </c>
      <c r="D186" s="34">
        <f>'1) Budget Table'!D179</f>
        <v>615400</v>
      </c>
      <c r="E186" s="34" t="e">
        <f>'1) Budget Table'!#REF!</f>
        <v>#REF!</v>
      </c>
      <c r="F186" s="34">
        <f>'1) Budget Table'!E179</f>
        <v>25000</v>
      </c>
      <c r="G186" s="34">
        <f>'1) Budget Table'!F179</f>
        <v>640400</v>
      </c>
      <c r="H186" s="34"/>
      <c r="I186" s="34">
        <f>'1) Budget Table'!H179</f>
        <v>0</v>
      </c>
      <c r="J186" s="34"/>
      <c r="K186" s="34"/>
      <c r="L186" s="34"/>
      <c r="M186" s="34">
        <f>'1) Budget Table'!L179</f>
        <v>0</v>
      </c>
      <c r="N186" s="34"/>
      <c r="O186" s="34"/>
      <c r="P186" s="34"/>
      <c r="Q186" s="334"/>
      <c r="R186" s="30">
        <f>I186+L186+M186+P186+D186+G186</f>
        <v>1255800</v>
      </c>
    </row>
    <row r="187" spans="3:18" ht="15.75" customHeight="1" x14ac:dyDescent="0.35">
      <c r="C187" s="31" t="s">
        <v>224</v>
      </c>
      <c r="D187" s="102">
        <v>500400</v>
      </c>
      <c r="E187" s="102">
        <v>438595.96</v>
      </c>
      <c r="F187" s="292">
        <f>'1) Budget Table'!E175</f>
        <v>10000</v>
      </c>
      <c r="G187" s="102">
        <f t="shared" ref="G187:G193" si="29">SUM(D187,F187)</f>
        <v>510400</v>
      </c>
      <c r="H187" s="102">
        <v>135114.21</v>
      </c>
      <c r="I187" s="103"/>
      <c r="J187" s="103"/>
      <c r="K187" s="103"/>
      <c r="L187" s="103"/>
      <c r="M187" s="103"/>
      <c r="N187" s="103"/>
      <c r="O187" s="103"/>
      <c r="P187" s="103"/>
      <c r="Q187" s="103"/>
      <c r="R187" s="30">
        <f t="shared" ref="R187:R193" si="30">I187+L187+M187+P187+D187+G187</f>
        <v>1010800</v>
      </c>
    </row>
    <row r="188" spans="3:18" ht="15.75" customHeight="1" x14ac:dyDescent="0.35">
      <c r="C188" s="23" t="s">
        <v>225</v>
      </c>
      <c r="D188" s="104"/>
      <c r="E188" s="104"/>
      <c r="F188" s="291"/>
      <c r="G188" s="102">
        <f t="shared" si="29"/>
        <v>0</v>
      </c>
      <c r="H188" s="102"/>
      <c r="I188" s="89"/>
      <c r="J188" s="89"/>
      <c r="K188" s="89"/>
      <c r="L188" s="89"/>
      <c r="M188" s="89"/>
      <c r="N188" s="89"/>
      <c r="O188" s="89"/>
      <c r="P188" s="89"/>
      <c r="Q188" s="89"/>
      <c r="R188" s="30">
        <f t="shared" si="30"/>
        <v>0</v>
      </c>
    </row>
    <row r="189" spans="3:18" ht="24" customHeight="1" x14ac:dyDescent="0.35">
      <c r="C189" s="23" t="s">
        <v>226</v>
      </c>
      <c r="D189" s="104"/>
      <c r="E189" s="104"/>
      <c r="F189" s="291"/>
      <c r="G189" s="102">
        <f t="shared" si="29"/>
        <v>0</v>
      </c>
      <c r="H189" s="102"/>
      <c r="I189" s="104"/>
      <c r="J189" s="104"/>
      <c r="K189" s="104"/>
      <c r="L189" s="104"/>
      <c r="M189" s="104"/>
      <c r="N189" s="104"/>
      <c r="O189" s="104"/>
      <c r="P189" s="104"/>
      <c r="Q189" s="104"/>
      <c r="R189" s="30">
        <f t="shared" si="30"/>
        <v>0</v>
      </c>
    </row>
    <row r="190" spans="3:18" ht="15.75" customHeight="1" x14ac:dyDescent="0.35">
      <c r="C190" s="24" t="s">
        <v>227</v>
      </c>
      <c r="D190" s="104">
        <v>65000</v>
      </c>
      <c r="E190" s="104">
        <v>0</v>
      </c>
      <c r="F190" s="291"/>
      <c r="G190" s="102">
        <f t="shared" si="29"/>
        <v>65000</v>
      </c>
      <c r="H190" s="102"/>
      <c r="I190" s="104"/>
      <c r="J190" s="104"/>
      <c r="K190" s="104"/>
      <c r="L190" s="104"/>
      <c r="M190" s="104"/>
      <c r="N190" s="104"/>
      <c r="O190" s="104"/>
      <c r="P190" s="104"/>
      <c r="Q190" s="104"/>
      <c r="R190" s="30">
        <f t="shared" si="30"/>
        <v>130000</v>
      </c>
    </row>
    <row r="191" spans="3:18" ht="15.75" customHeight="1" x14ac:dyDescent="0.35">
      <c r="C191" s="23" t="s">
        <v>228</v>
      </c>
      <c r="D191" s="104"/>
      <c r="E191" s="104"/>
      <c r="F191" s="291">
        <v>15000</v>
      </c>
      <c r="G191" s="102">
        <f t="shared" si="29"/>
        <v>15000</v>
      </c>
      <c r="H191" s="102"/>
      <c r="I191" s="104"/>
      <c r="J191" s="104"/>
      <c r="K191" s="104"/>
      <c r="L191" s="104"/>
      <c r="M191" s="104"/>
      <c r="N191" s="104"/>
      <c r="O191" s="104"/>
      <c r="P191" s="104"/>
      <c r="Q191" s="104"/>
      <c r="R191" s="30">
        <f t="shared" si="30"/>
        <v>15000</v>
      </c>
    </row>
    <row r="192" spans="3:18" ht="15.75" customHeight="1" x14ac:dyDescent="0.35">
      <c r="C192" s="23" t="s">
        <v>229</v>
      </c>
      <c r="D192" s="104"/>
      <c r="E192" s="104"/>
      <c r="F192" s="291"/>
      <c r="G192" s="102">
        <f t="shared" si="29"/>
        <v>0</v>
      </c>
      <c r="H192" s="102"/>
      <c r="I192" s="104"/>
      <c r="J192" s="104"/>
      <c r="K192" s="104"/>
      <c r="L192" s="104"/>
      <c r="M192" s="104"/>
      <c r="N192" s="104"/>
      <c r="O192" s="104"/>
      <c r="P192" s="104"/>
      <c r="Q192" s="104"/>
      <c r="R192" s="30">
        <f t="shared" si="30"/>
        <v>0</v>
      </c>
    </row>
    <row r="193" spans="3:24" ht="15.75" customHeight="1" x14ac:dyDescent="0.35">
      <c r="C193" s="23" t="s">
        <v>230</v>
      </c>
      <c r="D193" s="104">
        <v>50000</v>
      </c>
      <c r="E193" s="104">
        <v>50000</v>
      </c>
      <c r="F193" s="291"/>
      <c r="G193" s="102">
        <f t="shared" si="29"/>
        <v>50000</v>
      </c>
      <c r="H193" s="102"/>
      <c r="I193" s="104"/>
      <c r="J193" s="104"/>
      <c r="K193" s="104"/>
      <c r="L193" s="104"/>
      <c r="M193" s="104"/>
      <c r="N193" s="104"/>
      <c r="O193" s="104"/>
      <c r="P193" s="104"/>
      <c r="Q193" s="104"/>
      <c r="R193" s="30">
        <f t="shared" si="30"/>
        <v>100000</v>
      </c>
      <c r="S193" s="101"/>
      <c r="T193" s="101"/>
      <c r="U193" s="101"/>
      <c r="V193" s="101"/>
      <c r="W193" s="101"/>
      <c r="X193" s="101"/>
    </row>
    <row r="194" spans="3:24" ht="15.75" customHeight="1" x14ac:dyDescent="0.35">
      <c r="C194" s="27" t="s">
        <v>231</v>
      </c>
      <c r="D194" s="36">
        <f t="shared" ref="D194:I194" si="31">SUM(D187:D193)</f>
        <v>615400</v>
      </c>
      <c r="E194" s="36">
        <f t="shared" si="31"/>
        <v>488595.96</v>
      </c>
      <c r="F194" s="36">
        <f t="shared" si="31"/>
        <v>25000</v>
      </c>
      <c r="G194" s="36">
        <f t="shared" si="31"/>
        <v>640400</v>
      </c>
      <c r="H194" s="36">
        <f t="shared" si="31"/>
        <v>135114.21</v>
      </c>
      <c r="I194" s="36">
        <f t="shared" si="31"/>
        <v>0</v>
      </c>
      <c r="J194" s="36"/>
      <c r="K194" s="36"/>
      <c r="L194" s="36"/>
      <c r="M194" s="36">
        <f>SUM(M187:M193)</f>
        <v>0</v>
      </c>
      <c r="N194" s="36"/>
      <c r="O194" s="36"/>
      <c r="P194" s="36"/>
      <c r="Q194" s="36"/>
      <c r="R194" s="30">
        <f>I194+L194+M194+P194+D194+G194</f>
        <v>1255800</v>
      </c>
      <c r="S194" s="101"/>
      <c r="T194" s="101"/>
      <c r="U194" s="101"/>
      <c r="V194" s="101"/>
      <c r="W194" s="101"/>
      <c r="X194" s="101"/>
    </row>
    <row r="195" spans="3:24" ht="15.75" customHeight="1" thickBot="1" x14ac:dyDescent="0.4">
      <c r="C195" s="101"/>
      <c r="D195" s="105"/>
      <c r="E195" s="105"/>
      <c r="F195" s="105"/>
      <c r="G195" s="105"/>
      <c r="H195" s="105"/>
      <c r="I195" s="105"/>
      <c r="J195" s="105"/>
      <c r="K195" s="105"/>
      <c r="L195" s="105"/>
      <c r="M195" s="105"/>
      <c r="N195" s="105"/>
      <c r="O195" s="105"/>
      <c r="P195" s="105"/>
      <c r="Q195" s="105"/>
      <c r="R195" s="101"/>
      <c r="S195" s="101"/>
      <c r="T195" s="101"/>
      <c r="U195" s="101"/>
      <c r="V195" s="101"/>
      <c r="W195" s="101"/>
      <c r="X195" s="101"/>
    </row>
    <row r="196" spans="3:24" ht="19.5" customHeight="1" thickBot="1" x14ac:dyDescent="0.4">
      <c r="C196" s="402" t="s">
        <v>242</v>
      </c>
      <c r="D196" s="403"/>
      <c r="E196" s="403"/>
      <c r="F196" s="403"/>
      <c r="G196" s="403"/>
      <c r="H196" s="403"/>
      <c r="I196" s="403"/>
      <c r="J196" s="403"/>
      <c r="K196" s="403"/>
      <c r="L196" s="403"/>
      <c r="M196" s="403"/>
      <c r="N196" s="403"/>
      <c r="O196" s="403"/>
      <c r="P196" s="403"/>
      <c r="Q196" s="403"/>
      <c r="R196" s="404"/>
      <c r="S196" s="101"/>
      <c r="T196" s="101"/>
      <c r="U196" s="101"/>
      <c r="V196" s="101"/>
      <c r="W196" s="101"/>
      <c r="X196" s="101"/>
    </row>
    <row r="197" spans="3:24" ht="19.5" customHeight="1" x14ac:dyDescent="0.35">
      <c r="C197" s="46"/>
      <c r="D197" s="409" t="str">
        <f>'1) Budget Table'!D4</f>
        <v>UNDP (Original Budget)</v>
      </c>
      <c r="E197" s="405" t="e">
        <f>E4</f>
        <v>#REF!</v>
      </c>
      <c r="F197" s="405" t="str">
        <f>F4</f>
        <v>UNDP costed extension</v>
      </c>
      <c r="G197" s="405" t="str">
        <f>G4</f>
        <v>UNDP Revised Budget</v>
      </c>
      <c r="H197" s="332"/>
      <c r="I197" s="410" t="str">
        <f>'1) Budget Table'!H4</f>
        <v>UNFPA (Original Budget)</v>
      </c>
      <c r="J197" s="407" t="e">
        <f>J4</f>
        <v>#REF!</v>
      </c>
      <c r="K197" s="407" t="str">
        <f>K4</f>
        <v>UNFPA Costed extension</v>
      </c>
      <c r="L197" s="407" t="str">
        <f>L4</f>
        <v>UNFPA Revised Budget</v>
      </c>
      <c r="M197" s="409" t="str">
        <f>'1) Budget Table'!L4</f>
        <v>UNWomen (Original budget)</v>
      </c>
      <c r="N197" s="405" t="e">
        <f>N4</f>
        <v>#REF!</v>
      </c>
      <c r="O197" s="405" t="str">
        <f>O4</f>
        <v>UN Women costed extension</v>
      </c>
      <c r="P197" s="405" t="str">
        <f>P4</f>
        <v>UNWOMEN Revised Budget</v>
      </c>
      <c r="Q197" s="335"/>
      <c r="R197" s="400" t="s">
        <v>242</v>
      </c>
      <c r="S197" s="101"/>
      <c r="T197" s="101"/>
      <c r="U197" s="101"/>
      <c r="V197" s="101"/>
      <c r="W197" s="101"/>
      <c r="X197" s="101"/>
    </row>
    <row r="198" spans="3:24" ht="19.5" customHeight="1" x14ac:dyDescent="0.35">
      <c r="C198" s="46"/>
      <c r="D198" s="406"/>
      <c r="E198" s="406"/>
      <c r="F198" s="406"/>
      <c r="G198" s="406"/>
      <c r="H198" s="333"/>
      <c r="I198" s="408"/>
      <c r="J198" s="408"/>
      <c r="K198" s="408"/>
      <c r="L198" s="408"/>
      <c r="M198" s="406"/>
      <c r="N198" s="406"/>
      <c r="O198" s="406"/>
      <c r="P198" s="406"/>
      <c r="Q198" s="336" t="s">
        <v>623</v>
      </c>
      <c r="R198" s="401"/>
      <c r="S198" s="101"/>
      <c r="T198" s="101"/>
      <c r="U198" s="101"/>
      <c r="V198" s="101"/>
      <c r="W198" s="101"/>
      <c r="X198" s="101"/>
    </row>
    <row r="199" spans="3:24" ht="19.5" customHeight="1" x14ac:dyDescent="0.35">
      <c r="C199" s="8" t="s">
        <v>224</v>
      </c>
      <c r="D199" s="276">
        <f t="shared" ref="D199:O205" si="32">SUM(D176,D165,D154,D143,D131,D120,D109,D98,D86,D75,D64,D53,D41,D30,D19,D8,D187)</f>
        <v>549400</v>
      </c>
      <c r="E199" s="276">
        <f t="shared" si="32"/>
        <v>482196.08</v>
      </c>
      <c r="F199" s="276">
        <f t="shared" si="32"/>
        <v>10000</v>
      </c>
      <c r="G199" s="276">
        <f>SUM(G176,G165,G154,G143,G131,G120,G109,G98,G86,G75,G64,G53,G41,G30,G19,G8,G187)</f>
        <v>559400</v>
      </c>
      <c r="H199" s="276">
        <f>SUM(H187,H8)</f>
        <v>420421.89</v>
      </c>
      <c r="I199" s="281">
        <f t="shared" si="32"/>
        <v>70000</v>
      </c>
      <c r="J199" s="281">
        <f>SUM(J176,J165,J154,J143,J131,J120,J109,J98,J86,J75,J64,J53,J41,J30,J19,J8,J187)</f>
        <v>70000</v>
      </c>
      <c r="K199" s="281">
        <f t="shared" ref="K199" si="33">SUM(K176,K165,K154,K143,K131,K120,K109,K98,K86,K75,K64,K53,K41,K30,K19,K8,K187)</f>
        <v>0</v>
      </c>
      <c r="L199" s="281">
        <f t="shared" ref="L199:N203" si="34">SUM(L176,L165,L154,L143,L131,L120,L109,L98,L86,L75,L64,L53,L41,L30,L19,L8,L187)</f>
        <v>70000</v>
      </c>
      <c r="M199" s="276">
        <f t="shared" si="34"/>
        <v>87000</v>
      </c>
      <c r="N199" s="276">
        <f t="shared" si="34"/>
        <v>84000</v>
      </c>
      <c r="O199" s="276">
        <f t="shared" ref="O199" si="35">SUM(O176,O165,O154,O143,O131,O120,O109,O98,O86,O75,O64,O53,O41,O30,O19,O8,O187)</f>
        <v>20000</v>
      </c>
      <c r="P199" s="276">
        <f>SUM(M199,O199)</f>
        <v>107000</v>
      </c>
      <c r="Q199" s="337">
        <v>103813.59</v>
      </c>
      <c r="R199" s="44">
        <f>SUM(D199:M199)</f>
        <v>2318417.9700000002</v>
      </c>
      <c r="S199" s="101"/>
      <c r="T199" s="101"/>
      <c r="U199" s="101"/>
      <c r="V199" s="101"/>
      <c r="W199" s="101"/>
      <c r="X199" s="101"/>
    </row>
    <row r="200" spans="3:24" ht="34.5" customHeight="1" x14ac:dyDescent="0.35">
      <c r="C200" s="8" t="s">
        <v>225</v>
      </c>
      <c r="D200" s="276">
        <f t="shared" si="32"/>
        <v>56843</v>
      </c>
      <c r="E200" s="276">
        <f t="shared" si="32"/>
        <v>50943.53</v>
      </c>
      <c r="F200" s="276">
        <f t="shared" si="32"/>
        <v>66102</v>
      </c>
      <c r="G200" s="276">
        <f t="shared" si="32"/>
        <v>122945</v>
      </c>
      <c r="H200" s="276">
        <f>H9</f>
        <v>63234.92</v>
      </c>
      <c r="I200" s="281">
        <f t="shared" si="32"/>
        <v>40000</v>
      </c>
      <c r="J200" s="281">
        <f>SUM(J177,J166,J155,J144,J132,J121,J110,J99,J87,J76,J65,J54,J42,J31,J20,J9,J188)</f>
        <v>40000</v>
      </c>
      <c r="K200" s="281">
        <f t="shared" ref="K200" si="36">SUM(K177,K166,K155,K144,K132,K121,K110,K99,K87,K76,K65,K54,K42,K31,K20,K9,K188)</f>
        <v>0</v>
      </c>
      <c r="L200" s="281">
        <f t="shared" si="34"/>
        <v>40000</v>
      </c>
      <c r="M200" s="276">
        <f t="shared" si="34"/>
        <v>46000</v>
      </c>
      <c r="N200" s="276">
        <f t="shared" si="34"/>
        <v>46000</v>
      </c>
      <c r="O200" s="276">
        <f t="shared" si="32"/>
        <v>7000</v>
      </c>
      <c r="P200" s="276">
        <f t="shared" ref="P200:P207" si="37">SUM(M200,O200)</f>
        <v>53000</v>
      </c>
      <c r="Q200" s="337">
        <v>6545</v>
      </c>
      <c r="R200" s="45">
        <f t="shared" ref="R200:R203" si="38">SUM(D200:M200)</f>
        <v>526068.44999999995</v>
      </c>
      <c r="S200" s="101"/>
      <c r="T200" s="101"/>
      <c r="U200" s="101"/>
      <c r="V200" s="101"/>
      <c r="W200" s="101"/>
      <c r="X200" s="101"/>
    </row>
    <row r="201" spans="3:24" ht="48" customHeight="1" x14ac:dyDescent="0.35">
      <c r="C201" s="8" t="s">
        <v>226</v>
      </c>
      <c r="D201" s="276">
        <f t="shared" si="32"/>
        <v>100000</v>
      </c>
      <c r="E201" s="276">
        <f t="shared" si="32"/>
        <v>95760</v>
      </c>
      <c r="F201" s="276">
        <f>SUM(F178,F167,F156,F145,F133,F122,F111,F100,F88,F77,F66,F55,F43,F32,F21,F10,F189)</f>
        <v>72000</v>
      </c>
      <c r="G201" s="276">
        <f>SUM(G178,G167,G156,G145,G133,G122,G111,G100,G88,G77,G66,G55,G43,G32,G21,G10,G189)</f>
        <v>172000</v>
      </c>
      <c r="H201" s="276">
        <f>H10</f>
        <v>92787.06</v>
      </c>
      <c r="I201" s="281">
        <f t="shared" si="32"/>
        <v>0</v>
      </c>
      <c r="J201" s="281">
        <f t="shared" ref="J201" si="39">SUM(J178,J167,J156,J145,J133,J122,J111,J100,J88,J77,J66,J55,J43,J32,J21,J10,J189)</f>
        <v>0</v>
      </c>
      <c r="K201" s="281">
        <f>SUM(K178,K167,K156,K145,K133,K122,K111,K100,K88,K77,K66,K55,K43,K32,K21,K10,K189)</f>
        <v>0</v>
      </c>
      <c r="L201" s="281">
        <f t="shared" si="34"/>
        <v>0</v>
      </c>
      <c r="M201" s="276">
        <v>6000</v>
      </c>
      <c r="N201" s="276">
        <f t="shared" si="34"/>
        <v>41640</v>
      </c>
      <c r="O201" s="276">
        <f t="shared" si="32"/>
        <v>6000</v>
      </c>
      <c r="P201" s="276">
        <f t="shared" si="37"/>
        <v>12000</v>
      </c>
      <c r="Q201" s="337">
        <v>5102</v>
      </c>
      <c r="R201" s="45">
        <f t="shared" si="38"/>
        <v>538547.06000000006</v>
      </c>
      <c r="S201" s="101"/>
      <c r="T201" s="101"/>
      <c r="U201" s="101"/>
      <c r="V201" s="101"/>
      <c r="W201" s="101"/>
      <c r="X201" s="101"/>
    </row>
    <row r="202" spans="3:24" ht="33" customHeight="1" x14ac:dyDescent="0.35">
      <c r="C202" s="12" t="s">
        <v>227</v>
      </c>
      <c r="D202" s="276">
        <f t="shared" si="32"/>
        <v>340000</v>
      </c>
      <c r="E202" s="276">
        <f t="shared" si="32"/>
        <v>259645.46000000002</v>
      </c>
      <c r="F202" s="276">
        <f>SUM(F179,F168,F157,F146,F134,F123,F112,F101,F89,F78,F67,F56,F44,F33,F22,F11,F190)</f>
        <v>55000</v>
      </c>
      <c r="G202" s="276">
        <f>SUM(G179,G168,G157,G146,G134,G123,G112,G101,G89,G78,G67,G56,G44,G33,G22,G11,G190)</f>
        <v>395000</v>
      </c>
      <c r="H202" s="276">
        <f>H11</f>
        <v>537704.11</v>
      </c>
      <c r="I202" s="281">
        <f t="shared" si="32"/>
        <v>135748</v>
      </c>
      <c r="J202" s="281">
        <f>SUM(J179,J168,J157,J146,J134,J123,J112,J101,J89,J78,J67,J56,J44,J33,J22,J11,J190)</f>
        <v>120748</v>
      </c>
      <c r="K202" s="281">
        <f>SUM(K179,K168,K157,K146,K134,K123,K112,K101,K89,K78,K67,K56,K44,K33,K22,K11,K190)</f>
        <v>0</v>
      </c>
      <c r="L202" s="281">
        <f t="shared" si="34"/>
        <v>135748</v>
      </c>
      <c r="M202" s="276">
        <v>35000</v>
      </c>
      <c r="N202" s="276">
        <f t="shared" si="34"/>
        <v>88583.84</v>
      </c>
      <c r="O202" s="276">
        <v>0</v>
      </c>
      <c r="P202" s="276">
        <f t="shared" si="37"/>
        <v>35000</v>
      </c>
      <c r="Q202" s="337">
        <v>24672</v>
      </c>
      <c r="R202" s="45">
        <f t="shared" si="38"/>
        <v>2014593.5699999998</v>
      </c>
      <c r="S202" s="101"/>
      <c r="T202" s="101"/>
      <c r="U202" s="101"/>
      <c r="V202" s="101"/>
      <c r="W202" s="101"/>
      <c r="X202" s="101"/>
    </row>
    <row r="203" spans="3:24" ht="21" customHeight="1" x14ac:dyDescent="0.35">
      <c r="C203" s="8" t="s">
        <v>228</v>
      </c>
      <c r="D203" s="276">
        <f t="shared" si="32"/>
        <v>158000</v>
      </c>
      <c r="E203" s="276">
        <f t="shared" si="32"/>
        <v>137883.69</v>
      </c>
      <c r="F203" s="276">
        <f t="shared" si="32"/>
        <v>170730</v>
      </c>
      <c r="G203" s="276">
        <f t="shared" si="32"/>
        <v>328730</v>
      </c>
      <c r="H203" s="276">
        <f t="shared" ref="H203:H205" si="40">H12</f>
        <v>252499.87</v>
      </c>
      <c r="I203" s="281">
        <f t="shared" si="32"/>
        <v>60000</v>
      </c>
      <c r="J203" s="281">
        <f t="shared" ref="J203:K203" si="41">SUM(J180,J169,J158,J147,J135,J124,J113,J102,J90,J79,J68,J57,J45,J34,J23,J12,J191)</f>
        <v>55000</v>
      </c>
      <c r="K203" s="281">
        <f t="shared" si="41"/>
        <v>0</v>
      </c>
      <c r="L203" s="281">
        <f t="shared" si="34"/>
        <v>60000</v>
      </c>
      <c r="M203" s="276">
        <f t="shared" si="34"/>
        <v>75748</v>
      </c>
      <c r="N203" s="276">
        <f t="shared" si="34"/>
        <v>60150.33</v>
      </c>
      <c r="O203" s="276">
        <v>7457.94</v>
      </c>
      <c r="P203" s="276">
        <f t="shared" si="37"/>
        <v>83205.94</v>
      </c>
      <c r="Q203" s="337">
        <v>67241</v>
      </c>
      <c r="R203" s="45">
        <f t="shared" si="38"/>
        <v>1298591.56</v>
      </c>
      <c r="S203" s="95"/>
      <c r="T203" s="95"/>
      <c r="U203" s="95"/>
      <c r="V203" s="95"/>
      <c r="W203" s="95"/>
      <c r="X203" s="106"/>
    </row>
    <row r="204" spans="3:24" ht="39.75" customHeight="1" x14ac:dyDescent="0.35">
      <c r="C204" s="8" t="s">
        <v>229</v>
      </c>
      <c r="D204" s="276">
        <f t="shared" si="32"/>
        <v>428000</v>
      </c>
      <c r="E204" s="276">
        <f t="shared" si="32"/>
        <v>346669.17</v>
      </c>
      <c r="F204" s="276">
        <f t="shared" si="32"/>
        <v>0</v>
      </c>
      <c r="G204" s="276">
        <f t="shared" si="32"/>
        <v>428000</v>
      </c>
      <c r="H204" s="276">
        <f t="shared" si="40"/>
        <v>2802.54</v>
      </c>
      <c r="I204" s="281">
        <f t="shared" si="32"/>
        <v>255000</v>
      </c>
      <c r="J204" s="281">
        <f t="shared" ref="J204:L204" si="42">SUM(J181,J170,J159,J148,J136,J125,J114,J103,J91,J80,J69,J58,J46,J35,J24,J13,J192)</f>
        <v>215000</v>
      </c>
      <c r="K204" s="281">
        <f t="shared" si="42"/>
        <v>0</v>
      </c>
      <c r="L204" s="281">
        <f t="shared" si="42"/>
        <v>255000</v>
      </c>
      <c r="M204" s="276">
        <v>246000</v>
      </c>
      <c r="N204" s="276">
        <f t="shared" ref="N204" si="43">SUM(N181,N170,N159,N148,N136,N125,N114,N103,N91,N80,N58,N46,N35,N24,N13,N192)</f>
        <v>196000</v>
      </c>
      <c r="O204" s="276">
        <v>53000</v>
      </c>
      <c r="P204" s="276">
        <f t="shared" si="37"/>
        <v>299000</v>
      </c>
      <c r="Q204" s="337">
        <v>300415.55</v>
      </c>
      <c r="R204" s="45">
        <f>P204+L204+G204</f>
        <v>982000</v>
      </c>
      <c r="S204" s="95"/>
      <c r="T204" s="95"/>
      <c r="U204" s="95"/>
      <c r="V204" s="95"/>
      <c r="W204" s="95"/>
      <c r="X204" s="106"/>
    </row>
    <row r="205" spans="3:24" ht="23.25" customHeight="1" x14ac:dyDescent="0.35">
      <c r="C205" s="8" t="s">
        <v>230</v>
      </c>
      <c r="D205" s="277">
        <f>SUM(D182,D171,D160,D149,D137,D126,D115,D104,D92,D81,D70,D59,D47,D36,D25,D14,D193)</f>
        <v>50000</v>
      </c>
      <c r="E205" s="277">
        <f t="shared" si="32"/>
        <v>50000</v>
      </c>
      <c r="F205" s="277">
        <f t="shared" si="32"/>
        <v>0</v>
      </c>
      <c r="G205" s="277">
        <f t="shared" si="32"/>
        <v>50000</v>
      </c>
      <c r="H205" s="276">
        <f t="shared" si="40"/>
        <v>756085.6</v>
      </c>
      <c r="I205" s="282">
        <f t="shared" si="32"/>
        <v>0</v>
      </c>
      <c r="J205" s="282">
        <f t="shared" ref="J205:L205" si="44">SUM(J182,J171,J160,J149,J137,J126,J115,J104,J92,J81,J70,J59,J47,J36,J25,J14,J193)</f>
        <v>0</v>
      </c>
      <c r="K205" s="282">
        <f t="shared" si="44"/>
        <v>0</v>
      </c>
      <c r="L205" s="282">
        <f t="shared" si="44"/>
        <v>0</v>
      </c>
      <c r="M205" s="277">
        <v>65000</v>
      </c>
      <c r="N205" s="277">
        <f t="shared" ref="N205:O205" si="45">SUM(N182,N171,N160,N149,N137,N126,N115,N104,N92,N81,N70,N59,N47,N36,N25,N14,N193)</f>
        <v>0</v>
      </c>
      <c r="O205" s="277">
        <f t="shared" si="45"/>
        <v>0</v>
      </c>
      <c r="P205" s="276">
        <f t="shared" si="37"/>
        <v>65000</v>
      </c>
      <c r="Q205" s="337">
        <v>62445</v>
      </c>
      <c r="R205" s="45">
        <f t="shared" ref="R205:R206" si="46">P205+L205+G205</f>
        <v>115000</v>
      </c>
      <c r="S205" s="95"/>
      <c r="T205" s="95"/>
      <c r="U205" s="95"/>
      <c r="V205" s="95"/>
      <c r="W205" s="95"/>
      <c r="X205" s="106"/>
    </row>
    <row r="206" spans="3:24" ht="22.5" customHeight="1" x14ac:dyDescent="0.35">
      <c r="C206" s="107" t="s">
        <v>243</v>
      </c>
      <c r="D206" s="278">
        <f t="shared" ref="D206:M206" si="47">SUM(D199:D205)</f>
        <v>1682243</v>
      </c>
      <c r="E206" s="278">
        <f t="shared" si="47"/>
        <v>1423097.93</v>
      </c>
      <c r="F206" s="278">
        <f t="shared" si="47"/>
        <v>373832</v>
      </c>
      <c r="G206" s="278">
        <f t="shared" si="47"/>
        <v>2056075</v>
      </c>
      <c r="H206" s="276">
        <f>SUM(H199:H205)</f>
        <v>2125535.9900000002</v>
      </c>
      <c r="I206" s="283">
        <f t="shared" si="47"/>
        <v>560748</v>
      </c>
      <c r="J206" s="283">
        <f t="shared" si="47"/>
        <v>500748</v>
      </c>
      <c r="K206" s="283">
        <f t="shared" si="47"/>
        <v>0</v>
      </c>
      <c r="L206" s="283">
        <f t="shared" si="47"/>
        <v>560748</v>
      </c>
      <c r="M206" s="278">
        <f t="shared" si="47"/>
        <v>560748</v>
      </c>
      <c r="N206" s="278">
        <f t="shared" ref="N206:O206" si="48">SUM(N199:N205)</f>
        <v>516374.17</v>
      </c>
      <c r="O206" s="278">
        <f t="shared" si="48"/>
        <v>93457.94</v>
      </c>
      <c r="P206" s="276">
        <f t="shared" si="37"/>
        <v>654205.93999999994</v>
      </c>
      <c r="Q206" s="337">
        <f>SUM(Q199:Q205)</f>
        <v>570234.14</v>
      </c>
      <c r="R206" s="45">
        <f t="shared" si="46"/>
        <v>3271028.94</v>
      </c>
      <c r="S206" s="95"/>
      <c r="T206" s="95"/>
      <c r="U206" s="95"/>
      <c r="V206" s="95"/>
      <c r="W206" s="95"/>
      <c r="X206" s="106"/>
    </row>
    <row r="207" spans="3:24" ht="26.25" customHeight="1" thickBot="1" x14ac:dyDescent="0.4">
      <c r="C207" s="108" t="s">
        <v>244</v>
      </c>
      <c r="D207" s="279">
        <f t="shared" ref="D207:M207" si="49">D206*0.07</f>
        <v>117757.01000000001</v>
      </c>
      <c r="E207" s="279">
        <f t="shared" si="49"/>
        <v>99616.855100000001</v>
      </c>
      <c r="F207" s="279">
        <f t="shared" si="49"/>
        <v>26168.240000000002</v>
      </c>
      <c r="G207" s="279">
        <f t="shared" si="49"/>
        <v>143925.25</v>
      </c>
      <c r="H207" s="279"/>
      <c r="I207" s="284">
        <f t="shared" si="49"/>
        <v>39252.36</v>
      </c>
      <c r="J207" s="284">
        <f t="shared" si="49"/>
        <v>35052.36</v>
      </c>
      <c r="K207" s="284">
        <f t="shared" si="49"/>
        <v>0</v>
      </c>
      <c r="L207" s="284">
        <f t="shared" si="49"/>
        <v>39252.36</v>
      </c>
      <c r="M207" s="279">
        <f t="shared" si="49"/>
        <v>39252.36</v>
      </c>
      <c r="N207" s="279">
        <f t="shared" ref="N207:O207" si="50">N206*0.07</f>
        <v>36146.191900000005</v>
      </c>
      <c r="O207" s="279">
        <f t="shared" si="50"/>
        <v>6542.055800000001</v>
      </c>
      <c r="P207" s="276">
        <f t="shared" si="37"/>
        <v>45794.415800000002</v>
      </c>
      <c r="Q207" s="337">
        <v>39252.36</v>
      </c>
      <c r="R207" s="109">
        <f t="shared" ref="R207" si="51">R206*0.07</f>
        <v>228972.02580000003</v>
      </c>
      <c r="S207" s="13"/>
      <c r="T207" s="13"/>
      <c r="U207" s="13"/>
      <c r="V207" s="13"/>
      <c r="W207" s="110"/>
      <c r="X207" s="105"/>
    </row>
    <row r="208" spans="3:24" ht="23.25" customHeight="1" thickBot="1" x14ac:dyDescent="0.4">
      <c r="C208" s="73" t="s">
        <v>245</v>
      </c>
      <c r="D208" s="280">
        <f t="shared" ref="D208:R208" si="52">SUM(D206:D207)</f>
        <v>1800000.01</v>
      </c>
      <c r="E208" s="280">
        <f t="shared" si="52"/>
        <v>1522714.7851</v>
      </c>
      <c r="F208" s="280">
        <f>SUM(F206:F207)</f>
        <v>400000.24</v>
      </c>
      <c r="G208" s="280">
        <f t="shared" si="52"/>
        <v>2200000.25</v>
      </c>
      <c r="H208" s="280">
        <f>SUM(H206:H207)</f>
        <v>2125535.9900000002</v>
      </c>
      <c r="I208" s="285">
        <f t="shared" si="52"/>
        <v>600000.36</v>
      </c>
      <c r="J208" s="285">
        <f t="shared" si="52"/>
        <v>535800.36</v>
      </c>
      <c r="K208" s="285">
        <f t="shared" si="52"/>
        <v>0</v>
      </c>
      <c r="L208" s="285">
        <f t="shared" si="52"/>
        <v>600000.36</v>
      </c>
      <c r="M208" s="280">
        <f t="shared" si="52"/>
        <v>600000.36</v>
      </c>
      <c r="N208" s="286">
        <f t="shared" si="52"/>
        <v>552520.36190000002</v>
      </c>
      <c r="O208" s="286">
        <f t="shared" si="52"/>
        <v>99999.995800000004</v>
      </c>
      <c r="P208" s="286">
        <f>SUM(P206:P207)</f>
        <v>700000.3557999999</v>
      </c>
      <c r="Q208" s="286">
        <f>SUM(Q206:Q207)</f>
        <v>609486.5</v>
      </c>
      <c r="R208" s="47">
        <f t="shared" si="52"/>
        <v>3500000.9657999999</v>
      </c>
      <c r="S208" s="13"/>
      <c r="T208" s="13"/>
      <c r="U208" s="13"/>
      <c r="V208" s="13"/>
      <c r="W208" s="110"/>
      <c r="X208" s="105"/>
    </row>
    <row r="209" spans="3:24" ht="15.75" customHeight="1" x14ac:dyDescent="0.35">
      <c r="C209" s="101"/>
      <c r="D209" s="105"/>
      <c r="E209" s="105"/>
      <c r="F209" s="105"/>
      <c r="G209" s="105"/>
      <c r="H209" s="105"/>
      <c r="I209" s="105"/>
      <c r="J209" s="105"/>
      <c r="K209" s="105"/>
      <c r="L209" s="105"/>
      <c r="M209" s="114"/>
      <c r="N209" s="114"/>
      <c r="O209" s="114"/>
      <c r="P209" s="114"/>
      <c r="Q209" s="114"/>
      <c r="R209" s="101"/>
      <c r="S209" s="101"/>
      <c r="T209" s="101"/>
      <c r="U209" s="101"/>
      <c r="V209" s="101"/>
      <c r="W209" s="28"/>
      <c r="X209" s="101"/>
    </row>
    <row r="210" spans="3:24" ht="15.75" customHeight="1" x14ac:dyDescent="0.35">
      <c r="C210" s="101"/>
      <c r="D210" s="105"/>
      <c r="E210" s="105"/>
      <c r="F210" s="105"/>
      <c r="G210" s="105"/>
      <c r="H210" s="105"/>
      <c r="I210" s="105"/>
      <c r="J210" s="105"/>
      <c r="K210" s="105"/>
      <c r="L210" s="105"/>
      <c r="M210" s="114"/>
      <c r="N210" s="114"/>
      <c r="O210" s="114"/>
      <c r="P210" s="114"/>
      <c r="Q210" s="114"/>
      <c r="R210" s="101"/>
      <c r="S210" s="18"/>
      <c r="T210" s="18"/>
      <c r="U210" s="101"/>
      <c r="V210" s="101"/>
      <c r="W210" s="28"/>
      <c r="X210" s="101"/>
    </row>
    <row r="211" spans="3:24" ht="15.75" customHeight="1" x14ac:dyDescent="0.35">
      <c r="C211" s="101"/>
      <c r="D211" s="105"/>
      <c r="E211" s="105"/>
      <c r="F211" s="105"/>
      <c r="G211" s="105"/>
      <c r="H211" s="105"/>
      <c r="I211" s="105"/>
      <c r="J211" s="105"/>
      <c r="K211" s="105"/>
      <c r="L211" s="105"/>
      <c r="M211" s="105"/>
      <c r="N211" s="105"/>
      <c r="O211" s="105"/>
      <c r="P211" s="105"/>
      <c r="Q211" s="105"/>
      <c r="R211" s="101"/>
      <c r="S211" s="18"/>
      <c r="T211" s="18"/>
      <c r="U211" s="101"/>
      <c r="V211" s="101"/>
      <c r="W211" s="101"/>
      <c r="X211" s="101"/>
    </row>
    <row r="212" spans="3:24" ht="40.5" customHeight="1" x14ac:dyDescent="0.35">
      <c r="C212" s="101"/>
      <c r="D212" s="105"/>
      <c r="E212" s="105"/>
      <c r="F212" s="105"/>
      <c r="G212" s="105"/>
      <c r="H212" s="105"/>
      <c r="I212" s="105"/>
      <c r="J212" s="105"/>
      <c r="K212" s="151"/>
      <c r="L212" s="105"/>
      <c r="M212" s="105"/>
      <c r="N212" s="105"/>
      <c r="O212" s="105"/>
      <c r="P212" s="105"/>
      <c r="Q212" s="105"/>
      <c r="R212" s="101"/>
      <c r="S212" s="18"/>
      <c r="T212" s="18"/>
      <c r="U212" s="101"/>
      <c r="V212" s="101"/>
      <c r="W212" s="29"/>
      <c r="X212" s="101"/>
    </row>
    <row r="213" spans="3:24" ht="24.75" customHeight="1" x14ac:dyDescent="0.35">
      <c r="C213" s="101"/>
      <c r="D213" s="105"/>
      <c r="E213" s="105"/>
      <c r="F213" s="105"/>
      <c r="G213" s="105"/>
      <c r="H213" s="105"/>
      <c r="I213" s="105"/>
      <c r="J213" s="105"/>
      <c r="K213" s="105"/>
      <c r="L213" s="105"/>
      <c r="M213" s="105"/>
      <c r="N213" s="105"/>
      <c r="O213" s="105"/>
      <c r="P213" s="105"/>
      <c r="Q213" s="105"/>
      <c r="R213" s="101"/>
      <c r="S213" s="18"/>
      <c r="T213" s="18"/>
      <c r="U213" s="101"/>
      <c r="V213" s="101"/>
      <c r="W213" s="29"/>
      <c r="X213" s="101"/>
    </row>
    <row r="214" spans="3:24" ht="41.25" customHeight="1" x14ac:dyDescent="0.35">
      <c r="C214" s="101"/>
      <c r="D214" s="105"/>
      <c r="E214" s="105"/>
      <c r="F214" s="105"/>
      <c r="G214" s="105"/>
      <c r="H214" s="105"/>
      <c r="I214" s="105"/>
      <c r="J214" s="105"/>
      <c r="K214" s="151"/>
      <c r="L214" s="105"/>
      <c r="M214" s="105"/>
      <c r="N214" s="105"/>
      <c r="O214" s="105"/>
      <c r="P214" s="105"/>
      <c r="Q214" s="105"/>
      <c r="R214" s="101"/>
      <c r="S214" s="111"/>
      <c r="T214" s="18"/>
      <c r="U214" s="101"/>
      <c r="V214" s="101"/>
      <c r="W214" s="29"/>
      <c r="X214" s="101"/>
    </row>
    <row r="215" spans="3:24" ht="51.75" customHeight="1" x14ac:dyDescent="0.35">
      <c r="C215" s="101"/>
      <c r="D215" s="105"/>
      <c r="E215" s="105"/>
      <c r="F215" s="105"/>
      <c r="G215" s="105"/>
      <c r="H215" s="105"/>
      <c r="I215" s="105"/>
      <c r="J215" s="105"/>
      <c r="K215" s="105"/>
      <c r="L215" s="105"/>
      <c r="M215" s="105"/>
      <c r="N215" s="105"/>
      <c r="O215" s="105"/>
      <c r="P215" s="105"/>
      <c r="Q215" s="105"/>
      <c r="R215" s="101"/>
      <c r="S215" s="111"/>
      <c r="T215" s="18"/>
      <c r="U215" s="101"/>
      <c r="V215" s="101"/>
      <c r="W215" s="29"/>
      <c r="X215" s="101"/>
    </row>
    <row r="216" spans="3:24" ht="42" customHeight="1" x14ac:dyDescent="0.35">
      <c r="C216" s="101"/>
      <c r="D216" s="105"/>
      <c r="E216" s="105"/>
      <c r="F216" s="105"/>
      <c r="G216" s="105"/>
      <c r="H216" s="105"/>
      <c r="I216" s="105"/>
      <c r="J216" s="105"/>
      <c r="K216" s="105"/>
      <c r="L216" s="105"/>
      <c r="M216" s="105"/>
      <c r="N216" s="105"/>
      <c r="O216" s="105"/>
      <c r="P216" s="105"/>
      <c r="Q216" s="105"/>
      <c r="R216" s="101"/>
      <c r="S216" s="18"/>
      <c r="T216" s="18"/>
      <c r="U216" s="101"/>
      <c r="V216" s="101"/>
      <c r="W216" s="29"/>
      <c r="X216" s="101"/>
    </row>
    <row r="217" spans="3:24" s="26" customFormat="1" ht="42" customHeight="1" x14ac:dyDescent="0.35">
      <c r="C217" s="101"/>
      <c r="D217" s="105"/>
      <c r="E217" s="105"/>
      <c r="F217" s="105"/>
      <c r="G217" s="105"/>
      <c r="H217" s="105"/>
      <c r="I217" s="105"/>
      <c r="J217" s="105"/>
      <c r="K217" s="105"/>
      <c r="L217" s="105"/>
      <c r="M217" s="105"/>
      <c r="N217" s="105"/>
      <c r="O217" s="105"/>
      <c r="P217" s="105"/>
      <c r="Q217" s="105"/>
      <c r="R217" s="101"/>
      <c r="S217" s="101"/>
      <c r="T217" s="18"/>
      <c r="U217" s="101"/>
      <c r="V217" s="101"/>
      <c r="W217" s="29"/>
      <c r="X217" s="101"/>
    </row>
    <row r="218" spans="3:24" s="26" customFormat="1" ht="42" customHeight="1" x14ac:dyDescent="0.35">
      <c r="C218" s="101"/>
      <c r="D218" s="105"/>
      <c r="E218" s="105"/>
      <c r="F218" s="105"/>
      <c r="G218" s="105"/>
      <c r="H218" s="105"/>
      <c r="I218" s="105"/>
      <c r="J218" s="105"/>
      <c r="K218" s="105"/>
      <c r="L218" s="105"/>
      <c r="M218" s="105"/>
      <c r="N218" s="105"/>
      <c r="O218" s="105"/>
      <c r="P218" s="105"/>
      <c r="Q218" s="105"/>
      <c r="R218" s="101"/>
      <c r="S218" s="101"/>
      <c r="T218" s="18"/>
      <c r="U218" s="101"/>
      <c r="V218" s="101"/>
      <c r="W218" s="101"/>
      <c r="X218" s="101"/>
    </row>
    <row r="219" spans="3:24" s="26" customFormat="1" ht="63.75" customHeight="1" x14ac:dyDescent="0.35">
      <c r="C219" s="101"/>
      <c r="D219" s="105"/>
      <c r="E219" s="105"/>
      <c r="F219" s="105"/>
      <c r="G219" s="105"/>
      <c r="H219" s="105"/>
      <c r="I219" s="105"/>
      <c r="J219" s="105"/>
      <c r="K219" s="105"/>
      <c r="L219" s="105"/>
      <c r="M219" s="105"/>
      <c r="N219" s="105"/>
      <c r="O219" s="105"/>
      <c r="P219" s="105"/>
      <c r="Q219" s="105"/>
      <c r="R219" s="101"/>
      <c r="S219" s="101"/>
      <c r="T219" s="28"/>
      <c r="U219" s="101"/>
      <c r="V219" s="101"/>
      <c r="W219" s="101"/>
      <c r="X219" s="101"/>
    </row>
    <row r="220" spans="3:24" s="26" customFormat="1" ht="42" customHeight="1" x14ac:dyDescent="0.35">
      <c r="C220" s="101"/>
      <c r="D220" s="105"/>
      <c r="E220" s="105"/>
      <c r="F220" s="105"/>
      <c r="G220" s="105"/>
      <c r="H220" s="105"/>
      <c r="I220" s="105"/>
      <c r="J220" s="105"/>
      <c r="K220" s="105"/>
      <c r="L220" s="105"/>
      <c r="M220" s="105"/>
      <c r="N220" s="105"/>
      <c r="O220" s="105"/>
      <c r="P220" s="105"/>
      <c r="Q220" s="105"/>
      <c r="R220" s="101"/>
      <c r="S220" s="101"/>
      <c r="T220" s="101"/>
      <c r="U220" s="101"/>
      <c r="V220" s="101"/>
      <c r="W220" s="101"/>
      <c r="X220" s="28"/>
    </row>
    <row r="221" spans="3:24" ht="23.25" customHeight="1" x14ac:dyDescent="0.35">
      <c r="C221" s="101"/>
      <c r="D221" s="105"/>
      <c r="E221" s="105"/>
      <c r="F221" s="105"/>
      <c r="G221" s="105"/>
      <c r="H221" s="105"/>
      <c r="I221" s="105"/>
      <c r="J221" s="105"/>
      <c r="K221" s="105"/>
      <c r="L221" s="105"/>
      <c r="M221" s="105"/>
      <c r="N221" s="105"/>
      <c r="O221" s="105"/>
      <c r="P221" s="105"/>
      <c r="Q221" s="105"/>
      <c r="R221" s="101"/>
      <c r="S221" s="101"/>
      <c r="T221" s="101"/>
      <c r="U221" s="101"/>
      <c r="V221" s="101"/>
      <c r="W221" s="101"/>
      <c r="X221" s="101"/>
    </row>
    <row r="222" spans="3:24" ht="27.75" customHeight="1" x14ac:dyDescent="0.35">
      <c r="C222" s="101"/>
      <c r="D222" s="105"/>
      <c r="E222" s="105"/>
      <c r="F222" s="105"/>
      <c r="G222" s="105"/>
      <c r="H222" s="105"/>
      <c r="I222" s="105"/>
      <c r="J222" s="105"/>
      <c r="K222" s="105"/>
      <c r="L222" s="105"/>
      <c r="M222" s="105"/>
      <c r="N222" s="105"/>
      <c r="O222" s="105"/>
      <c r="P222" s="105"/>
      <c r="Q222" s="105"/>
      <c r="R222" s="101"/>
      <c r="S222" s="101"/>
      <c r="T222" s="101"/>
      <c r="U222" s="101"/>
      <c r="V222" s="101"/>
      <c r="W222" s="101"/>
      <c r="X222" s="101"/>
    </row>
    <row r="223" spans="3:24" ht="55.5" customHeight="1" x14ac:dyDescent="0.35">
      <c r="C223" s="101"/>
      <c r="D223" s="105"/>
      <c r="E223" s="105"/>
      <c r="F223" s="105"/>
      <c r="G223" s="105"/>
      <c r="H223" s="105"/>
      <c r="I223" s="105"/>
      <c r="J223" s="105"/>
      <c r="K223" s="105"/>
      <c r="L223" s="105"/>
      <c r="M223" s="105"/>
      <c r="N223" s="105"/>
      <c r="O223" s="105"/>
      <c r="P223" s="105"/>
      <c r="Q223" s="105"/>
      <c r="R223" s="101"/>
      <c r="S223" s="101"/>
      <c r="T223" s="101"/>
      <c r="U223" s="101"/>
      <c r="V223" s="101"/>
      <c r="W223" s="101"/>
      <c r="X223" s="101"/>
    </row>
    <row r="224" spans="3:24" ht="57.75" customHeight="1" x14ac:dyDescent="0.35">
      <c r="C224" s="101"/>
      <c r="D224" s="105"/>
      <c r="E224" s="105"/>
      <c r="F224" s="105"/>
      <c r="G224" s="105"/>
      <c r="H224" s="105"/>
      <c r="I224" s="105"/>
      <c r="J224" s="105"/>
      <c r="K224" s="105"/>
      <c r="L224" s="105"/>
      <c r="M224" s="105"/>
      <c r="N224" s="105"/>
      <c r="O224" s="105"/>
      <c r="P224" s="105"/>
      <c r="Q224" s="105"/>
      <c r="R224" s="101"/>
      <c r="S224" s="101"/>
      <c r="T224" s="101"/>
      <c r="U224" s="101"/>
      <c r="V224" s="101"/>
      <c r="W224" s="101"/>
      <c r="X224" s="101"/>
    </row>
    <row r="225" spans="25:25" ht="21.75" customHeight="1" x14ac:dyDescent="0.35">
      <c r="Y225" s="101"/>
    </row>
    <row r="226" spans="25:25" ht="49.5" customHeight="1" x14ac:dyDescent="0.35">
      <c r="Y226" s="101"/>
    </row>
    <row r="227" spans="25:25" ht="28.5" customHeight="1" x14ac:dyDescent="0.35">
      <c r="Y227" s="101"/>
    </row>
    <row r="228" spans="25:25" ht="28.5" customHeight="1" x14ac:dyDescent="0.35">
      <c r="Y228" s="101"/>
    </row>
    <row r="229" spans="25:25" ht="28.5" customHeight="1" x14ac:dyDescent="0.35">
      <c r="Y229" s="101"/>
    </row>
    <row r="230" spans="25:25" ht="23.25" customHeight="1" x14ac:dyDescent="0.35">
      <c r="Y230" s="28"/>
    </row>
    <row r="231" spans="25:25" ht="43.5" customHeight="1" x14ac:dyDescent="0.35">
      <c r="Y231" s="28"/>
    </row>
    <row r="232" spans="25:25" ht="55.5" customHeight="1" x14ac:dyDescent="0.35">
      <c r="Y232" s="101"/>
    </row>
    <row r="233" spans="25:25" ht="42.75" customHeight="1" x14ac:dyDescent="0.35">
      <c r="Y233" s="28"/>
    </row>
    <row r="234" spans="25:25" ht="21.75" customHeight="1" x14ac:dyDescent="0.35">
      <c r="Y234" s="28"/>
    </row>
    <row r="235" spans="25:25" ht="21.75" customHeight="1" x14ac:dyDescent="0.35">
      <c r="Y235" s="28"/>
    </row>
    <row r="236" spans="25:25" ht="23.25" customHeight="1" x14ac:dyDescent="0.35">
      <c r="Y236" s="101"/>
    </row>
    <row r="237" spans="25:25" ht="23.25" customHeight="1" x14ac:dyDescent="0.35">
      <c r="Y237" s="101"/>
    </row>
    <row r="238" spans="25:25" ht="21.75" customHeight="1" x14ac:dyDescent="0.35">
      <c r="Y238" s="101"/>
    </row>
    <row r="239" spans="25:25" ht="16.5" customHeight="1" x14ac:dyDescent="0.35">
      <c r="Y239" s="101"/>
    </row>
    <row r="240" spans="25:25" ht="29.25" customHeight="1" x14ac:dyDescent="0.35">
      <c r="Y240" s="101"/>
    </row>
    <row r="241" ht="24.75" customHeight="1" x14ac:dyDescent="0.35"/>
    <row r="242" ht="33" customHeight="1" x14ac:dyDescent="0.35"/>
    <row r="244" ht="15" customHeight="1" x14ac:dyDescent="0.35"/>
    <row r="245" ht="25.5" customHeight="1" x14ac:dyDescent="0.35"/>
  </sheetData>
  <sheetProtection insertColumns="0" insertRows="0" deleteRows="0"/>
  <mergeCells count="24">
    <mergeCell ref="R197:R198"/>
    <mergeCell ref="C51:R51"/>
    <mergeCell ref="C196:R196"/>
    <mergeCell ref="C62:R62"/>
    <mergeCell ref="E197:E198"/>
    <mergeCell ref="F197:F198"/>
    <mergeCell ref="G197:G198"/>
    <mergeCell ref="J197:J198"/>
    <mergeCell ref="K197:K198"/>
    <mergeCell ref="L197:L198"/>
    <mergeCell ref="N197:N198"/>
    <mergeCell ref="O197:O198"/>
    <mergeCell ref="P197:P198"/>
    <mergeCell ref="D197:D198"/>
    <mergeCell ref="I197:I198"/>
    <mergeCell ref="M197:M198"/>
    <mergeCell ref="C1:M1"/>
    <mergeCell ref="B5:R5"/>
    <mergeCell ref="C6:R6"/>
    <mergeCell ref="B50:R50"/>
    <mergeCell ref="C17:R17"/>
    <mergeCell ref="C28:R28"/>
    <mergeCell ref="C38:R38"/>
    <mergeCell ref="C2:I2"/>
  </mergeCells>
  <conditionalFormatting sqref="R82">
    <cfRule type="cellIs" dxfId="15" priority="12" operator="notEqual">
      <formula>$R$74</formula>
    </cfRule>
  </conditionalFormatting>
  <conditionalFormatting sqref="R93">
    <cfRule type="cellIs" dxfId="14" priority="11" operator="notEqual">
      <formula>$R$85</formula>
    </cfRule>
  </conditionalFormatting>
  <conditionalFormatting sqref="R105">
    <cfRule type="cellIs" dxfId="13" priority="10" operator="notEqual">
      <formula>$R$97</formula>
    </cfRule>
  </conditionalFormatting>
  <conditionalFormatting sqref="R116">
    <cfRule type="cellIs" dxfId="12" priority="9" operator="notEqual">
      <formula>$R$108</formula>
    </cfRule>
  </conditionalFormatting>
  <conditionalFormatting sqref="R127">
    <cfRule type="cellIs" dxfId="11" priority="8" operator="notEqual">
      <formula>$R$119</formula>
    </cfRule>
  </conditionalFormatting>
  <conditionalFormatting sqref="R138">
    <cfRule type="cellIs" dxfId="10" priority="7" operator="notEqual">
      <formula>$R$130</formula>
    </cfRule>
  </conditionalFormatting>
  <conditionalFormatting sqref="R150">
    <cfRule type="cellIs" dxfId="9" priority="6" operator="notEqual">
      <formula>$R$142</formula>
    </cfRule>
  </conditionalFormatting>
  <conditionalFormatting sqref="R161">
    <cfRule type="cellIs" dxfId="8" priority="5" operator="notEqual">
      <formula>$R$153</formula>
    </cfRule>
  </conditionalFormatting>
  <conditionalFormatting sqref="R172">
    <cfRule type="cellIs" dxfId="7" priority="4" operator="notEqual">
      <formula>$R$153</formula>
    </cfRule>
  </conditionalFormatting>
  <conditionalFormatting sqref="R183">
    <cfRule type="cellIs" dxfId="6" priority="3" operator="notEqual">
      <formula>$R$175</formula>
    </cfRule>
  </conditionalFormatting>
  <dataValidations count="7">
    <dataValidation allowBlank="1" showInputMessage="1" showErrorMessage="1" prompt=" Includes all general operating costs for running an office. Examples include telecommunication, rents, finance charges and other costs which cannot be mapped to other expense categories." sqref="C14 C25 C36 C47 C59 C70 C81 C92 C104 C115 C126 C137 C149 C160 C171 C182 C205 C193" xr:uid="{53748C35-115E-4395-B10C-50CE2F13DC2F}"/>
    <dataValidation allowBlank="1" showInputMessage="1" showErrorMessage="1" prompt="Includes transfers to national counterparts and any other transfers given to an implementing partner (e.g. NGO) which is not similar to a commercial service contract as per above. In IPSAS terms this would be more similar to non-exchange transactions." sqref="C13 C24 C35 C46 C58 C69 C80 C91 C103 C114 C125 C136 C148 C159 C170 C181 C204 C192" xr:uid="{9DD30DAD-252C-43C8-B2D2-D70E24558917}"/>
    <dataValidation allowBlank="1" showInputMessage="1" showErrorMessage="1" prompt="Services contracted by an organization which follow the normal procurement processes." sqref="C11 C22 C33 C44 C56 C67 C78 C89 C101 C112 C123 C134 C146 C157 C168 C179 C202 C190" xr:uid="{D2D4883A-DF6E-4599-89E1-C25704DD6B71}"/>
    <dataValidation allowBlank="1" showInputMessage="1" showErrorMessage="1" prompt="Includes staff and non-staff travel paid for by the organization directly related to a project." sqref="C12 C23 C34 C45 C57 C68 C79 C90 C102 C113 C124 C135 C147 C158 C169 C180 C203 C191" xr:uid="{F27DF7D7-7F10-4851-B4D7-4F92CEE88467}"/>
    <dataValidation allowBlank="1" showInputMessage="1" showErrorMessage="1" prompt="For those reporting assets on UNSAS or modified UNSAS basis (i.e. expense up front) this would relate to all costs to put asset into service. For those who do donor reports according to IPSAS this would equal depreciation for period." sqref="C10 C21 C32 C43 C55 C66 C77 C88 C100 C111 C122 C133 C145 C156 C167 C178 C201 C189" xr:uid="{28FB34E1-B486-4509-82E8-BD76BC77C499}"/>
    <dataValidation allowBlank="1" showInputMessage="1" showErrorMessage="1" prompt="Includes all direct and indirect costs (e.g. freight, transport, delivery, distribution) associated with procurement of supplies, commodities and materials. Office supplies should be reported as &quot;General Operating&quot;." sqref="C9 C20 C31 C42 C54 C65 C76 C87 C99 C110 C121 C132 C144 C155 C166 C177 C200 C188" xr:uid="{F098AF50-6738-49DD-B927-47F3EEE74261}"/>
    <dataValidation allowBlank="1" showInputMessage="1" showErrorMessage="1" prompt="Includes all related staff and temporary staff costs including base salary, post adjustment and all staff entitlements." sqref="C8 C19 C30 C41 C53 C64 C75 C86 C98 C109 C120 C131 C143 C154 C165 C176 C199 C187" xr:uid="{340B5EBB-3C3E-458C-BC5F-57C720FFB61A}"/>
  </dataValidations>
  <pageMargins left="0.25" right="0.25" top="0.75" bottom="0.75" header="0.3" footer="0.3"/>
  <pageSetup paperSize="8" scale="74" fitToHeight="0" orientation="landscape" r:id="rId1"/>
  <rowBreaks count="1" manualBreakCount="1">
    <brk id="61" max="16383" man="1"/>
  </rowBreaks>
  <ignoredErrors>
    <ignoredError sqref="M4 M197:M198 D197:D198 D4 I197:I198 I4" unlockedFormula="1"/>
  </ignoredErrors>
  <extLst>
    <ext xmlns:x14="http://schemas.microsoft.com/office/spreadsheetml/2009/9/main" uri="{78C0D931-6437-407d-A8EE-F0AAD7539E65}">
      <x14:conditionalFormattings>
        <x14:conditionalFormatting xmlns:xm="http://schemas.microsoft.com/office/excel/2006/main">
          <x14:cfRule type="cellIs" priority="1" operator="notEqual" id="{9BB3355D-65E3-41AD-A658-41150B167F0C}">
            <xm:f>'1) Budget Table'!$P$186</xm:f>
            <x14:dxf>
              <font>
                <color rgb="FF9C0006"/>
              </font>
              <fill>
                <patternFill>
                  <bgColor rgb="FFFFC7CE"/>
                </patternFill>
              </fill>
            </x14:dxf>
          </x14:cfRule>
          <xm:sqref>R208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97206-DF8F-4C09-A3F6-6A5B9323F72F}">
  <sheetPr>
    <tabColor theme="2" tint="-0.499984740745262"/>
  </sheetPr>
  <dimension ref="B1:B16"/>
  <sheetViews>
    <sheetView showGridLines="0" workbookViewId="0">
      <selection activeCell="C10" sqref="C10"/>
    </sheetView>
  </sheetViews>
  <sheetFormatPr defaultColWidth="8.90625" defaultRowHeight="14.5" x14ac:dyDescent="0.35"/>
  <cols>
    <col min="2" max="2" width="73.453125" customWidth="1"/>
  </cols>
  <sheetData>
    <row r="1" spans="2:2" ht="15" thickBot="1" x14ac:dyDescent="0.4"/>
    <row r="2" spans="2:2" ht="15" thickBot="1" x14ac:dyDescent="0.4">
      <c r="B2" s="75" t="s">
        <v>246</v>
      </c>
    </row>
    <row r="3" spans="2:2" x14ac:dyDescent="0.35">
      <c r="B3" s="76"/>
    </row>
    <row r="4" spans="2:2" ht="30.75" customHeight="1" x14ac:dyDescent="0.35">
      <c r="B4" s="77" t="s">
        <v>247</v>
      </c>
    </row>
    <row r="5" spans="2:2" ht="30.75" customHeight="1" x14ac:dyDescent="0.35">
      <c r="B5" s="77"/>
    </row>
    <row r="6" spans="2:2" ht="58" x14ac:dyDescent="0.35">
      <c r="B6" s="77" t="s">
        <v>248</v>
      </c>
    </row>
    <row r="7" spans="2:2" x14ac:dyDescent="0.35">
      <c r="B7" s="77"/>
    </row>
    <row r="8" spans="2:2" ht="58" x14ac:dyDescent="0.35">
      <c r="B8" s="77" t="s">
        <v>249</v>
      </c>
    </row>
    <row r="9" spans="2:2" x14ac:dyDescent="0.35">
      <c r="B9" s="77"/>
    </row>
    <row r="10" spans="2:2" ht="58" x14ac:dyDescent="0.35">
      <c r="B10" s="77" t="s">
        <v>250</v>
      </c>
    </row>
    <row r="11" spans="2:2" x14ac:dyDescent="0.35">
      <c r="B11" s="77"/>
    </row>
    <row r="12" spans="2:2" ht="29" x14ac:dyDescent="0.35">
      <c r="B12" s="77" t="s">
        <v>251</v>
      </c>
    </row>
    <row r="13" spans="2:2" x14ac:dyDescent="0.35">
      <c r="B13" s="77"/>
    </row>
    <row r="14" spans="2:2" ht="58" x14ac:dyDescent="0.35">
      <c r="B14" s="77" t="s">
        <v>252</v>
      </c>
    </row>
    <row r="15" spans="2:2" x14ac:dyDescent="0.35">
      <c r="B15" s="77"/>
    </row>
    <row r="16" spans="2:2" ht="44" thickBot="1" x14ac:dyDescent="0.4">
      <c r="B16" s="78" t="s">
        <v>253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77D0F-866A-4EFE-9FA3-9BBB9DEE4E64}">
  <sheetPr>
    <tabColor theme="2" tint="-0.499984740745262"/>
  </sheetPr>
  <dimension ref="B1:M26"/>
  <sheetViews>
    <sheetView showGridLines="0" zoomScale="93" zoomScaleNormal="93" workbookViewId="0">
      <selection activeCell="G30" sqref="G30"/>
    </sheetView>
  </sheetViews>
  <sheetFormatPr defaultColWidth="8.90625" defaultRowHeight="14.5" x14ac:dyDescent="0.35"/>
  <cols>
    <col min="1" max="1" width="12.453125" style="152" customWidth="1"/>
    <col min="2" max="2" width="20.453125" style="152" customWidth="1"/>
    <col min="3" max="11" width="25.453125" style="152" customWidth="1"/>
    <col min="12" max="12" width="24.453125" style="152" customWidth="1"/>
    <col min="13" max="13" width="18.453125" style="152" customWidth="1"/>
    <col min="14" max="14" width="21.54296875" style="152" customWidth="1"/>
    <col min="15" max="16" width="15.90625" style="152" bestFit="1" customWidth="1"/>
    <col min="17" max="17" width="11.08984375" style="152" bestFit="1" customWidth="1"/>
    <col min="18" max="16384" width="8.90625" style="152"/>
  </cols>
  <sheetData>
    <row r="1" spans="2:12" ht="15" thickBot="1" x14ac:dyDescent="0.4"/>
    <row r="2" spans="2:12" s="153" customFormat="1" ht="15.5" x14ac:dyDescent="0.35">
      <c r="B2" s="412" t="s">
        <v>254</v>
      </c>
      <c r="C2" s="413"/>
      <c r="D2" s="413"/>
      <c r="E2" s="413"/>
      <c r="F2" s="413"/>
      <c r="G2" s="413"/>
      <c r="H2" s="413"/>
      <c r="I2" s="413"/>
      <c r="J2" s="413"/>
      <c r="K2" s="413"/>
      <c r="L2" s="414"/>
    </row>
    <row r="3" spans="2:12" s="153" customFormat="1" ht="16" thickBot="1" x14ac:dyDescent="0.4">
      <c r="B3" s="415"/>
      <c r="C3" s="416"/>
      <c r="D3" s="416"/>
      <c r="E3" s="416"/>
      <c r="F3" s="416"/>
      <c r="G3" s="416"/>
      <c r="H3" s="416"/>
      <c r="I3" s="416"/>
      <c r="J3" s="416"/>
      <c r="K3" s="416"/>
      <c r="L3" s="417"/>
    </row>
    <row r="4" spans="2:12" s="153" customFormat="1" ht="16" thickBot="1" x14ac:dyDescent="0.4">
      <c r="B4" s="154"/>
      <c r="C4" s="154"/>
      <c r="D4" s="154"/>
      <c r="E4" s="154"/>
      <c r="F4" s="154"/>
      <c r="G4" s="154"/>
      <c r="H4" s="154"/>
      <c r="I4" s="154"/>
      <c r="J4" s="154"/>
      <c r="K4" s="154"/>
      <c r="L4" s="154"/>
    </row>
    <row r="5" spans="2:12" s="153" customFormat="1" ht="15.5" x14ac:dyDescent="0.35">
      <c r="B5" s="421" t="s">
        <v>242</v>
      </c>
      <c r="C5" s="422"/>
      <c r="D5" s="422"/>
      <c r="E5" s="422"/>
      <c r="F5" s="422"/>
      <c r="G5" s="422"/>
      <c r="H5" s="422"/>
      <c r="I5" s="422"/>
      <c r="J5" s="422"/>
      <c r="K5" s="422"/>
      <c r="L5" s="423"/>
    </row>
    <row r="6" spans="2:12" s="156" customFormat="1" ht="15.5" x14ac:dyDescent="0.35">
      <c r="B6" s="155"/>
      <c r="C6" s="418" t="str">
        <f>'1) Budget Table'!D4</f>
        <v>UNDP (Original Budget)</v>
      </c>
      <c r="D6" s="425" t="str">
        <f>'2) By Category'!F4</f>
        <v>UNDP costed extension</v>
      </c>
      <c r="E6" s="425" t="str">
        <f>'2) By Category'!G4</f>
        <v>UNDP Revised Budget</v>
      </c>
      <c r="F6" s="419" t="str">
        <f>'1) Budget Table'!H4</f>
        <v>UNFPA (Original Budget)</v>
      </c>
      <c r="G6" s="426" t="str">
        <f>'2) By Category'!K4</f>
        <v>UNFPA Costed extension</v>
      </c>
      <c r="H6" s="426" t="str">
        <f>'2) By Category'!L4</f>
        <v>UNFPA Revised Budget</v>
      </c>
      <c r="I6" s="420" t="str">
        <f>'1) Budget Table'!L4</f>
        <v>UNWomen (Original budget)</v>
      </c>
      <c r="J6" s="420" t="s">
        <v>255</v>
      </c>
      <c r="K6" s="420" t="s">
        <v>13</v>
      </c>
      <c r="L6" s="424" t="s">
        <v>242</v>
      </c>
    </row>
    <row r="7" spans="2:12" s="156" customFormat="1" ht="15.5" x14ac:dyDescent="0.35">
      <c r="B7" s="155"/>
      <c r="C7" s="418"/>
      <c r="D7" s="425"/>
      <c r="E7" s="425"/>
      <c r="F7" s="419"/>
      <c r="G7" s="426"/>
      <c r="H7" s="426"/>
      <c r="I7" s="420"/>
      <c r="J7" s="420"/>
      <c r="K7" s="420"/>
      <c r="L7" s="424"/>
    </row>
    <row r="8" spans="2:12" s="153" customFormat="1" ht="31" x14ac:dyDescent="0.35">
      <c r="B8" s="157" t="s">
        <v>224</v>
      </c>
      <c r="C8" s="185">
        <f>'2) By Category'!D199</f>
        <v>549400</v>
      </c>
      <c r="D8" s="185" cm="1">
        <f t="array" ref="D8:D16">'2) By Category'!F199:F207</f>
        <v>10000</v>
      </c>
      <c r="E8" s="186">
        <f>'2) By Category'!G199</f>
        <v>559400</v>
      </c>
      <c r="F8" s="181">
        <f>'2) By Category'!I199</f>
        <v>70000</v>
      </c>
      <c r="G8" s="181" cm="1">
        <f t="array" ref="G8:G14">'2) By Category'!K199:K205</f>
        <v>0</v>
      </c>
      <c r="H8" s="181" cm="1">
        <f t="array" ref="H8:H14">'2) By Category'!L199:L205</f>
        <v>70000</v>
      </c>
      <c r="I8" s="176">
        <f>'2) By Category'!M199</f>
        <v>87000</v>
      </c>
      <c r="J8" s="176" cm="1">
        <f t="array" ref="J8:J13">'2) By Category'!O199:O204</f>
        <v>20000</v>
      </c>
      <c r="K8" s="176" cm="1">
        <f t="array" ref="K8:K14">'2) By Category'!P199:P205</f>
        <v>107000</v>
      </c>
      <c r="L8" s="158">
        <f>K8+H8+E8</f>
        <v>736400</v>
      </c>
    </row>
    <row r="9" spans="2:12" s="153" customFormat="1" ht="46.5" x14ac:dyDescent="0.35">
      <c r="B9" s="157" t="s">
        <v>225</v>
      </c>
      <c r="C9" s="185">
        <f>'2) By Category'!D200</f>
        <v>56843</v>
      </c>
      <c r="D9" s="185">
        <v>66102</v>
      </c>
      <c r="E9" s="186">
        <f>'2) By Category'!G200</f>
        <v>122945</v>
      </c>
      <c r="F9" s="181">
        <f>'2) By Category'!I200</f>
        <v>40000</v>
      </c>
      <c r="G9" s="181">
        <v>0</v>
      </c>
      <c r="H9" s="181">
        <v>40000</v>
      </c>
      <c r="I9" s="176">
        <f>'2) By Category'!M200</f>
        <v>46000</v>
      </c>
      <c r="J9" s="176">
        <v>7000</v>
      </c>
      <c r="K9" s="176">
        <v>53000</v>
      </c>
      <c r="L9" s="158">
        <f t="shared" ref="L9:L14" si="0">K9+H9+E9</f>
        <v>215945</v>
      </c>
    </row>
    <row r="10" spans="2:12" s="153" customFormat="1" ht="62" x14ac:dyDescent="0.35">
      <c r="B10" s="157" t="s">
        <v>226</v>
      </c>
      <c r="C10" s="185">
        <f>'2) By Category'!D201</f>
        <v>100000</v>
      </c>
      <c r="D10" s="185">
        <v>72000</v>
      </c>
      <c r="E10" s="186">
        <f>'2) By Category'!G201</f>
        <v>172000</v>
      </c>
      <c r="F10" s="181">
        <f>'2) By Category'!I201</f>
        <v>0</v>
      </c>
      <c r="G10" s="181">
        <v>0</v>
      </c>
      <c r="H10" s="181">
        <v>0</v>
      </c>
      <c r="I10" s="176">
        <f>'2) By Category'!M201</f>
        <v>6000</v>
      </c>
      <c r="J10" s="176">
        <v>6000</v>
      </c>
      <c r="K10" s="176">
        <v>12000</v>
      </c>
      <c r="L10" s="158">
        <f t="shared" si="0"/>
        <v>184000</v>
      </c>
    </row>
    <row r="11" spans="2:12" s="153" customFormat="1" ht="31" x14ac:dyDescent="0.35">
      <c r="B11" s="159" t="s">
        <v>227</v>
      </c>
      <c r="C11" s="185">
        <f>'2) By Category'!D202</f>
        <v>340000</v>
      </c>
      <c r="D11" s="185">
        <v>55000</v>
      </c>
      <c r="E11" s="186">
        <f>'2) By Category'!G202</f>
        <v>395000</v>
      </c>
      <c r="F11" s="181">
        <f>'2) By Category'!I202</f>
        <v>135748</v>
      </c>
      <c r="G11" s="181">
        <v>0</v>
      </c>
      <c r="H11" s="181">
        <v>135748</v>
      </c>
      <c r="I11" s="176">
        <f>'2) By Category'!M202</f>
        <v>35000</v>
      </c>
      <c r="J11" s="176">
        <v>0</v>
      </c>
      <c r="K11" s="176">
        <v>35000</v>
      </c>
      <c r="L11" s="158">
        <f t="shared" si="0"/>
        <v>565748</v>
      </c>
    </row>
    <row r="12" spans="2:12" s="153" customFormat="1" ht="15.5" x14ac:dyDescent="0.35">
      <c r="B12" s="157" t="s">
        <v>228</v>
      </c>
      <c r="C12" s="185">
        <f>'2) By Category'!D203</f>
        <v>158000</v>
      </c>
      <c r="D12" s="185">
        <v>170730</v>
      </c>
      <c r="E12" s="186">
        <f>'2) By Category'!G203</f>
        <v>328730</v>
      </c>
      <c r="F12" s="181">
        <f>'2) By Category'!I203</f>
        <v>60000</v>
      </c>
      <c r="G12" s="181">
        <v>0</v>
      </c>
      <c r="H12" s="181">
        <v>60000</v>
      </c>
      <c r="I12" s="176">
        <f>'2) By Category'!M203</f>
        <v>75748</v>
      </c>
      <c r="J12" s="176">
        <v>7457.94</v>
      </c>
      <c r="K12" s="176">
        <v>83205.94</v>
      </c>
      <c r="L12" s="158">
        <f t="shared" si="0"/>
        <v>471935.94</v>
      </c>
    </row>
    <row r="13" spans="2:12" s="153" customFormat="1" ht="46.5" x14ac:dyDescent="0.35">
      <c r="B13" s="157" t="s">
        <v>229</v>
      </c>
      <c r="C13" s="185">
        <f>'2) By Category'!D204</f>
        <v>428000</v>
      </c>
      <c r="D13" s="185">
        <v>0</v>
      </c>
      <c r="E13" s="186">
        <f>'2) By Category'!G204</f>
        <v>428000</v>
      </c>
      <c r="F13" s="181">
        <f>'2) By Category'!I204</f>
        <v>255000</v>
      </c>
      <c r="G13" s="181">
        <v>0</v>
      </c>
      <c r="H13" s="181">
        <v>255000</v>
      </c>
      <c r="I13" s="176">
        <f>'2) By Category'!M204</f>
        <v>246000</v>
      </c>
      <c r="J13" s="176">
        <v>53000</v>
      </c>
      <c r="K13" s="176">
        <v>299000</v>
      </c>
      <c r="L13" s="158">
        <f t="shared" si="0"/>
        <v>982000</v>
      </c>
    </row>
    <row r="14" spans="2:12" s="153" customFormat="1" ht="31" x14ac:dyDescent="0.35">
      <c r="B14" s="157" t="s">
        <v>230</v>
      </c>
      <c r="C14" s="185">
        <f>'2) By Category'!D205</f>
        <v>50000</v>
      </c>
      <c r="D14" s="185">
        <v>0</v>
      </c>
      <c r="E14" s="185">
        <f>'2) By Category'!G205</f>
        <v>50000</v>
      </c>
      <c r="F14" s="181">
        <f>'2) By Category'!I205</f>
        <v>0</v>
      </c>
      <c r="G14" s="181">
        <v>0</v>
      </c>
      <c r="H14" s="181">
        <v>0</v>
      </c>
      <c r="I14" s="176">
        <f>'2) By Category'!M205</f>
        <v>65000</v>
      </c>
      <c r="J14" s="176">
        <f>'2) By Category'!O205</f>
        <v>0</v>
      </c>
      <c r="K14" s="176">
        <v>65000</v>
      </c>
      <c r="L14" s="158">
        <f t="shared" si="0"/>
        <v>115000</v>
      </c>
    </row>
    <row r="15" spans="2:12" s="162" customFormat="1" ht="30" customHeight="1" x14ac:dyDescent="0.35">
      <c r="B15" s="160" t="s">
        <v>256</v>
      </c>
      <c r="C15" s="187">
        <f>SUM(C8:C14)</f>
        <v>1682243</v>
      </c>
      <c r="D15" s="187">
        <v>373832</v>
      </c>
      <c r="E15" s="188">
        <f>SUM(E8:E14)</f>
        <v>2056075</v>
      </c>
      <c r="F15" s="182">
        <f>SUM(F8:F14)</f>
        <v>560748</v>
      </c>
      <c r="G15" s="182">
        <f>SUM(_xlfn.ANCHORARRAY(G8))</f>
        <v>0</v>
      </c>
      <c r="H15" s="182">
        <f>SUM(_xlfn.ANCHORARRAY(H8))</f>
        <v>560748</v>
      </c>
      <c r="I15" s="177">
        <f>SUM(I8:I14)</f>
        <v>560748</v>
      </c>
      <c r="J15" s="178">
        <f>SUM(J8:J14)</f>
        <v>93457.94</v>
      </c>
      <c r="K15" s="178">
        <f>SUM(_xlfn.ANCHORARRAY(K8))</f>
        <v>654205.93999999994</v>
      </c>
      <c r="L15" s="161">
        <f>SUM(L8:L14)</f>
        <v>3271028.94</v>
      </c>
    </row>
    <row r="16" spans="2:12" s="162" customFormat="1" ht="19.5" customHeight="1" thickBot="1" x14ac:dyDescent="0.4">
      <c r="B16" s="163" t="s">
        <v>244</v>
      </c>
      <c r="C16" s="189">
        <f>C15*0.07</f>
        <v>117757.01000000001</v>
      </c>
      <c r="D16" s="189">
        <v>26168.240000000002</v>
      </c>
      <c r="E16" s="189">
        <f>E15*0.07</f>
        <v>143925.25</v>
      </c>
      <c r="F16" s="183">
        <f t="shared" ref="F16:L16" si="1">F15*0.07</f>
        <v>39252.36</v>
      </c>
      <c r="G16" s="183">
        <f t="shared" si="1"/>
        <v>0</v>
      </c>
      <c r="H16" s="183">
        <f t="shared" si="1"/>
        <v>39252.36</v>
      </c>
      <c r="I16" s="179">
        <f t="shared" si="1"/>
        <v>39252.36</v>
      </c>
      <c r="J16" s="179">
        <f t="shared" si="1"/>
        <v>6542.055800000001</v>
      </c>
      <c r="K16" s="179">
        <f t="shared" si="1"/>
        <v>45794.415800000002</v>
      </c>
      <c r="L16" s="164">
        <f t="shared" si="1"/>
        <v>228972.02580000003</v>
      </c>
    </row>
    <row r="17" spans="2:13" s="162" customFormat="1" ht="25.5" customHeight="1" thickBot="1" x14ac:dyDescent="0.4">
      <c r="B17" s="165" t="s">
        <v>14</v>
      </c>
      <c r="C17" s="190">
        <f>C15+C16</f>
        <v>1800000.01</v>
      </c>
      <c r="D17" s="190">
        <f>D15+D16</f>
        <v>400000.24</v>
      </c>
      <c r="E17" s="190">
        <f>E15+E16</f>
        <v>2200000.25</v>
      </c>
      <c r="F17" s="184">
        <f t="shared" ref="F17:L17" si="2">F15+F16</f>
        <v>600000.36</v>
      </c>
      <c r="G17" s="184">
        <f t="shared" si="2"/>
        <v>0</v>
      </c>
      <c r="H17" s="184">
        <f t="shared" si="2"/>
        <v>600000.36</v>
      </c>
      <c r="I17" s="180">
        <f t="shared" si="2"/>
        <v>600000.36</v>
      </c>
      <c r="J17" s="180">
        <f>SUM(J15:J16)</f>
        <v>99999.995800000004</v>
      </c>
      <c r="K17" s="180">
        <f>SUM(K15:K16)</f>
        <v>700000.3557999999</v>
      </c>
      <c r="L17" s="166">
        <f t="shared" si="2"/>
        <v>3500000.9657999999</v>
      </c>
    </row>
    <row r="18" spans="2:13" s="153" customFormat="1" ht="15.5" x14ac:dyDescent="0.35">
      <c r="B18" s="154"/>
      <c r="C18" s="154"/>
      <c r="D18" s="154"/>
      <c r="E18" s="154"/>
      <c r="F18" s="154"/>
      <c r="G18" s="154"/>
      <c r="H18" s="154"/>
      <c r="I18" s="154"/>
      <c r="J18" s="154"/>
      <c r="K18" s="154"/>
      <c r="L18" s="154"/>
      <c r="M18" s="154"/>
    </row>
    <row r="19" spans="2:13" s="171" customFormat="1" ht="15.75" customHeight="1" thickBot="1" x14ac:dyDescent="0.4">
      <c r="B19" s="411"/>
      <c r="C19" s="411"/>
      <c r="D19" s="411"/>
      <c r="E19" s="411"/>
      <c r="F19" s="411"/>
      <c r="G19" s="411"/>
      <c r="H19" s="411"/>
      <c r="I19" s="411"/>
      <c r="J19" s="411"/>
      <c r="K19" s="411"/>
      <c r="L19" s="411"/>
      <c r="M19" s="170"/>
    </row>
    <row r="20" spans="2:13" s="172" customFormat="1" ht="15.75" customHeight="1" x14ac:dyDescent="0.35">
      <c r="B20" s="427" t="s">
        <v>204</v>
      </c>
      <c r="C20" s="428"/>
      <c r="D20" s="428"/>
      <c r="E20" s="428"/>
      <c r="F20" s="428"/>
      <c r="G20" s="429"/>
      <c r="H20" s="169"/>
      <c r="I20" s="411"/>
      <c r="J20" s="169"/>
      <c r="K20" s="169"/>
      <c r="L20" s="411"/>
      <c r="M20" s="411"/>
    </row>
    <row r="21" spans="2:13" s="172" customFormat="1" ht="15.75" customHeight="1" x14ac:dyDescent="0.35">
      <c r="B21" s="142"/>
      <c r="C21" s="391" t="s">
        <v>205</v>
      </c>
      <c r="D21" s="391" t="s">
        <v>206</v>
      </c>
      <c r="E21" s="391" t="s">
        <v>207</v>
      </c>
      <c r="F21" s="391" t="s">
        <v>14</v>
      </c>
      <c r="G21" s="430" t="s">
        <v>208</v>
      </c>
      <c r="H21" s="169"/>
      <c r="I21" s="411"/>
      <c r="J21" s="169"/>
      <c r="K21" s="169"/>
      <c r="L21" s="411"/>
      <c r="M21" s="411"/>
    </row>
    <row r="22" spans="2:13" s="172" customFormat="1" ht="23.25" customHeight="1" x14ac:dyDescent="0.35">
      <c r="B22" s="142"/>
      <c r="C22" s="392"/>
      <c r="D22" s="392"/>
      <c r="E22" s="392"/>
      <c r="F22" s="392"/>
      <c r="G22" s="401"/>
      <c r="H22" s="174"/>
      <c r="I22" s="174"/>
      <c r="J22" s="174"/>
      <c r="K22" s="174"/>
      <c r="L22" s="173"/>
      <c r="M22" s="173"/>
    </row>
    <row r="23" spans="2:13" s="172" customFormat="1" ht="24.75" customHeight="1" x14ac:dyDescent="0.35">
      <c r="B23" s="11" t="s">
        <v>209</v>
      </c>
      <c r="C23" s="147">
        <f>'1) Budget Table'!D191</f>
        <v>1260000.007</v>
      </c>
      <c r="D23" s="148" t="e">
        <f>'1) Budget Table'!#REF!</f>
        <v>#REF!</v>
      </c>
      <c r="E23" s="148" t="e">
        <f>'1) Budget Table'!#REF!</f>
        <v>#REF!</v>
      </c>
      <c r="F23" s="148" t="e">
        <f>+C23+D23+E23</f>
        <v>#REF!</v>
      </c>
      <c r="G23" s="143">
        <v>0.7</v>
      </c>
      <c r="H23" s="174"/>
      <c r="I23" s="174"/>
      <c r="J23" s="174"/>
      <c r="K23" s="174"/>
      <c r="L23" s="173"/>
      <c r="M23" s="173"/>
    </row>
    <row r="24" spans="2:13" s="172" customFormat="1" ht="24.75" customHeight="1" x14ac:dyDescent="0.35">
      <c r="B24" s="144" t="s">
        <v>210</v>
      </c>
      <c r="C24" s="147">
        <f>'1) Budget Table'!D192</f>
        <v>540000.00300000003</v>
      </c>
      <c r="D24" s="147" t="e">
        <f>'1) Budget Table'!#REF!</f>
        <v>#REF!</v>
      </c>
      <c r="E24" s="147" t="e">
        <f>'1) Budget Table'!#REF!</f>
        <v>#REF!</v>
      </c>
      <c r="F24" s="148" t="e">
        <f t="shared" ref="F24:F25" si="3">+C24+D24+E24</f>
        <v>#REF!</v>
      </c>
      <c r="G24" s="145">
        <v>0.3</v>
      </c>
      <c r="H24" s="174"/>
      <c r="I24" s="174"/>
      <c r="J24" s="174"/>
      <c r="K24" s="174"/>
      <c r="L24" s="173"/>
      <c r="M24" s="173"/>
    </row>
    <row r="25" spans="2:13" s="172" customFormat="1" ht="15.5" x14ac:dyDescent="0.35">
      <c r="B25" s="144" t="s">
        <v>211</v>
      </c>
      <c r="C25" s="147">
        <f>$D$193*H25</f>
        <v>0</v>
      </c>
      <c r="D25" s="148">
        <f>$E$193*H25</f>
        <v>0</v>
      </c>
      <c r="E25" s="148"/>
      <c r="F25" s="148">
        <f t="shared" si="3"/>
        <v>0</v>
      </c>
      <c r="G25" s="145">
        <f>SUM(C25:F25)</f>
        <v>0</v>
      </c>
      <c r="H25" s="175"/>
      <c r="I25" s="175"/>
      <c r="J25" s="175"/>
      <c r="K25" s="175"/>
      <c r="L25" s="175"/>
    </row>
    <row r="26" spans="2:13" ht="16" thickBot="1" x14ac:dyDescent="0.4">
      <c r="B26" s="5" t="s">
        <v>212</v>
      </c>
      <c r="C26" s="127">
        <f>SUM(C23:C25)</f>
        <v>1800000.01</v>
      </c>
      <c r="D26" s="127" t="e">
        <f>SUM(D23:D25)</f>
        <v>#REF!</v>
      </c>
      <c r="E26" s="127" t="e">
        <f>SUM(E23:E25)</f>
        <v>#REF!</v>
      </c>
      <c r="F26" s="127" t="e">
        <f>+F23+F24</f>
        <v>#REF!</v>
      </c>
      <c r="G26" s="146">
        <f>SUM(G23:G25)</f>
        <v>1</v>
      </c>
    </row>
  </sheetData>
  <sheetProtection formatCells="0" formatColumns="0" formatRows="0"/>
  <mergeCells count="22">
    <mergeCell ref="B20:G20"/>
    <mergeCell ref="C21:C22"/>
    <mergeCell ref="D21:D22"/>
    <mergeCell ref="E21:E22"/>
    <mergeCell ref="F21:F22"/>
    <mergeCell ref="G21:G22"/>
    <mergeCell ref="M20:M21"/>
    <mergeCell ref="B2:L3"/>
    <mergeCell ref="C6:C7"/>
    <mergeCell ref="F6:F7"/>
    <mergeCell ref="I6:I7"/>
    <mergeCell ref="I20:I21"/>
    <mergeCell ref="B19:L19"/>
    <mergeCell ref="B5:L5"/>
    <mergeCell ref="L6:L7"/>
    <mergeCell ref="L20:L21"/>
    <mergeCell ref="D6:D7"/>
    <mergeCell ref="E6:E7"/>
    <mergeCell ref="G6:G7"/>
    <mergeCell ref="H6:H7"/>
    <mergeCell ref="J6:J7"/>
    <mergeCell ref="K6:K7"/>
  </mergeCells>
  <dataValidations count="7">
    <dataValidation allowBlank="1" showInputMessage="1" showErrorMessage="1" prompt="Includes all related staff and temporary staff costs including base salary, post adjustment and all staff entitlements." sqref="B8" xr:uid="{685C32D9-A29E-4AB3-A589-E17EED1B2D70}"/>
    <dataValidation allowBlank="1" showInputMessage="1" showErrorMessage="1" prompt="Includes all direct and indirect costs (e.g. freight, transport, delivery, distribution) associated with procurement of supplies, commodities and materials. Office supplies should be reported as &quot;General Operating&quot;." sqref="B9" xr:uid="{E9DDC0AE-2185-45F7-BFCB-FDA525A480C6}"/>
    <dataValidation allowBlank="1" showInputMessage="1" showErrorMessage="1" prompt="For those reporting assets on UNSAS or modified UNSAS basis (i.e. expense up front) this would relate to all costs to put asset into service. For those who do donor reports according to IPSAS this would equal depreciation for period." sqref="B10" xr:uid="{77711502-57BE-4DB4-AF61-EF9806395508}"/>
    <dataValidation allowBlank="1" showInputMessage="1" showErrorMessage="1" prompt="Includes staff and non-staff travel paid for by the organization directly related to a project." sqref="B12" xr:uid="{7599ADEE-72AD-45B4-93A0-EDFAEB4D5077}"/>
    <dataValidation allowBlank="1" showInputMessage="1" showErrorMessage="1" prompt="Services contracted by an organization which follow the normal procurement processes." sqref="B11" xr:uid="{E0DB3F96-9659-4639-AF80-B798EAC818A8}"/>
    <dataValidation allowBlank="1" showInputMessage="1" showErrorMessage="1" prompt="Includes transfers to national counterparts and any other transfers given to an implementing partner (e.g. NGO) which is not similar to a commercial service contract as per above. In IPSAS terms this would be more similar to non-exchange transactions." sqref="B13" xr:uid="{2F0DD795-5EC8-483B-85A0-4555258DC886}"/>
    <dataValidation allowBlank="1" showInputMessage="1" showErrorMessage="1" prompt=" Includes all general operating costs for running an office. Examples include telecommunication, rents, finance charges and other costs which cannot be mapped to other expense categories." sqref="B14" xr:uid="{D281C19F-1EF8-4A9D-BA14-51718AA1EA2B}"/>
  </dataValidations>
  <pageMargins left="0.7" right="0.7" top="0.75" bottom="0.75" header="0.3" footer="0.3"/>
  <pageSetup orientation="portrait" r:id="rId1"/>
  <ignoredErrors>
    <ignoredError sqref="I6:I7 C6:C7 F6:F7" unlockedFormula="1"/>
  </ignoredErrors>
  <extLst>
    <ext xmlns:x14="http://schemas.microsoft.com/office/spreadsheetml/2009/9/main" uri="{78C0D931-6437-407d-A8EE-F0AAD7539E65}">
      <x14:conditionalFormattings>
        <x14:conditionalFormatting xmlns:xm="http://schemas.microsoft.com/office/excel/2006/main">
          <x14:cfRule type="cellIs" priority="1" operator="notEqual" id="{9FB9F449-C4BB-4C52-B0C3-287653B4F981}">
            <xm:f>'1) Budget Table'!$P$186</xm:f>
            <x14:dxf>
              <font>
                <color rgb="FF9C0006"/>
              </font>
              <fill>
                <patternFill>
                  <bgColor rgb="FFFFC7CE"/>
                </patternFill>
              </fill>
            </x14:dxf>
          </x14:cfRule>
          <xm:sqref>L17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85465-8CD8-428B-8440-C6A70E3F1392}">
  <sheetPr>
    <tabColor theme="2" tint="-0.499984740745262"/>
  </sheetPr>
  <dimension ref="A1:A6"/>
  <sheetViews>
    <sheetView workbookViewId="0">
      <selection activeCell="J6" sqref="J6"/>
    </sheetView>
  </sheetViews>
  <sheetFormatPr defaultColWidth="8.90625" defaultRowHeight="14.5" x14ac:dyDescent="0.35"/>
  <sheetData>
    <row r="1" spans="1:1" x14ac:dyDescent="0.35">
      <c r="A1" s="74">
        <v>0</v>
      </c>
    </row>
    <row r="2" spans="1:1" x14ac:dyDescent="0.35">
      <c r="A2" s="74">
        <v>0.2</v>
      </c>
    </row>
    <row r="3" spans="1:1" x14ac:dyDescent="0.35">
      <c r="A3" s="74">
        <v>0.4</v>
      </c>
    </row>
    <row r="4" spans="1:1" x14ac:dyDescent="0.35">
      <c r="A4" s="74">
        <v>0.6</v>
      </c>
    </row>
    <row r="5" spans="1:1" x14ac:dyDescent="0.35">
      <c r="A5" s="74">
        <v>0.8</v>
      </c>
    </row>
    <row r="6" spans="1:1" x14ac:dyDescent="0.35">
      <c r="A6" s="74">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AD6C3-7045-4784-9A71-26257C808563}">
  <dimension ref="A1:B170"/>
  <sheetViews>
    <sheetView topLeftCell="A148" workbookViewId="0">
      <selection activeCell="D3" sqref="D3"/>
    </sheetView>
  </sheetViews>
  <sheetFormatPr defaultColWidth="8.90625" defaultRowHeight="14.5" x14ac:dyDescent="0.35"/>
  <sheetData>
    <row r="1" spans="1:2" x14ac:dyDescent="0.35">
      <c r="A1" s="48" t="s">
        <v>257</v>
      </c>
      <c r="B1" s="49" t="s">
        <v>258</v>
      </c>
    </row>
    <row r="2" spans="1:2" x14ac:dyDescent="0.35">
      <c r="A2" s="50" t="s">
        <v>259</v>
      </c>
      <c r="B2" s="51" t="s">
        <v>260</v>
      </c>
    </row>
    <row r="3" spans="1:2" x14ac:dyDescent="0.35">
      <c r="A3" s="50" t="s">
        <v>261</v>
      </c>
      <c r="B3" s="51" t="s">
        <v>262</v>
      </c>
    </row>
    <row r="4" spans="1:2" x14ac:dyDescent="0.35">
      <c r="A4" s="50" t="s">
        <v>263</v>
      </c>
      <c r="B4" s="51" t="s">
        <v>264</v>
      </c>
    </row>
    <row r="5" spans="1:2" x14ac:dyDescent="0.35">
      <c r="A5" s="50" t="s">
        <v>265</v>
      </c>
      <c r="B5" s="51" t="s">
        <v>266</v>
      </c>
    </row>
    <row r="6" spans="1:2" x14ac:dyDescent="0.35">
      <c r="A6" s="50" t="s">
        <v>267</v>
      </c>
      <c r="B6" s="51" t="s">
        <v>268</v>
      </c>
    </row>
    <row r="7" spans="1:2" x14ac:dyDescent="0.35">
      <c r="A7" s="50" t="s">
        <v>269</v>
      </c>
      <c r="B7" s="51" t="s">
        <v>270</v>
      </c>
    </row>
    <row r="8" spans="1:2" x14ac:dyDescent="0.35">
      <c r="A8" s="50" t="s">
        <v>271</v>
      </c>
      <c r="B8" s="51" t="s">
        <v>272</v>
      </c>
    </row>
    <row r="9" spans="1:2" x14ac:dyDescent="0.35">
      <c r="A9" s="50" t="s">
        <v>273</v>
      </c>
      <c r="B9" s="51" t="s">
        <v>274</v>
      </c>
    </row>
    <row r="10" spans="1:2" x14ac:dyDescent="0.35">
      <c r="A10" s="50" t="s">
        <v>275</v>
      </c>
      <c r="B10" s="51" t="s">
        <v>276</v>
      </c>
    </row>
    <row r="11" spans="1:2" x14ac:dyDescent="0.35">
      <c r="A11" s="50" t="s">
        <v>277</v>
      </c>
      <c r="B11" s="51" t="s">
        <v>278</v>
      </c>
    </row>
    <row r="12" spans="1:2" x14ac:dyDescent="0.35">
      <c r="A12" s="50" t="s">
        <v>279</v>
      </c>
      <c r="B12" s="51" t="s">
        <v>280</v>
      </c>
    </row>
    <row r="13" spans="1:2" x14ac:dyDescent="0.35">
      <c r="A13" s="50" t="s">
        <v>281</v>
      </c>
      <c r="B13" s="51" t="s">
        <v>282</v>
      </c>
    </row>
    <row r="14" spans="1:2" x14ac:dyDescent="0.35">
      <c r="A14" s="50" t="s">
        <v>283</v>
      </c>
      <c r="B14" s="51" t="s">
        <v>284</v>
      </c>
    </row>
    <row r="15" spans="1:2" x14ac:dyDescent="0.35">
      <c r="A15" s="50" t="s">
        <v>285</v>
      </c>
      <c r="B15" s="51" t="s">
        <v>286</v>
      </c>
    </row>
    <row r="16" spans="1:2" x14ac:dyDescent="0.35">
      <c r="A16" s="50" t="s">
        <v>287</v>
      </c>
      <c r="B16" s="51" t="s">
        <v>288</v>
      </c>
    </row>
    <row r="17" spans="1:2" x14ac:dyDescent="0.35">
      <c r="A17" s="50" t="s">
        <v>289</v>
      </c>
      <c r="B17" s="51" t="s">
        <v>290</v>
      </c>
    </row>
    <row r="18" spans="1:2" x14ac:dyDescent="0.35">
      <c r="A18" s="50" t="s">
        <v>291</v>
      </c>
      <c r="B18" s="51" t="s">
        <v>292</v>
      </c>
    </row>
    <row r="19" spans="1:2" x14ac:dyDescent="0.35">
      <c r="A19" s="50" t="s">
        <v>293</v>
      </c>
      <c r="B19" s="51" t="s">
        <v>294</v>
      </c>
    </row>
    <row r="20" spans="1:2" x14ac:dyDescent="0.35">
      <c r="A20" s="50" t="s">
        <v>295</v>
      </c>
      <c r="B20" s="51" t="s">
        <v>296</v>
      </c>
    </row>
    <row r="21" spans="1:2" x14ac:dyDescent="0.35">
      <c r="A21" s="50" t="s">
        <v>297</v>
      </c>
      <c r="B21" s="51" t="s">
        <v>298</v>
      </c>
    </row>
    <row r="22" spans="1:2" x14ac:dyDescent="0.35">
      <c r="A22" s="50" t="s">
        <v>299</v>
      </c>
      <c r="B22" s="51" t="s">
        <v>300</v>
      </c>
    </row>
    <row r="23" spans="1:2" x14ac:dyDescent="0.35">
      <c r="A23" s="50" t="s">
        <v>301</v>
      </c>
      <c r="B23" s="51" t="s">
        <v>302</v>
      </c>
    </row>
    <row r="24" spans="1:2" x14ac:dyDescent="0.35">
      <c r="A24" s="50" t="s">
        <v>303</v>
      </c>
      <c r="B24" s="51" t="s">
        <v>304</v>
      </c>
    </row>
    <row r="25" spans="1:2" x14ac:dyDescent="0.35">
      <c r="A25" s="50" t="s">
        <v>305</v>
      </c>
      <c r="B25" s="51" t="s">
        <v>306</v>
      </c>
    </row>
    <row r="26" spans="1:2" x14ac:dyDescent="0.35">
      <c r="A26" s="50" t="s">
        <v>307</v>
      </c>
      <c r="B26" s="51" t="s">
        <v>308</v>
      </c>
    </row>
    <row r="27" spans="1:2" x14ac:dyDescent="0.35">
      <c r="A27" s="50" t="s">
        <v>309</v>
      </c>
      <c r="B27" s="51" t="s">
        <v>310</v>
      </c>
    </row>
    <row r="28" spans="1:2" x14ac:dyDescent="0.35">
      <c r="A28" s="50" t="s">
        <v>311</v>
      </c>
      <c r="B28" s="51" t="s">
        <v>312</v>
      </c>
    </row>
    <row r="29" spans="1:2" x14ac:dyDescent="0.35">
      <c r="A29" s="50" t="s">
        <v>313</v>
      </c>
      <c r="B29" s="51" t="s">
        <v>314</v>
      </c>
    </row>
    <row r="30" spans="1:2" x14ac:dyDescent="0.35">
      <c r="A30" s="50" t="s">
        <v>315</v>
      </c>
      <c r="B30" s="51" t="s">
        <v>316</v>
      </c>
    </row>
    <row r="31" spans="1:2" x14ac:dyDescent="0.35">
      <c r="A31" s="50" t="s">
        <v>317</v>
      </c>
      <c r="B31" s="51" t="s">
        <v>318</v>
      </c>
    </row>
    <row r="32" spans="1:2" x14ac:dyDescent="0.35">
      <c r="A32" s="50" t="s">
        <v>319</v>
      </c>
      <c r="B32" s="51" t="s">
        <v>320</v>
      </c>
    </row>
    <row r="33" spans="1:2" x14ac:dyDescent="0.35">
      <c r="A33" s="50" t="s">
        <v>321</v>
      </c>
      <c r="B33" s="51" t="s">
        <v>322</v>
      </c>
    </row>
    <row r="34" spans="1:2" x14ac:dyDescent="0.35">
      <c r="A34" s="50" t="s">
        <v>323</v>
      </c>
      <c r="B34" s="51" t="s">
        <v>324</v>
      </c>
    </row>
    <row r="35" spans="1:2" x14ac:dyDescent="0.35">
      <c r="A35" s="50" t="s">
        <v>325</v>
      </c>
      <c r="B35" s="51" t="s">
        <v>326</v>
      </c>
    </row>
    <row r="36" spans="1:2" x14ac:dyDescent="0.35">
      <c r="A36" s="50" t="s">
        <v>327</v>
      </c>
      <c r="B36" s="51" t="s">
        <v>328</v>
      </c>
    </row>
    <row r="37" spans="1:2" x14ac:dyDescent="0.35">
      <c r="A37" s="50" t="s">
        <v>329</v>
      </c>
      <c r="B37" s="51" t="s">
        <v>330</v>
      </c>
    </row>
    <row r="38" spans="1:2" x14ac:dyDescent="0.35">
      <c r="A38" s="50" t="s">
        <v>331</v>
      </c>
      <c r="B38" s="51" t="s">
        <v>332</v>
      </c>
    </row>
    <row r="39" spans="1:2" x14ac:dyDescent="0.35">
      <c r="A39" s="50" t="s">
        <v>333</v>
      </c>
      <c r="B39" s="51" t="s">
        <v>334</v>
      </c>
    </row>
    <row r="40" spans="1:2" x14ac:dyDescent="0.35">
      <c r="A40" s="50" t="s">
        <v>335</v>
      </c>
      <c r="B40" s="51" t="s">
        <v>336</v>
      </c>
    </row>
    <row r="41" spans="1:2" x14ac:dyDescent="0.35">
      <c r="A41" s="50" t="s">
        <v>337</v>
      </c>
      <c r="B41" s="51" t="s">
        <v>338</v>
      </c>
    </row>
    <row r="42" spans="1:2" x14ac:dyDescent="0.35">
      <c r="A42" s="50" t="s">
        <v>339</v>
      </c>
      <c r="B42" s="51" t="s">
        <v>340</v>
      </c>
    </row>
    <row r="43" spans="1:2" x14ac:dyDescent="0.35">
      <c r="A43" s="50" t="s">
        <v>341</v>
      </c>
      <c r="B43" s="51" t="s">
        <v>342</v>
      </c>
    </row>
    <row r="44" spans="1:2" x14ac:dyDescent="0.35">
      <c r="A44" s="50" t="s">
        <v>343</v>
      </c>
      <c r="B44" s="51" t="s">
        <v>344</v>
      </c>
    </row>
    <row r="45" spans="1:2" x14ac:dyDescent="0.35">
      <c r="A45" s="50" t="s">
        <v>345</v>
      </c>
      <c r="B45" s="51" t="s">
        <v>346</v>
      </c>
    </row>
    <row r="46" spans="1:2" x14ac:dyDescent="0.35">
      <c r="A46" s="50" t="s">
        <v>347</v>
      </c>
      <c r="B46" s="51" t="s">
        <v>348</v>
      </c>
    </row>
    <row r="47" spans="1:2" x14ac:dyDescent="0.35">
      <c r="A47" s="50" t="s">
        <v>349</v>
      </c>
      <c r="B47" s="51" t="s">
        <v>350</v>
      </c>
    </row>
    <row r="48" spans="1:2" x14ac:dyDescent="0.35">
      <c r="A48" s="50" t="s">
        <v>351</v>
      </c>
      <c r="B48" s="51" t="s">
        <v>352</v>
      </c>
    </row>
    <row r="49" spans="1:2" x14ac:dyDescent="0.35">
      <c r="A49" s="50" t="s">
        <v>353</v>
      </c>
      <c r="B49" s="51" t="s">
        <v>354</v>
      </c>
    </row>
    <row r="50" spans="1:2" x14ac:dyDescent="0.35">
      <c r="A50" s="50" t="s">
        <v>355</v>
      </c>
      <c r="B50" s="51" t="s">
        <v>356</v>
      </c>
    </row>
    <row r="51" spans="1:2" x14ac:dyDescent="0.35">
      <c r="A51" s="50" t="s">
        <v>357</v>
      </c>
      <c r="B51" s="51" t="s">
        <v>358</v>
      </c>
    </row>
    <row r="52" spans="1:2" x14ac:dyDescent="0.35">
      <c r="A52" s="50" t="s">
        <v>359</v>
      </c>
      <c r="B52" s="51" t="s">
        <v>360</v>
      </c>
    </row>
    <row r="53" spans="1:2" x14ac:dyDescent="0.35">
      <c r="A53" s="50" t="s">
        <v>361</v>
      </c>
      <c r="B53" s="51" t="s">
        <v>362</v>
      </c>
    </row>
    <row r="54" spans="1:2" x14ac:dyDescent="0.35">
      <c r="A54" s="50" t="s">
        <v>363</v>
      </c>
      <c r="B54" s="51" t="s">
        <v>364</v>
      </c>
    </row>
    <row r="55" spans="1:2" x14ac:dyDescent="0.35">
      <c r="A55" s="50" t="s">
        <v>365</v>
      </c>
      <c r="B55" s="51" t="s">
        <v>366</v>
      </c>
    </row>
    <row r="56" spans="1:2" x14ac:dyDescent="0.35">
      <c r="A56" s="50" t="s">
        <v>367</v>
      </c>
      <c r="B56" s="51" t="s">
        <v>368</v>
      </c>
    </row>
    <row r="57" spans="1:2" x14ac:dyDescent="0.35">
      <c r="A57" s="50" t="s">
        <v>369</v>
      </c>
      <c r="B57" s="51" t="s">
        <v>370</v>
      </c>
    </row>
    <row r="58" spans="1:2" x14ac:dyDescent="0.35">
      <c r="A58" s="50" t="s">
        <v>371</v>
      </c>
      <c r="B58" s="51" t="s">
        <v>372</v>
      </c>
    </row>
    <row r="59" spans="1:2" x14ac:dyDescent="0.35">
      <c r="A59" s="50" t="s">
        <v>373</v>
      </c>
      <c r="B59" s="51" t="s">
        <v>374</v>
      </c>
    </row>
    <row r="60" spans="1:2" x14ac:dyDescent="0.35">
      <c r="A60" s="50" t="s">
        <v>375</v>
      </c>
      <c r="B60" s="51" t="s">
        <v>376</v>
      </c>
    </row>
    <row r="61" spans="1:2" x14ac:dyDescent="0.35">
      <c r="A61" s="50" t="s">
        <v>377</v>
      </c>
      <c r="B61" s="51" t="s">
        <v>378</v>
      </c>
    </row>
    <row r="62" spans="1:2" x14ac:dyDescent="0.35">
      <c r="A62" s="50" t="s">
        <v>379</v>
      </c>
      <c r="B62" s="51" t="s">
        <v>380</v>
      </c>
    </row>
    <row r="63" spans="1:2" x14ac:dyDescent="0.35">
      <c r="A63" s="50" t="s">
        <v>381</v>
      </c>
      <c r="B63" s="51" t="s">
        <v>382</v>
      </c>
    </row>
    <row r="64" spans="1:2" x14ac:dyDescent="0.35">
      <c r="A64" s="50" t="s">
        <v>383</v>
      </c>
      <c r="B64" s="51" t="s">
        <v>384</v>
      </c>
    </row>
    <row r="65" spans="1:2" x14ac:dyDescent="0.35">
      <c r="A65" s="50" t="s">
        <v>385</v>
      </c>
      <c r="B65" s="51" t="s">
        <v>386</v>
      </c>
    </row>
    <row r="66" spans="1:2" x14ac:dyDescent="0.35">
      <c r="A66" s="50" t="s">
        <v>387</v>
      </c>
      <c r="B66" s="51" t="s">
        <v>388</v>
      </c>
    </row>
    <row r="67" spans="1:2" x14ac:dyDescent="0.35">
      <c r="A67" s="50" t="s">
        <v>389</v>
      </c>
      <c r="B67" s="51" t="s">
        <v>390</v>
      </c>
    </row>
    <row r="68" spans="1:2" x14ac:dyDescent="0.35">
      <c r="A68" s="50" t="s">
        <v>391</v>
      </c>
      <c r="B68" s="51" t="s">
        <v>392</v>
      </c>
    </row>
    <row r="69" spans="1:2" x14ac:dyDescent="0.35">
      <c r="A69" s="50" t="s">
        <v>393</v>
      </c>
      <c r="B69" s="51" t="s">
        <v>394</v>
      </c>
    </row>
    <row r="70" spans="1:2" x14ac:dyDescent="0.35">
      <c r="A70" s="50" t="s">
        <v>395</v>
      </c>
      <c r="B70" s="51" t="s">
        <v>396</v>
      </c>
    </row>
    <row r="71" spans="1:2" x14ac:dyDescent="0.35">
      <c r="A71" s="50" t="s">
        <v>397</v>
      </c>
      <c r="B71" s="51" t="s">
        <v>398</v>
      </c>
    </row>
    <row r="72" spans="1:2" x14ac:dyDescent="0.35">
      <c r="A72" s="50" t="s">
        <v>399</v>
      </c>
      <c r="B72" s="51" t="s">
        <v>400</v>
      </c>
    </row>
    <row r="73" spans="1:2" x14ac:dyDescent="0.35">
      <c r="A73" s="50" t="s">
        <v>401</v>
      </c>
      <c r="B73" s="51" t="s">
        <v>402</v>
      </c>
    </row>
    <row r="74" spans="1:2" x14ac:dyDescent="0.35">
      <c r="A74" s="50" t="s">
        <v>403</v>
      </c>
      <c r="B74" s="51" t="s">
        <v>404</v>
      </c>
    </row>
    <row r="75" spans="1:2" x14ac:dyDescent="0.35">
      <c r="A75" s="50" t="s">
        <v>405</v>
      </c>
      <c r="B75" s="52" t="s">
        <v>406</v>
      </c>
    </row>
    <row r="76" spans="1:2" x14ac:dyDescent="0.35">
      <c r="A76" s="50" t="s">
        <v>407</v>
      </c>
      <c r="B76" s="52" t="s">
        <v>408</v>
      </c>
    </row>
    <row r="77" spans="1:2" x14ac:dyDescent="0.35">
      <c r="A77" s="50" t="s">
        <v>409</v>
      </c>
      <c r="B77" s="52" t="s">
        <v>410</v>
      </c>
    </row>
    <row r="78" spans="1:2" x14ac:dyDescent="0.35">
      <c r="A78" s="50" t="s">
        <v>411</v>
      </c>
      <c r="B78" s="52" t="s">
        <v>412</v>
      </c>
    </row>
    <row r="79" spans="1:2" x14ac:dyDescent="0.35">
      <c r="A79" s="50" t="s">
        <v>413</v>
      </c>
      <c r="B79" s="52" t="s">
        <v>414</v>
      </c>
    </row>
    <row r="80" spans="1:2" x14ac:dyDescent="0.35">
      <c r="A80" s="50" t="s">
        <v>415</v>
      </c>
      <c r="B80" s="52" t="s">
        <v>416</v>
      </c>
    </row>
    <row r="81" spans="1:2" x14ac:dyDescent="0.35">
      <c r="A81" s="50" t="s">
        <v>417</v>
      </c>
      <c r="B81" s="52" t="s">
        <v>418</v>
      </c>
    </row>
    <row r="82" spans="1:2" x14ac:dyDescent="0.35">
      <c r="A82" s="50" t="s">
        <v>419</v>
      </c>
      <c r="B82" s="52" t="s">
        <v>420</v>
      </c>
    </row>
    <row r="83" spans="1:2" x14ac:dyDescent="0.35">
      <c r="A83" s="50" t="s">
        <v>421</v>
      </c>
      <c r="B83" s="52" t="s">
        <v>422</v>
      </c>
    </row>
    <row r="84" spans="1:2" x14ac:dyDescent="0.35">
      <c r="A84" s="50" t="s">
        <v>423</v>
      </c>
      <c r="B84" s="52" t="s">
        <v>424</v>
      </c>
    </row>
    <row r="85" spans="1:2" x14ac:dyDescent="0.35">
      <c r="A85" s="50" t="s">
        <v>425</v>
      </c>
      <c r="B85" s="52" t="s">
        <v>426</v>
      </c>
    </row>
    <row r="86" spans="1:2" x14ac:dyDescent="0.35">
      <c r="A86" s="50" t="s">
        <v>427</v>
      </c>
      <c r="B86" s="52" t="s">
        <v>428</v>
      </c>
    </row>
    <row r="87" spans="1:2" x14ac:dyDescent="0.35">
      <c r="A87" s="50" t="s">
        <v>429</v>
      </c>
      <c r="B87" s="52" t="s">
        <v>430</v>
      </c>
    </row>
    <row r="88" spans="1:2" x14ac:dyDescent="0.35">
      <c r="A88" s="50" t="s">
        <v>431</v>
      </c>
      <c r="B88" s="52" t="s">
        <v>432</v>
      </c>
    </row>
    <row r="89" spans="1:2" x14ac:dyDescent="0.35">
      <c r="A89" s="50" t="s">
        <v>433</v>
      </c>
      <c r="B89" s="52" t="s">
        <v>434</v>
      </c>
    </row>
    <row r="90" spans="1:2" x14ac:dyDescent="0.35">
      <c r="A90" s="50" t="s">
        <v>435</v>
      </c>
      <c r="B90" s="52" t="s">
        <v>436</v>
      </c>
    </row>
    <row r="91" spans="1:2" x14ac:dyDescent="0.35">
      <c r="A91" s="50" t="s">
        <v>437</v>
      </c>
      <c r="B91" s="52" t="s">
        <v>438</v>
      </c>
    </row>
    <row r="92" spans="1:2" x14ac:dyDescent="0.35">
      <c r="A92" s="50" t="s">
        <v>439</v>
      </c>
      <c r="B92" s="52" t="s">
        <v>440</v>
      </c>
    </row>
    <row r="93" spans="1:2" x14ac:dyDescent="0.35">
      <c r="A93" s="50" t="s">
        <v>441</v>
      </c>
      <c r="B93" s="52" t="s">
        <v>442</v>
      </c>
    </row>
    <row r="94" spans="1:2" x14ac:dyDescent="0.35">
      <c r="A94" s="50" t="s">
        <v>443</v>
      </c>
      <c r="B94" s="52" t="s">
        <v>444</v>
      </c>
    </row>
    <row r="95" spans="1:2" x14ac:dyDescent="0.35">
      <c r="A95" s="50" t="s">
        <v>445</v>
      </c>
      <c r="B95" s="52" t="s">
        <v>446</v>
      </c>
    </row>
    <row r="96" spans="1:2" x14ac:dyDescent="0.35">
      <c r="A96" s="50" t="s">
        <v>447</v>
      </c>
      <c r="B96" s="52" t="s">
        <v>448</v>
      </c>
    </row>
    <row r="97" spans="1:2" x14ac:dyDescent="0.35">
      <c r="A97" s="50" t="s">
        <v>449</v>
      </c>
      <c r="B97" s="52" t="s">
        <v>450</v>
      </c>
    </row>
    <row r="98" spans="1:2" x14ac:dyDescent="0.35">
      <c r="A98" s="50" t="s">
        <v>451</v>
      </c>
      <c r="B98" s="52" t="s">
        <v>452</v>
      </c>
    </row>
    <row r="99" spans="1:2" x14ac:dyDescent="0.35">
      <c r="A99" s="50" t="s">
        <v>453</v>
      </c>
      <c r="B99" s="52" t="s">
        <v>454</v>
      </c>
    </row>
    <row r="100" spans="1:2" x14ac:dyDescent="0.35">
      <c r="A100" s="50" t="s">
        <v>455</v>
      </c>
      <c r="B100" s="52" t="s">
        <v>456</v>
      </c>
    </row>
    <row r="101" spans="1:2" x14ac:dyDescent="0.35">
      <c r="A101" s="50" t="s">
        <v>457</v>
      </c>
      <c r="B101" s="52" t="s">
        <v>458</v>
      </c>
    </row>
    <row r="102" spans="1:2" x14ac:dyDescent="0.35">
      <c r="A102" s="50" t="s">
        <v>459</v>
      </c>
      <c r="B102" s="52" t="s">
        <v>460</v>
      </c>
    </row>
    <row r="103" spans="1:2" x14ac:dyDescent="0.35">
      <c r="A103" s="50" t="s">
        <v>461</v>
      </c>
      <c r="B103" s="52" t="s">
        <v>462</v>
      </c>
    </row>
    <row r="104" spans="1:2" x14ac:dyDescent="0.35">
      <c r="A104" s="50" t="s">
        <v>463</v>
      </c>
      <c r="B104" s="52" t="s">
        <v>464</v>
      </c>
    </row>
    <row r="105" spans="1:2" x14ac:dyDescent="0.35">
      <c r="A105" s="50" t="s">
        <v>465</v>
      </c>
      <c r="B105" s="52" t="s">
        <v>466</v>
      </c>
    </row>
    <row r="106" spans="1:2" x14ac:dyDescent="0.35">
      <c r="A106" s="50" t="s">
        <v>467</v>
      </c>
      <c r="B106" s="52" t="s">
        <v>468</v>
      </c>
    </row>
    <row r="107" spans="1:2" x14ac:dyDescent="0.35">
      <c r="A107" s="50" t="s">
        <v>469</v>
      </c>
      <c r="B107" s="52" t="s">
        <v>470</v>
      </c>
    </row>
    <row r="108" spans="1:2" x14ac:dyDescent="0.35">
      <c r="A108" s="50" t="s">
        <v>471</v>
      </c>
      <c r="B108" s="52" t="s">
        <v>472</v>
      </c>
    </row>
    <row r="109" spans="1:2" x14ac:dyDescent="0.35">
      <c r="A109" s="50" t="s">
        <v>473</v>
      </c>
      <c r="B109" s="52" t="s">
        <v>474</v>
      </c>
    </row>
    <row r="110" spans="1:2" x14ac:dyDescent="0.35">
      <c r="A110" s="50" t="s">
        <v>475</v>
      </c>
      <c r="B110" s="52" t="s">
        <v>476</v>
      </c>
    </row>
    <row r="111" spans="1:2" x14ac:dyDescent="0.35">
      <c r="A111" s="50" t="s">
        <v>477</v>
      </c>
      <c r="B111" s="52" t="s">
        <v>478</v>
      </c>
    </row>
    <row r="112" spans="1:2" x14ac:dyDescent="0.35">
      <c r="A112" s="50" t="s">
        <v>479</v>
      </c>
      <c r="B112" s="52" t="s">
        <v>480</v>
      </c>
    </row>
    <row r="113" spans="1:2" x14ac:dyDescent="0.35">
      <c r="A113" s="50" t="s">
        <v>481</v>
      </c>
      <c r="B113" s="52" t="s">
        <v>482</v>
      </c>
    </row>
    <row r="114" spans="1:2" x14ac:dyDescent="0.35">
      <c r="A114" s="50" t="s">
        <v>483</v>
      </c>
      <c r="B114" s="52" t="s">
        <v>484</v>
      </c>
    </row>
    <row r="115" spans="1:2" x14ac:dyDescent="0.35">
      <c r="A115" s="50" t="s">
        <v>485</v>
      </c>
      <c r="B115" s="52" t="s">
        <v>486</v>
      </c>
    </row>
    <row r="116" spans="1:2" x14ac:dyDescent="0.35">
      <c r="A116" s="50" t="s">
        <v>487</v>
      </c>
      <c r="B116" s="52" t="s">
        <v>488</v>
      </c>
    </row>
    <row r="117" spans="1:2" x14ac:dyDescent="0.35">
      <c r="A117" s="50" t="s">
        <v>489</v>
      </c>
      <c r="B117" s="52" t="s">
        <v>490</v>
      </c>
    </row>
    <row r="118" spans="1:2" x14ac:dyDescent="0.35">
      <c r="A118" s="50" t="s">
        <v>491</v>
      </c>
      <c r="B118" s="52" t="s">
        <v>492</v>
      </c>
    </row>
    <row r="119" spans="1:2" x14ac:dyDescent="0.35">
      <c r="A119" s="50" t="s">
        <v>493</v>
      </c>
      <c r="B119" s="52" t="s">
        <v>494</v>
      </c>
    </row>
    <row r="120" spans="1:2" x14ac:dyDescent="0.35">
      <c r="A120" s="50" t="s">
        <v>495</v>
      </c>
      <c r="B120" s="52" t="s">
        <v>496</v>
      </c>
    </row>
    <row r="121" spans="1:2" x14ac:dyDescent="0.35">
      <c r="A121" s="50" t="s">
        <v>497</v>
      </c>
      <c r="B121" s="52" t="s">
        <v>498</v>
      </c>
    </row>
    <row r="122" spans="1:2" x14ac:dyDescent="0.35">
      <c r="A122" s="50" t="s">
        <v>499</v>
      </c>
      <c r="B122" s="52" t="s">
        <v>500</v>
      </c>
    </row>
    <row r="123" spans="1:2" x14ac:dyDescent="0.35">
      <c r="A123" s="50" t="s">
        <v>501</v>
      </c>
      <c r="B123" s="52" t="s">
        <v>502</v>
      </c>
    </row>
    <row r="124" spans="1:2" x14ac:dyDescent="0.35">
      <c r="A124" s="50" t="s">
        <v>503</v>
      </c>
      <c r="B124" s="52" t="s">
        <v>504</v>
      </c>
    </row>
    <row r="125" spans="1:2" x14ac:dyDescent="0.35">
      <c r="A125" s="50" t="s">
        <v>505</v>
      </c>
      <c r="B125" s="52" t="s">
        <v>506</v>
      </c>
    </row>
    <row r="126" spans="1:2" x14ac:dyDescent="0.35">
      <c r="A126" s="50" t="s">
        <v>507</v>
      </c>
      <c r="B126" s="52" t="s">
        <v>508</v>
      </c>
    </row>
    <row r="127" spans="1:2" x14ac:dyDescent="0.35">
      <c r="A127" s="50" t="s">
        <v>509</v>
      </c>
      <c r="B127" s="52" t="s">
        <v>510</v>
      </c>
    </row>
    <row r="128" spans="1:2" x14ac:dyDescent="0.35">
      <c r="A128" s="50" t="s">
        <v>511</v>
      </c>
      <c r="B128" s="52" t="s">
        <v>512</v>
      </c>
    </row>
    <row r="129" spans="1:2" x14ac:dyDescent="0.35">
      <c r="A129" s="50" t="s">
        <v>513</v>
      </c>
      <c r="B129" s="52" t="s">
        <v>514</v>
      </c>
    </row>
    <row r="130" spans="1:2" x14ac:dyDescent="0.35">
      <c r="A130" s="50" t="s">
        <v>515</v>
      </c>
      <c r="B130" s="52" t="s">
        <v>516</v>
      </c>
    </row>
    <row r="131" spans="1:2" x14ac:dyDescent="0.35">
      <c r="A131" s="50" t="s">
        <v>517</v>
      </c>
      <c r="B131" s="52" t="s">
        <v>518</v>
      </c>
    </row>
    <row r="132" spans="1:2" x14ac:dyDescent="0.35">
      <c r="A132" s="50" t="s">
        <v>519</v>
      </c>
      <c r="B132" s="52" t="s">
        <v>520</v>
      </c>
    </row>
    <row r="133" spans="1:2" x14ac:dyDescent="0.35">
      <c r="A133" s="50" t="s">
        <v>521</v>
      </c>
      <c r="B133" s="52" t="s">
        <v>522</v>
      </c>
    </row>
    <row r="134" spans="1:2" x14ac:dyDescent="0.35">
      <c r="A134" s="50" t="s">
        <v>523</v>
      </c>
      <c r="B134" s="52" t="s">
        <v>524</v>
      </c>
    </row>
    <row r="135" spans="1:2" x14ac:dyDescent="0.35">
      <c r="A135" s="50" t="s">
        <v>525</v>
      </c>
      <c r="B135" s="52" t="s">
        <v>526</v>
      </c>
    </row>
    <row r="136" spans="1:2" x14ac:dyDescent="0.35">
      <c r="A136" s="50" t="s">
        <v>527</v>
      </c>
      <c r="B136" s="52" t="s">
        <v>528</v>
      </c>
    </row>
    <row r="137" spans="1:2" x14ac:dyDescent="0.35">
      <c r="A137" s="50" t="s">
        <v>529</v>
      </c>
      <c r="B137" s="52" t="s">
        <v>530</v>
      </c>
    </row>
    <row r="138" spans="1:2" x14ac:dyDescent="0.35">
      <c r="A138" s="50" t="s">
        <v>531</v>
      </c>
      <c r="B138" s="52" t="s">
        <v>532</v>
      </c>
    </row>
    <row r="139" spans="1:2" x14ac:dyDescent="0.35">
      <c r="A139" s="50" t="s">
        <v>533</v>
      </c>
      <c r="B139" s="52" t="s">
        <v>534</v>
      </c>
    </row>
    <row r="140" spans="1:2" x14ac:dyDescent="0.35">
      <c r="A140" s="50" t="s">
        <v>535</v>
      </c>
      <c r="B140" s="52" t="s">
        <v>536</v>
      </c>
    </row>
    <row r="141" spans="1:2" x14ac:dyDescent="0.35">
      <c r="A141" s="50" t="s">
        <v>537</v>
      </c>
      <c r="B141" s="52" t="s">
        <v>538</v>
      </c>
    </row>
    <row r="142" spans="1:2" x14ac:dyDescent="0.35">
      <c r="A142" s="50" t="s">
        <v>539</v>
      </c>
      <c r="B142" s="52" t="s">
        <v>540</v>
      </c>
    </row>
    <row r="143" spans="1:2" x14ac:dyDescent="0.35">
      <c r="A143" s="50" t="s">
        <v>541</v>
      </c>
      <c r="B143" s="52" t="s">
        <v>542</v>
      </c>
    </row>
    <row r="144" spans="1:2" x14ac:dyDescent="0.35">
      <c r="A144" s="50" t="s">
        <v>543</v>
      </c>
      <c r="B144" s="52" t="s">
        <v>544</v>
      </c>
    </row>
    <row r="145" spans="1:2" x14ac:dyDescent="0.35">
      <c r="A145" s="50" t="s">
        <v>545</v>
      </c>
      <c r="B145" s="52" t="s">
        <v>546</v>
      </c>
    </row>
    <row r="146" spans="1:2" x14ac:dyDescent="0.35">
      <c r="A146" s="50" t="s">
        <v>547</v>
      </c>
      <c r="B146" s="52" t="s">
        <v>548</v>
      </c>
    </row>
    <row r="147" spans="1:2" x14ac:dyDescent="0.35">
      <c r="A147" s="50" t="s">
        <v>549</v>
      </c>
      <c r="B147" s="52" t="s">
        <v>550</v>
      </c>
    </row>
    <row r="148" spans="1:2" x14ac:dyDescent="0.35">
      <c r="A148" s="50" t="s">
        <v>551</v>
      </c>
      <c r="B148" s="52" t="s">
        <v>552</v>
      </c>
    </row>
    <row r="149" spans="1:2" x14ac:dyDescent="0.35">
      <c r="A149" s="50" t="s">
        <v>553</v>
      </c>
      <c r="B149" s="52" t="s">
        <v>554</v>
      </c>
    </row>
    <row r="150" spans="1:2" x14ac:dyDescent="0.35">
      <c r="A150" s="50" t="s">
        <v>555</v>
      </c>
      <c r="B150" s="52" t="s">
        <v>556</v>
      </c>
    </row>
    <row r="151" spans="1:2" x14ac:dyDescent="0.35">
      <c r="A151" s="50" t="s">
        <v>557</v>
      </c>
      <c r="B151" s="52" t="s">
        <v>558</v>
      </c>
    </row>
    <row r="152" spans="1:2" x14ac:dyDescent="0.35">
      <c r="A152" s="50" t="s">
        <v>559</v>
      </c>
      <c r="B152" s="52" t="s">
        <v>560</v>
      </c>
    </row>
    <row r="153" spans="1:2" x14ac:dyDescent="0.35">
      <c r="A153" s="50" t="s">
        <v>561</v>
      </c>
      <c r="B153" s="52" t="s">
        <v>562</v>
      </c>
    </row>
    <row r="154" spans="1:2" x14ac:dyDescent="0.35">
      <c r="A154" s="50" t="s">
        <v>563</v>
      </c>
      <c r="B154" s="52" t="s">
        <v>564</v>
      </c>
    </row>
    <row r="155" spans="1:2" x14ac:dyDescent="0.35">
      <c r="A155" s="50" t="s">
        <v>565</v>
      </c>
      <c r="B155" s="52" t="s">
        <v>566</v>
      </c>
    </row>
    <row r="156" spans="1:2" x14ac:dyDescent="0.35">
      <c r="A156" s="50" t="s">
        <v>567</v>
      </c>
      <c r="B156" s="52" t="s">
        <v>568</v>
      </c>
    </row>
    <row r="157" spans="1:2" x14ac:dyDescent="0.35">
      <c r="A157" s="50" t="s">
        <v>569</v>
      </c>
      <c r="B157" s="52" t="s">
        <v>570</v>
      </c>
    </row>
    <row r="158" spans="1:2" x14ac:dyDescent="0.35">
      <c r="A158" s="50" t="s">
        <v>571</v>
      </c>
      <c r="B158" s="52" t="s">
        <v>572</v>
      </c>
    </row>
    <row r="159" spans="1:2" x14ac:dyDescent="0.35">
      <c r="A159" s="50" t="s">
        <v>573</v>
      </c>
      <c r="B159" s="52" t="s">
        <v>574</v>
      </c>
    </row>
    <row r="160" spans="1:2" x14ac:dyDescent="0.35">
      <c r="A160" s="50" t="s">
        <v>575</v>
      </c>
      <c r="B160" s="52" t="s">
        <v>576</v>
      </c>
    </row>
    <row r="161" spans="1:2" x14ac:dyDescent="0.35">
      <c r="A161" s="50" t="s">
        <v>577</v>
      </c>
      <c r="B161" s="52" t="s">
        <v>578</v>
      </c>
    </row>
    <row r="162" spans="1:2" x14ac:dyDescent="0.35">
      <c r="A162" s="50" t="s">
        <v>579</v>
      </c>
      <c r="B162" s="52" t="s">
        <v>580</v>
      </c>
    </row>
    <row r="163" spans="1:2" x14ac:dyDescent="0.35">
      <c r="A163" s="50" t="s">
        <v>581</v>
      </c>
      <c r="B163" s="52" t="s">
        <v>582</v>
      </c>
    </row>
    <row r="164" spans="1:2" x14ac:dyDescent="0.35">
      <c r="A164" s="50" t="s">
        <v>583</v>
      </c>
      <c r="B164" s="52" t="s">
        <v>584</v>
      </c>
    </row>
    <row r="165" spans="1:2" x14ac:dyDescent="0.35">
      <c r="A165" s="50" t="s">
        <v>585</v>
      </c>
      <c r="B165" s="52" t="s">
        <v>586</v>
      </c>
    </row>
    <row r="166" spans="1:2" x14ac:dyDescent="0.35">
      <c r="A166" s="50" t="s">
        <v>587</v>
      </c>
      <c r="B166" s="52" t="s">
        <v>588</v>
      </c>
    </row>
    <row r="167" spans="1:2" x14ac:dyDescent="0.35">
      <c r="A167" s="50" t="s">
        <v>589</v>
      </c>
      <c r="B167" s="52" t="s">
        <v>590</v>
      </c>
    </row>
    <row r="168" spans="1:2" x14ac:dyDescent="0.35">
      <c r="A168" s="50" t="s">
        <v>591</v>
      </c>
      <c r="B168" s="52" t="s">
        <v>592</v>
      </c>
    </row>
    <row r="169" spans="1:2" x14ac:dyDescent="0.35">
      <c r="A169" s="50" t="s">
        <v>593</v>
      </c>
      <c r="B169" s="52" t="s">
        <v>594</v>
      </c>
    </row>
    <row r="170" spans="1:2" x14ac:dyDescent="0.35">
      <c r="A170" s="50" t="s">
        <v>595</v>
      </c>
      <c r="B170" s="52" t="s">
        <v>596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B4F5-934D-4955-B89C-92351ADA92DB}">
  <sheetPr>
    <tabColor theme="2" tint="-0.499984740745262"/>
  </sheetPr>
  <dimension ref="B1:D47"/>
  <sheetViews>
    <sheetView showGridLines="0" showZeros="0" zoomScale="80" zoomScaleNormal="80" zoomScaleSheetLayoutView="70" workbookViewId="0">
      <selection activeCell="G10" sqref="G10"/>
    </sheetView>
  </sheetViews>
  <sheetFormatPr defaultColWidth="8.90625" defaultRowHeight="14.5" x14ac:dyDescent="0.35"/>
  <cols>
    <col min="2" max="2" width="61.90625" customWidth="1"/>
    <col min="4" max="4" width="17.90625" customWidth="1"/>
  </cols>
  <sheetData>
    <row r="1" spans="2:4" ht="15" thickBot="1" x14ac:dyDescent="0.4"/>
    <row r="2" spans="2:4" x14ac:dyDescent="0.35">
      <c r="B2" s="431" t="s">
        <v>597</v>
      </c>
      <c r="C2" s="432"/>
      <c r="D2" s="433"/>
    </row>
    <row r="3" spans="2:4" ht="15" thickBot="1" x14ac:dyDescent="0.4">
      <c r="B3" s="434"/>
      <c r="C3" s="435"/>
      <c r="D3" s="436"/>
    </row>
    <row r="4" spans="2:4" ht="15" thickBot="1" x14ac:dyDescent="0.4"/>
    <row r="5" spans="2:4" x14ac:dyDescent="0.35">
      <c r="B5" s="442" t="s">
        <v>598</v>
      </c>
      <c r="C5" s="443"/>
      <c r="D5" s="444"/>
    </row>
    <row r="6" spans="2:4" ht="15" thickBot="1" x14ac:dyDescent="0.4">
      <c r="B6" s="439"/>
      <c r="C6" s="440"/>
      <c r="D6" s="441"/>
    </row>
    <row r="7" spans="2:4" x14ac:dyDescent="0.35">
      <c r="B7" s="53" t="s">
        <v>599</v>
      </c>
      <c r="C7" s="437" t="e">
        <f ca="1">SUM('1) Budget Table'!D15:L15,'1) Budget Table'!D26:L26,'1) Budget Table'!D36:L36,'1) Budget Table'!D46:L46)</f>
        <v>#NAME?</v>
      </c>
      <c r="D7" s="438"/>
    </row>
    <row r="8" spans="2:4" x14ac:dyDescent="0.35">
      <c r="B8" s="53" t="s">
        <v>600</v>
      </c>
      <c r="C8" s="445" t="e">
        <f ca="1">SUM(D10:D14)</f>
        <v>#NAME?</v>
      </c>
      <c r="D8" s="446"/>
    </row>
    <row r="9" spans="2:4" x14ac:dyDescent="0.35">
      <c r="B9" s="54" t="s">
        <v>601</v>
      </c>
      <c r="C9" s="55" t="s">
        <v>602</v>
      </c>
      <c r="D9" s="56" t="s">
        <v>603</v>
      </c>
    </row>
    <row r="10" spans="2:4" ht="35.25" customHeight="1" x14ac:dyDescent="0.35">
      <c r="B10" s="67"/>
      <c r="C10" s="58"/>
      <c r="D10" s="59" t="e">
        <f ca="1">$C$7*C10</f>
        <v>#NAME?</v>
      </c>
    </row>
    <row r="11" spans="2:4" ht="35.25" customHeight="1" x14ac:dyDescent="0.35">
      <c r="B11" s="67"/>
      <c r="C11" s="58"/>
      <c r="D11" s="59" t="e">
        <f ca="1">C7*C11</f>
        <v>#NAME?</v>
      </c>
    </row>
    <row r="12" spans="2:4" ht="35.25" customHeight="1" x14ac:dyDescent="0.35">
      <c r="B12" s="68"/>
      <c r="C12" s="58"/>
      <c r="D12" s="59" t="e">
        <f ca="1">C7*C12</f>
        <v>#NAME?</v>
      </c>
    </row>
    <row r="13" spans="2:4" ht="35.25" customHeight="1" x14ac:dyDescent="0.35">
      <c r="B13" s="68"/>
      <c r="C13" s="58"/>
      <c r="D13" s="59" t="e">
        <f ca="1">C7*C13</f>
        <v>#NAME?</v>
      </c>
    </row>
    <row r="14" spans="2:4" ht="35.25" customHeight="1" thickBot="1" x14ac:dyDescent="0.4">
      <c r="B14" s="69"/>
      <c r="C14" s="58"/>
      <c r="D14" s="63" t="e">
        <f ca="1">C7*C14</f>
        <v>#NAME?</v>
      </c>
    </row>
    <row r="15" spans="2:4" ht="15" thickBot="1" x14ac:dyDescent="0.4"/>
    <row r="16" spans="2:4" x14ac:dyDescent="0.35">
      <c r="B16" s="442" t="s">
        <v>604</v>
      </c>
      <c r="C16" s="443"/>
      <c r="D16" s="444"/>
    </row>
    <row r="17" spans="2:4" ht="15" thickBot="1" x14ac:dyDescent="0.4">
      <c r="B17" s="447"/>
      <c r="C17" s="448"/>
      <c r="D17" s="449"/>
    </row>
    <row r="18" spans="2:4" x14ac:dyDescent="0.35">
      <c r="B18" s="53" t="s">
        <v>599</v>
      </c>
      <c r="C18" s="437">
        <f>SUM('1) Budget Table'!D58:L58,'1) Budget Table'!D68:L68,'1) Budget Table'!D78:L78,'1) Budget Table'!D88:L88)</f>
        <v>2323218</v>
      </c>
      <c r="D18" s="438"/>
    </row>
    <row r="19" spans="2:4" x14ac:dyDescent="0.35">
      <c r="B19" s="53" t="s">
        <v>600</v>
      </c>
      <c r="C19" s="445">
        <f>SUM(D21:D25)</f>
        <v>0</v>
      </c>
      <c r="D19" s="446"/>
    </row>
    <row r="20" spans="2:4" x14ac:dyDescent="0.35">
      <c r="B20" s="54" t="s">
        <v>601</v>
      </c>
      <c r="C20" s="55" t="s">
        <v>602</v>
      </c>
      <c r="D20" s="56" t="s">
        <v>603</v>
      </c>
    </row>
    <row r="21" spans="2:4" ht="35.25" customHeight="1" x14ac:dyDescent="0.35">
      <c r="B21" s="57"/>
      <c r="C21" s="58"/>
      <c r="D21" s="59">
        <f>$C$18*C21</f>
        <v>0</v>
      </c>
    </row>
    <row r="22" spans="2:4" ht="35.25" customHeight="1" x14ac:dyDescent="0.35">
      <c r="B22" s="60"/>
      <c r="C22" s="58"/>
      <c r="D22" s="59">
        <f>$C$18*C22</f>
        <v>0</v>
      </c>
    </row>
    <row r="23" spans="2:4" ht="35.25" customHeight="1" x14ac:dyDescent="0.35">
      <c r="B23" s="61"/>
      <c r="C23" s="58"/>
      <c r="D23" s="59">
        <f>$C$18*C23</f>
        <v>0</v>
      </c>
    </row>
    <row r="24" spans="2:4" ht="35.25" customHeight="1" x14ac:dyDescent="0.35">
      <c r="B24" s="61"/>
      <c r="C24" s="58"/>
      <c r="D24" s="59">
        <f>$C$18*C24</f>
        <v>0</v>
      </c>
    </row>
    <row r="25" spans="2:4" ht="35.25" customHeight="1" thickBot="1" x14ac:dyDescent="0.4">
      <c r="B25" s="62"/>
      <c r="C25" s="58"/>
      <c r="D25" s="59">
        <f>$C$18*C25</f>
        <v>0</v>
      </c>
    </row>
    <row r="26" spans="2:4" ht="15" thickBot="1" x14ac:dyDescent="0.4"/>
    <row r="27" spans="2:4" x14ac:dyDescent="0.35">
      <c r="B27" s="442" t="s">
        <v>605</v>
      </c>
      <c r="C27" s="443"/>
      <c r="D27" s="444"/>
    </row>
    <row r="28" spans="2:4" ht="15" thickBot="1" x14ac:dyDescent="0.4">
      <c r="B28" s="439"/>
      <c r="C28" s="440"/>
      <c r="D28" s="441"/>
    </row>
    <row r="29" spans="2:4" x14ac:dyDescent="0.35">
      <c r="B29" s="53" t="s">
        <v>599</v>
      </c>
      <c r="C29" s="437">
        <f>SUM('1) Budget Table'!D100:L100,'1) Budget Table'!D110:L110,'1) Budget Table'!D120:L120,'1) Budget Table'!D130:L130)</f>
        <v>0</v>
      </c>
      <c r="D29" s="438"/>
    </row>
    <row r="30" spans="2:4" x14ac:dyDescent="0.35">
      <c r="B30" s="53" t="s">
        <v>600</v>
      </c>
      <c r="C30" s="445">
        <f>SUM(D32:D36)</f>
        <v>0</v>
      </c>
      <c r="D30" s="446"/>
    </row>
    <row r="31" spans="2:4" x14ac:dyDescent="0.35">
      <c r="B31" s="54" t="s">
        <v>601</v>
      </c>
      <c r="C31" s="55" t="s">
        <v>602</v>
      </c>
      <c r="D31" s="56" t="s">
        <v>603</v>
      </c>
    </row>
    <row r="32" spans="2:4" ht="35.25" customHeight="1" x14ac:dyDescent="0.35">
      <c r="B32" s="57"/>
      <c r="C32" s="58"/>
      <c r="D32" s="59">
        <f>$C$29*C32</f>
        <v>0</v>
      </c>
    </row>
    <row r="33" spans="2:4" ht="35.25" customHeight="1" x14ac:dyDescent="0.35">
      <c r="B33" s="60"/>
      <c r="C33" s="58"/>
      <c r="D33" s="59">
        <f>$C$29*C33</f>
        <v>0</v>
      </c>
    </row>
    <row r="34" spans="2:4" ht="35.25" customHeight="1" x14ac:dyDescent="0.35">
      <c r="B34" s="61"/>
      <c r="C34" s="58"/>
      <c r="D34" s="59">
        <f>$C$29*C34</f>
        <v>0</v>
      </c>
    </row>
    <row r="35" spans="2:4" ht="35.25" customHeight="1" x14ac:dyDescent="0.35">
      <c r="B35" s="61"/>
      <c r="C35" s="58"/>
      <c r="D35" s="59">
        <f>$C$29*C35</f>
        <v>0</v>
      </c>
    </row>
    <row r="36" spans="2:4" ht="35.25" customHeight="1" thickBot="1" x14ac:dyDescent="0.4">
      <c r="B36" s="62"/>
      <c r="C36" s="58"/>
      <c r="D36" s="59">
        <f>$C$29*C36</f>
        <v>0</v>
      </c>
    </row>
    <row r="37" spans="2:4" ht="15" thickBot="1" x14ac:dyDescent="0.4"/>
    <row r="38" spans="2:4" x14ac:dyDescent="0.35">
      <c r="B38" s="442" t="s">
        <v>606</v>
      </c>
      <c r="C38" s="443"/>
      <c r="D38" s="444"/>
    </row>
    <row r="39" spans="2:4" ht="15" thickBot="1" x14ac:dyDescent="0.4">
      <c r="B39" s="439"/>
      <c r="C39" s="440"/>
      <c r="D39" s="441"/>
    </row>
    <row r="40" spans="2:4" x14ac:dyDescent="0.35">
      <c r="B40" s="53" t="s">
        <v>599</v>
      </c>
      <c r="C40" s="437">
        <f>SUM('1) Budget Table'!D142:L142,'1) Budget Table'!D152:L152,'1) Budget Table'!D162:L162,'1) Budget Table'!D172:L172)</f>
        <v>0</v>
      </c>
      <c r="D40" s="438"/>
    </row>
    <row r="41" spans="2:4" x14ac:dyDescent="0.35">
      <c r="B41" s="53" t="s">
        <v>600</v>
      </c>
      <c r="C41" s="445">
        <f>SUM(D43:D47)</f>
        <v>0</v>
      </c>
      <c r="D41" s="446"/>
    </row>
    <row r="42" spans="2:4" x14ac:dyDescent="0.35">
      <c r="B42" s="54" t="s">
        <v>601</v>
      </c>
      <c r="C42" s="55" t="s">
        <v>602</v>
      </c>
      <c r="D42" s="56" t="s">
        <v>603</v>
      </c>
    </row>
    <row r="43" spans="2:4" ht="35.25" customHeight="1" x14ac:dyDescent="0.35">
      <c r="B43" s="57"/>
      <c r="C43" s="58"/>
      <c r="D43" s="59">
        <f>$C$40*C43</f>
        <v>0</v>
      </c>
    </row>
    <row r="44" spans="2:4" ht="35.25" customHeight="1" x14ac:dyDescent="0.35">
      <c r="B44" s="60"/>
      <c r="C44" s="58"/>
      <c r="D44" s="59">
        <f>$C$40*C44</f>
        <v>0</v>
      </c>
    </row>
    <row r="45" spans="2:4" ht="35.25" customHeight="1" x14ac:dyDescent="0.35">
      <c r="B45" s="61"/>
      <c r="C45" s="58"/>
      <c r="D45" s="59">
        <f>$C$40*C45</f>
        <v>0</v>
      </c>
    </row>
    <row r="46" spans="2:4" ht="35.25" customHeight="1" x14ac:dyDescent="0.35">
      <c r="B46" s="61"/>
      <c r="C46" s="58"/>
      <c r="D46" s="59">
        <f>$C$40*C46</f>
        <v>0</v>
      </c>
    </row>
    <row r="47" spans="2:4" ht="35.25" customHeight="1" thickBot="1" x14ac:dyDescent="0.4">
      <c r="B47" s="62"/>
      <c r="C47" s="58"/>
      <c r="D47" s="63">
        <f>$C$40*C47</f>
        <v>0</v>
      </c>
    </row>
  </sheetData>
  <mergeCells count="17">
    <mergeCell ref="C41:D41"/>
    <mergeCell ref="C29:D29"/>
    <mergeCell ref="B38:D38"/>
    <mergeCell ref="B39:D39"/>
    <mergeCell ref="C40:D40"/>
    <mergeCell ref="C19:D19"/>
    <mergeCell ref="C30:D30"/>
    <mergeCell ref="B16:D16"/>
    <mergeCell ref="B17:D17"/>
    <mergeCell ref="C18:D18"/>
    <mergeCell ref="B27:D27"/>
    <mergeCell ref="B28:D28"/>
    <mergeCell ref="B2:D3"/>
    <mergeCell ref="C7:D7"/>
    <mergeCell ref="B6:D6"/>
    <mergeCell ref="B5:D5"/>
    <mergeCell ref="C8:D8"/>
  </mergeCells>
  <conditionalFormatting sqref="C8:D8">
    <cfRule type="cellIs" dxfId="3" priority="4" operator="greaterThan">
      <formula>$C$7</formula>
    </cfRule>
  </conditionalFormatting>
  <conditionalFormatting sqref="C19:D19">
    <cfRule type="cellIs" dxfId="2" priority="3" operator="greaterThan">
      <formula>$C$18</formula>
    </cfRule>
  </conditionalFormatting>
  <conditionalFormatting sqref="C30:D30">
    <cfRule type="cellIs" dxfId="1" priority="2" operator="greaterThan">
      <formula>$C$29</formula>
    </cfRule>
  </conditionalFormatting>
  <conditionalFormatting sqref="C41:D41">
    <cfRule type="cellIs" dxfId="0" priority="1" operator="greaterThan">
      <formula>$C$40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2FAA82D-1219-4AF1-90B6-46166E5347E9}">
          <x14:formula1>
            <xm:f>Sheet2!$A$1:$A$170</xm:f>
          </x14:formula1>
          <xm:sqref>B10:B14 B21:B25 B32:B36 B43:B47</xm:sqref>
        </x14:dataValidation>
        <x14:dataValidation type="list" allowBlank="1" showInputMessage="1" showErrorMessage="1" xr:uid="{0777CB22-5B10-42BE-9A12-0810C4C8B0D2}">
          <x14:formula1>
            <xm:f>Dropdowns!$A$1:$A$6</xm:f>
          </x14:formula1>
          <xm:sqref>C10:C14 C21:C25 C32:C36 C43:C47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b759e4c-f0d7-4feb-bda3-ed2800574e06" xsi:nil="true"/>
    <lcf76f155ced4ddcb4097134ff3c332f xmlns="b1528a4b-5ccb-40f7-a09e-43427183cd95">
      <Terms xmlns="http://schemas.microsoft.com/office/infopath/2007/PartnerControls"/>
    </lcf76f155ced4ddcb4097134ff3c332f>
    <DocumentType xmlns="f9695bc1-6109-4dcd-a27a-f8a0370b00e2">Annual Report</DocumentType>
    <UploadedBy xmlns="b1528a4b-5ccb-40f7-a09e-43427183cd95">atupele.mataula@undp.org</UploadedBy>
    <Classification xmlns="b1528a4b-5ccb-40f7-a09e-43427183cd95">External</Classification>
    <FormCode xmlns="b1528a4b-5ccb-40f7-a09e-43427183cd95" xsi:nil="true"/>
    <FundId xmlns="f9695bc1-6109-4dcd-a27a-f8a0370b00e2">6</FundId>
    <ProjectType xmlns="f9695bc1-6109-4dcd-a27a-f8a0370b00e2">PROJECT</ProjectType>
    <DocModified xmlns="b1528a4b-5ccb-40f7-a09e-43427183cd95">No</DocModified>
    <NarrativeCode xmlns="b1528a4b-5ccb-40f7-a09e-43427183cd95" xsi:nil="true"/>
    <DocumentOrigin xmlns="b1528a4b-5ccb-40f7-a09e-43427183cd95">Project</DocumentOrigin>
    <DrupalDocId xmlns="b1528a4b-5ccb-40f7-a09e-43427183cd95" xsi:nil="true"/>
    <Status xmlns="b1528a4b-5ccb-40f7-a09e-43427183cd95">Finalized - Signature Redacted</Status>
    <ProjectId xmlns="f9695bc1-6109-4dcd-a27a-f8a0370b00e2">MPTF_00006_00965</ProjectId>
    <FundCode xmlns="f9695bc1-6109-4dcd-a27a-f8a0370b00e2">MPTF_00006</FundCode>
    <Comments xmlns="f9695bc1-6109-4dcd-a27a-f8a0370b00e2">Expenditure Report 2025</Comments>
    <Active xmlns="f9695bc1-6109-4dcd-a27a-f8a0370b00e2">Yes</Active>
    <DocumentDate xmlns="b1528a4b-5ccb-40f7-a09e-43427183cd95">2025-11-14T08:00:00+00:00</DocumentDate>
    <Featured xmlns="b1528a4b-5ccb-40f7-a09e-43427183cd95">1</Featured>
    <FormTypeCode xmlns="b1528a4b-5ccb-40f7-a09e-43427183cd9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20E1B0FB969FA4DB37D3562DA9CC146" ma:contentTypeVersion="33" ma:contentTypeDescription="Create a new document." ma:contentTypeScope="" ma:versionID="094566ff0a6725628361b3b8b473a3bb">
  <xsd:schema xmlns:xsd="http://www.w3.org/2001/XMLSchema" xmlns:xs="http://www.w3.org/2001/XMLSchema" xmlns:p="http://schemas.microsoft.com/office/2006/metadata/properties" xmlns:ns2="f9695bc1-6109-4dcd-a27a-f8a0370b00e2" xmlns:ns3="b1528a4b-5ccb-40f7-a09e-43427183cd95" xmlns:ns4="cb759e4c-f0d7-4feb-bda3-ed2800574e06" targetNamespace="http://schemas.microsoft.com/office/2006/metadata/properties" ma:root="true" ma:fieldsID="21cdf6ef0a3aac3a882a19086ae963a7" ns2:_="" ns3:_="" ns4:_="">
    <xsd:import namespace="f9695bc1-6109-4dcd-a27a-f8a0370b00e2"/>
    <xsd:import namespace="b1528a4b-5ccb-40f7-a09e-43427183cd95"/>
    <xsd:import namespace="cb759e4c-f0d7-4feb-bda3-ed2800574e06"/>
    <xsd:element name="properties">
      <xsd:complexType>
        <xsd:sequence>
          <xsd:element name="documentManagement">
            <xsd:complexType>
              <xsd:all>
                <xsd:element ref="ns2:FundId" minOccurs="0"/>
                <xsd:element ref="ns2:FundCode" minOccurs="0"/>
                <xsd:element ref="ns2:ProjectId" minOccurs="0"/>
                <xsd:element ref="ns2:ProjectType" minOccurs="0"/>
                <xsd:element ref="ns2:DocumentType" minOccurs="0"/>
                <xsd:element ref="ns2:Comments" minOccurs="0"/>
                <xsd:element ref="ns2:Active" minOccurs="0"/>
                <xsd:element ref="ns3:NarrativeCode" minOccurs="0"/>
                <xsd:element ref="ns3:DocumentOrigin" minOccurs="0"/>
                <xsd:element ref="ns3:UploadedBy"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Status" minOccurs="0"/>
                <xsd:element ref="ns3:DocumentDate" minOccurs="0"/>
                <xsd:element ref="ns3:DrupalDocId" minOccurs="0"/>
                <xsd:element ref="ns3:Classification" minOccurs="0"/>
                <xsd:element ref="ns3:Featured" minOccurs="0"/>
                <xsd:element ref="ns3:lcf76f155ced4ddcb4097134ff3c332f" minOccurs="0"/>
                <xsd:element ref="ns4:TaxCatchAll" minOccurs="0"/>
                <xsd:element ref="ns3:FormTypeCode" minOccurs="0"/>
                <xsd:element ref="ns3:FormCode" minOccurs="0"/>
                <xsd:element ref="ns3:DocModified" minOccurs="0"/>
                <xsd:element ref="ns3:MediaServiceObjectDetectorVersion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695bc1-6109-4dcd-a27a-f8a0370b00e2" elementFormDefault="qualified">
    <xsd:import namespace="http://schemas.microsoft.com/office/2006/documentManagement/types"/>
    <xsd:import namespace="http://schemas.microsoft.com/office/infopath/2007/PartnerControls"/>
    <xsd:element name="FundId" ma:index="8" nillable="true" ma:displayName="FundId" ma:indexed="true" ma:internalName="FundId">
      <xsd:simpleType>
        <xsd:restriction base="dms:Number"/>
      </xsd:simpleType>
    </xsd:element>
    <xsd:element name="FundCode" ma:index="9" nillable="true" ma:displayName="FundCode" ma:description="Fund code" ma:indexed="true" ma:internalName="FundCode">
      <xsd:simpleType>
        <xsd:restriction base="dms:Text">
          <xsd:maxLength value="255"/>
        </xsd:restriction>
      </xsd:simpleType>
    </xsd:element>
    <xsd:element name="ProjectId" ma:index="10" nillable="true" ma:displayName="ProjectId" ma:description="Project number" ma:indexed="true" ma:internalName="ProjectId">
      <xsd:simpleType>
        <xsd:restriction base="dms:Text">
          <xsd:maxLength value="255"/>
        </xsd:restriction>
      </xsd:simpleType>
    </xsd:element>
    <xsd:element name="ProjectType" ma:index="11" nillable="true" ma:displayName="ProjectType" ma:description="Project type" ma:internalName="ProjectType">
      <xsd:simpleType>
        <xsd:restriction base="dms:Text">
          <xsd:maxLength value="255"/>
        </xsd:restriction>
      </xsd:simpleType>
    </xsd:element>
    <xsd:element name="DocumentType" ma:index="12" nillable="true" ma:displayName="DocumentType" ma:description="Document type" ma:indexed="true" ma:internalName="DocumentType">
      <xsd:simpleType>
        <xsd:restriction base="dms:Text">
          <xsd:maxLength value="255"/>
        </xsd:restriction>
      </xsd:simpleType>
    </xsd:element>
    <xsd:element name="Comments" ma:index="13" nillable="true" ma:displayName="Comments" ma:description="Comments" ma:internalName="Comments">
      <xsd:simpleType>
        <xsd:restriction base="dms:Note">
          <xsd:maxLength value="255"/>
        </xsd:restriction>
      </xsd:simpleType>
    </xsd:element>
    <xsd:element name="Active" ma:index="14" nillable="true" ma:displayName="Active" ma:default="Yes" ma:description="Active" ma:format="Dropdown" ma:indexed="true" ma:internalName="Activ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b1528a4b-5ccb-40f7-a09e-43427183cd95" elementFormDefault="qualified">
    <xsd:import namespace="http://schemas.microsoft.com/office/2006/documentManagement/types"/>
    <xsd:import namespace="http://schemas.microsoft.com/office/infopath/2007/PartnerControls"/>
    <xsd:element name="NarrativeCode" ma:index="15" nillable="true" ma:displayName="NarrativeCode" ma:description="Narrative Code" ma:indexed="true" ma:internalName="NarrativeCode">
      <xsd:simpleType>
        <xsd:restriction base="dms:Text">
          <xsd:maxLength value="255"/>
        </xsd:restriction>
      </xsd:simpleType>
    </xsd:element>
    <xsd:element name="DocumentOrigin" ma:index="16" nillable="true" ma:displayName="DocumentOrigin" ma:internalName="DocumentOrigin">
      <xsd:simpleType>
        <xsd:restriction base="dms:Text">
          <xsd:maxLength value="255"/>
        </xsd:restriction>
      </xsd:simpleType>
    </xsd:element>
    <xsd:element name="UploadedBy" ma:index="17" nillable="true" ma:displayName="UploadedBy" ma:internalName="UploadedBy">
      <xsd:simpleType>
        <xsd:restriction base="dms:Text">
          <xsd:maxLength value="255"/>
        </xsd:restriction>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MediaServiceAutoTags" ma:index="23" nillable="true" ma:displayName="Tags" ma:internalName="MediaServiceAutoTags"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Status" ma:index="27" nillable="true" ma:displayName="Status" ma:default="Draft" ma:description="Document Status" ma:format="Dropdown" ma:indexed="true" ma:internalName="Status">
      <xsd:simpleType>
        <xsd:restriction base="dms:Choice">
          <xsd:enumeration value="Draft"/>
          <xsd:enumeration value="Archived"/>
          <xsd:enumeration value="Deleted"/>
          <xsd:enumeration value="Finalized"/>
          <xsd:enumeration value="Finalized - Signature Redacted"/>
          <xsd:enumeration value="Published"/>
        </xsd:restriction>
      </xsd:simpleType>
    </xsd:element>
    <xsd:element name="DocumentDate" ma:index="28" nillable="true" ma:displayName="DocumentDate" ma:description="Document Date" ma:format="DateOnly" ma:internalName="DocumentDate">
      <xsd:simpleType>
        <xsd:restriction base="dms:DateTime"/>
      </xsd:simpleType>
    </xsd:element>
    <xsd:element name="DrupalDocId" ma:index="29" nillable="true" ma:displayName="DrupalDocId" ma:description="Drupal Document Id" ma:internalName="DrupalDocId">
      <xsd:simpleType>
        <xsd:restriction base="dms:Text">
          <xsd:maxLength value="255"/>
        </xsd:restriction>
      </xsd:simpleType>
    </xsd:element>
    <xsd:element name="Classification" ma:index="30" nillable="true" ma:displayName="Classification" ma:default="Internal" ma:description="Document Classification" ma:format="Dropdown" ma:indexed="true" ma:internalName="Classification">
      <xsd:simpleType>
        <xsd:restriction base="dms:Choice">
          <xsd:enumeration value="External"/>
          <xsd:enumeration value="Internal"/>
          <xsd:enumeration value="Confidential"/>
          <xsd:enumeration value="Very Confidential"/>
        </xsd:restriction>
      </xsd:simpleType>
    </xsd:element>
    <xsd:element name="Featured" ma:index="31" nillable="true" ma:displayName="Featured" ma:default="0" ma:description="Document Featured" ma:format="Dropdown" ma:internalName="Featured">
      <xsd:simpleType>
        <xsd:restriction base="dms:Choice">
          <xsd:enumeration value="0"/>
          <xsd:enumeration value="1"/>
        </xsd:restrictio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f8ebb0a5-c57d-4c3a-bec7-8a38252dd05c" ma:termSetId="09814cd3-568e-fe90-9814-8d621ff8fb84" ma:anchorId="fba54fb3-c3e1-fe81-a776-ca4b69148c4d" ma:open="true" ma:isKeyword="false">
      <xsd:complexType>
        <xsd:sequence>
          <xsd:element ref="pc:Terms" minOccurs="0" maxOccurs="1"/>
        </xsd:sequence>
      </xsd:complexType>
    </xsd:element>
    <xsd:element name="FormTypeCode" ma:index="35" nillable="true" ma:displayName="FormTypeCode" ma:description="Project form type code" ma:format="Dropdown" ma:indexed="true" ma:internalName="FormTypeCode">
      <xsd:simpleType>
        <xsd:restriction base="dms:Text">
          <xsd:maxLength value="255"/>
        </xsd:restriction>
      </xsd:simpleType>
    </xsd:element>
    <xsd:element name="FormCode" ma:index="36" nillable="true" ma:displayName="FormCode" ma:description="Project form code" ma:format="Dropdown" ma:indexed="true" ma:internalName="FormCode">
      <xsd:simpleType>
        <xsd:restriction base="dms:Text">
          <xsd:maxLength value="255"/>
        </xsd:restriction>
      </xsd:simpleType>
    </xsd:element>
    <xsd:element name="DocModified" ma:index="37" nillable="true" ma:displayName="DocModified" ma:default="No" ma:description="Document Modified" ma:format="Dropdown" ma:internalName="DocModified">
      <xsd:simpleType>
        <xsd:restriction base="dms:Choice">
          <xsd:enumeration value="Yes"/>
          <xsd:enumeration value="No"/>
        </xsd:restriction>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Location" ma:index="4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759e4c-f0d7-4feb-bda3-ed2800574e06" elementFormDefault="qualified">
    <xsd:import namespace="http://schemas.microsoft.com/office/2006/documentManagement/types"/>
    <xsd:import namespace="http://schemas.microsoft.com/office/infopath/2007/PartnerControls"/>
    <xsd:element name="TaxCatchAll" ma:index="34" nillable="true" ma:displayName="Taxonomy Catch All Column" ma:hidden="true" ma:list="{51d52f8b-6d40-4d16-91df-4b14ea0a2b7b}" ma:internalName="TaxCatchAll" ma:showField="CatchAllData" ma:web="cb759e4c-f0d7-4feb-bda3-ed2800574e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4D02A0-2D3A-4F8D-9A49-583B07354C9A}">
  <ds:schemaRefs>
    <ds:schemaRef ds:uri="http://schemas.microsoft.com/sharepoint/v3/contenttype/forms"/>
  </ds:schemaRefs>
</ds:datastoreItem>
</file>

<file path=customXml/itemProps2.xml><?xml version="1.0" encoding="utf-8"?>
<ds:datastoreItem xmlns:ds="http://schemas.openxmlformats.org/officeDocument/2006/customXml" ds:itemID="{3710F683-3ED7-4623-ADFA-8921435CC572}">
  <ds:schemaRefs>
    <ds:schemaRef ds:uri="http://schemas.microsoft.com/office/2006/metadata/properties"/>
    <ds:schemaRef ds:uri="http://schemas.microsoft.com/office/infopath/2007/PartnerControls"/>
    <ds:schemaRef ds:uri="985ec44e-1bab-4c0b-9df0-6ba128686fc9"/>
    <ds:schemaRef ds:uri="9dc44b34-9e2b-42ea-86f7-9ee7f71036fc"/>
  </ds:schemaRefs>
</ds:datastoreItem>
</file>

<file path=customXml/itemProps3.xml><?xml version="1.0" encoding="utf-8"?>
<ds:datastoreItem xmlns:ds="http://schemas.openxmlformats.org/officeDocument/2006/customXml" ds:itemID="{0B1D74DE-BBE4-4C60-BAC2-A3C8468D8A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1) Budget Table</vt:lpstr>
      <vt:lpstr>2) By Category</vt:lpstr>
      <vt:lpstr>3) Explanatory Notes</vt:lpstr>
      <vt:lpstr>5) -For MPTF Use-</vt:lpstr>
      <vt:lpstr>Dropdowns</vt:lpstr>
      <vt:lpstr>Sheet2</vt:lpstr>
      <vt:lpstr>4) -For PBSO Use-</vt:lpstr>
      <vt:lpstr>'1) Budget Table'!Print_Area</vt:lpstr>
      <vt:lpstr>'2) By Category'!Print_Area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PBF Malawi Costed Extension Expenditure report - To upload.xlsx</dc:title>
  <dc:subject/>
  <dc:creator>Nanise Saune-Qaloewai</dc:creator>
  <cp:keywords/>
  <dc:description/>
  <cp:lastModifiedBy>Atupele Mataula</cp:lastModifiedBy>
  <cp:revision/>
  <dcterms:created xsi:type="dcterms:W3CDTF">2017-11-15T21:17:43Z</dcterms:created>
  <dcterms:modified xsi:type="dcterms:W3CDTF">2026-01-07T10:20:11Z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0x010100A20E1B0FB969FA4DB37D3562DA9CC146</vt:lpwstr>
  </property>
  <property fmtid="{D5CDD505-2E9C-101B-9397-08002B2CF9AE}" pid="3" name="MediaServiceImageTags">
    <vt:lpwstr/>
  </property>
</Properties>
</file>